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1" i="18" l="1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2" i="12"/>
  <c r="C33" i="12"/>
  <c r="G32" i="1" s="1"/>
  <c r="E33" i="12"/>
  <c r="H32" i="1" s="1"/>
  <c r="G33" i="12"/>
  <c r="I33" i="12"/>
  <c r="C34" i="12"/>
  <c r="G33" i="1" s="1"/>
  <c r="E34" i="12"/>
  <c r="H33" i="1" s="1"/>
  <c r="G34" i="12"/>
  <c r="I34" i="12"/>
  <c r="C35" i="12"/>
  <c r="G34" i="1" s="1"/>
  <c r="E35" i="12"/>
  <c r="H34" i="1" s="1"/>
  <c r="G35" i="12"/>
  <c r="I35" i="12"/>
  <c r="J34" i="1" s="1"/>
  <c r="C36" i="12"/>
  <c r="G35" i="1" s="1"/>
  <c r="E36" i="12"/>
  <c r="H35" i="1" s="1"/>
  <c r="G36" i="12"/>
  <c r="I36" i="12"/>
  <c r="J35" i="1" s="1"/>
  <c r="C37" i="12"/>
  <c r="G36" i="1" s="1"/>
  <c r="E37" i="12"/>
  <c r="H36" i="1" s="1"/>
  <c r="G37" i="12"/>
  <c r="I37" i="12"/>
  <c r="J36" i="1" s="1"/>
  <c r="C38" i="12"/>
  <c r="G37" i="1" s="1"/>
  <c r="E38" i="12"/>
  <c r="H37" i="1" s="1"/>
  <c r="G38" i="12"/>
  <c r="I38" i="12"/>
  <c r="C39" i="12"/>
  <c r="G38" i="1" s="1"/>
  <c r="E39" i="12"/>
  <c r="H38" i="1" s="1"/>
  <c r="G39" i="12"/>
  <c r="I39" i="12"/>
  <c r="J38" i="1" s="1"/>
  <c r="C40" i="12"/>
  <c r="G39" i="1" s="1"/>
  <c r="E40" i="12"/>
  <c r="H39" i="1" s="1"/>
  <c r="G40" i="12"/>
  <c r="I40" i="12"/>
  <c r="J39" i="1" s="1"/>
  <c r="C41" i="12"/>
  <c r="G40" i="1" s="1"/>
  <c r="E41" i="12"/>
  <c r="H40" i="1" s="1"/>
  <c r="G41" i="12"/>
  <c r="I41" i="12"/>
  <c r="C42" i="12"/>
  <c r="G41" i="1" s="1"/>
  <c r="E42" i="12"/>
  <c r="H41" i="1" s="1"/>
  <c r="G42" i="12"/>
  <c r="I42" i="12"/>
  <c r="J41" i="1" s="1"/>
  <c r="C43" i="12"/>
  <c r="G42" i="1" s="1"/>
  <c r="E43" i="12"/>
  <c r="H42" i="1" s="1"/>
  <c r="G43" i="12"/>
  <c r="I43" i="12"/>
  <c r="J42" i="1" s="1"/>
  <c r="C44" i="12"/>
  <c r="G43" i="1" s="1"/>
  <c r="E44" i="12"/>
  <c r="H43" i="1" s="1"/>
  <c r="G44" i="12"/>
  <c r="I44" i="12"/>
  <c r="C45" i="12"/>
  <c r="G44" i="1" s="1"/>
  <c r="E45" i="12"/>
  <c r="H44" i="1" s="1"/>
  <c r="G45" i="12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50" i="12"/>
  <c r="C51" i="12"/>
  <c r="G50" i="1" s="1"/>
  <c r="E51" i="12"/>
  <c r="H50" i="1" s="1"/>
  <c r="G51" i="12"/>
  <c r="I51" i="12"/>
  <c r="C52" i="12"/>
  <c r="G51" i="1" s="1"/>
  <c r="E52" i="12"/>
  <c r="H51" i="1" s="1"/>
  <c r="G52" i="12"/>
  <c r="I52" i="12"/>
  <c r="C53" i="12"/>
  <c r="G52" i="1" s="1"/>
  <c r="E53" i="12"/>
  <c r="H52" i="1" s="1"/>
  <c r="G53" i="12"/>
  <c r="I53" i="12"/>
  <c r="J52" i="1" s="1"/>
  <c r="C54" i="12"/>
  <c r="G53" i="1" s="1"/>
  <c r="E54" i="12"/>
  <c r="H53" i="1" s="1"/>
  <c r="G54" i="12"/>
  <c r="I54" i="12"/>
  <c r="C55" i="12"/>
  <c r="G54" i="1" s="1"/>
  <c r="E55" i="12"/>
  <c r="H54" i="1" s="1"/>
  <c r="G55" i="12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8" i="12"/>
  <c r="C59" i="12"/>
  <c r="G58" i="1" s="1"/>
  <c r="E59" i="12"/>
  <c r="H58" i="1" s="1"/>
  <c r="G59" i="12"/>
  <c r="I59" i="12"/>
  <c r="C60" i="12"/>
  <c r="G59" i="1" s="1"/>
  <c r="E60" i="12"/>
  <c r="H59" i="1" s="1"/>
  <c r="G60" i="12"/>
  <c r="I60" i="12"/>
  <c r="J59" i="1" s="1"/>
  <c r="C61" i="12"/>
  <c r="G60" i="1" s="1"/>
  <c r="E61" i="12"/>
  <c r="H60" i="1" s="1"/>
  <c r="G61" i="12"/>
  <c r="I61" i="12"/>
  <c r="J60" i="1" s="1"/>
  <c r="C62" i="12"/>
  <c r="G61" i="1" s="1"/>
  <c r="E62" i="12"/>
  <c r="H61" i="1" s="1"/>
  <c r="G62" i="12"/>
  <c r="I62" i="12"/>
  <c r="C63" i="12"/>
  <c r="G62" i="1" s="1"/>
  <c r="E63" i="12"/>
  <c r="H62" i="1" s="1"/>
  <c r="G63" i="12"/>
  <c r="I63" i="12"/>
  <c r="J62" i="1" s="1"/>
  <c r="C64" i="12"/>
  <c r="G63" i="1" s="1"/>
  <c r="E64" i="12"/>
  <c r="H63" i="1" s="1"/>
  <c r="G64" i="12"/>
  <c r="I64" i="12"/>
  <c r="J63" i="1" s="1"/>
  <c r="C65" i="12"/>
  <c r="G64" i="1" s="1"/>
  <c r="E65" i="12"/>
  <c r="H64" i="1" s="1"/>
  <c r="G65" i="12"/>
  <c r="I65" i="12"/>
  <c r="J64" i="1" s="1"/>
  <c r="C66" i="12"/>
  <c r="G65" i="1" s="1"/>
  <c r="E66" i="12"/>
  <c r="H65" i="1" s="1"/>
  <c r="G66" i="12"/>
  <c r="I66" i="12"/>
  <c r="J65" i="1" s="1"/>
  <c r="C67" i="12"/>
  <c r="G66" i="1" s="1"/>
  <c r="E67" i="12"/>
  <c r="H66" i="1" s="1"/>
  <c r="G67" i="12"/>
  <c r="I67" i="12"/>
  <c r="C68" i="12"/>
  <c r="G67" i="1" s="1"/>
  <c r="E68" i="12"/>
  <c r="H67" i="1" s="1"/>
  <c r="G68" i="12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1" i="12"/>
  <c r="J70" i="1" s="1"/>
  <c r="C72" i="12"/>
  <c r="G71" i="1" s="1"/>
  <c r="E72" i="12"/>
  <c r="H71" i="1" s="1"/>
  <c r="G72" i="12"/>
  <c r="I72" i="12"/>
  <c r="C73" i="12"/>
  <c r="G72" i="1" s="1"/>
  <c r="E73" i="12"/>
  <c r="H72" i="1" s="1"/>
  <c r="G73" i="12"/>
  <c r="I73" i="12"/>
  <c r="J72" i="1" s="1"/>
  <c r="C74" i="12"/>
  <c r="G73" i="1" s="1"/>
  <c r="E74" i="12"/>
  <c r="H73" i="1" s="1"/>
  <c r="G74" i="12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6" i="12"/>
  <c r="C77" i="12"/>
  <c r="G76" i="1" s="1"/>
  <c r="E77" i="12"/>
  <c r="H76" i="1" s="1"/>
  <c r="G77" i="12"/>
  <c r="I77" i="12"/>
  <c r="J76" i="1" s="1"/>
  <c r="C78" i="12"/>
  <c r="G77" i="1" s="1"/>
  <c r="E78" i="12"/>
  <c r="H77" i="1" s="1"/>
  <c r="G78" i="12"/>
  <c r="I78" i="12"/>
  <c r="J77" i="1" s="1"/>
  <c r="C79" i="12"/>
  <c r="G78" i="1" s="1"/>
  <c r="E79" i="12"/>
  <c r="H78" i="1" s="1"/>
  <c r="G79" i="12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1" i="12"/>
  <c r="C82" i="12"/>
  <c r="G81" i="1" s="1"/>
  <c r="E82" i="12"/>
  <c r="H81" i="1" s="1"/>
  <c r="G82" i="12"/>
  <c r="I82" i="12"/>
  <c r="C83" i="12"/>
  <c r="G82" i="1" s="1"/>
  <c r="E83" i="12"/>
  <c r="H82" i="1" s="1"/>
  <c r="G83" i="12"/>
  <c r="I83" i="12"/>
  <c r="C84" i="12"/>
  <c r="G83" i="1" s="1"/>
  <c r="E84" i="12"/>
  <c r="H83" i="1" s="1"/>
  <c r="G84" i="12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8" i="12"/>
  <c r="C89" i="12"/>
  <c r="G88" i="1" s="1"/>
  <c r="E89" i="12"/>
  <c r="H88" i="1" s="1"/>
  <c r="G89" i="12"/>
  <c r="I89" i="12"/>
  <c r="J88" i="1" s="1"/>
  <c r="C90" i="12"/>
  <c r="G89" i="1" s="1"/>
  <c r="E90" i="12"/>
  <c r="H89" i="1" s="1"/>
  <c r="G90" i="12"/>
  <c r="I90" i="12"/>
  <c r="C91" i="12"/>
  <c r="G90" i="1" s="1"/>
  <c r="E91" i="12"/>
  <c r="H90" i="1" s="1"/>
  <c r="G91" i="12"/>
  <c r="I91" i="12"/>
  <c r="J90" i="1" s="1"/>
  <c r="C92" i="12"/>
  <c r="G91" i="1" s="1"/>
  <c r="E92" i="12"/>
  <c r="H91" i="1" s="1"/>
  <c r="G92" i="12"/>
  <c r="I92" i="12"/>
  <c r="C93" i="12"/>
  <c r="G92" i="1" s="1"/>
  <c r="E93" i="12"/>
  <c r="H92" i="1" s="1"/>
  <c r="G93" i="12"/>
  <c r="I93" i="12"/>
  <c r="C94" i="12"/>
  <c r="G93" i="1" s="1"/>
  <c r="E94" i="12"/>
  <c r="H93" i="1" s="1"/>
  <c r="G94" i="12"/>
  <c r="I94" i="12"/>
  <c r="J93" i="1" s="1"/>
  <c r="C95" i="12"/>
  <c r="G94" i="1" s="1"/>
  <c r="E95" i="12"/>
  <c r="H94" i="1" s="1"/>
  <c r="G95" i="12"/>
  <c r="I95" i="12"/>
  <c r="C96" i="12"/>
  <c r="G95" i="1" s="1"/>
  <c r="E96" i="12"/>
  <c r="H95" i="1" s="1"/>
  <c r="G96" i="12"/>
  <c r="I96" i="12"/>
  <c r="C97" i="12"/>
  <c r="G96" i="1" s="1"/>
  <c r="E97" i="12"/>
  <c r="H96" i="1" s="1"/>
  <c r="G97" i="12"/>
  <c r="I97" i="12"/>
  <c r="C98" i="12"/>
  <c r="G97" i="1" s="1"/>
  <c r="E98" i="12"/>
  <c r="H97" i="1" s="1"/>
  <c r="G98" i="12"/>
  <c r="I98" i="12"/>
  <c r="C99" i="12"/>
  <c r="G98" i="1" s="1"/>
  <c r="E99" i="12"/>
  <c r="H98" i="1" s="1"/>
  <c r="G99" i="12"/>
  <c r="I99" i="12"/>
  <c r="C100" i="12"/>
  <c r="G99" i="1" s="1"/>
  <c r="E100" i="12"/>
  <c r="H99" i="1" s="1"/>
  <c r="G100" i="12"/>
  <c r="I100" i="12"/>
  <c r="C101" i="12"/>
  <c r="G100" i="1" s="1"/>
  <c r="E101" i="12"/>
  <c r="H100" i="1" s="1"/>
  <c r="G101" i="12"/>
  <c r="I101" i="12"/>
  <c r="J100" i="1" s="1"/>
  <c r="C102" i="12"/>
  <c r="G101" i="1" s="1"/>
  <c r="E102" i="12"/>
  <c r="H101" i="1" s="1"/>
  <c r="G102" i="12"/>
  <c r="I102" i="12"/>
  <c r="C103" i="12"/>
  <c r="G102" i="1" s="1"/>
  <c r="E103" i="12"/>
  <c r="H102" i="1" s="1"/>
  <c r="G103" i="12"/>
  <c r="I103" i="12"/>
  <c r="J102" i="1" s="1"/>
  <c r="C104" i="12"/>
  <c r="G103" i="1" s="1"/>
  <c r="E104" i="12"/>
  <c r="H103" i="1" s="1"/>
  <c r="G104" i="12"/>
  <c r="I104" i="12"/>
  <c r="C105" i="12"/>
  <c r="G104" i="1" s="1"/>
  <c r="E105" i="12"/>
  <c r="H104" i="1" s="1"/>
  <c r="G105" i="12"/>
  <c r="I105" i="12"/>
  <c r="J104" i="1" s="1"/>
  <c r="C106" i="12"/>
  <c r="G105" i="1" s="1"/>
  <c r="E106" i="12"/>
  <c r="H105" i="1" s="1"/>
  <c r="G106" i="12"/>
  <c r="I106" i="12"/>
  <c r="C107" i="12"/>
  <c r="G106" i="1" s="1"/>
  <c r="E107" i="12"/>
  <c r="H106" i="1" s="1"/>
  <c r="G107" i="12"/>
  <c r="I107" i="12"/>
  <c r="J106" i="1" s="1"/>
  <c r="C108" i="12"/>
  <c r="G107" i="1" s="1"/>
  <c r="E108" i="12"/>
  <c r="H107" i="1" s="1"/>
  <c r="G108" i="12"/>
  <c r="I108" i="12"/>
  <c r="C109" i="12"/>
  <c r="G108" i="1" s="1"/>
  <c r="E109" i="12"/>
  <c r="H108" i="1" s="1"/>
  <c r="G109" i="12"/>
  <c r="I109" i="12"/>
  <c r="C110" i="12"/>
  <c r="G109" i="1" s="1"/>
  <c r="E110" i="12"/>
  <c r="H109" i="1" s="1"/>
  <c r="G110" i="12"/>
  <c r="I110" i="12"/>
  <c r="J109" i="1" s="1"/>
  <c r="C111" i="12"/>
  <c r="G110" i="1" s="1"/>
  <c r="E111" i="12"/>
  <c r="H110" i="1" s="1"/>
  <c r="G111" i="12"/>
  <c r="I111" i="12"/>
  <c r="C112" i="12"/>
  <c r="G111" i="1" s="1"/>
  <c r="E112" i="12"/>
  <c r="H111" i="1" s="1"/>
  <c r="G112" i="12"/>
  <c r="I112" i="12"/>
  <c r="C113" i="12"/>
  <c r="G112" i="1" s="1"/>
  <c r="E113" i="12"/>
  <c r="H112" i="1" s="1"/>
  <c r="G113" i="12"/>
  <c r="I113" i="12"/>
  <c r="C114" i="12"/>
  <c r="G113" i="1" s="1"/>
  <c r="E114" i="12"/>
  <c r="H113" i="1" s="1"/>
  <c r="G114" i="12"/>
  <c r="I114" i="12"/>
  <c r="C115" i="12"/>
  <c r="G114" i="1" s="1"/>
  <c r="E115" i="12"/>
  <c r="H114" i="1" s="1"/>
  <c r="G115" i="12"/>
  <c r="I115" i="12"/>
  <c r="C116" i="12"/>
  <c r="G115" i="1" s="1"/>
  <c r="E116" i="12"/>
  <c r="H115" i="1" s="1"/>
  <c r="G116" i="12"/>
  <c r="I116" i="12"/>
  <c r="C117" i="12"/>
  <c r="G116" i="1" s="1"/>
  <c r="E117" i="12"/>
  <c r="H116" i="1" s="1"/>
  <c r="G117" i="12"/>
  <c r="I117" i="12"/>
  <c r="J116" i="1" s="1"/>
  <c r="C118" i="12"/>
  <c r="G117" i="1" s="1"/>
  <c r="E118" i="12"/>
  <c r="H117" i="1" s="1"/>
  <c r="G118" i="12"/>
  <c r="I118" i="12"/>
  <c r="C119" i="12"/>
  <c r="G118" i="1" s="1"/>
  <c r="E119" i="12"/>
  <c r="H118" i="1" s="1"/>
  <c r="G119" i="12"/>
  <c r="I119" i="12"/>
  <c r="C120" i="12"/>
  <c r="G119" i="1" s="1"/>
  <c r="E120" i="12"/>
  <c r="H119" i="1" s="1"/>
  <c r="G120" i="12"/>
  <c r="I120" i="12"/>
  <c r="C121" i="12"/>
  <c r="G120" i="1" s="1"/>
  <c r="E121" i="12"/>
  <c r="H120" i="1" s="1"/>
  <c r="G121" i="12"/>
  <c r="I121" i="12"/>
  <c r="C122" i="12"/>
  <c r="G121" i="1" s="1"/>
  <c r="E122" i="12"/>
  <c r="H121" i="1" s="1"/>
  <c r="G122" i="12"/>
  <c r="I122" i="12"/>
  <c r="C123" i="12"/>
  <c r="G122" i="1" s="1"/>
  <c r="E123" i="12"/>
  <c r="H122" i="1" s="1"/>
  <c r="G123" i="12"/>
  <c r="I123" i="12"/>
  <c r="C124" i="12"/>
  <c r="G123" i="1" s="1"/>
  <c r="E124" i="12"/>
  <c r="H123" i="1" s="1"/>
  <c r="G124" i="12"/>
  <c r="I124" i="12"/>
  <c r="C125" i="12"/>
  <c r="G124" i="1" s="1"/>
  <c r="E125" i="12"/>
  <c r="H124" i="1" s="1"/>
  <c r="G125" i="12"/>
  <c r="I125" i="12"/>
  <c r="J124" i="1" s="1"/>
  <c r="C126" i="12"/>
  <c r="G125" i="1" s="1"/>
  <c r="E126" i="12"/>
  <c r="H125" i="1" s="1"/>
  <c r="G126" i="12"/>
  <c r="I126" i="12"/>
  <c r="C127" i="12"/>
  <c r="G126" i="1" s="1"/>
  <c r="E127" i="12"/>
  <c r="H126" i="1" s="1"/>
  <c r="G127" i="12"/>
  <c r="I127" i="12"/>
  <c r="J126" i="1" s="1"/>
  <c r="C128" i="12"/>
  <c r="G127" i="1" s="1"/>
  <c r="E128" i="12"/>
  <c r="H127" i="1" s="1"/>
  <c r="G128" i="12"/>
  <c r="I128" i="12"/>
  <c r="C129" i="12"/>
  <c r="G128" i="1" s="1"/>
  <c r="E129" i="12"/>
  <c r="H128" i="1" s="1"/>
  <c r="G129" i="12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1" i="12"/>
  <c r="C132" i="12"/>
  <c r="G131" i="1" s="1"/>
  <c r="E132" i="12"/>
  <c r="H131" i="1" s="1"/>
  <c r="G132" i="12"/>
  <c r="I132" i="12"/>
  <c r="C133" i="12"/>
  <c r="G132" i="1" s="1"/>
  <c r="E133" i="12"/>
  <c r="H132" i="1" s="1"/>
  <c r="G133" i="12"/>
  <c r="I133" i="12"/>
  <c r="C134" i="12"/>
  <c r="G133" i="1" s="1"/>
  <c r="E134" i="12"/>
  <c r="H133" i="1" s="1"/>
  <c r="G134" i="12"/>
  <c r="I134" i="12"/>
  <c r="C135" i="12"/>
  <c r="G134" i="1" s="1"/>
  <c r="E135" i="12"/>
  <c r="H134" i="1" s="1"/>
  <c r="G135" i="12"/>
  <c r="I135" i="12"/>
  <c r="C136" i="12"/>
  <c r="G135" i="1" s="1"/>
  <c r="E136" i="12"/>
  <c r="H135" i="1" s="1"/>
  <c r="G136" i="12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9" i="12"/>
  <c r="C140" i="12"/>
  <c r="G139" i="1" s="1"/>
  <c r="E140" i="12"/>
  <c r="H139" i="1" s="1"/>
  <c r="G140" i="12"/>
  <c r="I140" i="12"/>
  <c r="C141" i="12"/>
  <c r="G140" i="1" s="1"/>
  <c r="E141" i="12"/>
  <c r="H140" i="1" s="1"/>
  <c r="G141" i="12"/>
  <c r="I141" i="12"/>
  <c r="C142" i="12"/>
  <c r="G141" i="1" s="1"/>
  <c r="E142" i="12"/>
  <c r="H141" i="1" s="1"/>
  <c r="G142" i="12"/>
  <c r="I142" i="12"/>
  <c r="C143" i="12"/>
  <c r="G142" i="1" s="1"/>
  <c r="E143" i="12"/>
  <c r="H142" i="1" s="1"/>
  <c r="G143" i="12"/>
  <c r="I143" i="12"/>
  <c r="C144" i="12"/>
  <c r="G143" i="1" s="1"/>
  <c r="E144" i="12"/>
  <c r="H143" i="1" s="1"/>
  <c r="G144" i="12"/>
  <c r="I144" i="12"/>
  <c r="C145" i="12"/>
  <c r="G144" i="1" s="1"/>
  <c r="E145" i="12"/>
  <c r="H144" i="1" s="1"/>
  <c r="G145" i="12"/>
  <c r="I145" i="12"/>
  <c r="C146" i="12"/>
  <c r="G145" i="1" s="1"/>
  <c r="E146" i="12"/>
  <c r="H145" i="1" s="1"/>
  <c r="G146" i="12"/>
  <c r="I146" i="12"/>
  <c r="C147" i="12"/>
  <c r="G146" i="1" s="1"/>
  <c r="E147" i="12"/>
  <c r="H146" i="1" s="1"/>
  <c r="G147" i="12"/>
  <c r="I147" i="12"/>
  <c r="C148" i="12"/>
  <c r="G147" i="1" s="1"/>
  <c r="E148" i="12"/>
  <c r="H147" i="1" s="1"/>
  <c r="G148" i="12"/>
  <c r="I148" i="12"/>
  <c r="C149" i="12"/>
  <c r="G148" i="1" s="1"/>
  <c r="E149" i="12"/>
  <c r="H148" i="1" s="1"/>
  <c r="G149" i="12"/>
  <c r="I149" i="12"/>
  <c r="C150" i="12"/>
  <c r="G149" i="1" s="1"/>
  <c r="E150" i="12"/>
  <c r="H149" i="1" s="1"/>
  <c r="G150" i="12"/>
  <c r="I150" i="12"/>
  <c r="C151" i="12"/>
  <c r="G150" i="1" s="1"/>
  <c r="E151" i="12"/>
  <c r="H150" i="1" s="1"/>
  <c r="G151" i="12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3" i="12"/>
  <c r="C154" i="12"/>
  <c r="G153" i="1" s="1"/>
  <c r="E154" i="12"/>
  <c r="H153" i="1" s="1"/>
  <c r="G154" i="12"/>
  <c r="I154" i="12"/>
  <c r="C155" i="12"/>
  <c r="G154" i="1" s="1"/>
  <c r="E155" i="12"/>
  <c r="H154" i="1" s="1"/>
  <c r="G155" i="12"/>
  <c r="I155" i="12"/>
  <c r="C156" i="12"/>
  <c r="G155" i="1" s="1"/>
  <c r="E156" i="12"/>
  <c r="H155" i="1" s="1"/>
  <c r="G156" i="12"/>
  <c r="I156" i="12"/>
  <c r="C157" i="12"/>
  <c r="G156" i="1" s="1"/>
  <c r="E157" i="12"/>
  <c r="H156" i="1" s="1"/>
  <c r="G157" i="12"/>
  <c r="I157" i="12"/>
  <c r="C158" i="12"/>
  <c r="G157" i="1" s="1"/>
  <c r="E158" i="12"/>
  <c r="H157" i="1" s="1"/>
  <c r="G158" i="12"/>
  <c r="I158" i="12"/>
  <c r="C159" i="12"/>
  <c r="G158" i="1" s="1"/>
  <c r="E159" i="12"/>
  <c r="H158" i="1" s="1"/>
  <c r="G159" i="12"/>
  <c r="I159" i="12"/>
  <c r="C160" i="12"/>
  <c r="G159" i="1" s="1"/>
  <c r="E160" i="12"/>
  <c r="H159" i="1" s="1"/>
  <c r="G160" i="12"/>
  <c r="I160" i="12"/>
  <c r="C161" i="12"/>
  <c r="G160" i="1" s="1"/>
  <c r="E161" i="12"/>
  <c r="H160" i="1" s="1"/>
  <c r="G161" i="12"/>
  <c r="I161" i="12"/>
  <c r="C162" i="12"/>
  <c r="G161" i="1" s="1"/>
  <c r="E162" i="12"/>
  <c r="H161" i="1" s="1"/>
  <c r="G162" i="12"/>
  <c r="I162" i="12"/>
  <c r="C163" i="12"/>
  <c r="G162" i="1" s="1"/>
  <c r="E163" i="12"/>
  <c r="H162" i="1" s="1"/>
  <c r="G163" i="12"/>
  <c r="I163" i="12"/>
  <c r="C164" i="12"/>
  <c r="G163" i="1" s="1"/>
  <c r="E164" i="12"/>
  <c r="H163" i="1" s="1"/>
  <c r="G164" i="12"/>
  <c r="I164" i="12"/>
  <c r="C165" i="12"/>
  <c r="G164" i="1" s="1"/>
  <c r="E165" i="12"/>
  <c r="H164" i="1" s="1"/>
  <c r="G165" i="12"/>
  <c r="I165" i="12"/>
  <c r="C166" i="12"/>
  <c r="G165" i="1" s="1"/>
  <c r="E166" i="12"/>
  <c r="H165" i="1" s="1"/>
  <c r="G166" i="12"/>
  <c r="I166" i="12"/>
  <c r="C167" i="12"/>
  <c r="G166" i="1" s="1"/>
  <c r="E167" i="12"/>
  <c r="H166" i="1" s="1"/>
  <c r="G167" i="12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9" i="12"/>
  <c r="C170" i="12"/>
  <c r="G169" i="1" s="1"/>
  <c r="E170" i="12"/>
  <c r="H169" i="1" s="1"/>
  <c r="G170" i="12"/>
  <c r="I170" i="12"/>
  <c r="C171" i="12"/>
  <c r="G170" i="1" s="1"/>
  <c r="E171" i="12"/>
  <c r="H170" i="1" s="1"/>
  <c r="G171" i="12"/>
  <c r="I171" i="12"/>
  <c r="C172" i="12"/>
  <c r="G171" i="1" s="1"/>
  <c r="E172" i="12"/>
  <c r="H171" i="1" s="1"/>
  <c r="G172" i="12"/>
  <c r="I172" i="12"/>
  <c r="C173" i="12"/>
  <c r="G172" i="1" s="1"/>
  <c r="E173" i="12"/>
  <c r="H172" i="1" s="1"/>
  <c r="G173" i="12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7" i="12"/>
  <c r="C178" i="12"/>
  <c r="G177" i="1" s="1"/>
  <c r="E178" i="12"/>
  <c r="H177" i="1" s="1"/>
  <c r="G178" i="12"/>
  <c r="I178" i="12"/>
  <c r="C179" i="12"/>
  <c r="G178" i="1" s="1"/>
  <c r="E179" i="12"/>
  <c r="H178" i="1" s="1"/>
  <c r="G179" i="12"/>
  <c r="I179" i="12"/>
  <c r="C180" i="12"/>
  <c r="G179" i="1" s="1"/>
  <c r="E180" i="12"/>
  <c r="H179" i="1" s="1"/>
  <c r="G180" i="12"/>
  <c r="I180" i="12"/>
  <c r="C181" i="12"/>
  <c r="G180" i="1" s="1"/>
  <c r="E181" i="12"/>
  <c r="H180" i="1" s="1"/>
  <c r="G181" i="12"/>
  <c r="I181" i="12"/>
  <c r="C182" i="12"/>
  <c r="G181" i="1" s="1"/>
  <c r="E182" i="12"/>
  <c r="H181" i="1" s="1"/>
  <c r="G182" i="12"/>
  <c r="I182" i="12"/>
  <c r="C183" i="12"/>
  <c r="G182" i="1" s="1"/>
  <c r="E183" i="12"/>
  <c r="H182" i="1" s="1"/>
  <c r="G183" i="12"/>
  <c r="I183" i="12"/>
  <c r="C184" i="12"/>
  <c r="G183" i="1" s="1"/>
  <c r="E184" i="12"/>
  <c r="H183" i="1" s="1"/>
  <c r="G184" i="12"/>
  <c r="I184" i="12"/>
  <c r="C185" i="12"/>
  <c r="G184" i="1" s="1"/>
  <c r="E185" i="12"/>
  <c r="H184" i="1" s="1"/>
  <c r="G185" i="12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7" i="12"/>
  <c r="C188" i="12"/>
  <c r="G187" i="1" s="1"/>
  <c r="E188" i="12"/>
  <c r="H187" i="1" s="1"/>
  <c r="G188" i="12"/>
  <c r="I188" i="12"/>
  <c r="C189" i="12"/>
  <c r="G188" i="1" s="1"/>
  <c r="E189" i="12"/>
  <c r="H188" i="1" s="1"/>
  <c r="G189" i="12"/>
  <c r="I189" i="12"/>
  <c r="C190" i="12"/>
  <c r="G189" i="1" s="1"/>
  <c r="E190" i="12"/>
  <c r="H189" i="1" s="1"/>
  <c r="G190" i="12"/>
  <c r="I190" i="12"/>
  <c r="C191" i="12"/>
  <c r="G190" i="1" s="1"/>
  <c r="E191" i="12"/>
  <c r="H190" i="1" s="1"/>
  <c r="G191" i="12"/>
  <c r="I191" i="12"/>
  <c r="C192" i="12"/>
  <c r="G191" i="1" s="1"/>
  <c r="E192" i="12"/>
  <c r="H191" i="1" s="1"/>
  <c r="G192" i="12"/>
  <c r="I192" i="12"/>
  <c r="C193" i="12"/>
  <c r="G192" i="1" s="1"/>
  <c r="E193" i="12"/>
  <c r="H192" i="1" s="1"/>
  <c r="G193" i="12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5" i="12"/>
  <c r="C196" i="12"/>
  <c r="G195" i="1" s="1"/>
  <c r="E196" i="12"/>
  <c r="H195" i="1" s="1"/>
  <c r="G196" i="12"/>
  <c r="I196" i="12"/>
  <c r="C197" i="12"/>
  <c r="G196" i="1" s="1"/>
  <c r="E197" i="12"/>
  <c r="H196" i="1" s="1"/>
  <c r="G197" i="12"/>
  <c r="I197" i="12"/>
  <c r="C198" i="12"/>
  <c r="G197" i="1" s="1"/>
  <c r="E198" i="12"/>
  <c r="H197" i="1" s="1"/>
  <c r="G198" i="12"/>
  <c r="I198" i="12"/>
  <c r="C199" i="12"/>
  <c r="G198" i="1" s="1"/>
  <c r="E199" i="12"/>
  <c r="H198" i="1" s="1"/>
  <c r="G199" i="12"/>
  <c r="I199" i="12"/>
  <c r="C200" i="12"/>
  <c r="G199" i="1" s="1"/>
  <c r="E200" i="12"/>
  <c r="H199" i="1" s="1"/>
  <c r="G200" i="12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4" i="12"/>
  <c r="C205" i="12"/>
  <c r="G204" i="1" s="1"/>
  <c r="E205" i="12"/>
  <c r="H204" i="1" s="1"/>
  <c r="G205" i="12"/>
  <c r="I205" i="12"/>
  <c r="C206" i="12"/>
  <c r="G205" i="1" s="1"/>
  <c r="E206" i="12"/>
  <c r="H205" i="1" s="1"/>
  <c r="G206" i="12"/>
  <c r="I206" i="12"/>
  <c r="C207" i="12"/>
  <c r="G206" i="1" s="1"/>
  <c r="E207" i="12"/>
  <c r="H206" i="1" s="1"/>
  <c r="G207" i="12"/>
  <c r="I207" i="12"/>
  <c r="C208" i="12"/>
  <c r="G207" i="1" s="1"/>
  <c r="E208" i="12"/>
  <c r="H207" i="1" s="1"/>
  <c r="G208" i="12"/>
  <c r="I208" i="12"/>
  <c r="C209" i="12"/>
  <c r="G208" i="1" s="1"/>
  <c r="E209" i="12"/>
  <c r="H208" i="1" s="1"/>
  <c r="G209" i="12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1" i="12"/>
  <c r="C212" i="12"/>
  <c r="G211" i="1" s="1"/>
  <c r="E212" i="12"/>
  <c r="H211" i="1" s="1"/>
  <c r="G212" i="12"/>
  <c r="I212" i="12"/>
  <c r="C213" i="12"/>
  <c r="G212" i="1" s="1"/>
  <c r="E213" i="12"/>
  <c r="H212" i="1" s="1"/>
  <c r="G213" i="12"/>
  <c r="I213" i="12"/>
  <c r="C214" i="12"/>
  <c r="G213" i="1" s="1"/>
  <c r="E214" i="12"/>
  <c r="H213" i="1" s="1"/>
  <c r="G214" i="12"/>
  <c r="I214" i="12"/>
  <c r="C215" i="12"/>
  <c r="G214" i="1" s="1"/>
  <c r="E215" i="12"/>
  <c r="H214" i="1" s="1"/>
  <c r="G215" i="12"/>
  <c r="I215" i="12"/>
  <c r="C216" i="12"/>
  <c r="G215" i="1" s="1"/>
  <c r="E216" i="12"/>
  <c r="H215" i="1" s="1"/>
  <c r="G216" i="12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8" i="12"/>
  <c r="C219" i="12"/>
  <c r="G218" i="1" s="1"/>
  <c r="E219" i="12"/>
  <c r="H218" i="1" s="1"/>
  <c r="G219" i="12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1" i="12"/>
  <c r="C222" i="12"/>
  <c r="G221" i="1" s="1"/>
  <c r="E222" i="12"/>
  <c r="H221" i="1" s="1"/>
  <c r="G222" i="12"/>
  <c r="I222" i="12"/>
  <c r="C223" i="12"/>
  <c r="G222" i="1" s="1"/>
  <c r="E223" i="12"/>
  <c r="H222" i="1" s="1"/>
  <c r="G223" i="12"/>
  <c r="I223" i="12"/>
  <c r="C224" i="12"/>
  <c r="G223" i="1" s="1"/>
  <c r="E224" i="12"/>
  <c r="H223" i="1" s="1"/>
  <c r="G224" i="12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8" i="12"/>
  <c r="C229" i="12"/>
  <c r="G228" i="1" s="1"/>
  <c r="E229" i="12"/>
  <c r="H228" i="1" s="1"/>
  <c r="G229" i="12"/>
  <c r="I229" i="12"/>
  <c r="C230" i="12"/>
  <c r="G229" i="1" s="1"/>
  <c r="E230" i="12"/>
  <c r="H229" i="1" s="1"/>
  <c r="G230" i="12"/>
  <c r="I230" i="12"/>
  <c r="C231" i="12"/>
  <c r="G230" i="1" s="1"/>
  <c r="E231" i="12"/>
  <c r="H230" i="1" s="1"/>
  <c r="G231" i="12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3" i="12"/>
  <c r="C234" i="12"/>
  <c r="G233" i="1" s="1"/>
  <c r="E234" i="12"/>
  <c r="H233" i="1" s="1"/>
  <c r="G234" i="12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7" i="12"/>
  <c r="C238" i="12"/>
  <c r="G237" i="1" s="1"/>
  <c r="E238" i="12"/>
  <c r="H237" i="1" s="1"/>
  <c r="G238" i="12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40" i="12"/>
  <c r="C241" i="12"/>
  <c r="G240" i="1" s="1"/>
  <c r="E241" i="12"/>
  <c r="H240" i="1" s="1"/>
  <c r="G241" i="12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5" i="12"/>
  <c r="C246" i="12"/>
  <c r="G245" i="1" s="1"/>
  <c r="E246" i="12"/>
  <c r="H245" i="1" s="1"/>
  <c r="G246" i="12"/>
  <c r="I246" i="12"/>
  <c r="C247" i="12"/>
  <c r="G246" i="1" s="1"/>
  <c r="E247" i="12"/>
  <c r="H246" i="1" s="1"/>
  <c r="G247" i="12"/>
  <c r="I247" i="12"/>
  <c r="C248" i="12"/>
  <c r="G247" i="1" s="1"/>
  <c r="E248" i="12"/>
  <c r="H247" i="1" s="1"/>
  <c r="G248" i="12"/>
  <c r="I248" i="12"/>
  <c r="C249" i="12"/>
  <c r="G248" i="1" s="1"/>
  <c r="E249" i="12"/>
  <c r="H248" i="1" s="1"/>
  <c r="G249" i="12"/>
  <c r="I249" i="12"/>
  <c r="C250" i="12"/>
  <c r="G249" i="1" s="1"/>
  <c r="E250" i="12"/>
  <c r="H249" i="1" s="1"/>
  <c r="G250" i="12"/>
  <c r="I250" i="12"/>
  <c r="C251" i="12"/>
  <c r="G250" i="1" s="1"/>
  <c r="E251" i="12"/>
  <c r="H250" i="1" s="1"/>
  <c r="G251" i="12"/>
  <c r="I251" i="12"/>
  <c r="C252" i="12"/>
  <c r="G251" i="1" s="1"/>
  <c r="E252" i="12"/>
  <c r="H251" i="1" s="1"/>
  <c r="G252" i="12"/>
  <c r="I252" i="12"/>
  <c r="C253" i="12"/>
  <c r="G252" i="1" s="1"/>
  <c r="E253" i="12"/>
  <c r="H252" i="1" s="1"/>
  <c r="G253" i="12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7" i="12"/>
  <c r="C258" i="12"/>
  <c r="G257" i="1" s="1"/>
  <c r="E258" i="12"/>
  <c r="H257" i="1" s="1"/>
  <c r="G258" i="12"/>
  <c r="I258" i="12"/>
  <c r="C259" i="12"/>
  <c r="G258" i="1" s="1"/>
  <c r="E259" i="12"/>
  <c r="H258" i="1" s="1"/>
  <c r="G259" i="12"/>
  <c r="I259" i="12"/>
  <c r="C260" i="12"/>
  <c r="G259" i="1" s="1"/>
  <c r="E260" i="12"/>
  <c r="H259" i="1" s="1"/>
  <c r="G260" i="12"/>
  <c r="I260" i="12"/>
  <c r="C261" i="12"/>
  <c r="G260" i="1" s="1"/>
  <c r="E261" i="12"/>
  <c r="H260" i="1" s="1"/>
  <c r="G261" i="12"/>
  <c r="I261" i="12"/>
  <c r="C262" i="12"/>
  <c r="G261" i="1" s="1"/>
  <c r="E262" i="12"/>
  <c r="H261" i="1" s="1"/>
  <c r="G262" i="12"/>
  <c r="I262" i="12"/>
  <c r="C263" i="12"/>
  <c r="G262" i="1" s="1"/>
  <c r="E263" i="12"/>
  <c r="H262" i="1" s="1"/>
  <c r="G263" i="12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5" i="12"/>
  <c r="C266" i="12"/>
  <c r="G265" i="1" s="1"/>
  <c r="E266" i="12"/>
  <c r="H265" i="1" s="1"/>
  <c r="G266" i="12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I31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I32" i="1"/>
  <c r="J32" i="1"/>
  <c r="K32" i="1"/>
  <c r="L32" i="1"/>
  <c r="M32" i="1"/>
  <c r="N32" i="1"/>
  <c r="V32" i="1"/>
  <c r="Y32" i="1"/>
  <c r="Z32" i="1"/>
  <c r="AA32" i="1"/>
  <c r="AD32" i="1"/>
  <c r="AE32" i="1"/>
  <c r="AF32" i="1"/>
  <c r="I33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I34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I35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I36" i="1"/>
  <c r="K36" i="1"/>
  <c r="L36" i="1"/>
  <c r="M36" i="1"/>
  <c r="N36" i="1"/>
  <c r="U36" i="1"/>
  <c r="V36" i="1"/>
  <c r="Y36" i="1"/>
  <c r="Z36" i="1"/>
  <c r="AA36" i="1"/>
  <c r="AD36" i="1"/>
  <c r="AE36" i="1"/>
  <c r="AF36" i="1"/>
  <c r="I37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I38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I39" i="1"/>
  <c r="K39" i="1"/>
  <c r="L39" i="1"/>
  <c r="M39" i="1"/>
  <c r="N39" i="1"/>
  <c r="R39" i="1"/>
  <c r="S39" i="1"/>
  <c r="V39" i="1"/>
  <c r="X39" i="1"/>
  <c r="Y39" i="1"/>
  <c r="AD39" i="1"/>
  <c r="AE39" i="1"/>
  <c r="AF39" i="1"/>
  <c r="I40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I41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I42" i="1"/>
  <c r="K42" i="1"/>
  <c r="L42" i="1"/>
  <c r="M42" i="1"/>
  <c r="R42" i="1"/>
  <c r="S42" i="1"/>
  <c r="V42" i="1"/>
  <c r="Y42" i="1"/>
  <c r="Z42" i="1"/>
  <c r="AD42" i="1"/>
  <c r="AE42" i="1"/>
  <c r="AF42" i="1"/>
  <c r="I43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I44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I49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I50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I51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I52" i="1"/>
  <c r="K52" i="1"/>
  <c r="L52" i="1"/>
  <c r="M52" i="1"/>
  <c r="O52" i="1"/>
  <c r="R52" i="1"/>
  <c r="U52" i="1"/>
  <c r="V52" i="1"/>
  <c r="Y52" i="1"/>
  <c r="AA52" i="1"/>
  <c r="AD52" i="1"/>
  <c r="AE52" i="1"/>
  <c r="AF52" i="1"/>
  <c r="I53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I54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I57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I58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I59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I60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I61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I62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I63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I64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I65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I66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I67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I70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I71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I72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I73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I75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I76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I77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I78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I80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I81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I82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I83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I85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I87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I88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I89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I90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I91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I92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I93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I94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I95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I96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I97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I98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I99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I100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I101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I102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I103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I104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I106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I107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I108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I109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I110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I111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I112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I114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I115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I116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I117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I118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I119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I120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I121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I122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I123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I124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I125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I126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I127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I128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I130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I131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I132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I133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I134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I135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I138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I139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I140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I141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I142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I143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I144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I145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I146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I147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I148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I149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I150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I152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I153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I154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I155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I156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I157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I158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I159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I160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I161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I162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I163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I164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I165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I166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I168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I169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I170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I171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I172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I174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I176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I177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I178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I179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I180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I181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I182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I183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I184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I186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I187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I188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I189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I190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I191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I192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I194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I195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I196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I197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I198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I199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I201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I203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I204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I205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I206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I207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I208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I210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I211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I212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I213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I214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I215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I217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I218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I220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I221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I222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I223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I225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I227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I228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I229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I230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I232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I233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I236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I237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I239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I240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I242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I244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I245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I246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I247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I248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I249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I250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I251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I252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I254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I256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I258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I259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I260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I262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I264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I267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I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C11" i="1"/>
  <c r="D11" i="1"/>
  <c r="E11" i="1"/>
  <c r="F11" i="1"/>
  <c r="I11" i="1"/>
  <c r="J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<sst xmlns="http://schemas.openxmlformats.org/spreadsheetml/2006/main" count="256" uniqueCount="177">
  <si>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</si>
  <si>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</si>
  <si>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</si>
  <si>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</si>
  <si>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</si>
  <si>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</si>
  <si>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</si>
  <si>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</si>
  <si>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</si>
  <si>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</si>
  <si>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</si>
  <si>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</si>
  <si>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</si>
  <si>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</si>
  <si>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</si>
  <si>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</si>
  <si>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</si>
  <si>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</si>
  <si>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</si>
  <si>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</si>
  <si>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</si>
  <si>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</si>
  <si>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</si>
  <si>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</si>
  <si>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</si>
  <si>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</si>
  <si>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</si>
  <si>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</si>
  <si>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</si>
  <si>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</si>
  <si>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</si>
  <si>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</si>
  <si>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</si>
  <si>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</si>
  <si>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</si>
  <si>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</si>
  <si>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</si>
  <si>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</si>
  <si>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</si>
  <si>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</si>
  <si>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</si>
  <si>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</si>
  <si>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</si>
  <si>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</si>
  <si>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</si>
  <si>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</si>
  <si>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</si>
  <si>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</si>
  <si>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</si>
  <si>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</si>
  <si>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</si>
  <si>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</si>
  <si>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</si>
  <si>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</si>
  <si>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</si>
  <si>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</si>
  <si>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</si>
  <si>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</si>
  <si>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</si>
  <si>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</si>
  <si>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</si>
  <si>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</si>
  <si>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</si>
  <si>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</si>
  <si>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</si>
  <si>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</si>
  <si>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</si>
  <si>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</si>
  <si>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</si>
  <si>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</si>
  <si>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</si>
  <si>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</si>
  <si>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</si>
  <si>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</si>
  <si>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</si>
  <si>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</si>
  <si>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</si>
  <si>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</si>
  <si>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</si>
  <si>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</si>
  <si>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</si>
  <si>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</si>
  <si>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</si>
  <si>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</si>
  <si>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</si>
  <si>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</si>
  <si>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</si>
  <si>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</si>
  <si>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</si>
  <si>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</si>
  <si>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</si>
  <si>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</si>
  <si>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</si>
  <si>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</si>
  <si>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</si>
  <si>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</si>
  <si>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</si>
  <si>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</si>
  <si>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</si>
  <si>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</si>
  <si>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</si>
  <si>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</si>
  <si>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</si>
  <si>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</si>
  <si>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</si>
  <si>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</si>
  <si>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</si>
  <si>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</si>
  <si>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</si>
  <si>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</si>
  <si>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</si>
  <si>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</si>
  <si>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</si>
  <si>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</si>
  <si>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</si>
  <si>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</si>
  <si>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</si>
  <si>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</si>
  <si>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</si>
  <si>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</si>
  <si>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</si>
  <si>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</si>
  <si>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</si>
  <si>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</si>
  <si>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</si>
  <si>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</si>
  <si>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</si>
  <si>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</si>
  <si>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</si>
  <si>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</si>
  <si>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</si>
  <si>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</si>
  <si>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</si>
  <si>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</si>
  <si>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</si>
  <si>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</si>
  <si>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</si>
  <si>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</si>
  <si>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</si>
  <si>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</si>
  <si>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</si>
  <si>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</si>
  <si>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</si>
  <si>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</si>
  <si>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</si>
  <si>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</si>
  <si>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</si>
  <si>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</si>
  <si>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</si>
  <si>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</si>
  <si>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</si>
  <si>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</si>
  <si>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</si>
  <si>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</si>
  <si>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</si>
  <si>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</si>
  <si>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</si>
  <si>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</si>
  <si>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</si>
  <si>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</si>
  <si>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</si>
  <si>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</si>
  <si>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</si>
  <si>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</si>
  <si>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</si>
  <si>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</si>
  <si>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</si>
  <si>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</si>
  <si>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</si>
  <si>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</si>
  <si>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</si>
  <si>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</si>
  <si>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</si>
  <si>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</si>
  <si>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</si>
  <si>
    <t>2299.18億</t>
  </si>
  <si>
    <t>8954口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</si>
</sst>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64"/>
  <ax:ocxPr ax:name="_ExtentY" ax:value="64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223281153"/>
  <ax:ocxPr ax:name="CurrentDate" ax:value="43069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22860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topLeftCell="B1" zoomScale="110" zoomScaleNormal="110" workbookViewId="0">
      <selection activeCell="F17" sqref="F17"/>
    </sheetView>
  </sheetViews>
  <sheetFormatPr defaultRowHeight="16.2"/>
  <cols>
    <col min="1" max="1" width="6" bestFit="1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8" width="12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105</v>
      </c>
      <c r="C5" s="103" t="s">
        <v>2</v>
      </c>
      <c r="D5" s="103"/>
      <c r="E5" s="103"/>
      <c r="F5" s="103"/>
      <c r="G5" s="104" t="s">
        <v>34</v>
      </c>
      <c r="H5" s="105"/>
      <c r="I5" s="105"/>
      <c r="J5" s="105"/>
      <c r="K5" s="106" t="s">
        <v>9</v>
      </c>
      <c r="L5" s="107"/>
      <c r="M5" s="107"/>
    </row>
    <row r="6" spans="2:13" ht="31.2">
      <c r="B6" s="102">
        <v>43069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92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9"/>
      <c r="C7" s="36">
        <f>VLOOKUP($B$6,資料整合一覽!$B$3:$AF$500,2,FALSE)</f>
        <v>10560.44</v>
      </c>
      <c r="D7" s="37">
        <f>VLOOKUP($B$6,資料整合一覽!$B$3:$AF$500,3,FALSE)</f>
        <v>-153.11000000000001</v>
      </c>
      <c r="E7" s="38">
        <f>VLOOKUP($B$6,資料整合一覽!$B$3:$AF$500,4,FALSE)</f>
        <v>-1.43E-2</v>
      </c>
      <c r="F7" s="36" t="str">
        <f>VLOOKUP($B$6,資料整合一覽!$B$3:$AF$500,5,FALSE)</f>
        <v>2299.18億</v>
      </c>
      <c r="G7" s="39">
        <f>VLOOKUP($B$6,資料整合一覽!$B$3:$AF$500,6,FALSE)</f>
        <v>-9.6360932399999992</v>
      </c>
      <c r="H7" s="37">
        <f>VLOOKUP($B$6,資料整合一覽!$B$3:$AF$500,7,FALSE)</f>
        <v>-4.1314189600000004</v>
      </c>
      <c r="I7" s="37">
        <f>VLOOKUP($B$6,資料整合一覽!$B$3:$AF$500,8,FALSE)</f>
        <v>-16.194204679999999</v>
      </c>
      <c r="J7" s="37">
        <f>VLOOKUP($B$6,資料整合一覽!$B$3:$AF$500,9,FALSE)</f>
        <v>-136.85550803000001</v>
      </c>
      <c r="K7" s="40">
        <f>VLOOKUP($B$6,資料整合一覽!$B$3:$AF$500,10,FALSE)</f>
        <v>30.01</v>
      </c>
      <c r="L7" s="41">
        <f>VLOOKUP($B$6,資料整合一覽!$B$3:$AF$500,11,FALSE)</f>
        <v>0.02</v>
      </c>
      <c r="M7" s="42">
        <f>VLOOKUP($B$6,資料整合一覽!$B$3:$AF$500,12,FALSE)</f>
        <v>0</v>
      </c>
    </row>
    <row r="8" spans="2:13" ht="3" customHeight="1">
      <c r="B8" s="99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9"/>
      <c r="C9" s="100" t="s">
        <v>35</v>
      </c>
      <c r="D9" s="101"/>
      <c r="E9" s="108" t="s">
        <v>42</v>
      </c>
      <c r="F9" s="109"/>
      <c r="G9" s="109"/>
      <c r="H9" s="109"/>
      <c r="I9" s="5" t="s">
        <v>20</v>
      </c>
      <c r="J9" s="98" t="s">
        <v>22</v>
      </c>
      <c r="K9" s="96" t="s">
        <v>33</v>
      </c>
      <c r="L9" s="97"/>
      <c r="M9" s="97"/>
    </row>
    <row r="10" spans="2:13" ht="31.2">
      <c r="B10" s="99"/>
      <c r="C10" s="58" t="s">
        <v>102</v>
      </c>
      <c r="D10" s="58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9"/>
      <c r="K10" s="7" t="s">
        <v>104</v>
      </c>
      <c r="L10" s="7" t="s">
        <v>31</v>
      </c>
      <c r="M10" s="7" t="s">
        <v>32</v>
      </c>
    </row>
    <row r="11" spans="2:13" ht="32.4" customHeight="1">
      <c r="B11" s="99"/>
      <c r="C11" s="29">
        <f>VLOOKUP($B$6,資料整合一覽!$B$3:$AF$500,13,FALSE)</f>
        <v>-4530.5</v>
      </c>
      <c r="D11" s="29">
        <f>VLOOKUP($B$6,資料整合一覽!$B$3:$AF$500,14,FALSE)</f>
        <v>36798</v>
      </c>
      <c r="E11" s="67">
        <f>VLOOKUP($B$6,資料整合一覽!$B$3:$AF$500,17,FALSE)</f>
        <v>-8.7545999999999999</v>
      </c>
      <c r="F11" s="67">
        <f>VLOOKUP($B$6,資料整合一覽!$B$3:$AF$500,18,FALSE)</f>
        <v>-10.458299999999999</v>
      </c>
      <c r="G11" s="67">
        <f>VLOOKUP($B$6,資料整合一覽!$B$3:$AF$500,19,FALSE)</f>
        <v>29.467199999999998</v>
      </c>
      <c r="H11" s="67">
        <f>VLOOKUP($B$6,資料整合一覽!$B$3:$AF$500,20,FALSE)</f>
        <v>70.708699999999993</v>
      </c>
      <c r="I11" s="42">
        <f>VLOOKUP($B$6,資料整合一覽!$B$3:$AF$500,21,FALSE)</f>
        <v>1.3738999999999999</v>
      </c>
      <c r="J11" s="44">
        <f>VLOOKUP($B$6,資料整合一覽!$B$3:$AF$500,22,FALSE)</f>
        <v>0.2804285486697467</v>
      </c>
      <c r="K11" s="38" t="e">
        <f>VLOOKUP($B$6,資料整合一覽!$B$3:$AF$500,29,FALSE)</f>
        <v>#N/A</v>
      </c>
      <c r="L11" s="38" t="e">
        <f>VLOOKUP($B$6,資料整合一覽!$B$3:$AF$500,30,FALSE)</f>
        <v>#N/A</v>
      </c>
      <c r="M11" s="38" t="e">
        <f>VLOOKUP($B$6,資料整合一覽!$B$3:$AF$500,31,FALSE)</f>
        <v>#N/A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22860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291"/>
  <sheetViews>
    <sheetView zoomScale="80" zoomScaleNormal="80" workbookViewId="0">
      <pane ySplit="3" topLeftCell="A276" activePane="bottomLeft" state="frozen"/>
      <selection pane="bottomLeft" activeCell="K299" sqref="K299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6" t="s">
        <v>75</v>
      </c>
      <c r="C1" s="103"/>
      <c r="D1" s="103"/>
      <c r="E1" s="147" t="s">
        <v>79</v>
      </c>
      <c r="F1" s="148"/>
      <c r="G1" s="148"/>
      <c r="H1" s="146" t="s">
        <v>80</v>
      </c>
      <c r="I1" s="103"/>
      <c r="J1" s="103"/>
      <c r="K1" s="147" t="s">
        <v>81</v>
      </c>
      <c r="L1" s="148"/>
      <c r="M1" s="148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9" t="s">
        <v>174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4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7">
        <f t="shared" ref="D271:D274" si="114">B271-C271</f>
        <v>9434</v>
      </c>
      <c r="E271" s="10">
        <v>55617</v>
      </c>
      <c r="F271" s="10">
        <v>43146</v>
      </c>
      <c r="G271" s="28">
        <f t="shared" ref="G271:G274" si="115">E271-F271</f>
        <v>12471</v>
      </c>
      <c r="H271" s="10">
        <v>49921</v>
      </c>
      <c r="I271" s="10">
        <v>41825</v>
      </c>
      <c r="J271" s="27">
        <f t="shared" ref="J271:J274" si="116">H271-I271</f>
        <v>8096</v>
      </c>
      <c r="K271" s="10">
        <v>71712</v>
      </c>
      <c r="L271" s="10">
        <v>54254</v>
      </c>
      <c r="M271" s="28">
        <f t="shared" ref="M271:M274" si="117">K271-L271</f>
        <v>17458</v>
      </c>
      <c r="N271" s="27">
        <f t="shared" ref="N271:N274" si="118">J271-D271</f>
        <v>-1338</v>
      </c>
      <c r="O271" s="28">
        <f t="shared" ref="O271:O274" si="119">M271-G271</f>
        <v>4987</v>
      </c>
    </row>
    <row r="272" spans="1:15">
      <c r="A272" s="9">
        <v>43050</v>
      </c>
      <c r="B272" s="10"/>
      <c r="C272" s="10"/>
      <c r="D272" s="27">
        <f t="shared" si="114"/>
        <v>0</v>
      </c>
      <c r="E272" s="10"/>
      <c r="F272" s="10"/>
      <c r="G272" s="28">
        <f t="shared" si="115"/>
        <v>0</v>
      </c>
      <c r="H272" s="10"/>
      <c r="I272" s="10"/>
      <c r="J272" s="27">
        <f t="shared" si="116"/>
        <v>0</v>
      </c>
      <c r="K272" s="10"/>
      <c r="L272" s="10"/>
      <c r="M272" s="28">
        <f t="shared" si="117"/>
        <v>0</v>
      </c>
      <c r="N272" s="27">
        <f t="shared" si="118"/>
        <v>0</v>
      </c>
      <c r="O272" s="28">
        <f t="shared" si="119"/>
        <v>0</v>
      </c>
    </row>
    <row r="273" spans="1:15">
      <c r="A273" s="9">
        <v>43051</v>
      </c>
      <c r="B273" s="10"/>
      <c r="C273" s="10"/>
      <c r="D273" s="27">
        <f t="shared" si="114"/>
        <v>0</v>
      </c>
      <c r="E273" s="10"/>
      <c r="F273" s="10"/>
      <c r="G273" s="28">
        <f t="shared" si="115"/>
        <v>0</v>
      </c>
      <c r="H273" s="10"/>
      <c r="I273" s="10"/>
      <c r="J273" s="27">
        <f t="shared" si="116"/>
        <v>0</v>
      </c>
      <c r="K273" s="10"/>
      <c r="L273" s="10"/>
      <c r="M273" s="28">
        <f t="shared" si="117"/>
        <v>0</v>
      </c>
      <c r="N273" s="27">
        <f t="shared" si="118"/>
        <v>0</v>
      </c>
      <c r="O273" s="28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7">
        <f t="shared" si="114"/>
        <v>7265</v>
      </c>
      <c r="E274" s="10">
        <v>36292</v>
      </c>
      <c r="F274" s="10">
        <v>28149</v>
      </c>
      <c r="G274" s="28">
        <f t="shared" si="115"/>
        <v>8143</v>
      </c>
      <c r="H274" s="10">
        <v>49682</v>
      </c>
      <c r="I274" s="10">
        <v>40906</v>
      </c>
      <c r="J274" s="27">
        <f t="shared" si="116"/>
        <v>8776</v>
      </c>
      <c r="K274" s="10">
        <v>71610</v>
      </c>
      <c r="L274" s="10">
        <v>53524</v>
      </c>
      <c r="M274" s="28">
        <f t="shared" si="117"/>
        <v>18086</v>
      </c>
      <c r="N274" s="27">
        <f t="shared" si="118"/>
        <v>1511</v>
      </c>
      <c r="O274" s="28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7">
        <f t="shared" ref="D275" si="120">B275-C275</f>
        <v>3709</v>
      </c>
      <c r="E275" s="10">
        <v>24270</v>
      </c>
      <c r="F275" s="10">
        <v>18147</v>
      </c>
      <c r="G275" s="28">
        <f t="shared" ref="G275" si="121">E275-F275</f>
        <v>6123</v>
      </c>
      <c r="H275" s="10">
        <v>52690</v>
      </c>
      <c r="I275" s="10">
        <v>43186</v>
      </c>
      <c r="J275" s="27">
        <f t="shared" ref="J275" si="122">H275-I275</f>
        <v>9504</v>
      </c>
      <c r="K275" s="10">
        <v>76592</v>
      </c>
      <c r="L275" s="10">
        <v>56699</v>
      </c>
      <c r="M275" s="28">
        <f t="shared" ref="M275" si="123">K275-L275</f>
        <v>19893</v>
      </c>
      <c r="N275" s="27">
        <f t="shared" ref="N275" si="124">J275-D275</f>
        <v>5795</v>
      </c>
      <c r="O275" s="28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7">
        <f t="shared" ref="D276" si="126">B276-C276</f>
        <v>1496</v>
      </c>
      <c r="E276" s="10">
        <v>61994</v>
      </c>
      <c r="F276" s="10">
        <v>52181</v>
      </c>
      <c r="G276" s="28">
        <f t="shared" ref="G276" si="127">E276-F276</f>
        <v>9813</v>
      </c>
      <c r="H276" s="10">
        <v>45569</v>
      </c>
      <c r="I276" s="10">
        <v>43456</v>
      </c>
      <c r="J276" s="27">
        <f t="shared" ref="J276" si="128">H276-I276</f>
        <v>2113</v>
      </c>
      <c r="K276" s="10">
        <v>63205</v>
      </c>
      <c r="L276" s="10">
        <v>53248</v>
      </c>
      <c r="M276" s="28">
        <f t="shared" ref="M276" si="129">K276-L276</f>
        <v>9957</v>
      </c>
      <c r="N276" s="27">
        <f t="shared" ref="N276" si="130">J276-D276</f>
        <v>617</v>
      </c>
      <c r="O276" s="28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7">
        <f t="shared" ref="D277" si="132">B277-C277</f>
        <v>836</v>
      </c>
      <c r="E277" s="10">
        <v>62515</v>
      </c>
      <c r="F277" s="10">
        <v>52285</v>
      </c>
      <c r="G277" s="28">
        <f t="shared" ref="G277" si="133">E277-F277</f>
        <v>10230</v>
      </c>
      <c r="H277" s="10">
        <v>45625</v>
      </c>
      <c r="I277" s="10">
        <v>44023</v>
      </c>
      <c r="J277" s="27">
        <f t="shared" ref="J277" si="134">H277-I277</f>
        <v>1602</v>
      </c>
      <c r="K277" s="10">
        <v>63706</v>
      </c>
      <c r="L277" s="10">
        <v>53735</v>
      </c>
      <c r="M277" s="28">
        <f t="shared" ref="M277" si="135">K277-L277</f>
        <v>9971</v>
      </c>
      <c r="N277" s="27">
        <f t="shared" ref="N277" si="136">J277-D277</f>
        <v>766</v>
      </c>
      <c r="O277" s="28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7">
        <f t="shared" ref="D278" si="138">B278-C278</f>
        <v>5559</v>
      </c>
      <c r="E278" s="10">
        <v>64336</v>
      </c>
      <c r="F278" s="10">
        <v>49760</v>
      </c>
      <c r="G278" s="28">
        <f t="shared" ref="G278" si="139">E278-F278</f>
        <v>14576</v>
      </c>
      <c r="H278" s="10">
        <v>46770</v>
      </c>
      <c r="I278" s="10">
        <v>40444</v>
      </c>
      <c r="J278" s="27">
        <f t="shared" ref="J278" si="140">H278-I278</f>
        <v>6326</v>
      </c>
      <c r="K278" s="10">
        <v>65235</v>
      </c>
      <c r="L278" s="10">
        <v>51269</v>
      </c>
      <c r="M278" s="28">
        <f t="shared" ref="M278" si="141">K278-L278</f>
        <v>13966</v>
      </c>
      <c r="N278" s="27">
        <f t="shared" ref="N278" si="142">J278-D278</f>
        <v>767</v>
      </c>
      <c r="O278" s="28">
        <f t="shared" ref="O278" si="143">M278-G278</f>
        <v>-610</v>
      </c>
    </row>
    <row r="279" spans="1:15">
      <c r="A279" s="9">
        <v>43057</v>
      </c>
      <c r="B279" s="10"/>
      <c r="C279" s="10"/>
      <c r="D279" s="27">
        <f t="shared" ref="D279:D281" si="144">B279-C279</f>
        <v>0</v>
      </c>
      <c r="E279" s="10"/>
      <c r="F279" s="10"/>
      <c r="G279" s="28">
        <f t="shared" ref="G279:G281" si="145">E279-F279</f>
        <v>0</v>
      </c>
      <c r="H279" s="10"/>
      <c r="I279" s="10"/>
      <c r="J279" s="27">
        <f t="shared" ref="J279:J281" si="146">H279-I279</f>
        <v>0</v>
      </c>
      <c r="K279" s="10"/>
      <c r="L279" s="10"/>
      <c r="M279" s="28">
        <f t="shared" ref="M279:M281" si="147">K279-L279</f>
        <v>0</v>
      </c>
      <c r="N279" s="27">
        <f t="shared" ref="N279:N281" si="148">J279-D279</f>
        <v>0</v>
      </c>
      <c r="O279" s="28">
        <f t="shared" ref="O279:O281" si="149">M279-G279</f>
        <v>0</v>
      </c>
    </row>
    <row r="280" spans="1:15">
      <c r="A280" s="9">
        <v>43058</v>
      </c>
      <c r="B280" s="10"/>
      <c r="C280" s="10"/>
      <c r="D280" s="27">
        <f t="shared" si="144"/>
        <v>0</v>
      </c>
      <c r="E280" s="10"/>
      <c r="F280" s="10"/>
      <c r="G280" s="28">
        <f t="shared" si="145"/>
        <v>0</v>
      </c>
      <c r="H280" s="10"/>
      <c r="I280" s="10"/>
      <c r="J280" s="27">
        <f t="shared" si="146"/>
        <v>0</v>
      </c>
      <c r="K280" s="10"/>
      <c r="L280" s="10"/>
      <c r="M280" s="28">
        <f t="shared" si="147"/>
        <v>0</v>
      </c>
      <c r="N280" s="27">
        <f t="shared" si="148"/>
        <v>0</v>
      </c>
      <c r="O280" s="28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7">
        <f t="shared" si="144"/>
        <v>2104</v>
      </c>
      <c r="E281" s="10">
        <v>63940</v>
      </c>
      <c r="F281" s="10">
        <v>53054</v>
      </c>
      <c r="G281" s="28">
        <f t="shared" si="145"/>
        <v>10886</v>
      </c>
      <c r="H281" s="10">
        <v>46787</v>
      </c>
      <c r="I281" s="10">
        <v>43916</v>
      </c>
      <c r="J281" s="27">
        <f t="shared" si="146"/>
        <v>2871</v>
      </c>
      <c r="K281" s="10">
        <v>64839</v>
      </c>
      <c r="L281" s="10">
        <v>54793</v>
      </c>
      <c r="M281" s="28">
        <f t="shared" si="147"/>
        <v>10046</v>
      </c>
      <c r="N281" s="27">
        <f t="shared" si="148"/>
        <v>767</v>
      </c>
      <c r="O281" s="28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7">
        <f t="shared" ref="D282:D283" si="150">B282-C282</f>
        <v>2894</v>
      </c>
      <c r="E282" s="10">
        <v>64918</v>
      </c>
      <c r="F282" s="10">
        <v>53158</v>
      </c>
      <c r="G282" s="28">
        <f t="shared" ref="G282:G283" si="151">E282-F282</f>
        <v>11760</v>
      </c>
      <c r="H282" s="10">
        <v>46844</v>
      </c>
      <c r="I282" s="10">
        <v>43303</v>
      </c>
      <c r="J282" s="27">
        <f t="shared" ref="J282:J283" si="152">H282-I282</f>
        <v>3541</v>
      </c>
      <c r="K282" s="10">
        <v>65810</v>
      </c>
      <c r="L282" s="10">
        <v>54986</v>
      </c>
      <c r="M282" s="28">
        <f t="shared" ref="M282:M283" si="153">K282-L282</f>
        <v>10824</v>
      </c>
      <c r="N282" s="27">
        <f t="shared" ref="N282:N283" si="154">J282-D282</f>
        <v>647</v>
      </c>
      <c r="O282" s="28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7">
        <f t="shared" si="150"/>
        <v>4935</v>
      </c>
      <c r="E283" s="10">
        <v>65914</v>
      </c>
      <c r="F283" s="10">
        <v>53076</v>
      </c>
      <c r="G283" s="28">
        <f t="shared" si="151"/>
        <v>12838</v>
      </c>
      <c r="H283" s="10">
        <v>47833</v>
      </c>
      <c r="I283" s="10">
        <v>42151</v>
      </c>
      <c r="J283" s="27">
        <f t="shared" si="152"/>
        <v>5682</v>
      </c>
      <c r="K283" s="10">
        <v>66804</v>
      </c>
      <c r="L283" s="10">
        <v>54253</v>
      </c>
      <c r="M283" s="28">
        <f t="shared" si="153"/>
        <v>12551</v>
      </c>
      <c r="N283" s="27">
        <f t="shared" si="154"/>
        <v>747</v>
      </c>
      <c r="O283" s="28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7">
        <f t="shared" ref="D284" si="156">B284-C284</f>
        <v>4365</v>
      </c>
      <c r="E284" s="10">
        <v>65029</v>
      </c>
      <c r="F284" s="10">
        <v>52113</v>
      </c>
      <c r="G284" s="28">
        <f t="shared" ref="G284" si="157">E284-F284</f>
        <v>12916</v>
      </c>
      <c r="H284" s="10">
        <v>47390</v>
      </c>
      <c r="I284" s="10">
        <v>42278</v>
      </c>
      <c r="J284" s="27">
        <f t="shared" ref="J284" si="158">H284-I284</f>
        <v>5112</v>
      </c>
      <c r="K284" s="10">
        <v>65919</v>
      </c>
      <c r="L284" s="10">
        <v>53426</v>
      </c>
      <c r="M284" s="28">
        <f t="shared" ref="M284" si="159">K284-L284</f>
        <v>12493</v>
      </c>
      <c r="N284" s="27">
        <f t="shared" ref="N284" si="160">J284-D284</f>
        <v>747</v>
      </c>
      <c r="O284" s="28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7">
        <f t="shared" ref="D285" si="162">B285-C285</f>
        <v>2634</v>
      </c>
      <c r="E285" s="10">
        <v>64595</v>
      </c>
      <c r="F285" s="10">
        <v>52973</v>
      </c>
      <c r="G285" s="28">
        <f t="shared" ref="G285" si="163">E285-F285</f>
        <v>11622</v>
      </c>
      <c r="H285" s="10">
        <v>46515</v>
      </c>
      <c r="I285" s="10">
        <v>43134</v>
      </c>
      <c r="J285" s="27">
        <f t="shared" ref="J285" si="164">H285-I285</f>
        <v>3381</v>
      </c>
      <c r="K285" s="10">
        <v>65485</v>
      </c>
      <c r="L285" s="10">
        <v>54846</v>
      </c>
      <c r="M285" s="28">
        <f t="shared" ref="M285" si="165">K285-L285</f>
        <v>10639</v>
      </c>
      <c r="N285" s="27">
        <f t="shared" ref="N285" si="166">J285-D285</f>
        <v>747</v>
      </c>
      <c r="O285" s="28">
        <f t="shared" ref="O285" si="167">M285-G285</f>
        <v>-983</v>
      </c>
    </row>
    <row r="286" spans="1:15">
      <c r="A286" s="9">
        <v>43064</v>
      </c>
      <c r="B286" s="10"/>
      <c r="C286" s="10"/>
      <c r="D286" s="27">
        <f t="shared" ref="D286:D288" si="168">B286-C286</f>
        <v>0</v>
      </c>
      <c r="E286" s="10"/>
      <c r="F286" s="10"/>
      <c r="G286" s="28">
        <f t="shared" ref="G286:G288" si="169">E286-F286</f>
        <v>0</v>
      </c>
      <c r="H286" s="10"/>
      <c r="I286" s="10"/>
      <c r="J286" s="27">
        <f t="shared" ref="J286:J288" si="170">H286-I286</f>
        <v>0</v>
      </c>
      <c r="K286" s="10"/>
      <c r="L286" s="10"/>
      <c r="M286" s="28">
        <f t="shared" ref="M286:M288" si="171">K286-L286</f>
        <v>0</v>
      </c>
      <c r="N286" s="27">
        <f t="shared" ref="N286:N288" si="172">J286-D286</f>
        <v>0</v>
      </c>
      <c r="O286" s="28">
        <f t="shared" ref="O286:O288" si="173">M286-G286</f>
        <v>0</v>
      </c>
    </row>
    <row r="287" spans="1:15">
      <c r="A287" s="9">
        <v>43065</v>
      </c>
      <c r="B287" s="10"/>
      <c r="C287" s="10"/>
      <c r="D287" s="27">
        <f t="shared" si="168"/>
        <v>0</v>
      </c>
      <c r="E287" s="10"/>
      <c r="F287" s="10"/>
      <c r="G287" s="28">
        <f t="shared" si="169"/>
        <v>0</v>
      </c>
      <c r="H287" s="10"/>
      <c r="I287" s="10"/>
      <c r="J287" s="27">
        <f t="shared" si="170"/>
        <v>0</v>
      </c>
      <c r="K287" s="10"/>
      <c r="L287" s="10"/>
      <c r="M287" s="28">
        <f t="shared" si="171"/>
        <v>0</v>
      </c>
      <c r="N287" s="27">
        <f t="shared" si="172"/>
        <v>0</v>
      </c>
      <c r="O287" s="28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7">
        <f t="shared" si="168"/>
        <v>-483</v>
      </c>
      <c r="E288" s="10">
        <v>63531</v>
      </c>
      <c r="F288" s="10">
        <v>55347</v>
      </c>
      <c r="G288" s="28">
        <f t="shared" si="169"/>
        <v>8184</v>
      </c>
      <c r="H288" s="10">
        <v>45538</v>
      </c>
      <c r="I288" s="10">
        <v>45584</v>
      </c>
      <c r="J288" s="27">
        <f t="shared" si="170"/>
        <v>-46</v>
      </c>
      <c r="K288" s="10">
        <v>64661</v>
      </c>
      <c r="L288" s="10">
        <v>57557</v>
      </c>
      <c r="M288" s="28">
        <f t="shared" si="171"/>
        <v>7104</v>
      </c>
      <c r="N288" s="27">
        <f t="shared" si="172"/>
        <v>437</v>
      </c>
      <c r="O288" s="28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7">
        <f t="shared" ref="D289" si="174">B289-C289</f>
        <v>-474</v>
      </c>
      <c r="E289" s="10">
        <v>63568</v>
      </c>
      <c r="F289" s="10">
        <v>56117</v>
      </c>
      <c r="G289" s="28">
        <f t="shared" ref="G289" si="175">E289-F289</f>
        <v>7451</v>
      </c>
      <c r="H289" s="10">
        <v>45462</v>
      </c>
      <c r="I289" s="10">
        <v>45741</v>
      </c>
      <c r="J289" s="27">
        <f t="shared" ref="J289" si="176">H289-I289</f>
        <v>-279</v>
      </c>
      <c r="K289" s="10">
        <v>64464</v>
      </c>
      <c r="L289" s="10">
        <v>58370</v>
      </c>
      <c r="M289" s="28">
        <f t="shared" ref="M289" si="177">K289-L289</f>
        <v>6094</v>
      </c>
      <c r="N289" s="27">
        <f t="shared" ref="N289" si="178">J289-D289</f>
        <v>195</v>
      </c>
      <c r="O289" s="28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7">
        <f t="shared" ref="D290" si="180">B290-C290</f>
        <v>-569</v>
      </c>
      <c r="E290" s="10">
        <v>63642</v>
      </c>
      <c r="F290" s="10">
        <v>55617</v>
      </c>
      <c r="G290" s="28">
        <f t="shared" ref="G290" si="181">E290-F290</f>
        <v>8025</v>
      </c>
      <c r="H290" s="10">
        <v>45320</v>
      </c>
      <c r="I290" s="10">
        <v>45407</v>
      </c>
      <c r="J290" s="27">
        <f t="shared" ref="J290" si="182">H290-I290</f>
        <v>-87</v>
      </c>
      <c r="K290" s="10">
        <v>64681</v>
      </c>
      <c r="L290" s="10">
        <v>57470</v>
      </c>
      <c r="M290" s="28">
        <f t="shared" ref="M290" si="183">K290-L290</f>
        <v>7211</v>
      </c>
      <c r="N290" s="27">
        <f t="shared" ref="N290" si="184">J290-D290</f>
        <v>482</v>
      </c>
      <c r="O290" s="28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7">
        <f t="shared" ref="D291" si="186">B291-C291</f>
        <v>-4136</v>
      </c>
      <c r="E291" s="10">
        <v>63179</v>
      </c>
      <c r="F291" s="10">
        <v>57442</v>
      </c>
      <c r="G291" s="28">
        <f t="shared" ref="G291" si="187">E291-F291</f>
        <v>5737</v>
      </c>
      <c r="H291" s="10">
        <v>44786</v>
      </c>
      <c r="I291" s="10">
        <v>48441</v>
      </c>
      <c r="J291" s="27">
        <f t="shared" ref="J291" si="188">H291-I291</f>
        <v>-3655</v>
      </c>
      <c r="K291" s="10">
        <v>64721</v>
      </c>
      <c r="L291" s="10">
        <v>60184</v>
      </c>
      <c r="M291" s="28">
        <f t="shared" ref="M291" si="189">K291-L291</f>
        <v>4537</v>
      </c>
      <c r="N291" s="27">
        <f t="shared" ref="N291" si="190">J291-D291</f>
        <v>481</v>
      </c>
      <c r="O291" s="28">
        <f t="shared" ref="O291" si="191">M291-G291</f>
        <v>-1200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290"/>
  <sheetViews>
    <sheetView zoomScaleNormal="100" workbookViewId="0">
      <pane ySplit="3" topLeftCell="A282" activePane="bottomLeft" state="frozen"/>
      <selection pane="bottomLeft" activeCell="E301" sqref="E301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51" t="s">
        <v>86</v>
      </c>
      <c r="C1" s="152"/>
      <c r="D1" s="153"/>
      <c r="E1" s="151" t="s">
        <v>87</v>
      </c>
      <c r="F1" s="152"/>
      <c r="G1" s="153"/>
      <c r="H1" s="151" t="s">
        <v>88</v>
      </c>
      <c r="I1" s="152"/>
      <c r="J1" s="153"/>
    </row>
    <row r="2" spans="1:10" s="1" customFormat="1" ht="16.2" thickBot="1">
      <c r="A2" s="68" t="s">
        <v>1</v>
      </c>
      <c r="B2" s="69" t="s">
        <v>89</v>
      </c>
      <c r="C2" s="70" t="s">
        <v>5</v>
      </c>
      <c r="D2" s="71" t="s">
        <v>90</v>
      </c>
      <c r="E2" s="69" t="s">
        <v>89</v>
      </c>
      <c r="F2" s="70" t="s">
        <v>5</v>
      </c>
      <c r="G2" s="71" t="s">
        <v>90</v>
      </c>
      <c r="H2" s="69" t="s">
        <v>89</v>
      </c>
      <c r="I2" s="70" t="s">
        <v>5</v>
      </c>
      <c r="J2" s="71" t="s">
        <v>90</v>
      </c>
    </row>
    <row r="3" spans="1:10" ht="16.2">
      <c r="A3" s="16" t="s">
        <v>40</v>
      </c>
      <c r="B3" s="154" t="s">
        <v>146</v>
      </c>
      <c r="C3" s="155"/>
      <c r="D3" s="155"/>
      <c r="E3" s="155"/>
      <c r="F3" s="155"/>
      <c r="G3" s="155"/>
      <c r="H3" s="155"/>
      <c r="I3" s="155"/>
      <c r="J3" s="155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92"/>
      <c r="C260" s="29"/>
      <c r="D260" s="93"/>
      <c r="E260" s="92"/>
      <c r="F260" s="29"/>
      <c r="G260" s="93"/>
      <c r="H260" s="92"/>
      <c r="I260" s="29"/>
      <c r="J260" s="93"/>
    </row>
    <row r="261" spans="1:10">
      <c r="A261" s="9">
        <v>43039</v>
      </c>
      <c r="B261" s="92"/>
      <c r="C261" s="29"/>
      <c r="D261" s="93"/>
      <c r="E261" s="92"/>
      <c r="F261" s="29"/>
      <c r="G261" s="93"/>
      <c r="H261" s="92"/>
      <c r="I261" s="29"/>
      <c r="J261" s="93"/>
    </row>
    <row r="262" spans="1:10">
      <c r="A262" s="9">
        <v>43040</v>
      </c>
      <c r="B262" s="92"/>
      <c r="C262" s="29"/>
      <c r="D262" s="93"/>
      <c r="E262" s="92"/>
      <c r="F262" s="29"/>
      <c r="G262" s="93"/>
      <c r="H262" s="92"/>
      <c r="I262" s="29"/>
      <c r="J262" s="93"/>
    </row>
    <row r="263" spans="1:10">
      <c r="A263" s="9">
        <v>43041</v>
      </c>
      <c r="B263" s="92"/>
      <c r="C263" s="29"/>
      <c r="D263" s="93"/>
      <c r="E263" s="92"/>
      <c r="F263" s="29"/>
      <c r="G263" s="93"/>
      <c r="H263" s="92"/>
      <c r="I263" s="29"/>
      <c r="J263" s="93"/>
    </row>
    <row r="264" spans="1:10">
      <c r="A264" s="9">
        <v>43042</v>
      </c>
      <c r="B264" s="92"/>
      <c r="C264" s="29"/>
      <c r="D264" s="93"/>
      <c r="E264" s="92"/>
      <c r="F264" s="29"/>
      <c r="G264" s="93"/>
      <c r="H264" s="92"/>
      <c r="I264" s="29"/>
      <c r="J264" s="93"/>
    </row>
    <row r="265" spans="1:10">
      <c r="A265" s="95">
        <v>43043</v>
      </c>
      <c r="B265" s="92"/>
      <c r="C265" s="29"/>
      <c r="D265" s="93"/>
      <c r="E265" s="92"/>
      <c r="F265" s="29"/>
      <c r="G265" s="93"/>
      <c r="H265" s="92"/>
      <c r="I265" s="29"/>
      <c r="J265" s="93"/>
    </row>
    <row r="266" spans="1:10">
      <c r="A266" s="95">
        <v>43044</v>
      </c>
      <c r="B266" s="92"/>
      <c r="C266" s="29"/>
      <c r="D266" s="93"/>
      <c r="E266" s="92"/>
      <c r="F266" s="29"/>
      <c r="G266" s="93"/>
      <c r="H266" s="92"/>
      <c r="I266" s="29"/>
      <c r="J266" s="93"/>
    </row>
    <row r="267" spans="1:10">
      <c r="A267" s="95">
        <v>43045</v>
      </c>
      <c r="B267" s="92"/>
      <c r="C267" s="29"/>
      <c r="D267" s="93"/>
      <c r="E267" s="92"/>
      <c r="F267" s="29"/>
      <c r="G267" s="93"/>
      <c r="H267" s="92"/>
      <c r="I267" s="29"/>
      <c r="J267" s="93"/>
    </row>
    <row r="268" spans="1:10">
      <c r="A268" s="95">
        <v>43046</v>
      </c>
      <c r="B268" s="92">
        <v>23557.23</v>
      </c>
      <c r="C268" s="29">
        <v>8.81</v>
      </c>
      <c r="D268" s="94">
        <v>4.0000000000000002E-4</v>
      </c>
      <c r="E268" s="92">
        <v>6767.7809999999999</v>
      </c>
      <c r="F268" s="29">
        <v>-18.66</v>
      </c>
      <c r="G268" s="94">
        <v>-2.7000000000000001E-3</v>
      </c>
      <c r="H268" s="92">
        <v>1316.55</v>
      </c>
      <c r="I268" s="29">
        <v>-0.79</v>
      </c>
      <c r="J268" s="94">
        <v>-5.9999999999999995E-4</v>
      </c>
    </row>
    <row r="269" spans="1:10">
      <c r="A269" s="95">
        <v>43047</v>
      </c>
      <c r="B269" s="92">
        <v>23516.26</v>
      </c>
      <c r="C269" s="29">
        <v>81.25</v>
      </c>
      <c r="D269" s="94">
        <v>3.5000000000000001E-3</v>
      </c>
      <c r="E269" s="92">
        <v>6714.9409999999998</v>
      </c>
      <c r="F269" s="29">
        <v>-1.59</v>
      </c>
      <c r="G269" s="94">
        <v>-0.02</v>
      </c>
      <c r="H269" s="92">
        <v>1277.3399999999999</v>
      </c>
      <c r="I269" s="29">
        <v>5.83</v>
      </c>
      <c r="J269" s="94">
        <v>0.46</v>
      </c>
    </row>
    <row r="270" spans="1:10">
      <c r="A270" s="95">
        <v>43048</v>
      </c>
      <c r="B270" s="92">
        <v>23461.94</v>
      </c>
      <c r="C270" s="29">
        <v>-101.42</v>
      </c>
      <c r="D270" s="94">
        <v>-4.3E-3</v>
      </c>
      <c r="E270" s="92">
        <v>6750.0550000000003</v>
      </c>
      <c r="F270" s="29">
        <v>-39.06</v>
      </c>
      <c r="G270" s="94">
        <v>-5.7999999999999996E-3</v>
      </c>
      <c r="H270" s="92">
        <v>1294.6600000000001</v>
      </c>
      <c r="I270" s="29">
        <v>-26.46</v>
      </c>
      <c r="J270" s="94">
        <v>-0.02</v>
      </c>
    </row>
    <row r="271" spans="1:10">
      <c r="A271" s="95">
        <v>43049</v>
      </c>
      <c r="B271" s="92">
        <v>23422.21</v>
      </c>
      <c r="C271" s="29">
        <v>-39.729999999999997</v>
      </c>
      <c r="D271" s="94">
        <v>-1.6999999999999999E-3</v>
      </c>
      <c r="E271" s="92">
        <v>6750.9380000000001</v>
      </c>
      <c r="F271" s="29">
        <v>0.89</v>
      </c>
      <c r="G271" s="94">
        <v>1E-4</v>
      </c>
      <c r="H271" s="92">
        <v>1303.06</v>
      </c>
      <c r="I271" s="29">
        <v>8.4</v>
      </c>
      <c r="J271" s="94">
        <v>6.4999999999999997E-3</v>
      </c>
    </row>
    <row r="272" spans="1:10">
      <c r="A272" s="95">
        <v>43050</v>
      </c>
      <c r="B272" s="92"/>
      <c r="C272" s="29"/>
      <c r="D272" s="94"/>
      <c r="E272" s="92"/>
      <c r="F272" s="29"/>
      <c r="G272" s="93"/>
      <c r="H272" s="92"/>
      <c r="I272" s="29"/>
      <c r="J272" s="93"/>
    </row>
    <row r="273" spans="1:10">
      <c r="A273" s="95">
        <v>43051</v>
      </c>
      <c r="B273" s="92"/>
      <c r="C273" s="29"/>
      <c r="D273" s="94"/>
      <c r="E273" s="92"/>
      <c r="F273" s="29"/>
      <c r="G273" s="93"/>
      <c r="H273" s="92"/>
      <c r="I273" s="29"/>
      <c r="J273" s="93"/>
    </row>
    <row r="274" spans="1:10">
      <c r="A274" s="95">
        <v>43052</v>
      </c>
      <c r="B274" s="92">
        <v>23439.7</v>
      </c>
      <c r="C274" s="29">
        <v>17.489999999999998</v>
      </c>
      <c r="D274" s="94">
        <v>6.9999999999999999E-4</v>
      </c>
      <c r="E274" s="92">
        <v>6757.5940000000001</v>
      </c>
      <c r="F274" s="29">
        <v>6.66</v>
      </c>
      <c r="G274" s="94">
        <v>1E-4</v>
      </c>
      <c r="H274" s="92">
        <v>1306.58</v>
      </c>
      <c r="I274" s="29">
        <v>3.52</v>
      </c>
      <c r="J274" s="94">
        <v>2.7000000000000001E-3</v>
      </c>
    </row>
    <row r="275" spans="1:10">
      <c r="A275" s="95">
        <v>43053</v>
      </c>
      <c r="B275" s="92">
        <v>23409.47</v>
      </c>
      <c r="C275" s="29">
        <v>-30.23</v>
      </c>
      <c r="D275" s="94">
        <v>-1.2999999999999999E-3</v>
      </c>
      <c r="E275" s="92">
        <v>6737.8710000000001</v>
      </c>
      <c r="F275" s="29">
        <v>-19.72</v>
      </c>
      <c r="G275" s="94">
        <v>-2.8999999999999998E-3</v>
      </c>
      <c r="H275" s="92">
        <v>1305</v>
      </c>
      <c r="I275" s="29">
        <v>-1.58</v>
      </c>
      <c r="J275" s="94">
        <v>-1.1999999999999999E-3</v>
      </c>
    </row>
    <row r="276" spans="1:10">
      <c r="A276" s="95">
        <v>43054</v>
      </c>
      <c r="B276" s="92">
        <v>23271.279999999999</v>
      </c>
      <c r="C276" s="29">
        <v>-138.19</v>
      </c>
      <c r="D276" s="94">
        <v>-5.8999999999999999E-3</v>
      </c>
      <c r="E276" s="92">
        <v>6706.2070000000003</v>
      </c>
      <c r="F276" s="29">
        <v>-31.66</v>
      </c>
      <c r="G276" s="94">
        <v>-4.7000000000000002E-3</v>
      </c>
      <c r="H276" s="92">
        <v>1305</v>
      </c>
      <c r="I276" s="29">
        <v>-1.58</v>
      </c>
      <c r="J276" s="94">
        <v>0.99880000000000002</v>
      </c>
    </row>
    <row r="277" spans="1:10">
      <c r="A277" s="95">
        <v>43055</v>
      </c>
      <c r="B277" s="92">
        <v>23458.36</v>
      </c>
      <c r="C277" s="29">
        <v>187.08</v>
      </c>
      <c r="D277" s="94">
        <v>8.0000000000000002E-3</v>
      </c>
      <c r="E277" s="92">
        <v>6793.2929999999997</v>
      </c>
      <c r="F277" s="29">
        <v>87.08</v>
      </c>
      <c r="G277" s="94">
        <v>1.2999999999999999E-2</v>
      </c>
      <c r="H277" s="92">
        <v>1313.11</v>
      </c>
      <c r="I277" s="29">
        <v>19.91</v>
      </c>
      <c r="J277" s="94">
        <v>1.54E-2</v>
      </c>
    </row>
    <row r="278" spans="1:10">
      <c r="A278" s="95">
        <v>43056</v>
      </c>
      <c r="B278" s="92">
        <v>23358.240000000002</v>
      </c>
      <c r="C278" s="29">
        <v>-100.12</v>
      </c>
      <c r="D278" s="94">
        <v>-4.3E-3</v>
      </c>
      <c r="E278" s="92">
        <v>6782.7889999999998</v>
      </c>
      <c r="F278" s="29">
        <v>-10.5</v>
      </c>
      <c r="G278" s="94">
        <v>-1.5E-3</v>
      </c>
      <c r="H278" s="92">
        <v>1306.93</v>
      </c>
      <c r="I278" s="29">
        <v>-6.18</v>
      </c>
      <c r="J278" s="94">
        <v>-4.7000000000000002E-3</v>
      </c>
    </row>
    <row r="279" spans="1:10">
      <c r="A279" s="95">
        <v>43057</v>
      </c>
      <c r="B279" s="92"/>
      <c r="C279" s="29"/>
      <c r="D279" s="94"/>
      <c r="E279" s="92"/>
      <c r="F279" s="29"/>
      <c r="G279" s="94"/>
      <c r="H279" s="92"/>
      <c r="I279" s="29"/>
      <c r="J279" s="94"/>
    </row>
    <row r="280" spans="1:10">
      <c r="A280" s="95">
        <v>43058</v>
      </c>
      <c r="B280" s="92"/>
      <c r="C280" s="29"/>
      <c r="D280" s="94"/>
      <c r="E280" s="92"/>
      <c r="F280" s="29"/>
      <c r="G280" s="94"/>
      <c r="H280" s="92"/>
      <c r="I280" s="29"/>
      <c r="J280" s="94"/>
    </row>
    <row r="281" spans="1:10">
      <c r="A281" s="95">
        <v>43059</v>
      </c>
      <c r="B281" s="92">
        <v>23430.33</v>
      </c>
      <c r="C281" s="29">
        <v>72.09</v>
      </c>
      <c r="D281" s="94">
        <v>3.0999999999999999E-3</v>
      </c>
      <c r="E281" s="92">
        <v>6790.7150000000001</v>
      </c>
      <c r="F281" s="29">
        <v>7.92</v>
      </c>
      <c r="G281" s="94">
        <v>1.1999999999999999E-3</v>
      </c>
      <c r="H281" s="92">
        <v>1322.81</v>
      </c>
      <c r="I281" s="29">
        <v>15.88</v>
      </c>
      <c r="J281" s="94">
        <v>1.2200000000000001E-2</v>
      </c>
    </row>
    <row r="282" spans="1:10">
      <c r="A282" s="95">
        <v>43060</v>
      </c>
      <c r="B282" s="92">
        <v>23590.83</v>
      </c>
      <c r="C282" s="29">
        <v>160.5</v>
      </c>
      <c r="D282" s="94">
        <v>6.8999999999999999E-3</v>
      </c>
      <c r="E282" s="92">
        <v>6862.4769999999999</v>
      </c>
      <c r="F282" s="29">
        <v>71.760000000000005</v>
      </c>
      <c r="G282" s="94">
        <v>1.06E-2</v>
      </c>
      <c r="H282" s="92">
        <v>1337.92</v>
      </c>
      <c r="I282" s="29">
        <v>15.11</v>
      </c>
      <c r="J282" s="94">
        <v>1.14E-2</v>
      </c>
    </row>
    <row r="283" spans="1:10">
      <c r="A283" s="95">
        <v>43061</v>
      </c>
      <c r="B283" s="92">
        <v>23526.18</v>
      </c>
      <c r="C283" s="29">
        <v>-64.650000000000006</v>
      </c>
      <c r="D283" s="94">
        <v>-2.7000000000000001E-3</v>
      </c>
      <c r="E283" s="92">
        <v>6867.3630000000003</v>
      </c>
      <c r="F283" s="29">
        <v>4.8899999999999997</v>
      </c>
      <c r="G283" s="94">
        <v>6.9999999999999999E-4</v>
      </c>
      <c r="H283" s="92">
        <v>1329.1</v>
      </c>
      <c r="I283" s="29">
        <v>-8.82</v>
      </c>
      <c r="J283" s="94">
        <v>-6.6E-3</v>
      </c>
    </row>
    <row r="284" spans="1:10">
      <c r="A284" s="95">
        <v>43062</v>
      </c>
      <c r="B284" s="92"/>
      <c r="C284" s="29"/>
      <c r="D284" s="94"/>
      <c r="E284" s="92"/>
      <c r="F284" s="29"/>
      <c r="G284" s="94"/>
      <c r="H284" s="92"/>
      <c r="I284" s="29"/>
      <c r="J284" s="94"/>
    </row>
    <row r="285" spans="1:10">
      <c r="A285" s="95">
        <v>43063</v>
      </c>
      <c r="B285" s="92" t="s">
        <v>167</v>
      </c>
      <c r="C285" s="29" t="s">
        <v>168</v>
      </c>
      <c r="D285" s="94">
        <v>1.4E-3</v>
      </c>
      <c r="E285" s="92">
        <v>6889.16</v>
      </c>
      <c r="F285" s="29">
        <v>21.8</v>
      </c>
      <c r="G285" s="94">
        <v>3.2000000000000002E-3</v>
      </c>
      <c r="H285" s="92">
        <v>1341.69</v>
      </c>
      <c r="I285" s="29">
        <v>12.59</v>
      </c>
      <c r="J285" s="94" t="s">
        <v>169</v>
      </c>
    </row>
    <row r="286" spans="1:10">
      <c r="A286" s="95">
        <v>43064</v>
      </c>
      <c r="B286" s="92"/>
      <c r="C286" s="29"/>
      <c r="D286" s="94"/>
      <c r="E286" s="92"/>
      <c r="F286" s="29"/>
      <c r="G286" s="94"/>
      <c r="H286" s="92"/>
      <c r="I286" s="29"/>
      <c r="J286" s="94"/>
    </row>
    <row r="287" spans="1:10">
      <c r="A287" s="95">
        <v>43065</v>
      </c>
      <c r="B287" s="92"/>
      <c r="C287" s="29"/>
      <c r="D287" s="94"/>
      <c r="E287" s="92"/>
      <c r="F287" s="29"/>
      <c r="G287" s="94"/>
      <c r="H287" s="92"/>
      <c r="I287" s="29"/>
      <c r="J287" s="94"/>
    </row>
    <row r="288" spans="1:10">
      <c r="A288" s="95">
        <v>43066</v>
      </c>
      <c r="B288" s="92">
        <v>23580.78</v>
      </c>
      <c r="C288" s="29">
        <v>22.79</v>
      </c>
      <c r="D288" s="94">
        <v>1E-3</v>
      </c>
      <c r="E288" s="92">
        <v>6878.52</v>
      </c>
      <c r="F288" s="29">
        <v>-10.64</v>
      </c>
      <c r="G288" s="94">
        <v>-1.5E-3</v>
      </c>
      <c r="H288" s="92">
        <v>1324.15</v>
      </c>
      <c r="I288" s="29">
        <v>-17.54</v>
      </c>
      <c r="J288" s="94">
        <v>-1.3100000000000001E-2</v>
      </c>
    </row>
    <row r="289" spans="1:10">
      <c r="A289" s="95">
        <v>43067</v>
      </c>
      <c r="B289" s="92">
        <v>23836.71</v>
      </c>
      <c r="C289" s="29">
        <v>255.93</v>
      </c>
      <c r="D289" s="94">
        <v>1.09E-2</v>
      </c>
      <c r="E289" s="92">
        <v>6912.36</v>
      </c>
      <c r="F289" s="29">
        <v>33.840000000000003</v>
      </c>
      <c r="G289" s="94">
        <v>4.8999999999999998E-3</v>
      </c>
      <c r="H289" s="92">
        <v>1323.08</v>
      </c>
      <c r="I289" s="29">
        <v>-1.07</v>
      </c>
      <c r="J289" s="94">
        <v>-8.0000000000000004E-4</v>
      </c>
    </row>
    <row r="290" spans="1:10">
      <c r="A290" s="95">
        <v>43068</v>
      </c>
      <c r="B290" s="92">
        <v>23940.68</v>
      </c>
      <c r="C290" s="29">
        <v>103.97</v>
      </c>
      <c r="D290" s="94">
        <v>4.4000000000000003E-3</v>
      </c>
      <c r="E290" s="92">
        <v>6824.3909999999996</v>
      </c>
      <c r="F290" s="29">
        <v>-87.97</v>
      </c>
      <c r="G290" s="94">
        <v>-1.2699999999999999E-2</v>
      </c>
      <c r="H290" s="92">
        <v>1265.01</v>
      </c>
      <c r="I290" s="29">
        <v>-58.07</v>
      </c>
      <c r="J290" s="94">
        <v>-4.3900000000000002E-2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283" activePane="bottomRight" state="frozen"/>
      <selection pane="topRight" activeCell="C1" sqref="C1"/>
      <selection pane="bottomLeft" activeCell="A3" sqref="A3"/>
      <selection pane="bottomRight" activeCell="U376" sqref="U376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0" t="s">
        <v>0</v>
      </c>
      <c r="B1" s="16"/>
      <c r="C1" s="103" t="s">
        <v>2</v>
      </c>
      <c r="D1" s="103"/>
      <c r="E1" s="103"/>
      <c r="F1" s="103"/>
      <c r="G1" s="104" t="s">
        <v>34</v>
      </c>
      <c r="H1" s="105"/>
      <c r="I1" s="105"/>
      <c r="J1" s="105"/>
      <c r="K1" s="106" t="s">
        <v>9</v>
      </c>
      <c r="L1" s="107"/>
      <c r="M1" s="107"/>
      <c r="N1" s="100" t="s">
        <v>35</v>
      </c>
      <c r="O1" s="111"/>
      <c r="P1" s="111"/>
      <c r="Q1" s="111"/>
      <c r="R1" s="108" t="s">
        <v>42</v>
      </c>
      <c r="S1" s="109"/>
      <c r="T1" s="109"/>
      <c r="U1" s="109"/>
      <c r="V1" s="5" t="s">
        <v>20</v>
      </c>
      <c r="W1" s="98" t="s">
        <v>22</v>
      </c>
      <c r="X1" s="113" t="s">
        <v>29</v>
      </c>
      <c r="Y1" s="114"/>
      <c r="Z1" s="114"/>
      <c r="AA1" s="114"/>
      <c r="AB1" s="114"/>
      <c r="AC1" s="114"/>
      <c r="AD1" s="96" t="s">
        <v>33</v>
      </c>
      <c r="AE1" s="97"/>
      <c r="AF1" s="97"/>
    </row>
    <row r="2" spans="1:32" ht="31.2">
      <c r="A2" s="110"/>
      <c r="B2" s="16" t="s">
        <v>1</v>
      </c>
      <c r="C2" s="12" t="s">
        <v>2</v>
      </c>
      <c r="D2" s="12" t="s">
        <v>5</v>
      </c>
      <c r="E2" s="12" t="s">
        <v>90</v>
      </c>
      <c r="F2" s="12" t="s">
        <v>4</v>
      </c>
      <c r="G2" s="20" t="s">
        <v>92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2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VLOOKUP($B3,三大美股走勢!$A$4:$J$495,4,FALSE)</f>
        <v>0.52</v>
      </c>
      <c r="AE3" s="36">
        <f>VLOOKUP($B3,三大美股走勢!$A$4:$J$495,7,FALSE)</f>
        <v>0.64</v>
      </c>
      <c r="AF3" s="36">
        <f>VLOOKUP($B3,三大美股走勢!$A$4:$J$495,10,FALSE)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VLOOKUP($B4,三大美股走勢!$A$4:$J$495,4,FALSE)</f>
        <v>0.02</v>
      </c>
      <c r="AE4" s="36">
        <f>VLOOKUP($B4,三大美股走勢!$A$4:$J$495,7,FALSE)</f>
        <v>0.41</v>
      </c>
      <c r="AF4" s="36">
        <f>VLOOKUP($B4,三大美股走勢!$A$4:$J$495,10,FALSE)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VLOOKUP($B5,三大美股走勢!$A$4:$J$495,4,FALSE)</f>
        <v>0</v>
      </c>
      <c r="AE5" s="36">
        <f>VLOOKUP($B5,三大美股走勢!$A$4:$J$495,7,FALSE)</f>
        <v>0</v>
      </c>
      <c r="AF5" s="36">
        <f>VLOOKUP($B5,三大美股走勢!$A$4:$J$495,10,FALSE)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VLOOKUP($B6,三大美股走勢!$A$4:$J$495,4,FALSE)</f>
        <v>0</v>
      </c>
      <c r="AE6" s="36">
        <f>VLOOKUP($B6,三大美股走勢!$A$4:$J$495,7,FALSE)</f>
        <v>0</v>
      </c>
      <c r="AF6" s="36">
        <f>VLOOKUP($B6,三大美股走勢!$A$4:$J$495,10,FALSE)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VLOOKUP($B7,三大美股走勢!$A$4:$J$495,4,FALSE)</f>
        <v>0.02</v>
      </c>
      <c r="AE7" s="36">
        <f>VLOOKUP($B7,三大美股走勢!$A$4:$J$495,7,FALSE)</f>
        <v>0.41</v>
      </c>
      <c r="AF7" s="36">
        <f>VLOOKUP($B7,三大美股走勢!$A$4:$J$495,10,FALSE)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VLOOKUP($B8,三大美股走勢!$A$4:$J$495,4,FALSE)</f>
        <v>0.57999999999999996</v>
      </c>
      <c r="AE8" s="36">
        <f>VLOOKUP($B8,三大美股走勢!$A$4:$J$495,7,FALSE)</f>
        <v>0.47</v>
      </c>
      <c r="AF8" s="36">
        <f>VLOOKUP($B8,三大美股走勢!$A$4:$J$495,10,FALSE)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VLOOKUP($B9,三大美股走勢!$A$4:$J$495,4,FALSE)</f>
        <v>0.16</v>
      </c>
      <c r="AE9" s="36">
        <f>VLOOKUP($B9,三大美股走勢!$A$4:$J$495,7,FALSE)</f>
        <v>-0.09</v>
      </c>
      <c r="AF9" s="36">
        <f>VLOOKUP($B9,三大美股走勢!$A$4:$J$495,10,FALSE)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VLOOKUP($B10,三大美股走勢!$A$4:$J$495,4,FALSE)</f>
        <v>0.17</v>
      </c>
      <c r="AE10" s="36">
        <f>VLOOKUP($B10,三大美股走勢!$A$4:$J$495,7,FALSE)</f>
        <v>-0.43</v>
      </c>
      <c r="AF10" s="36">
        <f>VLOOKUP($B10,三大美股走勢!$A$4:$J$495,10,FALSE)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VLOOKUP($B11,三大美股走勢!$A$4:$J$495,4,FALSE)</f>
        <v>0.05</v>
      </c>
      <c r="AE11" s="36">
        <f>VLOOKUP($B11,三大美股走勢!$A$4:$J$495,7,FALSE)</f>
        <v>0.17</v>
      </c>
      <c r="AF11" s="36">
        <f>VLOOKUP($B11,三大美股走勢!$A$4:$J$495,10,FALSE)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VLOOKUP($B12,三大美股走勢!$A$4:$J$495,4,FALSE)</f>
        <v>0</v>
      </c>
      <c r="AE12" s="36">
        <f>VLOOKUP($B12,三大美股走勢!$A$4:$J$495,7,FALSE)</f>
        <v>0</v>
      </c>
      <c r="AF12" s="36">
        <f>VLOOKUP($B12,三大美股走勢!$A$4:$J$495,10,FALSE)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VLOOKUP($B13,三大美股走勢!$A$4:$J$495,4,FALSE)</f>
        <v>0</v>
      </c>
      <c r="AE13" s="36">
        <f>VLOOKUP($B13,三大美股走勢!$A$4:$J$495,7,FALSE)</f>
        <v>0</v>
      </c>
      <c r="AF13" s="36">
        <f>VLOOKUP($B13,三大美股走勢!$A$4:$J$495,10,FALSE)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VLOOKUP($B14,三大美股走勢!$A$4:$J$495,4,FALSE)</f>
        <v>0.08</v>
      </c>
      <c r="AE14" s="36">
        <f>VLOOKUP($B14,三大美股走勢!$A$4:$J$495,7,FALSE)</f>
        <v>0.28000000000000003</v>
      </c>
      <c r="AF14" s="36">
        <f>VLOOKUP($B14,三大美股走勢!$A$4:$J$495,10,FALSE)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VLOOKUP($B15,三大美股走勢!$A$4:$J$495,4,FALSE)</f>
        <v>-0.12</v>
      </c>
      <c r="AE15" s="36">
        <f>VLOOKUP($B15,三大美股走勢!$A$4:$J$495,7,FALSE)</f>
        <v>-0.62</v>
      </c>
      <c r="AF15" s="36">
        <f>VLOOKUP($B15,三大美股走勢!$A$4:$J$495,10,FALSE)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VLOOKUP($B16,三大美股走勢!$A$4:$J$495,4,FALSE)</f>
        <v>1.46</v>
      </c>
      <c r="AE16" s="36">
        <f>VLOOKUP($B16,三大美股走勢!$A$4:$J$495,7,FALSE)</f>
        <v>1.35</v>
      </c>
      <c r="AF16" s="36">
        <f>VLOOKUP($B16,三大美股走勢!$A$4:$J$495,10,FALSE)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VLOOKUP($B17,三大美股走勢!$A$4:$J$495,4,FALSE)</f>
        <v>-0.53</v>
      </c>
      <c r="AE17" s="36">
        <f>VLOOKUP($B17,三大美股走勢!$A$4:$J$495,7,FALSE)</f>
        <v>-0.73</v>
      </c>
      <c r="AF17" s="36">
        <f>VLOOKUP($B17,三大美股走勢!$A$4:$J$495,10,FALSE)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VLOOKUP($B18,三大美股走勢!$A$4:$J$495,4,FALSE)</f>
        <v>0.01</v>
      </c>
      <c r="AE18" s="36">
        <f>VLOOKUP($B18,三大美股走勢!$A$4:$J$495,7,FALSE)</f>
        <v>0.16</v>
      </c>
      <c r="AF18" s="36">
        <f>VLOOKUP($B18,三大美股走勢!$A$4:$J$495,10,FALSE)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VLOOKUP($B19,三大美股走勢!$A$4:$J$495,4,FALSE)</f>
        <v>0</v>
      </c>
      <c r="AE19" s="36">
        <f>VLOOKUP($B19,三大美股走勢!$A$4:$J$495,7,FALSE)</f>
        <v>0</v>
      </c>
      <c r="AF19" s="36">
        <f>VLOOKUP($B19,三大美股走勢!$A$4:$J$495,10,FALSE)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VLOOKUP($B20,三大美股走勢!$A$4:$J$495,4,FALSE)</f>
        <v>0</v>
      </c>
      <c r="AE20" s="36">
        <f>VLOOKUP($B20,三大美股走勢!$A$4:$J$495,7,FALSE)</f>
        <v>0</v>
      </c>
      <c r="AF20" s="36">
        <f>VLOOKUP($B20,三大美股走勢!$A$4:$J$495,10,FALSE)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VLOOKUP($B21,三大美股走勢!$A$4:$J$495,4,FALSE)</f>
        <v>-0.24</v>
      </c>
      <c r="AE21" s="36">
        <f>VLOOKUP($B21,三大美股走勢!$A$4:$J$495,7,FALSE)</f>
        <v>-0.37</v>
      </c>
      <c r="AF21" s="36">
        <f>VLOOKUP($B21,三大美股走勢!$A$4:$J$495,10,FALSE)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VLOOKUP($B22,三大美股走勢!$A$4:$J$495,4,FALSE)</f>
        <v>-0.14000000000000001</v>
      </c>
      <c r="AE22" s="36">
        <f>VLOOKUP($B22,三大美股走勢!$A$4:$J$495,7,FALSE)</f>
        <v>-0.26</v>
      </c>
      <c r="AF22" s="36">
        <f>VLOOKUP($B22,三大美股走勢!$A$4:$J$495,10,FALSE)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VLOOKUP($B23,三大美股走勢!$A$4:$J$495,4,FALSE)</f>
        <v>-0.33</v>
      </c>
      <c r="AE23" s="36">
        <f>VLOOKUP($B23,三大美股走勢!$A$4:$J$495,7,FALSE)</f>
        <v>0.06</v>
      </c>
      <c r="AF23" s="36">
        <f>VLOOKUP($B23,三大美股走勢!$A$4:$J$495,10,FALSE)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VLOOKUP($B24,三大美股走勢!$A$4:$J$495,4,FALSE)</f>
        <v>0.01</v>
      </c>
      <c r="AE24" s="36">
        <f>VLOOKUP($B24,三大美股走勢!$A$4:$J$495,7,FALSE)</f>
        <v>0.02</v>
      </c>
      <c r="AF24" s="36">
        <f>VLOOKUP($B24,三大美股走勢!$A$4:$J$495,10,FALSE)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VLOOKUP($B25,三大美股走勢!$A$4:$J$495,4,FALSE)</f>
        <v>0.21</v>
      </c>
      <c r="AE25" s="36">
        <f>VLOOKUP($B25,三大美股走勢!$A$4:$J$495,7,FALSE)</f>
        <v>0.39</v>
      </c>
      <c r="AF25" s="36">
        <f>VLOOKUP($B25,三大美股走勢!$A$4:$J$495,10,FALSE)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VLOOKUP($B26,三大美股走勢!$A$4:$J$495,4,FALSE)</f>
        <v>0</v>
      </c>
      <c r="AE26" s="36">
        <f>VLOOKUP($B26,三大美股走勢!$A$4:$J$495,7,FALSE)</f>
        <v>0</v>
      </c>
      <c r="AF26" s="36">
        <f>VLOOKUP($B26,三大美股走勢!$A$4:$J$495,10,FALSE)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VLOOKUP($B27,三大美股走勢!$A$4:$J$495,4,FALSE)</f>
        <v>0</v>
      </c>
      <c r="AE27" s="36">
        <f>VLOOKUP($B27,三大美股走勢!$A$4:$J$495,7,FALSE)</f>
        <v>0</v>
      </c>
      <c r="AF27" s="36">
        <f>VLOOKUP($B27,三大美股走勢!$A$4:$J$495,10,FALSE)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VLOOKUP($B28,三大美股走勢!$A$4:$J$495,4,FALSE)</f>
        <v>0</v>
      </c>
      <c r="AE28" s="36">
        <f>VLOOKUP($B28,三大美股走勢!$A$4:$J$495,7,FALSE)</f>
        <v>0</v>
      </c>
      <c r="AF28" s="36">
        <f>VLOOKUP($B28,三大美股走勢!$A$4:$J$495,10,FALSE)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VLOOKUP($B29,三大美股走勢!$A$4:$J$495,4,FALSE)</f>
        <v>0</v>
      </c>
      <c r="AE29" s="36">
        <f>VLOOKUP($B29,三大美股走勢!$A$4:$J$495,7,FALSE)</f>
        <v>0</v>
      </c>
      <c r="AF29" s="36">
        <f>VLOOKUP($B29,三大美股走勢!$A$4:$J$495,10,FALSE)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VLOOKUP($B30,三大美股走勢!$A$4:$J$495,4,FALSE)</f>
        <v>0</v>
      </c>
      <c r="AE30" s="36">
        <f>VLOOKUP($B30,三大美股走勢!$A$4:$J$495,7,FALSE)</f>
        <v>0</v>
      </c>
      <c r="AF30" s="36">
        <f>VLOOKUP($B30,三大美股走勢!$A$4:$J$495,10,FALSE)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VLOOKUP($B31,三大美股走勢!$A$4:$J$495,4,FALSE)</f>
        <v>0</v>
      </c>
      <c r="AE31" s="36">
        <f>VLOOKUP($B31,三大美股走勢!$A$4:$J$495,7,FALSE)</f>
        <v>0</v>
      </c>
      <c r="AF31" s="36">
        <f>VLOOKUP($B31,三大美股走勢!$A$4:$J$495,10,FALSE)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VLOOKUP($B32,三大美股走勢!$A$4:$J$495,4,FALSE)</f>
        <v>0</v>
      </c>
      <c r="AE32" s="36">
        <f>VLOOKUP($B32,三大美股走勢!$A$4:$J$495,7,FALSE)</f>
        <v>0</v>
      </c>
      <c r="AF32" s="36">
        <f>VLOOKUP($B32,三大美股走勢!$A$4:$J$495,10,FALSE)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VLOOKUP($B33,三大美股走勢!$A$4:$J$495,4,FALSE)</f>
        <v>0</v>
      </c>
      <c r="AE33" s="36">
        <f>VLOOKUP($B33,三大美股走勢!$A$4:$J$495,7,FALSE)</f>
        <v>0</v>
      </c>
      <c r="AF33" s="36">
        <f>VLOOKUP($B33,三大美股走勢!$A$4:$J$495,10,FALSE)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VLOOKUP($B34,三大美股走勢!$A$4:$J$495,4,FALSE)</f>
        <v>0</v>
      </c>
      <c r="AE34" s="36">
        <f>VLOOKUP($B34,三大美股走勢!$A$4:$J$495,7,FALSE)</f>
        <v>0</v>
      </c>
      <c r="AF34" s="36">
        <f>VLOOKUP($B34,三大美股走勢!$A$4:$J$495,10,FALSE)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VLOOKUP($B35,三大美股走勢!$A$4:$J$495,4,FALSE)</f>
        <v>0</v>
      </c>
      <c r="AE35" s="36">
        <f>VLOOKUP($B35,三大美股走勢!$A$4:$J$495,7,FALSE)</f>
        <v>0</v>
      </c>
      <c r="AF35" s="36">
        <f>VLOOKUP($B35,三大美股走勢!$A$4:$J$495,10,FALSE)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VLOOKUP($B36,三大美股走勢!$A$4:$J$495,4,FALSE)</f>
        <v>0</v>
      </c>
      <c r="AE36" s="36">
        <f>VLOOKUP($B36,三大美股走勢!$A$4:$J$495,7,FALSE)</f>
        <v>0</v>
      </c>
      <c r="AF36" s="36">
        <f>VLOOKUP($B36,三大美股走勢!$A$4:$J$495,10,FALSE)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VLOOKUP($B37,三大美股走勢!$A$4:$J$495,4,FALSE)</f>
        <v>0</v>
      </c>
      <c r="AE37" s="36">
        <f>VLOOKUP($B37,三大美股走勢!$A$4:$J$495,7,FALSE)</f>
        <v>0</v>
      </c>
      <c r="AF37" s="36">
        <f>VLOOKUP($B37,三大美股走勢!$A$4:$J$495,10,FALSE)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VLOOKUP($B38,三大美股走勢!$A$4:$J$495,4,FALSE)</f>
        <v>0</v>
      </c>
      <c r="AE38" s="36">
        <f>VLOOKUP($B38,三大美股走勢!$A$4:$J$495,7,FALSE)</f>
        <v>0</v>
      </c>
      <c r="AF38" s="36">
        <f>VLOOKUP($B38,三大美股走勢!$A$4:$J$495,10,FALSE)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VLOOKUP($B39,三大美股走勢!$A$4:$J$495,4,FALSE)</f>
        <v>0</v>
      </c>
      <c r="AE39" s="36">
        <f>VLOOKUP($B39,三大美股走勢!$A$4:$J$495,7,FALSE)</f>
        <v>0</v>
      </c>
      <c r="AF39" s="36">
        <f>VLOOKUP($B39,三大美股走勢!$A$4:$J$495,10,FALSE)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VLOOKUP($B40,三大美股走勢!$A$4:$J$495,4,FALSE)</f>
        <v>0</v>
      </c>
      <c r="AE40" s="36">
        <f>VLOOKUP($B40,三大美股走勢!$A$4:$J$495,7,FALSE)</f>
        <v>0</v>
      </c>
      <c r="AF40" s="36">
        <f>VLOOKUP($B40,三大美股走勢!$A$4:$J$495,10,FALSE)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VLOOKUP($B41,三大美股走勢!$A$4:$J$495,4,FALSE)</f>
        <v>0</v>
      </c>
      <c r="AE41" s="36">
        <f>VLOOKUP($B41,三大美股走勢!$A$4:$J$495,7,FALSE)</f>
        <v>0</v>
      </c>
      <c r="AF41" s="36">
        <f>VLOOKUP($B41,三大美股走勢!$A$4:$J$495,10,FALSE)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VLOOKUP($B42,三大美股走勢!$A$4:$J$495,4,FALSE)</f>
        <v>0</v>
      </c>
      <c r="AE42" s="36">
        <f>VLOOKUP($B42,三大美股走勢!$A$4:$J$495,7,FALSE)</f>
        <v>0</v>
      </c>
      <c r="AF42" s="36">
        <f>VLOOKUP($B42,三大美股走勢!$A$4:$J$495,10,FALSE)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VLOOKUP($B43,三大美股走勢!$A$4:$J$495,4,FALSE)</f>
        <v>0</v>
      </c>
      <c r="AE43" s="36">
        <f>VLOOKUP($B43,三大美股走勢!$A$4:$J$495,7,FALSE)</f>
        <v>0</v>
      </c>
      <c r="AF43" s="36">
        <f>VLOOKUP($B43,三大美股走勢!$A$4:$J$495,10,FALSE)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VLOOKUP($B44,三大美股走勢!$A$4:$J$495,4,FALSE)</f>
        <v>0</v>
      </c>
      <c r="AE44" s="36">
        <f>VLOOKUP($B44,三大美股走勢!$A$4:$J$495,7,FALSE)</f>
        <v>0</v>
      </c>
      <c r="AF44" s="36">
        <f>VLOOKUP($B44,三大美股走勢!$A$4:$J$495,10,FALSE)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VLOOKUP($B45,三大美股走勢!$A$4:$J$495,4,FALSE)</f>
        <v>0</v>
      </c>
      <c r="AE45" s="36">
        <f>VLOOKUP($B45,三大美股走勢!$A$4:$J$495,7,FALSE)</f>
        <v>0</v>
      </c>
      <c r="AF45" s="36">
        <f>VLOOKUP($B45,三大美股走勢!$A$4:$J$495,10,FALSE)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VLOOKUP($B46,三大美股走勢!$A$4:$J$495,4,FALSE)</f>
        <v>0</v>
      </c>
      <c r="AE46" s="36">
        <f>VLOOKUP($B46,三大美股走勢!$A$4:$J$495,7,FALSE)</f>
        <v>0</v>
      </c>
      <c r="AF46" s="36">
        <f>VLOOKUP($B46,三大美股走勢!$A$4:$J$495,10,FALSE)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VLOOKUP($B47,三大美股走勢!$A$4:$J$495,4,FALSE)</f>
        <v>0</v>
      </c>
      <c r="AE47" s="36">
        <f>VLOOKUP($B47,三大美股走勢!$A$4:$J$495,7,FALSE)</f>
        <v>0</v>
      </c>
      <c r="AF47" s="36">
        <f>VLOOKUP($B47,三大美股走勢!$A$4:$J$495,10,FALSE)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VLOOKUP($B48,三大美股走勢!$A$4:$J$495,4,FALSE)</f>
        <v>0</v>
      </c>
      <c r="AE48" s="36">
        <f>VLOOKUP($B48,三大美股走勢!$A$4:$J$495,7,FALSE)</f>
        <v>0</v>
      </c>
      <c r="AF48" s="36">
        <f>VLOOKUP($B48,三大美股走勢!$A$4:$J$495,10,FALSE)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VLOOKUP($B49,三大美股走勢!$A$4:$J$495,4,FALSE)</f>
        <v>0</v>
      </c>
      <c r="AE49" s="36">
        <f>VLOOKUP($B49,三大美股走勢!$A$4:$J$495,7,FALSE)</f>
        <v>0</v>
      </c>
      <c r="AF49" s="36">
        <f>VLOOKUP($B49,三大美股走勢!$A$4:$J$495,10,FALSE)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VLOOKUP($B50,三大美股走勢!$A$4:$J$495,4,FALSE)</f>
        <v>0</v>
      </c>
      <c r="AE50" s="36">
        <f>VLOOKUP($B50,三大美股走勢!$A$4:$J$495,7,FALSE)</f>
        <v>0</v>
      </c>
      <c r="AF50" s="36">
        <f>VLOOKUP($B50,三大美股走勢!$A$4:$J$495,10,FALSE)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VLOOKUP($B51,三大美股走勢!$A$4:$J$495,4,FALSE)</f>
        <v>0</v>
      </c>
      <c r="AE51" s="36">
        <f>VLOOKUP($B51,三大美股走勢!$A$4:$J$495,7,FALSE)</f>
        <v>0</v>
      </c>
      <c r="AF51" s="36">
        <f>VLOOKUP($B51,三大美股走勢!$A$4:$J$495,10,FALSE)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VLOOKUP($B52,三大美股走勢!$A$4:$J$495,4,FALSE)</f>
        <v>0</v>
      </c>
      <c r="AE52" s="36">
        <f>VLOOKUP($B52,三大美股走勢!$A$4:$J$495,7,FALSE)</f>
        <v>0</v>
      </c>
      <c r="AF52" s="36">
        <f>VLOOKUP($B52,三大美股走勢!$A$4:$J$495,10,FALSE)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VLOOKUP($B53,三大美股走勢!$A$4:$J$495,4,FALSE)</f>
        <v>0</v>
      </c>
      <c r="AE53" s="36">
        <f>VLOOKUP($B53,三大美股走勢!$A$4:$J$495,7,FALSE)</f>
        <v>0</v>
      </c>
      <c r="AF53" s="36">
        <f>VLOOKUP($B53,三大美股走勢!$A$4:$J$495,10,FALSE)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VLOOKUP($B54,三大美股走勢!$A$4:$J$495,4,FALSE)</f>
        <v>0</v>
      </c>
      <c r="AE54" s="36">
        <f>VLOOKUP($B54,三大美股走勢!$A$4:$J$495,7,FALSE)</f>
        <v>0</v>
      </c>
      <c r="AF54" s="36">
        <f>VLOOKUP($B54,三大美股走勢!$A$4:$J$495,10,FALSE)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VLOOKUP($B55,三大美股走勢!$A$4:$J$495,4,FALSE)</f>
        <v>0</v>
      </c>
      <c r="AE55" s="36">
        <f>VLOOKUP($B55,三大美股走勢!$A$4:$J$495,7,FALSE)</f>
        <v>0</v>
      </c>
      <c r="AF55" s="36">
        <f>VLOOKUP($B55,三大美股走勢!$A$4:$J$495,10,FALSE)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VLOOKUP($B56,三大美股走勢!$A$4:$J$495,4,FALSE)</f>
        <v>0</v>
      </c>
      <c r="AE56" s="36">
        <f>VLOOKUP($B56,三大美股走勢!$A$4:$J$495,7,FALSE)</f>
        <v>0</v>
      </c>
      <c r="AF56" s="36">
        <f>VLOOKUP($B56,三大美股走勢!$A$4:$J$495,10,FALSE)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VLOOKUP($B57,三大美股走勢!$A$4:$J$495,4,FALSE)</f>
        <v>0</v>
      </c>
      <c r="AE57" s="36">
        <f>VLOOKUP($B57,三大美股走勢!$A$4:$J$495,7,FALSE)</f>
        <v>0</v>
      </c>
      <c r="AF57" s="36">
        <f>VLOOKUP($B57,三大美股走勢!$A$4:$J$495,10,FALSE)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VLOOKUP($B58,三大美股走勢!$A$4:$J$495,4,FALSE)</f>
        <v>0</v>
      </c>
      <c r="AE58" s="36">
        <f>VLOOKUP($B58,三大美股走勢!$A$4:$J$495,7,FALSE)</f>
        <v>0</v>
      </c>
      <c r="AF58" s="36">
        <f>VLOOKUP($B58,三大美股走勢!$A$4:$J$495,10,FALSE)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VLOOKUP($B59,三大美股走勢!$A$4:$J$495,4,FALSE)</f>
        <v>0</v>
      </c>
      <c r="AE59" s="36">
        <f>VLOOKUP($B59,三大美股走勢!$A$4:$J$495,7,FALSE)</f>
        <v>0</v>
      </c>
      <c r="AF59" s="36">
        <f>VLOOKUP($B59,三大美股走勢!$A$4:$J$495,10,FALSE)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VLOOKUP($B60,三大美股走勢!$A$4:$J$495,4,FALSE)</f>
        <v>0</v>
      </c>
      <c r="AE60" s="36">
        <f>VLOOKUP($B60,三大美股走勢!$A$4:$J$495,7,FALSE)</f>
        <v>0</v>
      </c>
      <c r="AF60" s="36">
        <f>VLOOKUP($B60,三大美股走勢!$A$4:$J$495,10,FALSE)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VLOOKUP($B61,三大美股走勢!$A$4:$J$495,4,FALSE)</f>
        <v>0</v>
      </c>
      <c r="AE61" s="36">
        <f>VLOOKUP($B61,三大美股走勢!$A$4:$J$495,7,FALSE)</f>
        <v>0</v>
      </c>
      <c r="AF61" s="36">
        <f>VLOOKUP($B61,三大美股走勢!$A$4:$J$495,10,FALSE)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VLOOKUP($B62,三大美股走勢!$A$4:$J$495,4,FALSE)</f>
        <v>0</v>
      </c>
      <c r="AE62" s="36">
        <f>VLOOKUP($B62,三大美股走勢!$A$4:$J$495,7,FALSE)</f>
        <v>0</v>
      </c>
      <c r="AF62" s="36">
        <f>VLOOKUP($B62,三大美股走勢!$A$4:$J$495,10,FALSE)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VLOOKUP($B63,三大美股走勢!$A$4:$J$495,4,FALSE)</f>
        <v>0</v>
      </c>
      <c r="AE63" s="36">
        <f>VLOOKUP($B63,三大美股走勢!$A$4:$J$495,7,FALSE)</f>
        <v>0</v>
      </c>
      <c r="AF63" s="36">
        <f>VLOOKUP($B63,三大美股走勢!$A$4:$J$495,10,FALSE)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VLOOKUP($B64,三大美股走勢!$A$4:$J$495,4,FALSE)</f>
        <v>0</v>
      </c>
      <c r="AE64" s="36">
        <f>VLOOKUP($B64,三大美股走勢!$A$4:$J$495,7,FALSE)</f>
        <v>0</v>
      </c>
      <c r="AF64" s="36">
        <f>VLOOKUP($B64,三大美股走勢!$A$4:$J$495,10,FALSE)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VLOOKUP($B65,三大美股走勢!$A$4:$J$495,4,FALSE)</f>
        <v>0</v>
      </c>
      <c r="AE65" s="36">
        <f>VLOOKUP($B65,三大美股走勢!$A$4:$J$495,7,FALSE)</f>
        <v>0</v>
      </c>
      <c r="AF65" s="36">
        <f>VLOOKUP($B65,三大美股走勢!$A$4:$J$495,10,FALSE)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VLOOKUP($B66,三大美股走勢!$A$4:$J$495,4,FALSE)</f>
        <v>0</v>
      </c>
      <c r="AE66" s="36">
        <f>VLOOKUP($B66,三大美股走勢!$A$4:$J$495,7,FALSE)</f>
        <v>0</v>
      </c>
      <c r="AF66" s="36">
        <f>VLOOKUP($B66,三大美股走勢!$A$4:$J$495,10,FALSE)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VLOOKUP($B67,三大美股走勢!$A$4:$J$495,4,FALSE)</f>
        <v>0</v>
      </c>
      <c r="AE67" s="36">
        <f>VLOOKUP($B67,三大美股走勢!$A$4:$J$495,7,FALSE)</f>
        <v>0</v>
      </c>
      <c r="AF67" s="36">
        <f>VLOOKUP($B67,三大美股走勢!$A$4:$J$495,10,FALSE)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VLOOKUP($B68,三大美股走勢!$A$4:$J$495,4,FALSE)</f>
        <v>0</v>
      </c>
      <c r="AE68" s="36">
        <f>VLOOKUP($B68,三大美股走勢!$A$4:$J$495,7,FALSE)</f>
        <v>0</v>
      </c>
      <c r="AF68" s="36">
        <f>VLOOKUP($B68,三大美股走勢!$A$4:$J$495,10,FALSE)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VLOOKUP($B69,三大美股走勢!$A$4:$J$495,4,FALSE)</f>
        <v>0</v>
      </c>
      <c r="AE69" s="36">
        <f>VLOOKUP($B69,三大美股走勢!$A$4:$J$495,7,FALSE)</f>
        <v>0</v>
      </c>
      <c r="AF69" s="36">
        <f>VLOOKUP($B69,三大美股走勢!$A$4:$J$495,10,FALSE)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VLOOKUP($B70,三大美股走勢!$A$4:$J$495,4,FALSE)</f>
        <v>0</v>
      </c>
      <c r="AE70" s="36">
        <f>VLOOKUP($B70,三大美股走勢!$A$4:$J$495,7,FALSE)</f>
        <v>0</v>
      </c>
      <c r="AF70" s="36">
        <f>VLOOKUP($B70,三大美股走勢!$A$4:$J$495,10,FALSE)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VLOOKUP($B71,三大美股走勢!$A$4:$J$495,4,FALSE)</f>
        <v>0</v>
      </c>
      <c r="AE71" s="36">
        <f>VLOOKUP($B71,三大美股走勢!$A$4:$J$495,7,FALSE)</f>
        <v>0</v>
      </c>
      <c r="AF71" s="36">
        <f>VLOOKUP($B71,三大美股走勢!$A$4:$J$495,10,FALSE)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VLOOKUP($B72,三大美股走勢!$A$4:$J$495,4,FALSE)</f>
        <v>0</v>
      </c>
      <c r="AE72" s="36">
        <f>VLOOKUP($B72,三大美股走勢!$A$4:$J$495,7,FALSE)</f>
        <v>0</v>
      </c>
      <c r="AF72" s="36">
        <f>VLOOKUP($B72,三大美股走勢!$A$4:$J$495,10,FALSE)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VLOOKUP($B73,三大美股走勢!$A$4:$J$495,4,FALSE)</f>
        <v>0</v>
      </c>
      <c r="AE73" s="36">
        <f>VLOOKUP($B73,三大美股走勢!$A$4:$J$495,7,FALSE)</f>
        <v>0</v>
      </c>
      <c r="AF73" s="36">
        <f>VLOOKUP($B73,三大美股走勢!$A$4:$J$495,10,FALSE)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VLOOKUP($B74,三大美股走勢!$A$4:$J$495,4,FALSE)</f>
        <v>0</v>
      </c>
      <c r="AE74" s="36">
        <f>VLOOKUP($B74,三大美股走勢!$A$4:$J$495,7,FALSE)</f>
        <v>0</v>
      </c>
      <c r="AF74" s="36">
        <f>VLOOKUP($B74,三大美股走勢!$A$4:$J$495,10,FALSE)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VLOOKUP($B75,三大美股走勢!$A$4:$J$495,4,FALSE)</f>
        <v>0</v>
      </c>
      <c r="AE75" s="36">
        <f>VLOOKUP($B75,三大美股走勢!$A$4:$J$495,7,FALSE)</f>
        <v>0</v>
      </c>
      <c r="AF75" s="36">
        <f>VLOOKUP($B75,三大美股走勢!$A$4:$J$495,10,FALSE)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VLOOKUP($B76,三大美股走勢!$A$4:$J$495,4,FALSE)</f>
        <v>0</v>
      </c>
      <c r="AE76" s="36">
        <f>VLOOKUP($B76,三大美股走勢!$A$4:$J$495,7,FALSE)</f>
        <v>0</v>
      </c>
      <c r="AF76" s="36">
        <f>VLOOKUP($B76,三大美股走勢!$A$4:$J$495,10,FALSE)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VLOOKUP($B77,三大美股走勢!$A$4:$J$495,4,FALSE)</f>
        <v>0</v>
      </c>
      <c r="AE77" s="36">
        <f>VLOOKUP($B77,三大美股走勢!$A$4:$J$495,7,FALSE)</f>
        <v>0</v>
      </c>
      <c r="AF77" s="36">
        <f>VLOOKUP($B77,三大美股走勢!$A$4:$J$495,10,FALSE)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VLOOKUP($B78,三大美股走勢!$A$4:$J$495,4,FALSE)</f>
        <v>0</v>
      </c>
      <c r="AE78" s="36">
        <f>VLOOKUP($B78,三大美股走勢!$A$4:$J$495,7,FALSE)</f>
        <v>0</v>
      </c>
      <c r="AF78" s="36">
        <f>VLOOKUP($B78,三大美股走勢!$A$4:$J$495,10,FALSE)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VLOOKUP($B79,三大美股走勢!$A$4:$J$495,4,FALSE)</f>
        <v>0</v>
      </c>
      <c r="AE79" s="36">
        <f>VLOOKUP($B79,三大美股走勢!$A$4:$J$495,7,FALSE)</f>
        <v>0</v>
      </c>
      <c r="AF79" s="36">
        <f>VLOOKUP($B79,三大美股走勢!$A$4:$J$495,10,FALSE)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VLOOKUP($B80,三大美股走勢!$A$4:$J$495,4,FALSE)</f>
        <v>0</v>
      </c>
      <c r="AE80" s="36">
        <f>VLOOKUP($B80,三大美股走勢!$A$4:$J$495,7,FALSE)</f>
        <v>0</v>
      </c>
      <c r="AF80" s="36">
        <f>VLOOKUP($B80,三大美股走勢!$A$4:$J$495,10,FALSE)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VLOOKUP($B81,三大美股走勢!$A$4:$J$495,4,FALSE)</f>
        <v>0</v>
      </c>
      <c r="AE81" s="36">
        <f>VLOOKUP($B81,三大美股走勢!$A$4:$J$495,7,FALSE)</f>
        <v>0</v>
      </c>
      <c r="AF81" s="36">
        <f>VLOOKUP($B81,三大美股走勢!$A$4:$J$495,10,FALSE)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VLOOKUP($B82,三大美股走勢!$A$4:$J$495,4,FALSE)</f>
        <v>0</v>
      </c>
      <c r="AE82" s="36">
        <f>VLOOKUP($B82,三大美股走勢!$A$4:$J$495,7,FALSE)</f>
        <v>0</v>
      </c>
      <c r="AF82" s="36">
        <f>VLOOKUP($B82,三大美股走勢!$A$4:$J$495,10,FALSE)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VLOOKUP($B83,三大美股走勢!$A$4:$J$495,4,FALSE)</f>
        <v>0</v>
      </c>
      <c r="AE83" s="36">
        <f>VLOOKUP($B83,三大美股走勢!$A$4:$J$495,7,FALSE)</f>
        <v>0</v>
      </c>
      <c r="AF83" s="36">
        <f>VLOOKUP($B83,三大美股走勢!$A$4:$J$495,10,FALSE)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VLOOKUP($B84,三大美股走勢!$A$4:$J$495,4,FALSE)</f>
        <v>0</v>
      </c>
      <c r="AE84" s="36">
        <f>VLOOKUP($B84,三大美股走勢!$A$4:$J$495,7,FALSE)</f>
        <v>0</v>
      </c>
      <c r="AF84" s="36">
        <f>VLOOKUP($B84,三大美股走勢!$A$4:$J$495,10,FALSE)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VLOOKUP($B85,三大美股走勢!$A$4:$J$495,4,FALSE)</f>
        <v>0</v>
      </c>
      <c r="AE85" s="36">
        <f>VLOOKUP($B85,三大美股走勢!$A$4:$J$495,7,FALSE)</f>
        <v>0</v>
      </c>
      <c r="AF85" s="36">
        <f>VLOOKUP($B85,三大美股走勢!$A$4:$J$495,10,FALSE)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VLOOKUP($B86,三大美股走勢!$A$4:$J$495,4,FALSE)</f>
        <v>0</v>
      </c>
      <c r="AE86" s="36">
        <f>VLOOKUP($B86,三大美股走勢!$A$4:$J$495,7,FALSE)</f>
        <v>0</v>
      </c>
      <c r="AF86" s="36">
        <f>VLOOKUP($B86,三大美股走勢!$A$4:$J$495,10,FALSE)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VLOOKUP($B87,三大美股走勢!$A$4:$J$495,4,FALSE)</f>
        <v>0</v>
      </c>
      <c r="AE87" s="36">
        <f>VLOOKUP($B87,三大美股走勢!$A$4:$J$495,7,FALSE)</f>
        <v>0</v>
      </c>
      <c r="AF87" s="36">
        <f>VLOOKUP($B87,三大美股走勢!$A$4:$J$495,10,FALSE)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VLOOKUP($B88,三大美股走勢!$A$4:$J$495,4,FALSE)</f>
        <v>0</v>
      </c>
      <c r="AE88" s="36">
        <f>VLOOKUP($B88,三大美股走勢!$A$4:$J$495,7,FALSE)</f>
        <v>0</v>
      </c>
      <c r="AF88" s="36">
        <f>VLOOKUP($B88,三大美股走勢!$A$4:$J$495,10,FALSE)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VLOOKUP($B89,三大美股走勢!$A$4:$J$495,4,FALSE)</f>
        <v>0</v>
      </c>
      <c r="AE89" s="36">
        <f>VLOOKUP($B89,三大美股走勢!$A$4:$J$495,7,FALSE)</f>
        <v>0</v>
      </c>
      <c r="AF89" s="36">
        <f>VLOOKUP($B89,三大美股走勢!$A$4:$J$495,10,FALSE)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VLOOKUP($B90,三大美股走勢!$A$4:$J$495,4,FALSE)</f>
        <v>0</v>
      </c>
      <c r="AE90" s="36">
        <f>VLOOKUP($B90,三大美股走勢!$A$4:$J$495,7,FALSE)</f>
        <v>0</v>
      </c>
      <c r="AF90" s="36">
        <f>VLOOKUP($B90,三大美股走勢!$A$4:$J$495,10,FALSE)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VLOOKUP($B91,三大美股走勢!$A$4:$J$495,4,FALSE)</f>
        <v>0</v>
      </c>
      <c r="AE91" s="36">
        <f>VLOOKUP($B91,三大美股走勢!$A$4:$J$495,7,FALSE)</f>
        <v>0</v>
      </c>
      <c r="AF91" s="36">
        <f>VLOOKUP($B91,三大美股走勢!$A$4:$J$495,10,FALSE)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VLOOKUP($B92,三大美股走勢!$A$4:$J$495,4,FALSE)</f>
        <v>0</v>
      </c>
      <c r="AE92" s="36">
        <f>VLOOKUP($B92,三大美股走勢!$A$4:$J$495,7,FALSE)</f>
        <v>0</v>
      </c>
      <c r="AF92" s="36">
        <f>VLOOKUP($B92,三大美股走勢!$A$4:$J$495,10,FALSE)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VLOOKUP($B93,三大美股走勢!$A$4:$J$495,4,FALSE)</f>
        <v>0</v>
      </c>
      <c r="AE93" s="36">
        <f>VLOOKUP($B93,三大美股走勢!$A$4:$J$495,7,FALSE)</f>
        <v>0</v>
      </c>
      <c r="AF93" s="36">
        <f>VLOOKUP($B93,三大美股走勢!$A$4:$J$495,10,FALSE)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VLOOKUP($B94,三大美股走勢!$A$4:$J$495,4,FALSE)</f>
        <v>0</v>
      </c>
      <c r="AE94" s="36">
        <f>VLOOKUP($B94,三大美股走勢!$A$4:$J$495,7,FALSE)</f>
        <v>0</v>
      </c>
      <c r="AF94" s="36">
        <f>VLOOKUP($B94,三大美股走勢!$A$4:$J$495,10,FALSE)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VLOOKUP($B95,三大美股走勢!$A$4:$J$495,4,FALSE)</f>
        <v>0</v>
      </c>
      <c r="AE95" s="36">
        <f>VLOOKUP($B95,三大美股走勢!$A$4:$J$495,7,FALSE)</f>
        <v>0</v>
      </c>
      <c r="AF95" s="36">
        <f>VLOOKUP($B95,三大美股走勢!$A$4:$J$495,10,FALSE)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VLOOKUP($B96,三大美股走勢!$A$4:$J$495,4,FALSE)</f>
        <v>0</v>
      </c>
      <c r="AE96" s="36">
        <f>VLOOKUP($B96,三大美股走勢!$A$4:$J$495,7,FALSE)</f>
        <v>0</v>
      </c>
      <c r="AF96" s="36">
        <f>VLOOKUP($B96,三大美股走勢!$A$4:$J$495,10,FALSE)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VLOOKUP($B97,三大美股走勢!$A$4:$J$495,4,FALSE)</f>
        <v>0</v>
      </c>
      <c r="AE97" s="36">
        <f>VLOOKUP($B97,三大美股走勢!$A$4:$J$495,7,FALSE)</f>
        <v>0</v>
      </c>
      <c r="AF97" s="36">
        <f>VLOOKUP($B97,三大美股走勢!$A$4:$J$495,10,FALSE)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VLOOKUP($B98,三大美股走勢!$A$4:$J$495,4,FALSE)</f>
        <v>0</v>
      </c>
      <c r="AE98" s="36">
        <f>VLOOKUP($B98,三大美股走勢!$A$4:$J$495,7,FALSE)</f>
        <v>0</v>
      </c>
      <c r="AF98" s="36">
        <f>VLOOKUP($B98,三大美股走勢!$A$4:$J$495,10,FALSE)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VLOOKUP($B99,三大美股走勢!$A$4:$J$495,4,FALSE)</f>
        <v>0</v>
      </c>
      <c r="AE99" s="36">
        <f>VLOOKUP($B99,三大美股走勢!$A$4:$J$495,7,FALSE)</f>
        <v>0</v>
      </c>
      <c r="AF99" s="36">
        <f>VLOOKUP($B99,三大美股走勢!$A$4:$J$495,10,FALSE)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VLOOKUP($B100,三大美股走勢!$A$4:$J$495,4,FALSE)</f>
        <v>0</v>
      </c>
      <c r="AE100" s="36">
        <f>VLOOKUP($B100,三大美股走勢!$A$4:$J$495,7,FALSE)</f>
        <v>0</v>
      </c>
      <c r="AF100" s="36">
        <f>VLOOKUP($B100,三大美股走勢!$A$4:$J$495,10,FALSE)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VLOOKUP($B101,三大美股走勢!$A$4:$J$495,4,FALSE)</f>
        <v>0</v>
      </c>
      <c r="AE101" s="36">
        <f>VLOOKUP($B101,三大美股走勢!$A$4:$J$495,7,FALSE)</f>
        <v>0</v>
      </c>
      <c r="AF101" s="36">
        <f>VLOOKUP($B101,三大美股走勢!$A$4:$J$495,10,FALSE)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VLOOKUP($B102,三大美股走勢!$A$4:$J$495,4,FALSE)</f>
        <v>0</v>
      </c>
      <c r="AE102" s="36">
        <f>VLOOKUP($B102,三大美股走勢!$A$4:$J$495,7,FALSE)</f>
        <v>0</v>
      </c>
      <c r="AF102" s="36">
        <f>VLOOKUP($B102,三大美股走勢!$A$4:$J$495,10,FALSE)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VLOOKUP($B103,三大美股走勢!$A$4:$J$495,4,FALSE)</f>
        <v>0</v>
      </c>
      <c r="AE103" s="36">
        <f>VLOOKUP($B103,三大美股走勢!$A$4:$J$495,7,FALSE)</f>
        <v>0</v>
      </c>
      <c r="AF103" s="36">
        <f>VLOOKUP($B103,三大美股走勢!$A$4:$J$495,10,FALSE)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VLOOKUP($B104,三大美股走勢!$A$4:$J$495,4,FALSE)</f>
        <v>0</v>
      </c>
      <c r="AE104" s="36">
        <f>VLOOKUP($B104,三大美股走勢!$A$4:$J$495,7,FALSE)</f>
        <v>0</v>
      </c>
      <c r="AF104" s="36">
        <f>VLOOKUP($B104,三大美股走勢!$A$4:$J$495,10,FALSE)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VLOOKUP($B105,三大美股走勢!$A$4:$J$495,4,FALSE)</f>
        <v>0</v>
      </c>
      <c r="AE105" s="36">
        <f>VLOOKUP($B105,三大美股走勢!$A$4:$J$495,7,FALSE)</f>
        <v>0</v>
      </c>
      <c r="AF105" s="36">
        <f>VLOOKUP($B105,三大美股走勢!$A$4:$J$495,10,FALSE)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VLOOKUP($B106,三大美股走勢!$A$4:$J$495,4,FALSE)</f>
        <v>0</v>
      </c>
      <c r="AE106" s="36">
        <f>VLOOKUP($B106,三大美股走勢!$A$4:$J$495,7,FALSE)</f>
        <v>0</v>
      </c>
      <c r="AF106" s="36">
        <f>VLOOKUP($B106,三大美股走勢!$A$4:$J$495,10,FALSE)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VLOOKUP($B107,三大美股走勢!$A$4:$J$495,4,FALSE)</f>
        <v>0</v>
      </c>
      <c r="AE107" s="36">
        <f>VLOOKUP($B107,三大美股走勢!$A$4:$J$495,7,FALSE)</f>
        <v>0</v>
      </c>
      <c r="AF107" s="36">
        <f>VLOOKUP($B107,三大美股走勢!$A$4:$J$495,10,FALSE)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VLOOKUP($B108,三大美股走勢!$A$4:$J$495,4,FALSE)</f>
        <v>0</v>
      </c>
      <c r="AE108" s="36">
        <f>VLOOKUP($B108,三大美股走勢!$A$4:$J$495,7,FALSE)</f>
        <v>0</v>
      </c>
      <c r="AF108" s="36">
        <f>VLOOKUP($B108,三大美股走勢!$A$4:$J$495,10,FALSE)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VLOOKUP($B109,三大美股走勢!$A$4:$J$495,4,FALSE)</f>
        <v>0</v>
      </c>
      <c r="AE109" s="36">
        <f>VLOOKUP($B109,三大美股走勢!$A$4:$J$495,7,FALSE)</f>
        <v>0</v>
      </c>
      <c r="AF109" s="36">
        <f>VLOOKUP($B109,三大美股走勢!$A$4:$J$495,10,FALSE)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VLOOKUP($B110,三大美股走勢!$A$4:$J$495,4,FALSE)</f>
        <v>0</v>
      </c>
      <c r="AE110" s="36">
        <f>VLOOKUP($B110,三大美股走勢!$A$4:$J$495,7,FALSE)</f>
        <v>0</v>
      </c>
      <c r="AF110" s="36">
        <f>VLOOKUP($B110,三大美股走勢!$A$4:$J$495,10,FALSE)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VLOOKUP($B111,三大美股走勢!$A$4:$J$495,4,FALSE)</f>
        <v>0</v>
      </c>
      <c r="AE111" s="36">
        <f>VLOOKUP($B111,三大美股走勢!$A$4:$J$495,7,FALSE)</f>
        <v>0</v>
      </c>
      <c r="AF111" s="36">
        <f>VLOOKUP($B111,三大美股走勢!$A$4:$J$495,10,FALSE)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VLOOKUP($B112,三大美股走勢!$A$4:$J$495,4,FALSE)</f>
        <v>0</v>
      </c>
      <c r="AE112" s="36">
        <f>VLOOKUP($B112,三大美股走勢!$A$4:$J$495,7,FALSE)</f>
        <v>0</v>
      </c>
      <c r="AF112" s="36">
        <f>VLOOKUP($B112,三大美股走勢!$A$4:$J$495,10,FALSE)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VLOOKUP($B113,三大美股走勢!$A$4:$J$495,4,FALSE)</f>
        <v>0</v>
      </c>
      <c r="AE113" s="36">
        <f>VLOOKUP($B113,三大美股走勢!$A$4:$J$495,7,FALSE)</f>
        <v>0</v>
      </c>
      <c r="AF113" s="36">
        <f>VLOOKUP($B113,三大美股走勢!$A$4:$J$495,10,FALSE)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VLOOKUP($B114,三大美股走勢!$A$4:$J$495,4,FALSE)</f>
        <v>0</v>
      </c>
      <c r="AE114" s="36">
        <f>VLOOKUP($B114,三大美股走勢!$A$4:$J$495,7,FALSE)</f>
        <v>0</v>
      </c>
      <c r="AF114" s="36">
        <f>VLOOKUP($B114,三大美股走勢!$A$4:$J$495,10,FALSE)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VLOOKUP($B115,三大美股走勢!$A$4:$J$495,4,FALSE)</f>
        <v>0</v>
      </c>
      <c r="AE115" s="36">
        <f>VLOOKUP($B115,三大美股走勢!$A$4:$J$495,7,FALSE)</f>
        <v>0</v>
      </c>
      <c r="AF115" s="36">
        <f>VLOOKUP($B115,三大美股走勢!$A$4:$J$495,10,FALSE)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VLOOKUP($B116,三大美股走勢!$A$4:$J$495,4,FALSE)</f>
        <v>0</v>
      </c>
      <c r="AE116" s="36">
        <f>VLOOKUP($B116,三大美股走勢!$A$4:$J$495,7,FALSE)</f>
        <v>0</v>
      </c>
      <c r="AF116" s="36">
        <f>VLOOKUP($B116,三大美股走勢!$A$4:$J$495,10,FALSE)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VLOOKUP($B117,三大美股走勢!$A$4:$J$495,4,FALSE)</f>
        <v>0</v>
      </c>
      <c r="AE117" s="36">
        <f>VLOOKUP($B117,三大美股走勢!$A$4:$J$495,7,FALSE)</f>
        <v>0</v>
      </c>
      <c r="AF117" s="36">
        <f>VLOOKUP($B117,三大美股走勢!$A$4:$J$495,10,FALSE)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VLOOKUP($B118,三大美股走勢!$A$4:$J$495,4,FALSE)</f>
        <v>0</v>
      </c>
      <c r="AE118" s="36">
        <f>VLOOKUP($B118,三大美股走勢!$A$4:$J$495,7,FALSE)</f>
        <v>0</v>
      </c>
      <c r="AF118" s="36">
        <f>VLOOKUP($B118,三大美股走勢!$A$4:$J$495,10,FALSE)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VLOOKUP($B119,三大美股走勢!$A$4:$J$495,4,FALSE)</f>
        <v>0</v>
      </c>
      <c r="AE119" s="36">
        <f>VLOOKUP($B119,三大美股走勢!$A$4:$J$495,7,FALSE)</f>
        <v>0</v>
      </c>
      <c r="AF119" s="36">
        <f>VLOOKUP($B119,三大美股走勢!$A$4:$J$495,10,FALSE)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VLOOKUP($B120,三大美股走勢!$A$4:$J$495,4,FALSE)</f>
        <v>0</v>
      </c>
      <c r="AE120" s="36">
        <f>VLOOKUP($B120,三大美股走勢!$A$4:$J$495,7,FALSE)</f>
        <v>0</v>
      </c>
      <c r="AF120" s="36">
        <f>VLOOKUP($B120,三大美股走勢!$A$4:$J$495,10,FALSE)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VLOOKUP($B121,三大美股走勢!$A$4:$J$495,4,FALSE)</f>
        <v>0</v>
      </c>
      <c r="AE121" s="36">
        <f>VLOOKUP($B121,三大美股走勢!$A$4:$J$495,7,FALSE)</f>
        <v>0</v>
      </c>
      <c r="AF121" s="36">
        <f>VLOOKUP($B121,三大美股走勢!$A$4:$J$495,10,FALSE)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VLOOKUP($B122,三大美股走勢!$A$4:$J$495,4,FALSE)</f>
        <v>0</v>
      </c>
      <c r="AE122" s="36">
        <f>VLOOKUP($B122,三大美股走勢!$A$4:$J$495,7,FALSE)</f>
        <v>0</v>
      </c>
      <c r="AF122" s="36">
        <f>VLOOKUP($B122,三大美股走勢!$A$4:$J$495,10,FALSE)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VLOOKUP($B123,三大美股走勢!$A$4:$J$495,4,FALSE)</f>
        <v>0</v>
      </c>
      <c r="AE123" s="36">
        <f>VLOOKUP($B123,三大美股走勢!$A$4:$J$495,7,FALSE)</f>
        <v>0</v>
      </c>
      <c r="AF123" s="36">
        <f>VLOOKUP($B123,三大美股走勢!$A$4:$J$495,10,FALSE)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VLOOKUP($B124,三大美股走勢!$A$4:$J$495,4,FALSE)</f>
        <v>0</v>
      </c>
      <c r="AE124" s="36">
        <f>VLOOKUP($B124,三大美股走勢!$A$4:$J$495,7,FALSE)</f>
        <v>0</v>
      </c>
      <c r="AF124" s="36">
        <f>VLOOKUP($B124,三大美股走勢!$A$4:$J$495,10,FALSE)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VLOOKUP($B125,三大美股走勢!$A$4:$J$495,4,FALSE)</f>
        <v>0</v>
      </c>
      <c r="AE125" s="36">
        <f>VLOOKUP($B125,三大美股走勢!$A$4:$J$495,7,FALSE)</f>
        <v>0</v>
      </c>
      <c r="AF125" s="36">
        <f>VLOOKUP($B125,三大美股走勢!$A$4:$J$495,10,FALSE)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VLOOKUP($B126,三大美股走勢!$A$4:$J$495,4,FALSE)</f>
        <v>0</v>
      </c>
      <c r="AE126" s="36">
        <f>VLOOKUP($B126,三大美股走勢!$A$4:$J$495,7,FALSE)</f>
        <v>0</v>
      </c>
      <c r="AF126" s="36">
        <f>VLOOKUP($B126,三大美股走勢!$A$4:$J$495,10,FALSE)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VLOOKUP($B127,三大美股走勢!$A$4:$J$495,4,FALSE)</f>
        <v>0</v>
      </c>
      <c r="AE127" s="36">
        <f>VLOOKUP($B127,三大美股走勢!$A$4:$J$495,7,FALSE)</f>
        <v>0</v>
      </c>
      <c r="AF127" s="36">
        <f>VLOOKUP($B127,三大美股走勢!$A$4:$J$495,10,FALSE)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VLOOKUP($B128,三大美股走勢!$A$4:$J$495,4,FALSE)</f>
        <v>0</v>
      </c>
      <c r="AE128" s="36">
        <f>VLOOKUP($B128,三大美股走勢!$A$4:$J$495,7,FALSE)</f>
        <v>0</v>
      </c>
      <c r="AF128" s="36">
        <f>VLOOKUP($B128,三大美股走勢!$A$4:$J$495,10,FALSE)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VLOOKUP($B129,三大美股走勢!$A$4:$J$495,4,FALSE)</f>
        <v>0</v>
      </c>
      <c r="AE129" s="36">
        <f>VLOOKUP($B129,三大美股走勢!$A$4:$J$495,7,FALSE)</f>
        <v>0</v>
      </c>
      <c r="AF129" s="36">
        <f>VLOOKUP($B129,三大美股走勢!$A$4:$J$495,10,FALSE)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VLOOKUP($B130,三大美股走勢!$A$4:$J$495,4,FALSE)</f>
        <v>0</v>
      </c>
      <c r="AE130" s="36">
        <f>VLOOKUP($B130,三大美股走勢!$A$4:$J$495,7,FALSE)</f>
        <v>0</v>
      </c>
      <c r="AF130" s="36">
        <f>VLOOKUP($B130,三大美股走勢!$A$4:$J$495,10,FALSE)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VLOOKUP($B131,三大美股走勢!$A$4:$J$495,4,FALSE)</f>
        <v>0</v>
      </c>
      <c r="AE131" s="36">
        <f>VLOOKUP($B131,三大美股走勢!$A$4:$J$495,7,FALSE)</f>
        <v>0</v>
      </c>
      <c r="AF131" s="36">
        <f>VLOOKUP($B131,三大美股走勢!$A$4:$J$495,10,FALSE)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VLOOKUP($B132,三大美股走勢!$A$4:$J$495,4,FALSE)</f>
        <v>0</v>
      </c>
      <c r="AE132" s="36">
        <f>VLOOKUP($B132,三大美股走勢!$A$4:$J$495,7,FALSE)</f>
        <v>0</v>
      </c>
      <c r="AF132" s="36">
        <f>VLOOKUP($B132,三大美股走勢!$A$4:$J$495,10,FALSE)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VLOOKUP($B133,三大美股走勢!$A$4:$J$495,4,FALSE)</f>
        <v>0</v>
      </c>
      <c r="AE133" s="36">
        <f>VLOOKUP($B133,三大美股走勢!$A$4:$J$495,7,FALSE)</f>
        <v>0</v>
      </c>
      <c r="AF133" s="36">
        <f>VLOOKUP($B133,三大美股走勢!$A$4:$J$495,10,FALSE)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VLOOKUP($B134,三大美股走勢!$A$4:$J$495,4,FALSE)</f>
        <v>0</v>
      </c>
      <c r="AE134" s="36">
        <f>VLOOKUP($B134,三大美股走勢!$A$4:$J$495,7,FALSE)</f>
        <v>0</v>
      </c>
      <c r="AF134" s="36">
        <f>VLOOKUP($B134,三大美股走勢!$A$4:$J$495,10,FALSE)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VLOOKUP($B135,三大美股走勢!$A$4:$J$495,4,FALSE)</f>
        <v>0</v>
      </c>
      <c r="AE135" s="36">
        <f>VLOOKUP($B135,三大美股走勢!$A$4:$J$495,7,FALSE)</f>
        <v>0</v>
      </c>
      <c r="AF135" s="36">
        <f>VLOOKUP($B135,三大美股走勢!$A$4:$J$495,10,FALSE)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VLOOKUP($B136,三大美股走勢!$A$4:$J$495,4,FALSE)</f>
        <v>0</v>
      </c>
      <c r="AE136" s="36">
        <f>VLOOKUP($B136,三大美股走勢!$A$4:$J$495,7,FALSE)</f>
        <v>0</v>
      </c>
      <c r="AF136" s="36">
        <f>VLOOKUP($B136,三大美股走勢!$A$4:$J$495,10,FALSE)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VLOOKUP($B137,三大美股走勢!$A$4:$J$495,4,FALSE)</f>
        <v>0</v>
      </c>
      <c r="AE137" s="36">
        <f>VLOOKUP($B137,三大美股走勢!$A$4:$J$495,7,FALSE)</f>
        <v>0</v>
      </c>
      <c r="AF137" s="36">
        <f>VLOOKUP($B137,三大美股走勢!$A$4:$J$495,10,FALSE)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VLOOKUP($B138,三大美股走勢!$A$4:$J$495,4,FALSE)</f>
        <v>0</v>
      </c>
      <c r="AE138" s="36">
        <f>VLOOKUP($B138,三大美股走勢!$A$4:$J$495,7,FALSE)</f>
        <v>0</v>
      </c>
      <c r="AF138" s="36">
        <f>VLOOKUP($B138,三大美股走勢!$A$4:$J$495,10,FALSE)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VLOOKUP($B139,三大美股走勢!$A$4:$J$495,4,FALSE)</f>
        <v>0</v>
      </c>
      <c r="AE139" s="36">
        <f>VLOOKUP($B139,三大美股走勢!$A$4:$J$495,7,FALSE)</f>
        <v>0</v>
      </c>
      <c r="AF139" s="36">
        <f>VLOOKUP($B139,三大美股走勢!$A$4:$J$495,10,FALSE)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VLOOKUP($B140,三大美股走勢!$A$4:$J$495,4,FALSE)</f>
        <v>0</v>
      </c>
      <c r="AE140" s="36">
        <f>VLOOKUP($B140,三大美股走勢!$A$4:$J$495,7,FALSE)</f>
        <v>0</v>
      </c>
      <c r="AF140" s="36">
        <f>VLOOKUP($B140,三大美股走勢!$A$4:$J$495,10,FALSE)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VLOOKUP($B141,三大美股走勢!$A$4:$J$495,4,FALSE)</f>
        <v>0</v>
      </c>
      <c r="AE141" s="36">
        <f>VLOOKUP($B141,三大美股走勢!$A$4:$J$495,7,FALSE)</f>
        <v>0</v>
      </c>
      <c r="AF141" s="36">
        <f>VLOOKUP($B141,三大美股走勢!$A$4:$J$495,10,FALSE)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VLOOKUP($B142,三大美股走勢!$A$4:$J$495,4,FALSE)</f>
        <v>0</v>
      </c>
      <c r="AE142" s="36">
        <f>VLOOKUP($B142,三大美股走勢!$A$4:$J$495,7,FALSE)</f>
        <v>0</v>
      </c>
      <c r="AF142" s="36">
        <f>VLOOKUP($B142,三大美股走勢!$A$4:$J$495,10,FALSE)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VLOOKUP($B143,三大美股走勢!$A$4:$J$495,4,FALSE)</f>
        <v>0</v>
      </c>
      <c r="AE143" s="36">
        <f>VLOOKUP($B143,三大美股走勢!$A$4:$J$495,7,FALSE)</f>
        <v>0</v>
      </c>
      <c r="AF143" s="36">
        <f>VLOOKUP($B143,三大美股走勢!$A$4:$J$495,10,FALSE)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VLOOKUP($B144,三大美股走勢!$A$4:$J$495,4,FALSE)</f>
        <v>0</v>
      </c>
      <c r="AE144" s="36">
        <f>VLOOKUP($B144,三大美股走勢!$A$4:$J$495,7,FALSE)</f>
        <v>0</v>
      </c>
      <c r="AF144" s="36">
        <f>VLOOKUP($B144,三大美股走勢!$A$4:$J$495,10,FALSE)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VLOOKUP($B145,三大美股走勢!$A$4:$J$495,4,FALSE)</f>
        <v>0</v>
      </c>
      <c r="AE145" s="36">
        <f>VLOOKUP($B145,三大美股走勢!$A$4:$J$495,7,FALSE)</f>
        <v>0</v>
      </c>
      <c r="AF145" s="36">
        <f>VLOOKUP($B145,三大美股走勢!$A$4:$J$495,10,FALSE)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VLOOKUP($B146,三大美股走勢!$A$4:$J$495,4,FALSE)</f>
        <v>0</v>
      </c>
      <c r="AE146" s="36">
        <f>VLOOKUP($B146,三大美股走勢!$A$4:$J$495,7,FALSE)</f>
        <v>0</v>
      </c>
      <c r="AF146" s="36">
        <f>VLOOKUP($B146,三大美股走勢!$A$4:$J$495,10,FALSE)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VLOOKUP($B147,三大美股走勢!$A$4:$J$495,4,FALSE)</f>
        <v>0</v>
      </c>
      <c r="AE147" s="36">
        <f>VLOOKUP($B147,三大美股走勢!$A$4:$J$495,7,FALSE)</f>
        <v>0</v>
      </c>
      <c r="AF147" s="36">
        <f>VLOOKUP($B147,三大美股走勢!$A$4:$J$495,10,FALSE)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VLOOKUP($B148,三大美股走勢!$A$4:$J$495,4,FALSE)</f>
        <v>0</v>
      </c>
      <c r="AE148" s="36">
        <f>VLOOKUP($B148,三大美股走勢!$A$4:$J$495,7,FALSE)</f>
        <v>0</v>
      </c>
      <c r="AF148" s="36">
        <f>VLOOKUP($B148,三大美股走勢!$A$4:$J$495,10,FALSE)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VLOOKUP($B149,三大美股走勢!$A$4:$J$495,4,FALSE)</f>
        <v>0</v>
      </c>
      <c r="AE149" s="36">
        <f>VLOOKUP($B149,三大美股走勢!$A$4:$J$495,7,FALSE)</f>
        <v>0</v>
      </c>
      <c r="AF149" s="36">
        <f>VLOOKUP($B149,三大美股走勢!$A$4:$J$495,10,FALSE)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VLOOKUP($B150,三大美股走勢!$A$4:$J$495,4,FALSE)</f>
        <v>0</v>
      </c>
      <c r="AE150" s="36">
        <f>VLOOKUP($B150,三大美股走勢!$A$4:$J$495,7,FALSE)</f>
        <v>0</v>
      </c>
      <c r="AF150" s="36">
        <f>VLOOKUP($B150,三大美股走勢!$A$4:$J$495,10,FALSE)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VLOOKUP($B151,三大美股走勢!$A$4:$J$495,4,FALSE)</f>
        <v>0</v>
      </c>
      <c r="AE151" s="36">
        <f>VLOOKUP($B151,三大美股走勢!$A$4:$J$495,7,FALSE)</f>
        <v>0</v>
      </c>
      <c r="AF151" s="36">
        <f>VLOOKUP($B151,三大美股走勢!$A$4:$J$495,10,FALSE)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VLOOKUP($B152,三大美股走勢!$A$4:$J$495,4,FALSE)</f>
        <v>0</v>
      </c>
      <c r="AE152" s="36">
        <f>VLOOKUP($B152,三大美股走勢!$A$4:$J$495,7,FALSE)</f>
        <v>0</v>
      </c>
      <c r="AF152" s="36">
        <f>VLOOKUP($B152,三大美股走勢!$A$4:$J$495,10,FALSE)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VLOOKUP($B153,三大美股走勢!$A$4:$J$495,4,FALSE)</f>
        <v>0</v>
      </c>
      <c r="AE153" s="36">
        <f>VLOOKUP($B153,三大美股走勢!$A$4:$J$495,7,FALSE)</f>
        <v>0</v>
      </c>
      <c r="AF153" s="36">
        <f>VLOOKUP($B153,三大美股走勢!$A$4:$J$495,10,FALSE)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VLOOKUP($B154,三大美股走勢!$A$4:$J$495,4,FALSE)</f>
        <v>0</v>
      </c>
      <c r="AE154" s="36">
        <f>VLOOKUP($B154,三大美股走勢!$A$4:$J$495,7,FALSE)</f>
        <v>0</v>
      </c>
      <c r="AF154" s="36">
        <f>VLOOKUP($B154,三大美股走勢!$A$4:$J$495,10,FALSE)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VLOOKUP($B155,三大美股走勢!$A$4:$J$495,4,FALSE)</f>
        <v>0</v>
      </c>
      <c r="AE155" s="36">
        <f>VLOOKUP($B155,三大美股走勢!$A$4:$J$495,7,FALSE)</f>
        <v>0</v>
      </c>
      <c r="AF155" s="36">
        <f>VLOOKUP($B155,三大美股走勢!$A$4:$J$495,10,FALSE)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VLOOKUP($B156,三大美股走勢!$A$4:$J$495,4,FALSE)</f>
        <v>0</v>
      </c>
      <c r="AE156" s="36">
        <f>VLOOKUP($B156,三大美股走勢!$A$4:$J$495,7,FALSE)</f>
        <v>0</v>
      </c>
      <c r="AF156" s="36">
        <f>VLOOKUP($B156,三大美股走勢!$A$4:$J$495,10,FALSE)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VLOOKUP($B157,三大美股走勢!$A$4:$J$495,4,FALSE)</f>
        <v>0</v>
      </c>
      <c r="AE157" s="36">
        <f>VLOOKUP($B157,三大美股走勢!$A$4:$J$495,7,FALSE)</f>
        <v>0</v>
      </c>
      <c r="AF157" s="36">
        <f>VLOOKUP($B157,三大美股走勢!$A$4:$J$495,10,FALSE)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VLOOKUP($B158,三大美股走勢!$A$4:$J$495,4,FALSE)</f>
        <v>0</v>
      </c>
      <c r="AE158" s="36">
        <f>VLOOKUP($B158,三大美股走勢!$A$4:$J$495,7,FALSE)</f>
        <v>0</v>
      </c>
      <c r="AF158" s="36">
        <f>VLOOKUP($B158,三大美股走勢!$A$4:$J$495,10,FALSE)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VLOOKUP($B159,三大美股走勢!$A$4:$J$495,4,FALSE)</f>
        <v>0</v>
      </c>
      <c r="AE159" s="36">
        <f>VLOOKUP($B159,三大美股走勢!$A$4:$J$495,7,FALSE)</f>
        <v>0</v>
      </c>
      <c r="AF159" s="36">
        <f>VLOOKUP($B159,三大美股走勢!$A$4:$J$495,10,FALSE)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VLOOKUP($B160,三大美股走勢!$A$4:$J$495,4,FALSE)</f>
        <v>0</v>
      </c>
      <c r="AE160" s="36">
        <f>VLOOKUP($B160,三大美股走勢!$A$4:$J$495,7,FALSE)</f>
        <v>0</v>
      </c>
      <c r="AF160" s="36">
        <f>VLOOKUP($B160,三大美股走勢!$A$4:$J$495,10,FALSE)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VLOOKUP($B161,三大美股走勢!$A$4:$J$495,4,FALSE)</f>
        <v>0</v>
      </c>
      <c r="AE161" s="36">
        <f>VLOOKUP($B161,三大美股走勢!$A$4:$J$495,7,FALSE)</f>
        <v>0</v>
      </c>
      <c r="AF161" s="36">
        <f>VLOOKUP($B161,三大美股走勢!$A$4:$J$495,10,FALSE)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VLOOKUP($B162,三大美股走勢!$A$4:$J$495,4,FALSE)</f>
        <v>0</v>
      </c>
      <c r="AE162" s="36">
        <f>VLOOKUP($B162,三大美股走勢!$A$4:$J$495,7,FALSE)</f>
        <v>0</v>
      </c>
      <c r="AF162" s="36">
        <f>VLOOKUP($B162,三大美股走勢!$A$4:$J$495,10,FALSE)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VLOOKUP($B163,三大美股走勢!$A$4:$J$495,4,FALSE)</f>
        <v>0</v>
      </c>
      <c r="AE163" s="36">
        <f>VLOOKUP($B163,三大美股走勢!$A$4:$J$495,7,FALSE)</f>
        <v>0</v>
      </c>
      <c r="AF163" s="36">
        <f>VLOOKUP($B163,三大美股走勢!$A$4:$J$495,10,FALSE)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VLOOKUP($B164,三大美股走勢!$A$4:$J$495,4,FALSE)</f>
        <v>0</v>
      </c>
      <c r="AE164" s="36">
        <f>VLOOKUP($B164,三大美股走勢!$A$4:$J$495,7,FALSE)</f>
        <v>0</v>
      </c>
      <c r="AF164" s="36">
        <f>VLOOKUP($B164,三大美股走勢!$A$4:$J$495,10,FALSE)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VLOOKUP($B165,三大美股走勢!$A$4:$J$495,4,FALSE)</f>
        <v>0</v>
      </c>
      <c r="AE165" s="36">
        <f>VLOOKUP($B165,三大美股走勢!$A$4:$J$495,7,FALSE)</f>
        <v>0</v>
      </c>
      <c r="AF165" s="36">
        <f>VLOOKUP($B165,三大美股走勢!$A$4:$J$495,10,FALSE)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VLOOKUP($B166,三大美股走勢!$A$4:$J$495,4,FALSE)</f>
        <v>0</v>
      </c>
      <c r="AE166" s="36">
        <f>VLOOKUP($B166,三大美股走勢!$A$4:$J$495,7,FALSE)</f>
        <v>0</v>
      </c>
      <c r="AF166" s="36">
        <f>VLOOKUP($B166,三大美股走勢!$A$4:$J$495,10,FALSE)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VLOOKUP($B167,三大美股走勢!$A$4:$J$495,4,FALSE)</f>
        <v>0</v>
      </c>
      <c r="AE167" s="36">
        <f>VLOOKUP($B167,三大美股走勢!$A$4:$J$495,7,FALSE)</f>
        <v>0</v>
      </c>
      <c r="AF167" s="36">
        <f>VLOOKUP($B167,三大美股走勢!$A$4:$J$495,10,FALSE)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VLOOKUP($B168,三大美股走勢!$A$4:$J$495,4,FALSE)</f>
        <v>0</v>
      </c>
      <c r="AE168" s="36">
        <f>VLOOKUP($B168,三大美股走勢!$A$4:$J$495,7,FALSE)</f>
        <v>0</v>
      </c>
      <c r="AF168" s="36">
        <f>VLOOKUP($B168,三大美股走勢!$A$4:$J$495,10,FALSE)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VLOOKUP($B169,三大美股走勢!$A$4:$J$495,4,FALSE)</f>
        <v>0</v>
      </c>
      <c r="AE169" s="36">
        <f>VLOOKUP($B169,三大美股走勢!$A$4:$J$495,7,FALSE)</f>
        <v>0</v>
      </c>
      <c r="AF169" s="36">
        <f>VLOOKUP($B169,三大美股走勢!$A$4:$J$495,10,FALSE)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VLOOKUP($B170,三大美股走勢!$A$4:$J$495,4,FALSE)</f>
        <v>0</v>
      </c>
      <c r="AE170" s="36">
        <f>VLOOKUP($B170,三大美股走勢!$A$4:$J$495,7,FALSE)</f>
        <v>0</v>
      </c>
      <c r="AF170" s="36">
        <f>VLOOKUP($B170,三大美股走勢!$A$4:$J$495,10,FALSE)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VLOOKUP($B171,三大美股走勢!$A$4:$J$495,4,FALSE)</f>
        <v>0</v>
      </c>
      <c r="AE171" s="36">
        <f>VLOOKUP($B171,三大美股走勢!$A$4:$J$495,7,FALSE)</f>
        <v>0</v>
      </c>
      <c r="AF171" s="36">
        <f>VLOOKUP($B171,三大美股走勢!$A$4:$J$495,10,FALSE)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VLOOKUP($B172,三大美股走勢!$A$4:$J$495,4,FALSE)</f>
        <v>0</v>
      </c>
      <c r="AE172" s="36">
        <f>VLOOKUP($B172,三大美股走勢!$A$4:$J$495,7,FALSE)</f>
        <v>0</v>
      </c>
      <c r="AF172" s="36">
        <f>VLOOKUP($B172,三大美股走勢!$A$4:$J$495,10,FALSE)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VLOOKUP($B173,三大美股走勢!$A$4:$J$495,4,FALSE)</f>
        <v>0</v>
      </c>
      <c r="AE173" s="36">
        <f>VLOOKUP($B173,三大美股走勢!$A$4:$J$495,7,FALSE)</f>
        <v>0</v>
      </c>
      <c r="AF173" s="36">
        <f>VLOOKUP($B173,三大美股走勢!$A$4:$J$495,10,FALSE)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VLOOKUP($B174,三大美股走勢!$A$4:$J$495,4,FALSE)</f>
        <v>0</v>
      </c>
      <c r="AE174" s="36">
        <f>VLOOKUP($B174,三大美股走勢!$A$4:$J$495,7,FALSE)</f>
        <v>0</v>
      </c>
      <c r="AF174" s="36">
        <f>VLOOKUP($B174,三大美股走勢!$A$4:$J$495,10,FALSE)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VLOOKUP($B175,三大美股走勢!$A$4:$J$495,4,FALSE)</f>
        <v>0</v>
      </c>
      <c r="AE175" s="36">
        <f>VLOOKUP($B175,三大美股走勢!$A$4:$J$495,7,FALSE)</f>
        <v>0</v>
      </c>
      <c r="AF175" s="36">
        <f>VLOOKUP($B175,三大美股走勢!$A$4:$J$495,10,FALSE)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VLOOKUP($B176,三大美股走勢!$A$4:$J$495,4,FALSE)</f>
        <v>0</v>
      </c>
      <c r="AE176" s="36">
        <f>VLOOKUP($B176,三大美股走勢!$A$4:$J$495,7,FALSE)</f>
        <v>0</v>
      </c>
      <c r="AF176" s="36">
        <f>VLOOKUP($B176,三大美股走勢!$A$4:$J$495,10,FALSE)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VLOOKUP($B177,三大美股走勢!$A$4:$J$495,4,FALSE)</f>
        <v>0</v>
      </c>
      <c r="AE177" s="36">
        <f>VLOOKUP($B177,三大美股走勢!$A$4:$J$495,7,FALSE)</f>
        <v>0</v>
      </c>
      <c r="AF177" s="36">
        <f>VLOOKUP($B177,三大美股走勢!$A$4:$J$495,10,FALSE)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VLOOKUP($B178,三大美股走勢!$A$4:$J$495,4,FALSE)</f>
        <v>0</v>
      </c>
      <c r="AE178" s="36">
        <f>VLOOKUP($B178,三大美股走勢!$A$4:$J$495,7,FALSE)</f>
        <v>0</v>
      </c>
      <c r="AF178" s="36">
        <f>VLOOKUP($B178,三大美股走勢!$A$4:$J$495,10,FALSE)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VLOOKUP($B179,三大美股走勢!$A$4:$J$495,4,FALSE)</f>
        <v>0</v>
      </c>
      <c r="AE179" s="36">
        <f>VLOOKUP($B179,三大美股走勢!$A$4:$J$495,7,FALSE)</f>
        <v>0</v>
      </c>
      <c r="AF179" s="36">
        <f>VLOOKUP($B179,三大美股走勢!$A$4:$J$495,10,FALSE)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VLOOKUP($B180,三大美股走勢!$A$4:$J$495,4,FALSE)</f>
        <v>0</v>
      </c>
      <c r="AE180" s="36">
        <f>VLOOKUP($B180,三大美股走勢!$A$4:$J$495,7,FALSE)</f>
        <v>0</v>
      </c>
      <c r="AF180" s="36">
        <f>VLOOKUP($B180,三大美股走勢!$A$4:$J$495,10,FALSE)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VLOOKUP($B181,三大美股走勢!$A$4:$J$495,4,FALSE)</f>
        <v>0</v>
      </c>
      <c r="AE181" s="36">
        <f>VLOOKUP($B181,三大美股走勢!$A$4:$J$495,7,FALSE)</f>
        <v>0</v>
      </c>
      <c r="AF181" s="36">
        <f>VLOOKUP($B181,三大美股走勢!$A$4:$J$495,10,FALSE)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VLOOKUP($B182,三大美股走勢!$A$4:$J$495,4,FALSE)</f>
        <v>0</v>
      </c>
      <c r="AE182" s="36">
        <f>VLOOKUP($B182,三大美股走勢!$A$4:$J$495,7,FALSE)</f>
        <v>0</v>
      </c>
      <c r="AF182" s="36">
        <f>VLOOKUP($B182,三大美股走勢!$A$4:$J$495,10,FALSE)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VLOOKUP($B183,三大美股走勢!$A$4:$J$495,4,FALSE)</f>
        <v>0</v>
      </c>
      <c r="AE183" s="36">
        <f>VLOOKUP($B183,三大美股走勢!$A$4:$J$495,7,FALSE)</f>
        <v>0</v>
      </c>
      <c r="AF183" s="36">
        <f>VLOOKUP($B183,三大美股走勢!$A$4:$J$495,10,FALSE)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VLOOKUP($B184,三大美股走勢!$A$4:$J$495,4,FALSE)</f>
        <v>0</v>
      </c>
      <c r="AE184" s="36">
        <f>VLOOKUP($B184,三大美股走勢!$A$4:$J$495,7,FALSE)</f>
        <v>0</v>
      </c>
      <c r="AF184" s="36">
        <f>VLOOKUP($B184,三大美股走勢!$A$4:$J$495,10,FALSE)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VLOOKUP($B185,三大美股走勢!$A$4:$J$495,4,FALSE)</f>
        <v>0</v>
      </c>
      <c r="AE185" s="36">
        <f>VLOOKUP($B185,三大美股走勢!$A$4:$J$495,7,FALSE)</f>
        <v>0</v>
      </c>
      <c r="AF185" s="36">
        <f>VLOOKUP($B185,三大美股走勢!$A$4:$J$495,10,FALSE)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VLOOKUP($B186,三大美股走勢!$A$4:$J$495,4,FALSE)</f>
        <v>0</v>
      </c>
      <c r="AE186" s="36">
        <f>VLOOKUP($B186,三大美股走勢!$A$4:$J$495,7,FALSE)</f>
        <v>0</v>
      </c>
      <c r="AF186" s="36">
        <f>VLOOKUP($B186,三大美股走勢!$A$4:$J$495,10,FALSE)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VLOOKUP($B187,三大美股走勢!$A$4:$J$495,4,FALSE)</f>
        <v>0</v>
      </c>
      <c r="AE187" s="36">
        <f>VLOOKUP($B187,三大美股走勢!$A$4:$J$495,7,FALSE)</f>
        <v>0</v>
      </c>
      <c r="AF187" s="36">
        <f>VLOOKUP($B187,三大美股走勢!$A$4:$J$495,10,FALSE)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VLOOKUP($B188,三大美股走勢!$A$4:$J$495,4,FALSE)</f>
        <v>0</v>
      </c>
      <c r="AE188" s="36">
        <f>VLOOKUP($B188,三大美股走勢!$A$4:$J$495,7,FALSE)</f>
        <v>0</v>
      </c>
      <c r="AF188" s="36">
        <f>VLOOKUP($B188,三大美股走勢!$A$4:$J$495,10,FALSE)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VLOOKUP($B189,三大美股走勢!$A$4:$J$495,4,FALSE)</f>
        <v>0</v>
      </c>
      <c r="AE189" s="36">
        <f>VLOOKUP($B189,三大美股走勢!$A$4:$J$495,7,FALSE)</f>
        <v>0</v>
      </c>
      <c r="AF189" s="36">
        <f>VLOOKUP($B189,三大美股走勢!$A$4:$J$495,10,FALSE)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VLOOKUP($B190,三大美股走勢!$A$4:$J$495,4,FALSE)</f>
        <v>0</v>
      </c>
      <c r="AE190" s="36">
        <f>VLOOKUP($B190,三大美股走勢!$A$4:$J$495,7,FALSE)</f>
        <v>0</v>
      </c>
      <c r="AF190" s="36">
        <f>VLOOKUP($B190,三大美股走勢!$A$4:$J$495,10,FALSE)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VLOOKUP($B191,三大美股走勢!$A$4:$J$495,4,FALSE)</f>
        <v>0</v>
      </c>
      <c r="AE191" s="36">
        <f>VLOOKUP($B191,三大美股走勢!$A$4:$J$495,7,FALSE)</f>
        <v>0</v>
      </c>
      <c r="AF191" s="36">
        <f>VLOOKUP($B191,三大美股走勢!$A$4:$J$495,10,FALSE)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VLOOKUP($B192,三大美股走勢!$A$4:$J$495,4,FALSE)</f>
        <v>0</v>
      </c>
      <c r="AE192" s="36">
        <f>VLOOKUP($B192,三大美股走勢!$A$4:$J$495,7,FALSE)</f>
        <v>0</v>
      </c>
      <c r="AF192" s="36">
        <f>VLOOKUP($B192,三大美股走勢!$A$4:$J$495,10,FALSE)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VLOOKUP($B193,三大美股走勢!$A$4:$J$495,4,FALSE)</f>
        <v>0</v>
      </c>
      <c r="AE193" s="36">
        <f>VLOOKUP($B193,三大美股走勢!$A$4:$J$495,7,FALSE)</f>
        <v>0</v>
      </c>
      <c r="AF193" s="36">
        <f>VLOOKUP($B193,三大美股走勢!$A$4:$J$495,10,FALSE)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VLOOKUP($B194,三大美股走勢!$A$4:$J$495,4,FALSE)</f>
        <v>0</v>
      </c>
      <c r="AE194" s="36">
        <f>VLOOKUP($B194,三大美股走勢!$A$4:$J$495,7,FALSE)</f>
        <v>0</v>
      </c>
      <c r="AF194" s="36">
        <f>VLOOKUP($B194,三大美股走勢!$A$4:$J$495,10,FALSE)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VLOOKUP($B195,三大美股走勢!$A$4:$J$495,4,FALSE)</f>
        <v>0</v>
      </c>
      <c r="AE195" s="36">
        <f>VLOOKUP($B195,三大美股走勢!$A$4:$J$495,7,FALSE)</f>
        <v>0</v>
      </c>
      <c r="AF195" s="36">
        <f>VLOOKUP($B195,三大美股走勢!$A$4:$J$495,10,FALSE)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VLOOKUP($B196,三大美股走勢!$A$4:$J$495,4,FALSE)</f>
        <v>0</v>
      </c>
      <c r="AE196" s="36">
        <f>VLOOKUP($B196,三大美股走勢!$A$4:$J$495,7,FALSE)</f>
        <v>0</v>
      </c>
      <c r="AF196" s="36">
        <f>VLOOKUP($B196,三大美股走勢!$A$4:$J$495,10,FALSE)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VLOOKUP($B197,三大美股走勢!$A$4:$J$495,4,FALSE)</f>
        <v>0</v>
      </c>
      <c r="AE197" s="36">
        <f>VLOOKUP($B197,三大美股走勢!$A$4:$J$495,7,FALSE)</f>
        <v>0</v>
      </c>
      <c r="AF197" s="36">
        <f>VLOOKUP($B197,三大美股走勢!$A$4:$J$495,10,FALSE)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VLOOKUP($B198,三大美股走勢!$A$4:$J$495,4,FALSE)</f>
        <v>0</v>
      </c>
      <c r="AE198" s="36">
        <f>VLOOKUP($B198,三大美股走勢!$A$4:$J$495,7,FALSE)</f>
        <v>0</v>
      </c>
      <c r="AF198" s="36">
        <f>VLOOKUP($B198,三大美股走勢!$A$4:$J$495,10,FALSE)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VLOOKUP($B199,三大美股走勢!$A$4:$J$495,4,FALSE)</f>
        <v>0</v>
      </c>
      <c r="AE199" s="36">
        <f>VLOOKUP($B199,三大美股走勢!$A$4:$J$495,7,FALSE)</f>
        <v>0</v>
      </c>
      <c r="AF199" s="36">
        <f>VLOOKUP($B199,三大美股走勢!$A$4:$J$495,10,FALSE)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VLOOKUP($B200,三大美股走勢!$A$4:$J$495,4,FALSE)</f>
        <v>0</v>
      </c>
      <c r="AE200" s="36">
        <f>VLOOKUP($B200,三大美股走勢!$A$4:$J$495,7,FALSE)</f>
        <v>0</v>
      </c>
      <c r="AF200" s="36">
        <f>VLOOKUP($B200,三大美股走勢!$A$4:$J$495,10,FALSE)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VLOOKUP($B201,三大美股走勢!$A$4:$J$495,4,FALSE)</f>
        <v>0</v>
      </c>
      <c r="AE201" s="36">
        <f>VLOOKUP($B201,三大美股走勢!$A$4:$J$495,7,FALSE)</f>
        <v>0</v>
      </c>
      <c r="AF201" s="36">
        <f>VLOOKUP($B201,三大美股走勢!$A$4:$J$495,10,FALSE)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VLOOKUP($B202,三大美股走勢!$A$4:$J$495,4,FALSE)</f>
        <v>0</v>
      </c>
      <c r="AE202" s="36">
        <f>VLOOKUP($B202,三大美股走勢!$A$4:$J$495,7,FALSE)</f>
        <v>0</v>
      </c>
      <c r="AF202" s="36">
        <f>VLOOKUP($B202,三大美股走勢!$A$4:$J$495,10,FALSE)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VLOOKUP($B203,三大美股走勢!$A$4:$J$495,4,FALSE)</f>
        <v>0</v>
      </c>
      <c r="AE203" s="36">
        <f>VLOOKUP($B203,三大美股走勢!$A$4:$J$495,7,FALSE)</f>
        <v>0</v>
      </c>
      <c r="AF203" s="36">
        <f>VLOOKUP($B203,三大美股走勢!$A$4:$J$495,10,FALSE)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VLOOKUP($B204,三大美股走勢!$A$4:$J$495,4,FALSE)</f>
        <v>0</v>
      </c>
      <c r="AE204" s="36">
        <f>VLOOKUP($B204,三大美股走勢!$A$4:$J$495,7,FALSE)</f>
        <v>0</v>
      </c>
      <c r="AF204" s="36">
        <f>VLOOKUP($B204,三大美股走勢!$A$4:$J$495,10,FALSE)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VLOOKUP($B205,三大美股走勢!$A$4:$J$495,4,FALSE)</f>
        <v>0</v>
      </c>
      <c r="AE205" s="36">
        <f>VLOOKUP($B205,三大美股走勢!$A$4:$J$495,7,FALSE)</f>
        <v>0</v>
      </c>
      <c r="AF205" s="36">
        <f>VLOOKUP($B205,三大美股走勢!$A$4:$J$495,10,FALSE)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VLOOKUP($B206,三大美股走勢!$A$4:$J$495,4,FALSE)</f>
        <v>0</v>
      </c>
      <c r="AE206" s="36">
        <f>VLOOKUP($B206,三大美股走勢!$A$4:$J$495,7,FALSE)</f>
        <v>0</v>
      </c>
      <c r="AF206" s="36">
        <f>VLOOKUP($B206,三大美股走勢!$A$4:$J$495,10,FALSE)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VLOOKUP($B207,三大美股走勢!$A$4:$J$495,4,FALSE)</f>
        <v>0</v>
      </c>
      <c r="AE207" s="36">
        <f>VLOOKUP($B207,三大美股走勢!$A$4:$J$495,7,FALSE)</f>
        <v>0</v>
      </c>
      <c r="AF207" s="36">
        <f>VLOOKUP($B207,三大美股走勢!$A$4:$J$495,10,FALSE)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VLOOKUP($B208,三大美股走勢!$A$4:$J$495,4,FALSE)</f>
        <v>0</v>
      </c>
      <c r="AE208" s="36">
        <f>VLOOKUP($B208,三大美股走勢!$A$4:$J$495,7,FALSE)</f>
        <v>0</v>
      </c>
      <c r="AF208" s="36">
        <f>VLOOKUP($B208,三大美股走勢!$A$4:$J$495,10,FALSE)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VLOOKUP($B209,三大美股走勢!$A$4:$J$495,4,FALSE)</f>
        <v>0</v>
      </c>
      <c r="AE209" s="36">
        <f>VLOOKUP($B209,三大美股走勢!$A$4:$J$495,7,FALSE)</f>
        <v>0</v>
      </c>
      <c r="AF209" s="36">
        <f>VLOOKUP($B209,三大美股走勢!$A$4:$J$495,10,FALSE)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VLOOKUP($B210,三大美股走勢!$A$4:$J$495,4,FALSE)</f>
        <v>0</v>
      </c>
      <c r="AE210" s="36">
        <f>VLOOKUP($B210,三大美股走勢!$A$4:$J$495,7,FALSE)</f>
        <v>0</v>
      </c>
      <c r="AF210" s="36">
        <f>VLOOKUP($B210,三大美股走勢!$A$4:$J$495,10,FALSE)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VLOOKUP($B211,三大美股走勢!$A$4:$J$495,4,FALSE)</f>
        <v>0</v>
      </c>
      <c r="AE211" s="36">
        <f>VLOOKUP($B211,三大美股走勢!$A$4:$J$495,7,FALSE)</f>
        <v>0</v>
      </c>
      <c r="AF211" s="36">
        <f>VLOOKUP($B211,三大美股走勢!$A$4:$J$495,10,FALSE)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VLOOKUP($B212,三大美股走勢!$A$4:$J$495,4,FALSE)</f>
        <v>0</v>
      </c>
      <c r="AE212" s="36">
        <f>VLOOKUP($B212,三大美股走勢!$A$4:$J$495,7,FALSE)</f>
        <v>0</v>
      </c>
      <c r="AF212" s="36">
        <f>VLOOKUP($B212,三大美股走勢!$A$4:$J$495,10,FALSE)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VLOOKUP($B213,三大美股走勢!$A$4:$J$495,4,FALSE)</f>
        <v>0</v>
      </c>
      <c r="AE213" s="36">
        <f>VLOOKUP($B213,三大美股走勢!$A$4:$J$495,7,FALSE)</f>
        <v>0</v>
      </c>
      <c r="AF213" s="36">
        <f>VLOOKUP($B213,三大美股走勢!$A$4:$J$495,10,FALSE)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VLOOKUP($B214,三大美股走勢!$A$4:$J$495,4,FALSE)</f>
        <v>0</v>
      </c>
      <c r="AE214" s="36">
        <f>VLOOKUP($B214,三大美股走勢!$A$4:$J$495,7,FALSE)</f>
        <v>0</v>
      </c>
      <c r="AF214" s="36">
        <f>VLOOKUP($B214,三大美股走勢!$A$4:$J$495,10,FALSE)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VLOOKUP($B215,三大美股走勢!$A$4:$J$495,4,FALSE)</f>
        <v>0</v>
      </c>
      <c r="AE215" s="36">
        <f>VLOOKUP($B215,三大美股走勢!$A$4:$J$495,7,FALSE)</f>
        <v>0</v>
      </c>
      <c r="AF215" s="36">
        <f>VLOOKUP($B215,三大美股走勢!$A$4:$J$495,10,FALSE)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VLOOKUP($B216,三大美股走勢!$A$4:$J$495,4,FALSE)</f>
        <v>0</v>
      </c>
      <c r="AE216" s="36">
        <f>VLOOKUP($B216,三大美股走勢!$A$4:$J$495,7,FALSE)</f>
        <v>0</v>
      </c>
      <c r="AF216" s="36">
        <f>VLOOKUP($B216,三大美股走勢!$A$4:$J$495,10,FALSE)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VLOOKUP($B217,三大美股走勢!$A$4:$J$495,4,FALSE)</f>
        <v>0</v>
      </c>
      <c r="AE217" s="36">
        <f>VLOOKUP($B217,三大美股走勢!$A$4:$J$495,7,FALSE)</f>
        <v>0</v>
      </c>
      <c r="AF217" s="36">
        <f>VLOOKUP($B217,三大美股走勢!$A$4:$J$495,10,FALSE)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VLOOKUP($B218,三大美股走勢!$A$4:$J$495,4,FALSE)</f>
        <v>0</v>
      </c>
      <c r="AE218" s="36">
        <f>VLOOKUP($B218,三大美股走勢!$A$4:$J$495,7,FALSE)</f>
        <v>0</v>
      </c>
      <c r="AF218" s="36">
        <f>VLOOKUP($B218,三大美股走勢!$A$4:$J$495,10,FALSE)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VLOOKUP($B219,三大美股走勢!$A$4:$J$495,4,FALSE)</f>
        <v>0</v>
      </c>
      <c r="AE219" s="36">
        <f>VLOOKUP($B219,三大美股走勢!$A$4:$J$495,7,FALSE)</f>
        <v>0</v>
      </c>
      <c r="AF219" s="36">
        <f>VLOOKUP($B219,三大美股走勢!$A$4:$J$495,10,FALSE)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VLOOKUP($B220,三大美股走勢!$A$4:$J$495,4,FALSE)</f>
        <v>0</v>
      </c>
      <c r="AE220" s="36">
        <f>VLOOKUP($B220,三大美股走勢!$A$4:$J$495,7,FALSE)</f>
        <v>0</v>
      </c>
      <c r="AF220" s="36">
        <f>VLOOKUP($B220,三大美股走勢!$A$4:$J$495,10,FALSE)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VLOOKUP($B221,三大美股走勢!$A$4:$J$495,4,FALSE)</f>
        <v>0</v>
      </c>
      <c r="AE221" s="36">
        <f>VLOOKUP($B221,三大美股走勢!$A$4:$J$495,7,FALSE)</f>
        <v>0</v>
      </c>
      <c r="AF221" s="36">
        <f>VLOOKUP($B221,三大美股走勢!$A$4:$J$495,10,FALSE)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VLOOKUP($B222,三大美股走勢!$A$4:$J$495,4,FALSE)</f>
        <v>0</v>
      </c>
      <c r="AE222" s="36">
        <f>VLOOKUP($B222,三大美股走勢!$A$4:$J$495,7,FALSE)</f>
        <v>0</v>
      </c>
      <c r="AF222" s="36">
        <f>VLOOKUP($B222,三大美股走勢!$A$4:$J$495,10,FALSE)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VLOOKUP($B223,三大美股走勢!$A$4:$J$495,4,FALSE)</f>
        <v>0</v>
      </c>
      <c r="AE223" s="36">
        <f>VLOOKUP($B223,三大美股走勢!$A$4:$J$495,7,FALSE)</f>
        <v>0</v>
      </c>
      <c r="AF223" s="36">
        <f>VLOOKUP($B223,三大美股走勢!$A$4:$J$495,10,FALSE)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VLOOKUP($B224,三大美股走勢!$A$4:$J$495,4,FALSE)</f>
        <v>0</v>
      </c>
      <c r="AE224" s="36">
        <f>VLOOKUP($B224,三大美股走勢!$A$4:$J$495,7,FALSE)</f>
        <v>0</v>
      </c>
      <c r="AF224" s="36">
        <f>VLOOKUP($B224,三大美股走勢!$A$4:$J$495,10,FALSE)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VLOOKUP($B225,三大美股走勢!$A$4:$J$495,4,FALSE)</f>
        <v>0</v>
      </c>
      <c r="AE225" s="36">
        <f>VLOOKUP($B225,三大美股走勢!$A$4:$J$495,7,FALSE)</f>
        <v>0</v>
      </c>
      <c r="AF225" s="36">
        <f>VLOOKUP($B225,三大美股走勢!$A$4:$J$495,10,FALSE)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VLOOKUP($B226,三大美股走勢!$A$4:$J$495,4,FALSE)</f>
        <v>0</v>
      </c>
      <c r="AE226" s="36">
        <f>VLOOKUP($B226,三大美股走勢!$A$4:$J$495,7,FALSE)</f>
        <v>0</v>
      </c>
      <c r="AF226" s="36">
        <f>VLOOKUP($B226,三大美股走勢!$A$4:$J$495,10,FALSE)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VLOOKUP($B227,三大美股走勢!$A$4:$J$495,4,FALSE)</f>
        <v>0</v>
      </c>
      <c r="AE227" s="36">
        <f>VLOOKUP($B227,三大美股走勢!$A$4:$J$495,7,FALSE)</f>
        <v>0</v>
      </c>
      <c r="AF227" s="36">
        <f>VLOOKUP($B227,三大美股走勢!$A$4:$J$495,10,FALSE)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VLOOKUP($B228,三大美股走勢!$A$4:$J$495,4,FALSE)</f>
        <v>0</v>
      </c>
      <c r="AE228" s="36">
        <f>VLOOKUP($B228,三大美股走勢!$A$4:$J$495,7,FALSE)</f>
        <v>0</v>
      </c>
      <c r="AF228" s="36">
        <f>VLOOKUP($B228,三大美股走勢!$A$4:$J$495,10,FALSE)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VLOOKUP($B229,三大美股走勢!$A$4:$J$495,4,FALSE)</f>
        <v>0</v>
      </c>
      <c r="AE229" s="36">
        <f>VLOOKUP($B229,三大美股走勢!$A$4:$J$495,7,FALSE)</f>
        <v>0</v>
      </c>
      <c r="AF229" s="36">
        <f>VLOOKUP($B229,三大美股走勢!$A$4:$J$495,10,FALSE)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VLOOKUP($B230,三大美股走勢!$A$4:$J$495,4,FALSE)</f>
        <v>0</v>
      </c>
      <c r="AE230" s="36">
        <f>VLOOKUP($B230,三大美股走勢!$A$4:$J$495,7,FALSE)</f>
        <v>0</v>
      </c>
      <c r="AF230" s="36">
        <f>VLOOKUP($B230,三大美股走勢!$A$4:$J$495,10,FALSE)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VLOOKUP($B231,三大美股走勢!$A$4:$J$495,4,FALSE)</f>
        <v>0</v>
      </c>
      <c r="AE231" s="36">
        <f>VLOOKUP($B231,三大美股走勢!$A$4:$J$495,7,FALSE)</f>
        <v>0</v>
      </c>
      <c r="AF231" s="36">
        <f>VLOOKUP($B231,三大美股走勢!$A$4:$J$495,10,FALSE)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VLOOKUP($B232,三大美股走勢!$A$4:$J$495,4,FALSE)</f>
        <v>0</v>
      </c>
      <c r="AE232" s="36">
        <f>VLOOKUP($B232,三大美股走勢!$A$4:$J$495,7,FALSE)</f>
        <v>0</v>
      </c>
      <c r="AF232" s="36">
        <f>VLOOKUP($B232,三大美股走勢!$A$4:$J$495,10,FALSE)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VLOOKUP($B233,三大美股走勢!$A$4:$J$495,4,FALSE)</f>
        <v>0</v>
      </c>
      <c r="AE233" s="36">
        <f>VLOOKUP($B233,三大美股走勢!$A$4:$J$495,7,FALSE)</f>
        <v>0</v>
      </c>
      <c r="AF233" s="36">
        <f>VLOOKUP($B233,三大美股走勢!$A$4:$J$495,10,FALSE)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VLOOKUP($B234,三大美股走勢!$A$4:$J$495,4,FALSE)</f>
        <v>0</v>
      </c>
      <c r="AE234" s="36">
        <f>VLOOKUP($B234,三大美股走勢!$A$4:$J$495,7,FALSE)</f>
        <v>0</v>
      </c>
      <c r="AF234" s="36">
        <f>VLOOKUP($B234,三大美股走勢!$A$4:$J$495,10,FALSE)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VLOOKUP($B235,三大美股走勢!$A$4:$J$495,4,FALSE)</f>
        <v>0</v>
      </c>
      <c r="AE235" s="36">
        <f>VLOOKUP($B235,三大美股走勢!$A$4:$J$495,7,FALSE)</f>
        <v>0</v>
      </c>
      <c r="AF235" s="36">
        <f>VLOOKUP($B235,三大美股走勢!$A$4:$J$495,10,FALSE)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VLOOKUP($B236,三大美股走勢!$A$4:$J$495,4,FALSE)</f>
        <v>0</v>
      </c>
      <c r="AE236" s="36">
        <f>VLOOKUP($B236,三大美股走勢!$A$4:$J$495,7,FALSE)</f>
        <v>0</v>
      </c>
      <c r="AF236" s="36">
        <f>VLOOKUP($B236,三大美股走勢!$A$4:$J$495,10,FALSE)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VLOOKUP($B237,三大美股走勢!$A$4:$J$495,4,FALSE)</f>
        <v>0</v>
      </c>
      <c r="AE237" s="36">
        <f>VLOOKUP($B237,三大美股走勢!$A$4:$J$495,7,FALSE)</f>
        <v>0</v>
      </c>
      <c r="AF237" s="36">
        <f>VLOOKUP($B237,三大美股走勢!$A$4:$J$495,10,FALSE)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VLOOKUP($B238,三大美股走勢!$A$4:$J$495,4,FALSE)</f>
        <v>0</v>
      </c>
      <c r="AE238" s="36">
        <f>VLOOKUP($B238,三大美股走勢!$A$4:$J$495,7,FALSE)</f>
        <v>0</v>
      </c>
      <c r="AF238" s="36">
        <f>VLOOKUP($B238,三大美股走勢!$A$4:$J$495,10,FALSE)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VLOOKUP($B239,三大美股走勢!$A$4:$J$495,4,FALSE)</f>
        <v>0</v>
      </c>
      <c r="AE239" s="36">
        <f>VLOOKUP($B239,三大美股走勢!$A$4:$J$495,7,FALSE)</f>
        <v>0</v>
      </c>
      <c r="AF239" s="36">
        <f>VLOOKUP($B239,三大美股走勢!$A$4:$J$495,10,FALSE)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VLOOKUP($B240,三大美股走勢!$A$4:$J$495,4,FALSE)</f>
        <v>0</v>
      </c>
      <c r="AE240" s="36">
        <f>VLOOKUP($B240,三大美股走勢!$A$4:$J$495,7,FALSE)</f>
        <v>0</v>
      </c>
      <c r="AF240" s="36">
        <f>VLOOKUP($B240,三大美股走勢!$A$4:$J$495,10,FALSE)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VLOOKUP($B241,三大美股走勢!$A$4:$J$495,4,FALSE)</f>
        <v>0</v>
      </c>
      <c r="AE241" s="36">
        <f>VLOOKUP($B241,三大美股走勢!$A$4:$J$495,7,FALSE)</f>
        <v>0</v>
      </c>
      <c r="AF241" s="36">
        <f>VLOOKUP($B241,三大美股走勢!$A$4:$J$495,10,FALSE)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VLOOKUP($B242,三大美股走勢!$A$4:$J$495,4,FALSE)</f>
        <v>0</v>
      </c>
      <c r="AE242" s="36">
        <f>VLOOKUP($B242,三大美股走勢!$A$4:$J$495,7,FALSE)</f>
        <v>0</v>
      </c>
      <c r="AF242" s="36">
        <f>VLOOKUP($B242,三大美股走勢!$A$4:$J$495,10,FALSE)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VLOOKUP($B243,三大美股走勢!$A$4:$J$495,4,FALSE)</f>
        <v>0</v>
      </c>
      <c r="AE243" s="36">
        <f>VLOOKUP($B243,三大美股走勢!$A$4:$J$495,7,FALSE)</f>
        <v>0</v>
      </c>
      <c r="AF243" s="36">
        <f>VLOOKUP($B243,三大美股走勢!$A$4:$J$495,10,FALSE)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VLOOKUP($B244,三大美股走勢!$A$4:$J$495,4,FALSE)</f>
        <v>0</v>
      </c>
      <c r="AE244" s="36">
        <f>VLOOKUP($B244,三大美股走勢!$A$4:$J$495,7,FALSE)</f>
        <v>0</v>
      </c>
      <c r="AF244" s="36">
        <f>VLOOKUP($B244,三大美股走勢!$A$4:$J$495,10,FALSE)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VLOOKUP($B245,三大美股走勢!$A$4:$J$495,4,FALSE)</f>
        <v>0</v>
      </c>
      <c r="AE245" s="36">
        <f>VLOOKUP($B245,三大美股走勢!$A$4:$J$495,7,FALSE)</f>
        <v>0</v>
      </c>
      <c r="AF245" s="36">
        <f>VLOOKUP($B245,三大美股走勢!$A$4:$J$495,10,FALSE)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VLOOKUP($B246,三大美股走勢!$A$4:$J$495,4,FALSE)</f>
        <v>0</v>
      </c>
      <c r="AE246" s="36">
        <f>VLOOKUP($B246,三大美股走勢!$A$4:$J$495,7,FALSE)</f>
        <v>0</v>
      </c>
      <c r="AF246" s="36">
        <f>VLOOKUP($B246,三大美股走勢!$A$4:$J$495,10,FALSE)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VLOOKUP($B247,三大美股走勢!$A$4:$J$495,4,FALSE)</f>
        <v>0</v>
      </c>
      <c r="AE247" s="36">
        <f>VLOOKUP($B247,三大美股走勢!$A$4:$J$495,7,FALSE)</f>
        <v>0</v>
      </c>
      <c r="AF247" s="36">
        <f>VLOOKUP($B247,三大美股走勢!$A$4:$J$495,10,FALSE)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VLOOKUP($B248,三大美股走勢!$A$4:$J$495,4,FALSE)</f>
        <v>0</v>
      </c>
      <c r="AE248" s="36">
        <f>VLOOKUP($B248,三大美股走勢!$A$4:$J$495,7,FALSE)</f>
        <v>0</v>
      </c>
      <c r="AF248" s="36">
        <f>VLOOKUP($B248,三大美股走勢!$A$4:$J$495,10,FALSE)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VLOOKUP($B249,三大美股走勢!$A$4:$J$495,4,FALSE)</f>
        <v>0</v>
      </c>
      <c r="AE249" s="36">
        <f>VLOOKUP($B249,三大美股走勢!$A$4:$J$495,7,FALSE)</f>
        <v>0</v>
      </c>
      <c r="AF249" s="36">
        <f>VLOOKUP($B249,三大美股走勢!$A$4:$J$495,10,FALSE)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VLOOKUP($B250,三大美股走勢!$A$4:$J$495,4,FALSE)</f>
        <v>0</v>
      </c>
      <c r="AE250" s="36">
        <f>VLOOKUP($B250,三大美股走勢!$A$4:$J$495,7,FALSE)</f>
        <v>0</v>
      </c>
      <c r="AF250" s="36">
        <f>VLOOKUP($B250,三大美股走勢!$A$4:$J$495,10,FALSE)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VLOOKUP($B251,三大美股走勢!$A$4:$J$495,4,FALSE)</f>
        <v>0</v>
      </c>
      <c r="AE251" s="36">
        <f>VLOOKUP($B251,三大美股走勢!$A$4:$J$495,7,FALSE)</f>
        <v>0</v>
      </c>
      <c r="AF251" s="36">
        <f>VLOOKUP($B251,三大美股走勢!$A$4:$J$495,10,FALSE)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VLOOKUP($B252,三大美股走勢!$A$4:$J$495,4,FALSE)</f>
        <v>0</v>
      </c>
      <c r="AE252" s="36">
        <f>VLOOKUP($B252,三大美股走勢!$A$4:$J$495,7,FALSE)</f>
        <v>0</v>
      </c>
      <c r="AF252" s="36">
        <f>VLOOKUP($B252,三大美股走勢!$A$4:$J$495,10,FALSE)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VLOOKUP($B253,三大美股走勢!$A$4:$J$495,4,FALSE)</f>
        <v>0</v>
      </c>
      <c r="AE253" s="36">
        <f>VLOOKUP($B253,三大美股走勢!$A$4:$J$495,7,FALSE)</f>
        <v>0</v>
      </c>
      <c r="AF253" s="36">
        <f>VLOOKUP($B253,三大美股走勢!$A$4:$J$495,10,FALSE)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VLOOKUP($B254,三大美股走勢!$A$4:$J$495,4,FALSE)</f>
        <v>0</v>
      </c>
      <c r="AE254" s="36">
        <f>VLOOKUP($B254,三大美股走勢!$A$4:$J$495,7,FALSE)</f>
        <v>0</v>
      </c>
      <c r="AF254" s="36">
        <f>VLOOKUP($B254,三大美股走勢!$A$4:$J$495,10,FALSE)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VLOOKUP($B255,三大美股走勢!$A$4:$J$495,4,FALSE)</f>
        <v>0</v>
      </c>
      <c r="AE255" s="36">
        <f>VLOOKUP($B255,三大美股走勢!$A$4:$J$495,7,FALSE)</f>
        <v>0</v>
      </c>
      <c r="AF255" s="36">
        <f>VLOOKUP($B255,三大美股走勢!$A$4:$J$495,10,FALSE)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VLOOKUP($B256,三大美股走勢!$A$4:$J$495,4,FALSE)</f>
        <v>0</v>
      </c>
      <c r="AE256" s="36">
        <f>VLOOKUP($B256,三大美股走勢!$A$4:$J$495,7,FALSE)</f>
        <v>0</v>
      </c>
      <c r="AF256" s="36">
        <f>VLOOKUP($B256,三大美股走勢!$A$4:$J$495,10,FALSE)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VLOOKUP($B257,三大美股走勢!$A$4:$J$495,4,FALSE)</f>
        <v>0</v>
      </c>
      <c r="AE257" s="36">
        <f>VLOOKUP($B257,三大美股走勢!$A$4:$J$495,7,FALSE)</f>
        <v>0</v>
      </c>
      <c r="AF257" s="36">
        <f>VLOOKUP($B257,三大美股走勢!$A$4:$J$495,10,FALSE)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VLOOKUP($B258,三大美股走勢!$A$4:$J$495,4,FALSE)</f>
        <v>0</v>
      </c>
      <c r="AE258" s="36">
        <f>VLOOKUP($B258,三大美股走勢!$A$4:$J$495,7,FALSE)</f>
        <v>0</v>
      </c>
      <c r="AF258" s="36">
        <f>VLOOKUP($B258,三大美股走勢!$A$4:$J$495,10,FALSE)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VLOOKUP($B259,三大美股走勢!$A$4:$J$495,4,FALSE)</f>
        <v>0</v>
      </c>
      <c r="AE259" s="36">
        <f>VLOOKUP($B259,三大美股走勢!$A$4:$J$495,7,FALSE)</f>
        <v>0</v>
      </c>
      <c r="AF259" s="36">
        <f>VLOOKUP($B259,三大美股走勢!$A$4:$J$495,10,FALSE)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VLOOKUP($B260,三大美股走勢!$A$4:$J$495,4,FALSE)</f>
        <v>0</v>
      </c>
      <c r="AE260" s="36">
        <f>VLOOKUP($B260,三大美股走勢!$A$4:$J$495,7,FALSE)</f>
        <v>0</v>
      </c>
      <c r="AF260" s="36">
        <f>VLOOKUP($B260,三大美股走勢!$A$4:$J$495,10,FALSE)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VLOOKUP($B261,三大美股走勢!$A$4:$J$495,4,FALSE)</f>
        <v>0</v>
      </c>
      <c r="AE261" s="36">
        <f>VLOOKUP($B261,三大美股走勢!$A$4:$J$495,7,FALSE)</f>
        <v>0</v>
      </c>
      <c r="AF261" s="36">
        <f>VLOOKUP($B261,三大美股走勢!$A$4:$J$495,10,FALSE)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VLOOKUP($B262,三大美股走勢!$A$4:$J$495,4,FALSE)</f>
        <v>0</v>
      </c>
      <c r="AE262" s="36">
        <f>VLOOKUP($B262,三大美股走勢!$A$4:$J$495,7,FALSE)</f>
        <v>0</v>
      </c>
      <c r="AF262" s="36">
        <f>VLOOKUP($B262,三大美股走勢!$A$4:$J$495,10,FALSE)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VLOOKUP($B263,三大美股走勢!$A$4:$J$495,4,FALSE)</f>
        <v>0</v>
      </c>
      <c r="AE263" s="36">
        <f>VLOOKUP($B263,三大美股走勢!$A$4:$J$495,7,FALSE)</f>
        <v>0</v>
      </c>
      <c r="AF263" s="36">
        <f>VLOOKUP($B263,三大美股走勢!$A$4:$J$495,10,FALSE)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VLOOKUP($B264,三大美股走勢!$A$4:$J$495,4,FALSE)</f>
        <v>0</v>
      </c>
      <c r="AE264" s="36">
        <f>VLOOKUP($B264,三大美股走勢!$A$4:$J$495,7,FALSE)</f>
        <v>0</v>
      </c>
      <c r="AF264" s="36">
        <f>VLOOKUP($B264,三大美股走勢!$A$4:$J$495,10,FALSE)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VLOOKUP($B265,三大美股走勢!$A$4:$J$495,4,FALSE)</f>
        <v>0</v>
      </c>
      <c r="AE265" s="36">
        <f>VLOOKUP($B265,三大美股走勢!$A$4:$J$495,7,FALSE)</f>
        <v>0</v>
      </c>
      <c r="AF265" s="36">
        <f>VLOOKUP($B265,三大美股走勢!$A$4:$J$495,10,FALSE)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VLOOKUP($B266,三大美股走勢!$A$4:$J$495,4,FALSE)</f>
        <v>0</v>
      </c>
      <c r="AE266" s="36">
        <f>VLOOKUP($B266,三大美股走勢!$A$4:$J$495,7,FALSE)</f>
        <v>0</v>
      </c>
      <c r="AF266" s="36">
        <f>VLOOKUP($B266,三大美股走勢!$A$4:$J$495,10,FALSE)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VLOOKUP($B267,三大美股走勢!$A$4:$J$495,4,FALSE)</f>
        <v>4.0000000000000002E-4</v>
      </c>
      <c r="AE267" s="36">
        <f>VLOOKUP($B267,三大美股走勢!$A$4:$J$495,7,FALSE)</f>
        <v>-2.7000000000000001E-3</v>
      </c>
      <c r="AF267" s="36">
        <f>VLOOKUP($B267,三大美股走勢!$A$4:$J$495,10,FALSE)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VLOOKUP($B268,三大美股走勢!$A$4:$J$495,4,FALSE)</f>
        <v>3.5000000000000001E-3</v>
      </c>
      <c r="AE268" s="36">
        <f>VLOOKUP($B268,三大美股走勢!$A$4:$J$495,7,FALSE)</f>
        <v>-0.02</v>
      </c>
      <c r="AF268" s="36">
        <f>VLOOKUP($B268,三大美股走勢!$A$4:$J$495,10,FALSE)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>
        <f>VLOOKUP($B269,三大美股走勢!$A$4:$J$495,4,FALSE)</f>
        <v>-4.3E-3</v>
      </c>
      <c r="AE269" s="36">
        <f>VLOOKUP($B269,三大美股走勢!$A$4:$J$495,7,FALSE)</f>
        <v>-5.7999999999999996E-3</v>
      </c>
      <c r="AF269" s="36">
        <f>VLOOKUP($B269,三大美股走勢!$A$4:$J$495,10,FALSE)</f>
        <v>-0.02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>
        <f>VLOOKUP($B270,三大法人買賣超!$A$4:$I$500,3,FALSE)</f>
        <v>-4.8089109299999997</v>
      </c>
      <c r="H270" s="37">
        <f>VLOOKUP($B270,三大法人買賣超!$A$4:$I$500,5,FALSE)</f>
        <v>7.2901500199999996</v>
      </c>
      <c r="I270" s="29">
        <f>VLOOKUP($B270,三大法人買賣超!$A$4:$I$500,7,FALSE)</f>
        <v>-9.8313273300000006</v>
      </c>
      <c r="J270" s="29">
        <f>VLOOKUP($B270,三大法人買賣超!$A$4:$I$500,9,FALSE)</f>
        <v>-17.57938467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94.391000000000005</v>
      </c>
      <c r="N270" s="29">
        <f>VLOOKUP($B270,期貨未平倉口數!$A$4:$M$499,4,FALSE)</f>
        <v>704.75</v>
      </c>
      <c r="O270" s="29">
        <f>VLOOKUP($B270,期貨未平倉口數!$A$4:$M$499,9,FALSE)</f>
        <v>46044.5</v>
      </c>
      <c r="P270" s="29">
        <f>VLOOKUP($B270,期貨未平倉口數!$A$4:$M$499,10,FALSE)</f>
        <v>-12140.75</v>
      </c>
      <c r="Q270" s="29">
        <f>VLOOKUP($B270,期貨未平倉口數!$A$4:$M$499,11,FALSE)</f>
        <v>1926.5</v>
      </c>
      <c r="R270" s="67">
        <f>VLOOKUP($B270,選擇權未平倉餘額!$A$4:$I$500,6,FALSE)</f>
        <v>-11.5891</v>
      </c>
      <c r="S270" s="67">
        <f>VLOOKUP($B270,選擇權未平倉餘額!$A$4:$I$500,7,FALSE)</f>
        <v>-0.71160000000000001</v>
      </c>
      <c r="T270" s="67">
        <f>VLOOKUP($B270,選擇權未平倉餘額!$A$4:$I$500,8,FALSE)</f>
        <v>46.328600000000002</v>
      </c>
      <c r="U270" s="67">
        <f>VLOOKUP($B270,選擇權未平倉餘額!$A$4:$I$500,9,FALSE)</f>
        <v>20.2562</v>
      </c>
      <c r="V270" s="42">
        <f>VLOOKUP($B270,臺指選擇權P_C_Ratios!$A$4:$C$500,3,FALSE)</f>
        <v>1.6138999999999999</v>
      </c>
      <c r="W270" s="44">
        <f>VLOOKUP($B270,散戶多空比!$A$6:$L$500,12,FALSE)</f>
        <v>-3.1901551967393006E-2</v>
      </c>
      <c r="X270" s="43">
        <f>VLOOKUP($B270,期貨大額交易人未沖銷部位!$A$4:$O$499,4,FALSE)</f>
        <v>9434</v>
      </c>
      <c r="Y270" s="43">
        <f>VLOOKUP($B270,期貨大額交易人未沖銷部位!$A$4:$O$499,7,FALSE)</f>
        <v>12471</v>
      </c>
      <c r="Z270" s="43">
        <f>VLOOKUP($B270,期貨大額交易人未沖銷部位!$A$4:$O$499,10,FALSE)</f>
        <v>8096</v>
      </c>
      <c r="AA270" s="43">
        <f>VLOOKUP($B270,期貨大額交易人未沖銷部位!$A$4:$O$499,13,FALSE)</f>
        <v>17458</v>
      </c>
      <c r="AB270" s="43">
        <f>VLOOKUP($B270,期貨大額交易人未沖銷部位!$A$4:$O$499,14,FALSE)</f>
        <v>-1338</v>
      </c>
      <c r="AC270" s="43">
        <f>VLOOKUP($B270,期貨大額交易人未沖銷部位!$A$4:$O$499,15,FALSE)</f>
        <v>4987</v>
      </c>
      <c r="AD270" s="36">
        <f>VLOOKUP($B270,三大美股走勢!$A$4:$J$495,4,FALSE)</f>
        <v>-1.6999999999999999E-3</v>
      </c>
      <c r="AE270" s="36">
        <f>VLOOKUP($B270,三大美股走勢!$A$4:$J$495,7,FALSE)</f>
        <v>1E-4</v>
      </c>
      <c r="AF270" s="36">
        <f>VLOOKUP($B270,三大美股走勢!$A$4:$J$495,10,FALSE)</f>
        <v>6.4999999999999997E-3</v>
      </c>
    </row>
    <row r="271" spans="2:32">
      <c r="B271" s="35">
        <v>43050</v>
      </c>
      <c r="C271" s="36">
        <f>VLOOKUP($B271,大盤與近月台指!$A$4:$I$499,2,FALSE)</f>
        <v>0</v>
      </c>
      <c r="D271" s="37">
        <f>VLOOKUP($B271,大盤與近月台指!$A$4:$I$499,3,FALSE)</f>
        <v>0</v>
      </c>
      <c r="E271" s="38">
        <f>VLOOKUP($B271,大盤與近月台指!$A$4:$I$499,4,FALSE)</f>
        <v>0</v>
      </c>
      <c r="F271" s="36">
        <f>VLOOKUP($B271,大盤與近月台指!$A$4:$I$499,5,FALSE)</f>
        <v>0</v>
      </c>
      <c r="G271" s="52">
        <f>VLOOKUP($B271,三大法人買賣超!$A$4:$I$500,3,FALSE)</f>
        <v>0</v>
      </c>
      <c r="H271" s="37">
        <f>VLOOKUP($B271,三大法人買賣超!$A$4:$I$500,5,FALSE)</f>
        <v>0</v>
      </c>
      <c r="I271" s="29">
        <f>VLOOKUP($B271,三大法人買賣超!$A$4:$I$500,7,FALSE)</f>
        <v>0</v>
      </c>
      <c r="J271" s="29">
        <f>VLOOKUP($B271,三大法人買賣超!$A$4:$I$500,9,FALSE)</f>
        <v>0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>
        <f>VLOOKUP($B271,期貨未平倉口數!$A$4:$M$499,4,FALSE)</f>
        <v>0</v>
      </c>
      <c r="O271" s="29">
        <f>VLOOKUP($B271,期貨未平倉口數!$A$4:$M$499,9,FALSE)</f>
        <v>0</v>
      </c>
      <c r="P271" s="29">
        <f>VLOOKUP($B271,期貨未平倉口數!$A$4:$M$499,10,FALSE)</f>
        <v>0</v>
      </c>
      <c r="Q271" s="29">
        <f>VLOOKUP($B271,期貨未平倉口數!$A$4:$M$499,11,FALSE)</f>
        <v>0</v>
      </c>
      <c r="R271" s="67">
        <f>VLOOKUP($B271,選擇權未平倉餘額!$A$4:$I$500,6,FALSE)</f>
        <v>0</v>
      </c>
      <c r="S271" s="67">
        <f>VLOOKUP($B271,選擇權未平倉餘額!$A$4:$I$500,7,FALSE)</f>
        <v>0</v>
      </c>
      <c r="T271" s="67">
        <f>VLOOKUP($B271,選擇權未平倉餘額!$A$4:$I$500,8,FALSE)</f>
        <v>0</v>
      </c>
      <c r="U271" s="67">
        <f>VLOOKUP($B271,選擇權未平倉餘額!$A$4:$I$500,9,FALSE)</f>
        <v>0</v>
      </c>
      <c r="V271" s="42">
        <f>VLOOKUP($B271,臺指選擇權P_C_Ratios!$A$4:$C$500,3,FALSE)</f>
        <v>0</v>
      </c>
      <c r="W271" s="44">
        <f>VLOOKUP($B271,散戶多空比!$A$6:$L$500,12,FALSE)</f>
        <v>0</v>
      </c>
      <c r="X271" s="43">
        <f>VLOOKUP($B271,期貨大額交易人未沖銷部位!$A$4:$O$499,4,FALSE)</f>
        <v>0</v>
      </c>
      <c r="Y271" s="43">
        <f>VLOOKUP($B271,期貨大額交易人未沖銷部位!$A$4:$O$499,7,FALSE)</f>
        <v>0</v>
      </c>
      <c r="Z271" s="43">
        <f>VLOOKUP($B271,期貨大額交易人未沖銷部位!$A$4:$O$499,10,FALSE)</f>
        <v>0</v>
      </c>
      <c r="AA271" s="43">
        <f>VLOOKUP($B271,期貨大額交易人未沖銷部位!$A$4:$O$499,13,FALSE)</f>
        <v>0</v>
      </c>
      <c r="AB271" s="43">
        <f>VLOOKUP($B271,期貨大額交易人未沖銷部位!$A$4:$O$499,14,FALSE)</f>
        <v>0</v>
      </c>
      <c r="AC271" s="43">
        <f>VLOOKUP($B271,期貨大額交易人未沖銷部位!$A$4:$O$499,15,FALSE)</f>
        <v>0</v>
      </c>
      <c r="AD271" s="36">
        <f>VLOOKUP($B271,三大美股走勢!$A$4:$J$495,4,FALSE)</f>
        <v>0</v>
      </c>
      <c r="AE271" s="36">
        <f>VLOOKUP($B271,三大美股走勢!$A$4:$J$495,7,FALSE)</f>
        <v>0</v>
      </c>
      <c r="AF271" s="36">
        <f>VLOOKUP($B271,三大美股走勢!$A$4:$J$495,10,FALSE)</f>
        <v>0</v>
      </c>
    </row>
    <row r="272" spans="2:32">
      <c r="B272" s="35">
        <v>43051</v>
      </c>
      <c r="C272" s="36">
        <f>VLOOKUP($B272,大盤與近月台指!$A$4:$I$499,2,FALSE)</f>
        <v>0</v>
      </c>
      <c r="D272" s="37">
        <f>VLOOKUP($B272,大盤與近月台指!$A$4:$I$499,3,FALSE)</f>
        <v>0</v>
      </c>
      <c r="E272" s="38">
        <f>VLOOKUP($B272,大盤與近月台指!$A$4:$I$499,4,FALSE)</f>
        <v>0</v>
      </c>
      <c r="F272" s="36">
        <f>VLOOKUP($B272,大盤與近月台指!$A$4:$I$499,5,FALSE)</f>
        <v>0</v>
      </c>
      <c r="G272" s="52">
        <f>VLOOKUP($B272,三大法人買賣超!$A$4:$I$500,3,FALSE)</f>
        <v>0</v>
      </c>
      <c r="H272" s="37">
        <f>VLOOKUP($B272,三大法人買賣超!$A$4:$I$500,5,FALSE)</f>
        <v>0</v>
      </c>
      <c r="I272" s="29">
        <f>VLOOKUP($B272,三大法人買賣超!$A$4:$I$500,7,FALSE)</f>
        <v>0</v>
      </c>
      <c r="J272" s="29">
        <f>VLOOKUP($B272,三大法人買賣超!$A$4:$I$500,9,FALSE)</f>
        <v>0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>
        <f>VLOOKUP($B272,期貨未平倉口數!$A$4:$M$499,4,FALSE)</f>
        <v>0</v>
      </c>
      <c r="O272" s="29">
        <f>VLOOKUP($B272,期貨未平倉口數!$A$4:$M$499,9,FALSE)</f>
        <v>0</v>
      </c>
      <c r="P272" s="29">
        <f>VLOOKUP($B272,期貨未平倉口數!$A$4:$M$499,10,FALSE)</f>
        <v>0</v>
      </c>
      <c r="Q272" s="29">
        <f>VLOOKUP($B272,期貨未平倉口數!$A$4:$M$499,11,FALSE)</f>
        <v>0</v>
      </c>
      <c r="R272" s="67">
        <f>VLOOKUP($B272,選擇權未平倉餘額!$A$4:$I$500,6,FALSE)</f>
        <v>0</v>
      </c>
      <c r="S272" s="67">
        <f>VLOOKUP($B272,選擇權未平倉餘額!$A$4:$I$500,7,FALSE)</f>
        <v>0</v>
      </c>
      <c r="T272" s="67">
        <f>VLOOKUP($B272,選擇權未平倉餘額!$A$4:$I$500,8,FALSE)</f>
        <v>0</v>
      </c>
      <c r="U272" s="67">
        <f>VLOOKUP($B272,選擇權未平倉餘額!$A$4:$I$500,9,FALSE)</f>
        <v>0</v>
      </c>
      <c r="V272" s="42">
        <f>VLOOKUP($B272,臺指選擇權P_C_Ratios!$A$4:$C$500,3,FALSE)</f>
        <v>0</v>
      </c>
      <c r="W272" s="44">
        <f>VLOOKUP($B272,散戶多空比!$A$6:$L$500,12,FALSE)</f>
        <v>0</v>
      </c>
      <c r="X272" s="43">
        <f>VLOOKUP($B272,期貨大額交易人未沖銷部位!$A$4:$O$499,4,FALSE)</f>
        <v>0</v>
      </c>
      <c r="Y272" s="43">
        <f>VLOOKUP($B272,期貨大額交易人未沖銷部位!$A$4:$O$499,7,FALSE)</f>
        <v>0</v>
      </c>
      <c r="Z272" s="43">
        <f>VLOOKUP($B272,期貨大額交易人未沖銷部位!$A$4:$O$499,10,FALSE)</f>
        <v>0</v>
      </c>
      <c r="AA272" s="43">
        <f>VLOOKUP($B272,期貨大額交易人未沖銷部位!$A$4:$O$499,13,FALSE)</f>
        <v>0</v>
      </c>
      <c r="AB272" s="43">
        <f>VLOOKUP($B272,期貨大額交易人未沖銷部位!$A$4:$O$499,14,FALSE)</f>
        <v>0</v>
      </c>
      <c r="AC272" s="43">
        <f>VLOOKUP($B272,期貨大額交易人未沖銷部位!$A$4:$O$499,15,FALSE)</f>
        <v>0</v>
      </c>
      <c r="AD272" s="36">
        <f>VLOOKUP($B272,三大美股走勢!$A$4:$J$495,4,FALSE)</f>
        <v>0</v>
      </c>
      <c r="AE272" s="36">
        <f>VLOOKUP($B272,三大美股走勢!$A$4:$J$495,7,FALSE)</f>
        <v>0</v>
      </c>
      <c r="AF272" s="36">
        <f>VLOOKUP($B272,三大美股走勢!$A$4:$J$495,10,FALSE)</f>
        <v>0</v>
      </c>
    </row>
    <row r="273" spans="2:32">
      <c r="B273" s="35">
        <v>43052</v>
      </c>
      <c r="C273" s="36">
        <f>VLOOKUP($B273,大盤與近月台指!$A$4:$I$499,2,FALSE)</f>
        <v>10683.92</v>
      </c>
      <c r="D273" s="37">
        <f>VLOOKUP($B273,大盤與近月台指!$A$4:$I$499,3,FALSE)</f>
        <v>-48.75</v>
      </c>
      <c r="E273" s="38">
        <f>VLOOKUP($B273,大盤與近月台指!$A$4:$I$499,4,FALSE)</f>
        <v>-4.4999999999999997E-3</v>
      </c>
      <c r="F273" s="36" t="str">
        <f>VLOOKUP($B273,大盤與近月台指!$A$4:$I$499,5,FALSE)</f>
        <v>1222.62億</v>
      </c>
      <c r="G273" s="52">
        <f>VLOOKUP($B273,三大法人買賣超!$A$4:$I$500,3,FALSE)</f>
        <v>-1.7924084</v>
      </c>
      <c r="H273" s="37">
        <f>VLOOKUP($B273,三大法人買賣超!$A$4:$I$500,5,FALSE)</f>
        <v>-6.8779780800000001</v>
      </c>
      <c r="I273" s="29">
        <f>VLOOKUP($B273,三大法人買賣超!$A$4:$I$500,7,FALSE)</f>
        <v>-1.9921966099999999</v>
      </c>
      <c r="J273" s="29">
        <f>VLOOKUP($B273,三大法人買賣超!$A$4:$I$500,9,FALSE)</f>
        <v>29.036386579999999</v>
      </c>
      <c r="K273" s="40">
        <f>新台幣匯率美元指數!B274</f>
        <v>30.19</v>
      </c>
      <c r="L273" s="41">
        <f>新台幣匯率美元指數!C274</f>
        <v>1.7999999999999999E-2</v>
      </c>
      <c r="M273" s="42">
        <f>新台幣匯率美元指數!D274</f>
        <v>94.49</v>
      </c>
      <c r="N273" s="29">
        <f>VLOOKUP($B273,期貨未平倉口數!$A$4:$M$499,4,FALSE)</f>
        <v>-756.25</v>
      </c>
      <c r="O273" s="29">
        <f>VLOOKUP($B273,期貨未平倉口數!$A$4:$M$499,9,FALSE)</f>
        <v>47017</v>
      </c>
      <c r="P273" s="29">
        <f>VLOOKUP($B273,期貨未平倉口數!$A$4:$M$499,10,FALSE)</f>
        <v>-11168.25</v>
      </c>
      <c r="Q273" s="29">
        <f>VLOOKUP($B273,期貨未平倉口數!$A$4:$M$499,11,FALSE)</f>
        <v>972.5</v>
      </c>
      <c r="R273" s="67">
        <f>VLOOKUP($B273,選擇權未平倉餘額!$A$4:$I$500,6,FALSE)</f>
        <v>-10.9839</v>
      </c>
      <c r="S273" s="67">
        <f>VLOOKUP($B273,選擇權未平倉餘額!$A$4:$I$500,7,FALSE)</f>
        <v>-1.3678999999999999</v>
      </c>
      <c r="T273" s="67">
        <f>VLOOKUP($B273,選擇權未平倉餘額!$A$4:$I$500,8,FALSE)</f>
        <v>41.379600000000003</v>
      </c>
      <c r="U273" s="67">
        <f>VLOOKUP($B273,選擇權未平倉餘額!$A$4:$I$500,9,FALSE)</f>
        <v>21.513000000000002</v>
      </c>
      <c r="V273" s="42">
        <f>VLOOKUP($B273,臺指選擇權P_C_Ratios!$A$4:$C$500,3,FALSE)</f>
        <v>1.5797999999999999</v>
      </c>
      <c r="W273" s="44">
        <f>VLOOKUP($B273,散戶多空比!$A$6:$L$500,12,FALSE)</f>
        <v>-5.6572119698802235E-3</v>
      </c>
      <c r="X273" s="43">
        <f>VLOOKUP($B273,期貨大額交易人未沖銷部位!$A$4:$O$499,4,FALSE)</f>
        <v>7265</v>
      </c>
      <c r="Y273" s="43">
        <f>VLOOKUP($B273,期貨大額交易人未沖銷部位!$A$4:$O$499,7,FALSE)</f>
        <v>8143</v>
      </c>
      <c r="Z273" s="43">
        <f>VLOOKUP($B273,期貨大額交易人未沖銷部位!$A$4:$O$499,10,FALSE)</f>
        <v>8776</v>
      </c>
      <c r="AA273" s="43">
        <f>VLOOKUP($B273,期貨大額交易人未沖銷部位!$A$4:$O$499,13,FALSE)</f>
        <v>18086</v>
      </c>
      <c r="AB273" s="43">
        <f>VLOOKUP($B273,期貨大額交易人未沖銷部位!$A$4:$O$499,14,FALSE)</f>
        <v>1511</v>
      </c>
      <c r="AC273" s="43">
        <f>VLOOKUP($B273,期貨大額交易人未沖銷部位!$A$4:$O$499,15,FALSE)</f>
        <v>9943</v>
      </c>
      <c r="AD273" s="36">
        <f>VLOOKUP($B273,三大美股走勢!$A$4:$J$495,4,FALSE)</f>
        <v>6.9999999999999999E-4</v>
      </c>
      <c r="AE273" s="36">
        <f>VLOOKUP($B273,三大美股走勢!$A$4:$J$495,7,FALSE)</f>
        <v>1E-4</v>
      </c>
      <c r="AF273" s="36">
        <f>VLOOKUP($B273,三大美股走勢!$A$4:$J$495,10,FALSE)</f>
        <v>2.7000000000000001E-3</v>
      </c>
    </row>
    <row r="274" spans="2:32">
      <c r="B274" s="35">
        <v>43053</v>
      </c>
      <c r="C274" s="36">
        <f>VLOOKUP($B274,大盤與近月台指!$A$4:$I$499,2,FALSE)</f>
        <v>10687.18</v>
      </c>
      <c r="D274" s="37">
        <f>VLOOKUP($B274,大盤與近月台指!$A$4:$I$499,3,FALSE)</f>
        <v>3.26</v>
      </c>
      <c r="E274" s="38">
        <f>VLOOKUP($B274,大盤與近月台指!$A$4:$I$499,4,FALSE)</f>
        <v>2.9999999999999997E-4</v>
      </c>
      <c r="F274" s="36" t="str">
        <f>VLOOKUP($B274,大盤與近月台指!$A$4:$I$499,5,FALSE)</f>
        <v>1242.02億</v>
      </c>
      <c r="G274" s="52">
        <f>VLOOKUP($B274,三大法人買賣超!$A$4:$I$500,3,FALSE)</f>
        <v>-3.6129213999999998</v>
      </c>
      <c r="H274" s="37">
        <f>VLOOKUP($B274,三大法人買賣超!$A$4:$I$500,5,FALSE)</f>
        <v>3.09918096</v>
      </c>
      <c r="I274" s="29">
        <f>VLOOKUP($B274,三大法人買賣超!$A$4:$I$500,7,FALSE)</f>
        <v>-0.98495505999999999</v>
      </c>
      <c r="J274" s="29">
        <f>VLOOKUP($B274,三大法人買賣超!$A$4:$I$500,9,FALSE)</f>
        <v>7.4199800800000002</v>
      </c>
      <c r="K274" s="40">
        <f>新台幣匯率美元指數!B275</f>
        <v>30.18</v>
      </c>
      <c r="L274" s="41">
        <f>新台幣匯率美元指數!C275</f>
        <v>-0.01</v>
      </c>
      <c r="M274" s="42">
        <f>新台幣匯率美元指數!D275</f>
        <v>93.826999999999998</v>
      </c>
      <c r="N274" s="29">
        <f>VLOOKUP($B274,期貨未平倉口數!$A$4:$M$499,4,FALSE)</f>
        <v>2443.5</v>
      </c>
      <c r="O274" s="29">
        <f>VLOOKUP($B274,期貨未平倉口數!$A$4:$M$499,9,FALSE)</f>
        <v>44283.5</v>
      </c>
      <c r="P274" s="29">
        <f>VLOOKUP($B274,期貨未平倉口數!$A$4:$M$499,10,FALSE)</f>
        <v>-13901.75</v>
      </c>
      <c r="Q274" s="29">
        <f>VLOOKUP($B274,期貨未平倉口數!$A$4:$M$499,11,FALSE)</f>
        <v>-2733.5</v>
      </c>
      <c r="R274" s="67">
        <f>VLOOKUP($B274,選擇權未平倉餘額!$A$4:$I$500,6,FALSE)</f>
        <v>-12.4229</v>
      </c>
      <c r="S274" s="67">
        <f>VLOOKUP($B274,選擇權未平倉餘額!$A$4:$I$500,7,FALSE)</f>
        <v>1.3513999999999999</v>
      </c>
      <c r="T274" s="67">
        <f>VLOOKUP($B274,選擇權未平倉餘額!$A$4:$I$500,8,FALSE)</f>
        <v>39.650700000000001</v>
      </c>
      <c r="U274" s="67">
        <f>VLOOKUP($B274,選擇權未平倉餘額!$A$4:$I$500,9,FALSE)</f>
        <v>21.6937</v>
      </c>
      <c r="V274" s="42">
        <f>VLOOKUP($B274,臺指選擇權P_C_Ratios!$A$4:$C$500,3,FALSE)</f>
        <v>1.4801</v>
      </c>
      <c r="W274" s="44">
        <f>VLOOKUP($B274,散戶多空比!$A$6:$L$500,12,FALSE)</f>
        <v>-1.8911675821565013E-2</v>
      </c>
      <c r="X274" s="43">
        <f>VLOOKUP($B274,期貨大額交易人未沖銷部位!$A$4:$O$499,4,FALSE)</f>
        <v>3709</v>
      </c>
      <c r="Y274" s="43">
        <f>VLOOKUP($B274,期貨大額交易人未沖銷部位!$A$4:$O$499,7,FALSE)</f>
        <v>6123</v>
      </c>
      <c r="Z274" s="43">
        <f>VLOOKUP($B274,期貨大額交易人未沖銷部位!$A$4:$O$499,10,FALSE)</f>
        <v>9504</v>
      </c>
      <c r="AA274" s="43">
        <f>VLOOKUP($B274,期貨大額交易人未沖銷部位!$A$4:$O$499,13,FALSE)</f>
        <v>19893</v>
      </c>
      <c r="AB274" s="43">
        <f>VLOOKUP($B274,期貨大額交易人未沖銷部位!$A$4:$O$499,14,FALSE)</f>
        <v>5795</v>
      </c>
      <c r="AC274" s="43">
        <f>VLOOKUP($B274,期貨大額交易人未沖銷部位!$A$4:$O$499,15,FALSE)</f>
        <v>13770</v>
      </c>
      <c r="AD274" s="36">
        <f>VLOOKUP($B274,三大美股走勢!$A$4:$J$495,4,FALSE)</f>
        <v>-1.2999999999999999E-3</v>
      </c>
      <c r="AE274" s="36">
        <f>VLOOKUP($B274,三大美股走勢!$A$4:$J$495,7,FALSE)</f>
        <v>-2.8999999999999998E-3</v>
      </c>
      <c r="AF274" s="36">
        <f>VLOOKUP($B274,三大美股走勢!$A$4:$J$495,10,FALSE)</f>
        <v>-1.1999999999999999E-3</v>
      </c>
    </row>
    <row r="275" spans="2:32">
      <c r="B275" s="35">
        <v>43054</v>
      </c>
      <c r="C275" s="36">
        <f>VLOOKUP($B275,大盤與近月台指!$A$4:$I$499,2,FALSE)</f>
        <v>10630.65</v>
      </c>
      <c r="D275" s="37">
        <f>VLOOKUP($B275,大盤與近月台指!$A$4:$I$499,3,FALSE)</f>
        <v>-56.53</v>
      </c>
      <c r="E275" s="38">
        <f>VLOOKUP($B275,大盤與近月台指!$A$4:$I$499,4,FALSE)</f>
        <v>-5.3E-3</v>
      </c>
      <c r="F275" s="36" t="str">
        <f>VLOOKUP($B275,大盤與近月台指!$A$4:$I$499,5,FALSE)</f>
        <v>1267.21億</v>
      </c>
      <c r="G275" s="52">
        <f>VLOOKUP($B275,三大法人買賣超!$A$4:$I$500,3,FALSE)</f>
        <v>-4.6327794999999998</v>
      </c>
      <c r="H275" s="37">
        <f>VLOOKUP($B275,三大法人買賣超!$A$4:$I$500,5,FALSE)</f>
        <v>-12.584116870000001</v>
      </c>
      <c r="I275" s="29">
        <f>VLOOKUP($B275,三大法人買賣超!$A$4:$I$500,7,FALSE)</f>
        <v>3.1589054499999998</v>
      </c>
      <c r="J275" s="29">
        <f>VLOOKUP($B275,三大法人買賣超!$A$4:$I$500,9,FALSE)</f>
        <v>-137.35121874000001</v>
      </c>
      <c r="K275" s="40">
        <f>新台幣匯率美元指數!B276</f>
        <v>30.15</v>
      </c>
      <c r="L275" s="41">
        <f>新台幣匯率美元指數!C276</f>
        <v>-0.03</v>
      </c>
      <c r="M275" s="42">
        <f>新台幣匯率美元指數!D276</f>
        <v>93.813000000000002</v>
      </c>
      <c r="N275" s="29">
        <f>VLOOKUP($B275,期貨未平倉口數!$A$4:$M$499,4,FALSE)</f>
        <v>-2337.25</v>
      </c>
      <c r="O275" s="29">
        <f>VLOOKUP($B275,期貨未平倉口數!$A$4:$M$499,9,FALSE)</f>
        <v>38786.5</v>
      </c>
      <c r="P275" s="29">
        <f>VLOOKUP($B275,期貨未平倉口數!$A$4:$M$499,10,FALSE)</f>
        <v>0</v>
      </c>
      <c r="Q275" s="29">
        <f>VLOOKUP($B275,期貨未平倉口數!$A$4:$M$499,11,FALSE)</f>
        <v>-5497</v>
      </c>
      <c r="R275" s="67">
        <f>VLOOKUP($B275,選擇權未平倉餘額!$A$4:$I$500,6,FALSE)</f>
        <v>-7.9240000000000004</v>
      </c>
      <c r="S275" s="67">
        <f>VLOOKUP($B275,選擇權未平倉餘額!$A$4:$I$500,7,FALSE)</f>
        <v>-3.5933000000000002</v>
      </c>
      <c r="T275" s="67">
        <f>VLOOKUP($B275,選擇權未平倉餘額!$A$4:$I$500,8,FALSE)</f>
        <v>29.749500000000001</v>
      </c>
      <c r="U275" s="67">
        <f>VLOOKUP($B275,選擇權未平倉餘額!$A$4:$I$500,9,FALSE)</f>
        <v>29.182200000000002</v>
      </c>
      <c r="V275" s="42">
        <f>VLOOKUP($B275,臺指選擇權P_C_Ratios!$A$4:$C$500,3,FALSE)</f>
        <v>1.7063999999999999</v>
      </c>
      <c r="W275" s="44">
        <f>VLOOKUP($B275,散戶多空比!$A$6:$L$500,12,FALSE)</f>
        <v>0.11291037636792123</v>
      </c>
      <c r="X275" s="43">
        <f>VLOOKUP($B275,期貨大額交易人未沖銷部位!$A$4:$O$499,4,FALSE)</f>
        <v>1496</v>
      </c>
      <c r="Y275" s="43">
        <f>VLOOKUP($B275,期貨大額交易人未沖銷部位!$A$4:$O$499,7,FALSE)</f>
        <v>9813</v>
      </c>
      <c r="Z275" s="43">
        <f>VLOOKUP($B275,期貨大額交易人未沖銷部位!$A$4:$O$499,10,FALSE)</f>
        <v>2113</v>
      </c>
      <c r="AA275" s="43">
        <f>VLOOKUP($B275,期貨大額交易人未沖銷部位!$A$4:$O$499,13,FALSE)</f>
        <v>9957</v>
      </c>
      <c r="AB275" s="43">
        <f>VLOOKUP($B275,期貨大額交易人未沖銷部位!$A$4:$O$499,14,FALSE)</f>
        <v>617</v>
      </c>
      <c r="AC275" s="43">
        <f>VLOOKUP($B275,期貨大額交易人未沖銷部位!$A$4:$O$499,15,FALSE)</f>
        <v>144</v>
      </c>
      <c r="AD275" s="36">
        <f>VLOOKUP($B275,三大美股走勢!$A$4:$J$495,4,FALSE)</f>
        <v>-5.8999999999999999E-3</v>
      </c>
      <c r="AE275" s="36">
        <f>VLOOKUP($B275,三大美股走勢!$A$4:$J$495,7,FALSE)</f>
        <v>-4.7000000000000002E-3</v>
      </c>
      <c r="AF275" s="36">
        <f>VLOOKUP($B275,三大美股走勢!$A$4:$J$495,10,FALSE)</f>
        <v>0.99880000000000002</v>
      </c>
    </row>
    <row r="276" spans="2:32">
      <c r="B276" s="35">
        <v>43055</v>
      </c>
      <c r="C276" s="36">
        <f>VLOOKUP($B276,大盤與近月台指!$A$4:$I$499,2,FALSE)</f>
        <v>10625.04</v>
      </c>
      <c r="D276" s="37">
        <f>VLOOKUP($B276,大盤與近月台指!$A$4:$I$499,3,FALSE)</f>
        <v>-5.61</v>
      </c>
      <c r="E276" s="38">
        <f>VLOOKUP($B276,大盤與近月台指!$A$4:$I$499,4,FALSE)</f>
        <v>-5.0000000000000001E-4</v>
      </c>
      <c r="F276" s="36" t="str">
        <f>VLOOKUP($B276,大盤與近月台指!$A$4:$I$499,5,FALSE)</f>
        <v>1048.2億</v>
      </c>
      <c r="G276" s="52">
        <f>VLOOKUP($B276,三大法人買賣超!$A$4:$I$500,3,FALSE)</f>
        <v>2.7814550100000002</v>
      </c>
      <c r="H276" s="37">
        <f>VLOOKUP($B276,三大法人買賣超!$A$4:$I$500,5,FALSE)</f>
        <v>15.86071209</v>
      </c>
      <c r="I276" s="29">
        <f>VLOOKUP($B276,三大法人買賣超!$A$4:$I$500,7,FALSE)</f>
        <v>0.35077236000000001</v>
      </c>
      <c r="J276" s="29">
        <f>VLOOKUP($B276,三大法人買賣超!$A$4:$I$500,9,FALSE)</f>
        <v>-18.542899739999999</v>
      </c>
      <c r="K276" s="40">
        <f>新台幣匯率美元指數!B277</f>
        <v>30.158000000000001</v>
      </c>
      <c r="L276" s="41">
        <f>新台幣匯率美元指數!C277</f>
        <v>8.0000000000000002E-3</v>
      </c>
      <c r="M276" s="42">
        <f>新台幣匯率美元指數!D277</f>
        <v>93.932000000000002</v>
      </c>
      <c r="N276" s="29">
        <f>VLOOKUP($B276,期貨未平倉口數!$A$4:$M$499,4,FALSE)</f>
        <v>-2221.25</v>
      </c>
      <c r="O276" s="29">
        <f>VLOOKUP($B276,期貨未平倉口數!$A$4:$M$499,9,FALSE)</f>
        <v>40549.25</v>
      </c>
      <c r="P276" s="29">
        <f>VLOOKUP($B276,期貨未平倉口數!$A$4:$M$499,10,FALSE)</f>
        <v>1762.75</v>
      </c>
      <c r="Q276" s="29">
        <f>VLOOKUP($B276,期貨未平倉口數!$A$4:$M$499,11,FALSE)</f>
        <v>1762.75</v>
      </c>
      <c r="R276" s="67">
        <f>VLOOKUP($B276,選擇權未平倉餘額!$A$4:$I$500,6,FALSE)</f>
        <v>-10.076000000000001</v>
      </c>
      <c r="S276" s="67">
        <f>VLOOKUP($B276,選擇權未平倉餘額!$A$4:$I$500,7,FALSE)</f>
        <v>-6.4153000000000002</v>
      </c>
      <c r="T276" s="67">
        <f>VLOOKUP($B276,選擇權未平倉餘額!$A$4:$I$500,8,FALSE)</f>
        <v>31.3292</v>
      </c>
      <c r="U276" s="67">
        <f>VLOOKUP($B276,選擇權未平倉餘額!$A$4:$I$500,9,FALSE)</f>
        <v>24.857800000000001</v>
      </c>
      <c r="V276" s="42">
        <f>VLOOKUP($B276,臺指選擇權P_C_Ratios!$A$4:$C$500,3,FALSE)</f>
        <v>1.6314</v>
      </c>
      <c r="W276" s="44">
        <f>VLOOKUP($B276,散戶多空比!$A$6:$L$500,12,FALSE)</f>
        <v>6.0963773248340812E-2</v>
      </c>
      <c r="X276" s="43">
        <f>VLOOKUP($B276,期貨大額交易人未沖銷部位!$A$4:$O$499,4,FALSE)</f>
        <v>836</v>
      </c>
      <c r="Y276" s="43">
        <f>VLOOKUP($B276,期貨大額交易人未沖銷部位!$A$4:$O$499,7,FALSE)</f>
        <v>10230</v>
      </c>
      <c r="Z276" s="43">
        <f>VLOOKUP($B276,期貨大額交易人未沖銷部位!$A$4:$O$499,10,FALSE)</f>
        <v>1602</v>
      </c>
      <c r="AA276" s="43">
        <f>VLOOKUP($B276,期貨大額交易人未沖銷部位!$A$4:$O$499,13,FALSE)</f>
        <v>9971</v>
      </c>
      <c r="AB276" s="43">
        <f>VLOOKUP($B276,期貨大額交易人未沖銷部位!$A$4:$O$499,14,FALSE)</f>
        <v>766</v>
      </c>
      <c r="AC276" s="43">
        <f>VLOOKUP($B276,期貨大額交易人未沖銷部位!$A$4:$O$499,15,FALSE)</f>
        <v>-259</v>
      </c>
      <c r="AD276" s="36">
        <f>VLOOKUP($B276,三大美股走勢!$A$4:$J$495,4,FALSE)</f>
        <v>8.0000000000000002E-3</v>
      </c>
      <c r="AE276" s="36">
        <f>VLOOKUP($B276,三大美股走勢!$A$4:$J$495,7,FALSE)</f>
        <v>1.2999999999999999E-2</v>
      </c>
      <c r="AF276" s="36">
        <f>VLOOKUP($B276,三大美股走勢!$A$4:$J$495,10,FALSE)</f>
        <v>1.54E-2</v>
      </c>
    </row>
    <row r="277" spans="2:32">
      <c r="B277" s="35">
        <v>43056</v>
      </c>
      <c r="C277" s="36">
        <f>VLOOKUP($B277,大盤與近月台指!$A$4:$I$499,2,FALSE)</f>
        <v>10701.64</v>
      </c>
      <c r="D277" s="37">
        <f>VLOOKUP($B277,大盤與近月台指!$A$4:$I$499,3,FALSE)</f>
        <v>76.599999999999994</v>
      </c>
      <c r="E277" s="38">
        <f>VLOOKUP($B277,大盤與近月台指!$A$4:$I$499,4,FALSE)</f>
        <v>7.1999999999999998E-3</v>
      </c>
      <c r="F277" s="36" t="str">
        <f>VLOOKUP($B277,大盤與近月台指!$A$4:$I$499,5,FALSE)</f>
        <v>1268.27億</v>
      </c>
      <c r="G277" s="52">
        <f>VLOOKUP($B277,三大法人買賣超!$A$4:$I$500,3,FALSE)</f>
        <v>0.94299633000000005</v>
      </c>
      <c r="H277" s="37">
        <f>VLOOKUP($B277,三大法人買賣超!$A$4:$I$500,5,FALSE)</f>
        <v>13.310151449999999</v>
      </c>
      <c r="I277" s="29">
        <f>VLOOKUP($B277,三大法人買賣超!$A$4:$I$500,7,FALSE)</f>
        <v>4.0976296400000001</v>
      </c>
      <c r="J277" s="29">
        <f>VLOOKUP($B277,三大法人買賣超!$A$4:$I$500,9,FALSE)</f>
        <v>25.38871546</v>
      </c>
      <c r="K277" s="40">
        <f>新台幣匯率美元指數!B278</f>
        <v>30.100999999999999</v>
      </c>
      <c r="L277" s="41">
        <f>新台幣匯率美元指數!C278</f>
        <v>-5.7000000000000002E-2</v>
      </c>
      <c r="M277" s="42">
        <f>新台幣匯率美元指數!D278</f>
        <v>93.662000000000006</v>
      </c>
      <c r="N277" s="29">
        <f>VLOOKUP($B277,期貨未平倉口數!$A$4:$M$499,4,FALSE)</f>
        <v>-2642</v>
      </c>
      <c r="O277" s="29">
        <f>VLOOKUP($B277,期貨未平倉口數!$A$4:$M$499,9,FALSE)</f>
        <v>48682</v>
      </c>
      <c r="P277" s="29">
        <f>VLOOKUP($B277,期貨未平倉口數!$A$4:$M$499,10,FALSE)</f>
        <v>9895.5</v>
      </c>
      <c r="Q277" s="29">
        <f>VLOOKUP($B277,期貨未平倉口數!$A$4:$M$499,11,FALSE)</f>
        <v>8132.75</v>
      </c>
      <c r="R277" s="67">
        <f>VLOOKUP($B277,選擇權未平倉餘額!$A$4:$I$500,6,FALSE)</f>
        <v>-8.4047000000000001</v>
      </c>
      <c r="S277" s="67">
        <f>VLOOKUP($B277,選擇權未平倉餘額!$A$4:$I$500,7,FALSE)</f>
        <v>-4.2054999999999998</v>
      </c>
      <c r="T277" s="67">
        <f>VLOOKUP($B277,選擇權未平倉餘額!$A$4:$I$500,8,FALSE)</f>
        <v>42.534500000000001</v>
      </c>
      <c r="U277" s="67">
        <f>VLOOKUP($B277,選擇權未平倉餘額!$A$4:$I$500,9,FALSE)</f>
        <v>18.164400000000001</v>
      </c>
      <c r="V277" s="42">
        <f>VLOOKUP($B277,臺指選擇權P_C_Ratios!$A$4:$C$500,3,FALSE)</f>
        <v>1.7619999999999998</v>
      </c>
      <c r="W277" s="44">
        <f>VLOOKUP($B277,散戶多空比!$A$6:$L$500,12,FALSE)</f>
        <v>-7.1618630791037724E-2</v>
      </c>
      <c r="X277" s="43">
        <f>VLOOKUP($B277,期貨大額交易人未沖銷部位!$A$4:$O$499,4,FALSE)</f>
        <v>5559</v>
      </c>
      <c r="Y277" s="43">
        <f>VLOOKUP($B277,期貨大額交易人未沖銷部位!$A$4:$O$499,7,FALSE)</f>
        <v>14576</v>
      </c>
      <c r="Z277" s="43">
        <f>VLOOKUP($B277,期貨大額交易人未沖銷部位!$A$4:$O$499,10,FALSE)</f>
        <v>6326</v>
      </c>
      <c r="AA277" s="43">
        <f>VLOOKUP($B277,期貨大額交易人未沖銷部位!$A$4:$O$499,13,FALSE)</f>
        <v>13966</v>
      </c>
      <c r="AB277" s="43">
        <f>VLOOKUP($B277,期貨大額交易人未沖銷部位!$A$4:$O$499,14,FALSE)</f>
        <v>767</v>
      </c>
      <c r="AC277" s="43">
        <f>VLOOKUP($B277,期貨大額交易人未沖銷部位!$A$4:$O$499,15,FALSE)</f>
        <v>-610</v>
      </c>
      <c r="AD277" s="36">
        <f>VLOOKUP($B277,三大美股走勢!$A$4:$J$495,4,FALSE)</f>
        <v>-4.3E-3</v>
      </c>
      <c r="AE277" s="36">
        <f>VLOOKUP($B277,三大美股走勢!$A$4:$J$495,7,FALSE)</f>
        <v>-1.5E-3</v>
      </c>
      <c r="AF277" s="36">
        <f>VLOOKUP($B277,三大美股走勢!$A$4:$J$495,10,FALSE)</f>
        <v>-4.7000000000000002E-3</v>
      </c>
    </row>
    <row r="278" spans="2:32">
      <c r="B278" s="35">
        <v>43057</v>
      </c>
      <c r="C278" s="36">
        <f>VLOOKUP($B278,大盤與近月台指!$A$4:$I$499,2,FALSE)</f>
        <v>0</v>
      </c>
      <c r="D278" s="37">
        <f>VLOOKUP($B278,大盤與近月台指!$A$4:$I$499,3,FALSE)</f>
        <v>0</v>
      </c>
      <c r="E278" s="38">
        <f>VLOOKUP($B278,大盤與近月台指!$A$4:$I$499,4,FALSE)</f>
        <v>0</v>
      </c>
      <c r="F278" s="36">
        <f>VLOOKUP($B278,大盤與近月台指!$A$4:$I$499,5,FALSE)</f>
        <v>0</v>
      </c>
      <c r="G278" s="52">
        <f>VLOOKUP($B278,三大法人買賣超!$A$4:$I$500,3,FALSE)</f>
        <v>0</v>
      </c>
      <c r="H278" s="37">
        <f>VLOOKUP($B278,三大法人買賣超!$A$4:$I$500,5,FALSE)</f>
        <v>0</v>
      </c>
      <c r="I278" s="29">
        <f>VLOOKUP($B278,三大法人買賣超!$A$4:$I$500,7,FALSE)</f>
        <v>0</v>
      </c>
      <c r="J278" s="29">
        <f>VLOOKUP($B278,三大法人買賣超!$A$4:$I$500,9,FALSE)</f>
        <v>0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>
        <f>VLOOKUP($B278,期貨未平倉口數!$A$4:$M$499,4,FALSE)</f>
        <v>0</v>
      </c>
      <c r="O278" s="29">
        <f>VLOOKUP($B278,期貨未平倉口數!$A$4:$M$499,9,FALSE)</f>
        <v>0</v>
      </c>
      <c r="P278" s="29">
        <f>VLOOKUP($B278,期貨未平倉口數!$A$4:$M$499,10,FALSE)</f>
        <v>0</v>
      </c>
      <c r="Q278" s="29">
        <f>VLOOKUP($B278,期貨未平倉口數!$A$4:$M$499,11,FALSE)</f>
        <v>0</v>
      </c>
      <c r="R278" s="67">
        <f>VLOOKUP($B278,選擇權未平倉餘額!$A$4:$I$500,6,FALSE)</f>
        <v>0</v>
      </c>
      <c r="S278" s="67">
        <f>VLOOKUP($B278,選擇權未平倉餘額!$A$4:$I$500,7,FALSE)</f>
        <v>0</v>
      </c>
      <c r="T278" s="67">
        <f>VLOOKUP($B278,選擇權未平倉餘額!$A$4:$I$500,8,FALSE)</f>
        <v>0</v>
      </c>
      <c r="U278" s="67">
        <f>VLOOKUP($B278,選擇權未平倉餘額!$A$4:$I$500,9,FALSE)</f>
        <v>0</v>
      </c>
      <c r="V278" s="42">
        <f>VLOOKUP($B278,臺指選擇權P_C_Ratios!$A$4:$C$500,3,FALSE)</f>
        <v>0</v>
      </c>
      <c r="W278" s="44">
        <f>VLOOKUP($B278,散戶多空比!$A$6:$L$500,12,FALSE)</f>
        <v>0</v>
      </c>
      <c r="X278" s="43">
        <f>VLOOKUP($B278,期貨大額交易人未沖銷部位!$A$4:$O$499,4,FALSE)</f>
        <v>0</v>
      </c>
      <c r="Y278" s="43">
        <f>VLOOKUP($B278,期貨大額交易人未沖銷部位!$A$4:$O$499,7,FALSE)</f>
        <v>0</v>
      </c>
      <c r="Z278" s="43">
        <f>VLOOKUP($B278,期貨大額交易人未沖銷部位!$A$4:$O$499,10,FALSE)</f>
        <v>0</v>
      </c>
      <c r="AA278" s="43">
        <f>VLOOKUP($B278,期貨大額交易人未沖銷部位!$A$4:$O$499,13,FALSE)</f>
        <v>0</v>
      </c>
      <c r="AB278" s="43">
        <f>VLOOKUP($B278,期貨大額交易人未沖銷部位!$A$4:$O$499,14,FALSE)</f>
        <v>0</v>
      </c>
      <c r="AC278" s="43">
        <f>VLOOKUP($B278,期貨大額交易人未沖銷部位!$A$4:$O$499,15,FALSE)</f>
        <v>0</v>
      </c>
      <c r="AD278" s="36">
        <f>VLOOKUP($B278,三大美股走勢!$A$4:$J$495,4,FALSE)</f>
        <v>0</v>
      </c>
      <c r="AE278" s="36">
        <f>VLOOKUP($B278,三大美股走勢!$A$4:$J$495,7,FALSE)</f>
        <v>0</v>
      </c>
      <c r="AF278" s="36">
        <f>VLOOKUP($B278,三大美股走勢!$A$4:$J$495,10,FALSE)</f>
        <v>0</v>
      </c>
    </row>
    <row r="279" spans="2:32">
      <c r="B279" s="35">
        <v>43058</v>
      </c>
      <c r="C279" s="36">
        <f>VLOOKUP($B279,大盤與近月台指!$A$4:$I$499,2,FALSE)</f>
        <v>0</v>
      </c>
      <c r="D279" s="37">
        <f>VLOOKUP($B279,大盤與近月台指!$A$4:$I$499,3,FALSE)</f>
        <v>0</v>
      </c>
      <c r="E279" s="38">
        <f>VLOOKUP($B279,大盤與近月台指!$A$4:$I$499,4,FALSE)</f>
        <v>0</v>
      </c>
      <c r="F279" s="36">
        <f>VLOOKUP($B279,大盤與近月台指!$A$4:$I$499,5,FALSE)</f>
        <v>0</v>
      </c>
      <c r="G279" s="52">
        <f>VLOOKUP($B279,三大法人買賣超!$A$4:$I$500,3,FALSE)</f>
        <v>0</v>
      </c>
      <c r="H279" s="37">
        <f>VLOOKUP($B279,三大法人買賣超!$A$4:$I$500,5,FALSE)</f>
        <v>0</v>
      </c>
      <c r="I279" s="29">
        <f>VLOOKUP($B279,三大法人買賣超!$A$4:$I$500,7,FALSE)</f>
        <v>0</v>
      </c>
      <c r="J279" s="29">
        <f>VLOOKUP($B279,三大法人買賣超!$A$4:$I$500,9,FALSE)</f>
        <v>0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>
        <f>VLOOKUP($B279,期貨未平倉口數!$A$4:$M$499,4,FALSE)</f>
        <v>0</v>
      </c>
      <c r="O279" s="29">
        <f>VLOOKUP($B279,期貨未平倉口數!$A$4:$M$499,9,FALSE)</f>
        <v>0</v>
      </c>
      <c r="P279" s="29">
        <f>VLOOKUP($B279,期貨未平倉口數!$A$4:$M$499,10,FALSE)</f>
        <v>0</v>
      </c>
      <c r="Q279" s="29">
        <f>VLOOKUP($B279,期貨未平倉口數!$A$4:$M$499,11,FALSE)</f>
        <v>0</v>
      </c>
      <c r="R279" s="67">
        <f>VLOOKUP($B279,選擇權未平倉餘額!$A$4:$I$500,6,FALSE)</f>
        <v>0</v>
      </c>
      <c r="S279" s="67">
        <f>VLOOKUP($B279,選擇權未平倉餘額!$A$4:$I$500,7,FALSE)</f>
        <v>0</v>
      </c>
      <c r="T279" s="67">
        <f>VLOOKUP($B279,選擇權未平倉餘額!$A$4:$I$500,8,FALSE)</f>
        <v>0</v>
      </c>
      <c r="U279" s="67">
        <f>VLOOKUP($B279,選擇權未平倉餘額!$A$4:$I$500,9,FALSE)</f>
        <v>0</v>
      </c>
      <c r="V279" s="42">
        <f>VLOOKUP($B279,臺指選擇權P_C_Ratios!$A$4:$C$500,3,FALSE)</f>
        <v>0</v>
      </c>
      <c r="W279" s="44">
        <f>VLOOKUP($B279,散戶多空比!$A$6:$L$500,12,FALSE)</f>
        <v>0</v>
      </c>
      <c r="X279" s="43">
        <f>VLOOKUP($B279,期貨大額交易人未沖銷部位!$A$4:$O$499,4,FALSE)</f>
        <v>0</v>
      </c>
      <c r="Y279" s="43">
        <f>VLOOKUP($B279,期貨大額交易人未沖銷部位!$A$4:$O$499,7,FALSE)</f>
        <v>0</v>
      </c>
      <c r="Z279" s="43">
        <f>VLOOKUP($B279,期貨大額交易人未沖銷部位!$A$4:$O$499,10,FALSE)</f>
        <v>0</v>
      </c>
      <c r="AA279" s="43">
        <f>VLOOKUP($B279,期貨大額交易人未沖銷部位!$A$4:$O$499,13,FALSE)</f>
        <v>0</v>
      </c>
      <c r="AB279" s="43">
        <f>VLOOKUP($B279,期貨大額交易人未沖銷部位!$A$4:$O$499,14,FALSE)</f>
        <v>0</v>
      </c>
      <c r="AC279" s="43">
        <f>VLOOKUP($B279,期貨大額交易人未沖銷部位!$A$4:$O$499,15,FALSE)</f>
        <v>0</v>
      </c>
      <c r="AD279" s="36">
        <f>VLOOKUP($B279,三大美股走勢!$A$4:$J$495,4,FALSE)</f>
        <v>0</v>
      </c>
      <c r="AE279" s="36">
        <f>VLOOKUP($B279,三大美股走勢!$A$4:$J$495,7,FALSE)</f>
        <v>0</v>
      </c>
      <c r="AF279" s="36">
        <f>VLOOKUP($B279,三大美股走勢!$A$4:$J$495,10,FALSE)</f>
        <v>0</v>
      </c>
    </row>
    <row r="280" spans="2:32">
      <c r="B280" s="35">
        <v>43059</v>
      </c>
      <c r="C280" s="36">
        <f>VLOOKUP($B280,大盤與近月台指!$A$4:$I$499,2,FALSE)</f>
        <v>10664.55</v>
      </c>
      <c r="D280" s="37">
        <f>VLOOKUP($B280,大盤與近月台指!$A$4:$I$499,3,FALSE)</f>
        <v>-37.090000000000003</v>
      </c>
      <c r="E280" s="38">
        <f>VLOOKUP($B280,大盤與近月台指!$A$4:$I$499,4,FALSE)</f>
        <v>-3.5000000000000001E-3</v>
      </c>
      <c r="F280" s="36" t="str">
        <f>VLOOKUP($B280,大盤與近月台指!$A$4:$I$499,5,FALSE)</f>
        <v>1085.85億</v>
      </c>
      <c r="G280" s="52">
        <f>VLOOKUP($B280,三大法人買賣超!$A$4:$I$500,3,FALSE)</f>
        <v>2.1189395000000002</v>
      </c>
      <c r="H280" s="37">
        <f>VLOOKUP($B280,三大法人買賣超!$A$4:$I$500,5,FALSE)</f>
        <v>3.5374750499999998</v>
      </c>
      <c r="I280" s="29">
        <f>VLOOKUP($B280,三大法人買賣超!$A$4:$I$500,7,FALSE)</f>
        <v>-3.5579817899999999</v>
      </c>
      <c r="J280" s="29">
        <f>VLOOKUP($B280,三大法人買賣超!$A$4:$I$500,9,FALSE)</f>
        <v>-23.660319829999999</v>
      </c>
      <c r="K280" s="40">
        <f>新台幣匯率美元指數!B281</f>
        <v>30.102</v>
      </c>
      <c r="L280" s="41">
        <f>新台幣匯率美元指數!C281</f>
        <v>1E-3</v>
      </c>
      <c r="M280" s="42">
        <f>新台幣匯率美元指數!D281</f>
        <v>93.951999999999998</v>
      </c>
      <c r="N280" s="29">
        <f>VLOOKUP($B280,期貨未平倉口數!$A$4:$M$499,4,FALSE)</f>
        <v>-1495.25</v>
      </c>
      <c r="O280" s="29">
        <f>VLOOKUP($B280,期貨未平倉口數!$A$4:$M$499,9,FALSE)</f>
        <v>44158</v>
      </c>
      <c r="P280" s="29">
        <f>VLOOKUP($B280,期貨未平倉口數!$A$4:$M$499,10,FALSE)</f>
        <v>5371.5</v>
      </c>
      <c r="Q280" s="29">
        <f>VLOOKUP($B280,期貨未平倉口數!$A$4:$M$499,11,FALSE)</f>
        <v>-4524</v>
      </c>
      <c r="R280" s="67">
        <f>VLOOKUP($B280,選擇權未平倉餘額!$A$4:$I$500,6,FALSE)</f>
        <v>-7.2915999999999999</v>
      </c>
      <c r="S280" s="67">
        <f>VLOOKUP($B280,選擇權未平倉餘額!$A$4:$I$500,7,FALSE)</f>
        <v>-1.7142999999999999</v>
      </c>
      <c r="T280" s="67">
        <f>VLOOKUP($B280,選擇權未平倉餘額!$A$4:$I$500,8,FALSE)</f>
        <v>37.331200000000003</v>
      </c>
      <c r="U280" s="67">
        <f>VLOOKUP($B280,選擇權未平倉餘額!$A$4:$I$500,9,FALSE)</f>
        <v>19.5839</v>
      </c>
      <c r="V280" s="42">
        <f>VLOOKUP($B280,臺指選擇權P_C_Ratios!$A$4:$C$500,3,FALSE)</f>
        <v>1.6796</v>
      </c>
      <c r="W280" s="44">
        <f>VLOOKUP($B280,散戶多空比!$A$6:$L$500,12,FALSE)</f>
        <v>-9.1689820661783276E-3</v>
      </c>
      <c r="X280" s="43">
        <f>VLOOKUP($B280,期貨大額交易人未沖銷部位!$A$4:$O$499,4,FALSE)</f>
        <v>2104</v>
      </c>
      <c r="Y280" s="43">
        <f>VLOOKUP($B280,期貨大額交易人未沖銷部位!$A$4:$O$499,7,FALSE)</f>
        <v>10886</v>
      </c>
      <c r="Z280" s="43">
        <f>VLOOKUP($B280,期貨大額交易人未沖銷部位!$A$4:$O$499,10,FALSE)</f>
        <v>2871</v>
      </c>
      <c r="AA280" s="43">
        <f>VLOOKUP($B280,期貨大額交易人未沖銷部位!$A$4:$O$499,13,FALSE)</f>
        <v>10046</v>
      </c>
      <c r="AB280" s="43">
        <f>VLOOKUP($B280,期貨大額交易人未沖銷部位!$A$4:$O$499,14,FALSE)</f>
        <v>767</v>
      </c>
      <c r="AC280" s="43">
        <f>VLOOKUP($B280,期貨大額交易人未沖銷部位!$A$4:$O$499,15,FALSE)</f>
        <v>-840</v>
      </c>
      <c r="AD280" s="36">
        <f>VLOOKUP($B280,三大美股走勢!$A$4:$J$495,4,FALSE)</f>
        <v>3.0999999999999999E-3</v>
      </c>
      <c r="AE280" s="36">
        <f>VLOOKUP($B280,三大美股走勢!$A$4:$J$495,7,FALSE)</f>
        <v>1.1999999999999999E-3</v>
      </c>
      <c r="AF280" s="36">
        <f>VLOOKUP($B280,三大美股走勢!$A$4:$J$495,10,FALSE)</f>
        <v>1.2200000000000001E-2</v>
      </c>
    </row>
    <row r="281" spans="2:32">
      <c r="B281" s="35">
        <v>43060</v>
      </c>
      <c r="C281" s="36">
        <f>VLOOKUP($B281,大盤與近月台指!$A$4:$I$499,2,FALSE)</f>
        <v>10779.24</v>
      </c>
      <c r="D281" s="37">
        <f>VLOOKUP($B281,大盤與近月台指!$A$4:$I$499,3,FALSE)</f>
        <v>114.69</v>
      </c>
      <c r="E281" s="38">
        <f>VLOOKUP($B281,大盤與近月台指!$A$4:$I$499,4,FALSE)</f>
        <v>1.0800000000000001E-2</v>
      </c>
      <c r="F281" s="36" t="str">
        <f>VLOOKUP($B281,大盤與近月台指!$A$4:$I$499,5,FALSE)</f>
        <v>1366.38億</v>
      </c>
      <c r="G281" s="52">
        <f>VLOOKUP($B281,三大法人買賣超!$A$4:$I$500,3,FALSE)</f>
        <v>1.7642399</v>
      </c>
      <c r="H281" s="37">
        <f>VLOOKUP($B281,三大法人買賣超!$A$4:$I$500,5,FALSE)</f>
        <v>43.509708660000001</v>
      </c>
      <c r="I281" s="29">
        <f>VLOOKUP($B281,三大法人買賣超!$A$4:$I$500,7,FALSE)</f>
        <v>-2.2717500300000002</v>
      </c>
      <c r="J281" s="29">
        <f>VLOOKUP($B281,三大法人買賣超!$A$4:$I$500,9,FALSE)</f>
        <v>76.566122210000003</v>
      </c>
      <c r="K281" s="40">
        <f>新台幣匯率美元指數!B282</f>
        <v>29.960999999999999</v>
      </c>
      <c r="L281" s="41">
        <f>新台幣匯率美元指數!C282</f>
        <v>-9.9000000000000005E-2</v>
      </c>
      <c r="M281" s="42">
        <f>新台幣匯率美元指數!D282</f>
        <v>93.951999999999998</v>
      </c>
      <c r="N281" s="29">
        <f>VLOOKUP($B281,期貨未平倉口數!$A$4:$M$499,4,FALSE)</f>
        <v>-340.5</v>
      </c>
      <c r="O281" s="29">
        <f>VLOOKUP($B281,期貨未平倉口數!$A$4:$M$499,9,FALSE)</f>
        <v>46220</v>
      </c>
      <c r="P281" s="29">
        <f>VLOOKUP($B281,期貨未平倉口數!$A$4:$M$499,10,FALSE)</f>
        <v>7433.5</v>
      </c>
      <c r="Q281" s="29">
        <f>VLOOKUP($B281,期貨未平倉口數!$A$4:$M$499,11,FALSE)</f>
        <v>2062</v>
      </c>
      <c r="R281" s="67">
        <f>VLOOKUP($B281,選擇權未平倉餘額!$A$4:$I$500,6,FALSE)</f>
        <v>-8.6859999999999999</v>
      </c>
      <c r="S281" s="67">
        <f>VLOOKUP($B281,選擇權未平倉餘額!$A$4:$I$500,7,FALSE)</f>
        <v>-0.59609999999999996</v>
      </c>
      <c r="T281" s="67">
        <f>VLOOKUP($B281,選擇權未平倉餘額!$A$4:$I$500,8,FALSE)</f>
        <v>60.628399999999999</v>
      </c>
      <c r="U281" s="67">
        <f>VLOOKUP($B281,選擇權未平倉餘額!$A$4:$I$500,9,FALSE)</f>
        <v>17.381399999999999</v>
      </c>
      <c r="V281" s="42">
        <f>VLOOKUP($B281,臺指選擇權P_C_Ratios!$A$4:$C$500,3,FALSE)</f>
        <v>1.9141999999999999</v>
      </c>
      <c r="W281" s="44">
        <f>VLOOKUP($B281,散戶多空比!$A$6:$L$500,12,FALSE)</f>
        <v>-8.1722632938451945E-2</v>
      </c>
      <c r="X281" s="43">
        <f>VLOOKUP($B281,期貨大額交易人未沖銷部位!$A$4:$O$499,4,FALSE)</f>
        <v>2894</v>
      </c>
      <c r="Y281" s="43">
        <f>VLOOKUP($B281,期貨大額交易人未沖銷部位!$A$4:$O$499,7,FALSE)</f>
        <v>11760</v>
      </c>
      <c r="Z281" s="43">
        <f>VLOOKUP($B281,期貨大額交易人未沖銷部位!$A$4:$O$499,10,FALSE)</f>
        <v>3541</v>
      </c>
      <c r="AA281" s="43">
        <f>VLOOKUP($B281,期貨大額交易人未沖銷部位!$A$4:$O$499,13,FALSE)</f>
        <v>10824</v>
      </c>
      <c r="AB281" s="43">
        <f>VLOOKUP($B281,期貨大額交易人未沖銷部位!$A$4:$O$499,14,FALSE)</f>
        <v>647</v>
      </c>
      <c r="AC281" s="43">
        <f>VLOOKUP($B281,期貨大額交易人未沖銷部位!$A$4:$O$499,15,FALSE)</f>
        <v>-936</v>
      </c>
      <c r="AD281" s="36">
        <f>VLOOKUP($B281,三大美股走勢!$A$4:$J$495,4,FALSE)</f>
        <v>6.8999999999999999E-3</v>
      </c>
      <c r="AE281" s="36">
        <f>VLOOKUP($B281,三大美股走勢!$A$4:$J$495,7,FALSE)</f>
        <v>1.06E-2</v>
      </c>
      <c r="AF281" s="36">
        <f>VLOOKUP($B281,三大美股走勢!$A$4:$J$495,10,FALSE)</f>
        <v>1.14E-2</v>
      </c>
    </row>
    <row r="282" spans="2:32">
      <c r="B282" s="35">
        <v>43061</v>
      </c>
      <c r="C282" s="36">
        <f>VLOOKUP($B282,大盤與近月台指!$A$4:$I$499,2,FALSE)</f>
        <v>10822.59</v>
      </c>
      <c r="D282" s="37">
        <f>VLOOKUP($B282,大盤與近月台指!$A$4:$I$499,3,FALSE)</f>
        <v>43.35</v>
      </c>
      <c r="E282" s="38">
        <f>VLOOKUP($B282,大盤與近月台指!$A$4:$I$499,4,FALSE)</f>
        <v>4.0000000000000001E-3</v>
      </c>
      <c r="F282" s="36" t="str">
        <f>VLOOKUP($B282,大盤與近月台指!$A$4:$I$499,5,FALSE)</f>
        <v>1789.74億</v>
      </c>
      <c r="G282" s="52">
        <f>VLOOKUP($B282,三大法人買賣超!$A$4:$I$500,3,FALSE)</f>
        <v>3.5243046699999998</v>
      </c>
      <c r="H282" s="37">
        <f>VLOOKUP($B282,三大法人買賣超!$A$4:$I$500,5,FALSE)</f>
        <v>14.1147379</v>
      </c>
      <c r="I282" s="29">
        <f>VLOOKUP($B282,三大法人買賣超!$A$4:$I$500,7,FALSE)</f>
        <v>12.96821851</v>
      </c>
      <c r="J282" s="29">
        <f>VLOOKUP($B282,三大法人買賣超!$A$4:$I$500,9,FALSE)</f>
        <v>84.620367189999996</v>
      </c>
      <c r="K282" s="40">
        <f>新台幣匯率美元指數!B283</f>
        <v>30.02</v>
      </c>
      <c r="L282" s="41">
        <f>新台幣匯率美元指數!C283</f>
        <v>-0.04</v>
      </c>
      <c r="M282" s="42">
        <f>新台幣匯率美元指數!D283</f>
        <v>93.22</v>
      </c>
      <c r="N282" s="29">
        <f>VLOOKUP($B282,期貨未平倉口數!$A$4:$M$499,4,FALSE)</f>
        <v>919.75</v>
      </c>
      <c r="O282" s="29">
        <f>VLOOKUP($B282,期貨未平倉口數!$A$4:$M$499,9,FALSE)</f>
        <v>48860.75</v>
      </c>
      <c r="P282" s="29">
        <f>VLOOKUP($B282,期貨未平倉口數!$A$4:$M$499,10,FALSE)</f>
        <v>10074.25</v>
      </c>
      <c r="Q282" s="29">
        <f>VLOOKUP($B282,期貨未平倉口數!$A$4:$M$499,11,FALSE)</f>
        <v>2640.75</v>
      </c>
      <c r="R282" s="67">
        <f>VLOOKUP($B282,選擇權未平倉餘額!$A$4:$I$500,6,FALSE)</f>
        <v>-13.9855</v>
      </c>
      <c r="S282" s="67">
        <f>VLOOKUP($B282,選擇權未平倉餘額!$A$4:$I$500,7,FALSE)</f>
        <v>-1.6460999999999999</v>
      </c>
      <c r="T282" s="67">
        <f>VLOOKUP($B282,選擇權未平倉餘額!$A$4:$I$500,8,FALSE)</f>
        <v>65.615899999999996</v>
      </c>
      <c r="U282" s="67">
        <f>VLOOKUP($B282,選擇權未平倉餘額!$A$4:$I$500,9,FALSE)</f>
        <v>17.6081</v>
      </c>
      <c r="V282" s="42">
        <f>VLOOKUP($B282,臺指選擇權P_C_Ratios!$A$4:$C$500,3,FALSE)</f>
        <v>1.6259000000000001</v>
      </c>
      <c r="W282" s="44">
        <f>VLOOKUP($B282,散戶多空比!$A$6:$L$500,12,FALSE)</f>
        <v>-0.15034027177406842</v>
      </c>
      <c r="X282" s="43">
        <f>VLOOKUP($B282,期貨大額交易人未沖銷部位!$A$4:$O$499,4,FALSE)</f>
        <v>4935</v>
      </c>
      <c r="Y282" s="43">
        <f>VLOOKUP($B282,期貨大額交易人未沖銷部位!$A$4:$O$499,7,FALSE)</f>
        <v>12838</v>
      </c>
      <c r="Z282" s="43">
        <f>VLOOKUP($B282,期貨大額交易人未沖銷部位!$A$4:$O$499,10,FALSE)</f>
        <v>5682</v>
      </c>
      <c r="AA282" s="43">
        <f>VLOOKUP($B282,期貨大額交易人未沖銷部位!$A$4:$O$499,13,FALSE)</f>
        <v>12551</v>
      </c>
      <c r="AB282" s="43">
        <f>VLOOKUP($B282,期貨大額交易人未沖銷部位!$A$4:$O$499,14,FALSE)</f>
        <v>747</v>
      </c>
      <c r="AC282" s="43">
        <f>VLOOKUP($B282,期貨大額交易人未沖銷部位!$A$4:$O$499,15,FALSE)</f>
        <v>-287</v>
      </c>
      <c r="AD282" s="36">
        <f>VLOOKUP($B282,三大美股走勢!$A$4:$J$495,4,FALSE)</f>
        <v>-2.7000000000000001E-3</v>
      </c>
      <c r="AE282" s="36">
        <f>VLOOKUP($B282,三大美股走勢!$A$4:$J$495,7,FALSE)</f>
        <v>6.9999999999999999E-4</v>
      </c>
      <c r="AF282" s="36">
        <f>VLOOKUP($B282,三大美股走勢!$A$4:$J$495,10,FALSE)</f>
        <v>-6.6E-3</v>
      </c>
    </row>
    <row r="283" spans="2:32">
      <c r="B283" s="35">
        <v>43062</v>
      </c>
      <c r="C283" s="36">
        <f>VLOOKUP($B283,大盤與近月台指!$A$4:$I$499,2,FALSE)</f>
        <v>10854.57</v>
      </c>
      <c r="D283" s="37">
        <f>VLOOKUP($B283,大盤與近月台指!$A$4:$I$499,3,FALSE)</f>
        <v>31.98</v>
      </c>
      <c r="E283" s="38">
        <f>VLOOKUP($B283,大盤與近月台指!$A$4:$I$499,4,FALSE)</f>
        <v>3.0000000000000001E-3</v>
      </c>
      <c r="F283" s="36" t="str">
        <f>VLOOKUP($B283,大盤與近月台指!$A$4:$I$499,5,FALSE)</f>
        <v>1287.4億</v>
      </c>
      <c r="G283" s="52">
        <f>VLOOKUP($B283,三大法人買賣超!$A$4:$I$500,3,FALSE)</f>
        <v>4.3884230799999999</v>
      </c>
      <c r="H283" s="37">
        <f>VLOOKUP($B283,三大法人買賣超!$A$4:$I$500,5,FALSE)</f>
        <v>-1.0501718499999999</v>
      </c>
      <c r="I283" s="29">
        <f>VLOOKUP($B283,三大法人買賣超!$A$4:$I$500,7,FALSE)</f>
        <v>-1.2107423500000001</v>
      </c>
      <c r="J283" s="29">
        <f>VLOOKUP($B283,三大法人買賣超!$A$4:$I$500,9,FALSE)</f>
        <v>16.099372809999998</v>
      </c>
      <c r="K283" s="40">
        <f>新台幣匯率美元指數!B284</f>
        <v>30.007000000000001</v>
      </c>
      <c r="L283" s="41">
        <f>新台幣匯率美元指數!C284</f>
        <v>-1.2999999999999999E-2</v>
      </c>
      <c r="M283" s="42">
        <f>新台幣匯率美元指數!D284</f>
        <v>93.22</v>
      </c>
      <c r="N283" s="29">
        <f>VLOOKUP($B283,期貨未平倉口數!$A$4:$M$499,4,FALSE)</f>
        <v>2105.75</v>
      </c>
      <c r="O283" s="29">
        <f>VLOOKUP($B283,期貨未平倉口數!$A$4:$M$499,9,FALSE)</f>
        <v>48533.75</v>
      </c>
      <c r="P283" s="29">
        <f>VLOOKUP($B283,期貨未平倉口數!$A$4:$M$499,10,FALSE)</f>
        <v>9747.25</v>
      </c>
      <c r="Q283" s="29">
        <f>VLOOKUP($B283,期貨未平倉口數!$A$4:$M$499,11,FALSE)</f>
        <v>-327</v>
      </c>
      <c r="R283" s="67">
        <f>VLOOKUP($B283,選擇權未平倉餘額!$A$4:$I$500,6,FALSE)</f>
        <v>-15.863099999999999</v>
      </c>
      <c r="S283" s="67">
        <f>VLOOKUP($B283,選擇權未平倉餘額!$A$4:$I$500,7,FALSE)</f>
        <v>-0.1133</v>
      </c>
      <c r="T283" s="67">
        <f>VLOOKUP($B283,選擇權未平倉餘額!$A$4:$I$500,8,FALSE)</f>
        <v>69.764499999999998</v>
      </c>
      <c r="U283" s="67">
        <f>VLOOKUP($B283,選擇權未平倉餘額!$A$4:$I$500,9,FALSE)</f>
        <v>16.064</v>
      </c>
      <c r="V283" s="42">
        <f>VLOOKUP($B283,臺指選擇權P_C_Ratios!$A$4:$C$500,3,FALSE)</f>
        <v>1.6280000000000001</v>
      </c>
      <c r="W283" s="44">
        <f>VLOOKUP($B283,散戶多空比!$A$6:$L$500,12,FALSE)</f>
        <v>-0.17533296455469979</v>
      </c>
      <c r="X283" s="43">
        <f>VLOOKUP($B283,期貨大額交易人未沖銷部位!$A$4:$O$499,4,FALSE)</f>
        <v>4365</v>
      </c>
      <c r="Y283" s="43">
        <f>VLOOKUP($B283,期貨大額交易人未沖銷部位!$A$4:$O$499,7,FALSE)</f>
        <v>12916</v>
      </c>
      <c r="Z283" s="43">
        <f>VLOOKUP($B283,期貨大額交易人未沖銷部位!$A$4:$O$499,10,FALSE)</f>
        <v>5112</v>
      </c>
      <c r="AA283" s="43">
        <f>VLOOKUP($B283,期貨大額交易人未沖銷部位!$A$4:$O$499,13,FALSE)</f>
        <v>12493</v>
      </c>
      <c r="AB283" s="43">
        <f>VLOOKUP($B283,期貨大額交易人未沖銷部位!$A$4:$O$499,14,FALSE)</f>
        <v>747</v>
      </c>
      <c r="AC283" s="43">
        <f>VLOOKUP($B283,期貨大額交易人未沖銷部位!$A$4:$O$499,15,FALSE)</f>
        <v>-423</v>
      </c>
      <c r="AD283" s="36">
        <f>VLOOKUP($B283,三大美股走勢!$A$4:$J$495,4,FALSE)</f>
        <v>0</v>
      </c>
      <c r="AE283" s="36">
        <f>VLOOKUP($B283,三大美股走勢!$A$4:$J$495,7,FALSE)</f>
        <v>0</v>
      </c>
      <c r="AF283" s="36">
        <f>VLOOKUP($B283,三大美股走勢!$A$4:$J$495,10,FALSE)</f>
        <v>0</v>
      </c>
    </row>
    <row r="284" spans="2:32">
      <c r="B284" s="35">
        <v>43063</v>
      </c>
      <c r="C284" s="36">
        <f>VLOOKUP($B284,大盤與近月台指!$A$4:$I$499,2,FALSE)</f>
        <v>10854.09</v>
      </c>
      <c r="D284" s="37">
        <f>VLOOKUP($B284,大盤與近月台指!$A$4:$I$499,3,FALSE)</f>
        <v>-0.48</v>
      </c>
      <c r="E284" s="38">
        <f>VLOOKUP($B284,大盤與近月台指!$A$4:$I$499,4,FALSE)</f>
        <v>0</v>
      </c>
      <c r="F284" s="36" t="str">
        <f>VLOOKUP($B284,大盤與近月台指!$A$4:$I$499,5,FALSE)</f>
        <v>1251.65億</v>
      </c>
      <c r="G284" s="52">
        <f>VLOOKUP($B284,三大法人買賣超!$A$4:$I$500,3,FALSE)</f>
        <v>-1.7898050999999999</v>
      </c>
      <c r="H284" s="37">
        <f>VLOOKUP($B284,三大法人買賣超!$A$4:$I$500,5,FALSE)</f>
        <v>-7.4737114599999996</v>
      </c>
      <c r="I284" s="29">
        <f>VLOOKUP($B284,三大法人買賣超!$A$4:$I$500,7,FALSE)</f>
        <v>-2.1035349999999999</v>
      </c>
      <c r="J284" s="29">
        <f>VLOOKUP($B284,三大法人買賣超!$A$4:$I$500,9,FALSE)</f>
        <v>-30.595918449999999</v>
      </c>
      <c r="K284" s="40">
        <f>新台幣匯率美元指數!B285</f>
        <v>30.01</v>
      </c>
      <c r="L284" s="41">
        <f>新台幣匯率美元指數!C285</f>
        <v>3.0000000000000001E-3</v>
      </c>
      <c r="M284" s="42">
        <f>新台幣匯率美元指數!D285</f>
        <v>92.781999999999996</v>
      </c>
      <c r="N284" s="29">
        <f>VLOOKUP($B284,期貨未平倉口數!$A$4:$M$499,4,FALSE)</f>
        <v>2367.75</v>
      </c>
      <c r="O284" s="29">
        <f>VLOOKUP($B284,期貨未平倉口數!$A$4:$M$499,9,FALSE)</f>
        <v>48151</v>
      </c>
      <c r="P284" s="29">
        <f>VLOOKUP($B284,期貨未平倉口數!$A$4:$M$499,10,FALSE)</f>
        <v>9364.5</v>
      </c>
      <c r="Q284" s="29">
        <f>VLOOKUP($B284,期貨未平倉口數!$A$4:$M$499,11,FALSE)</f>
        <v>-382.75</v>
      </c>
      <c r="R284" s="67">
        <f>VLOOKUP($B284,選擇權未平倉餘額!$A$4:$I$500,6,FALSE)</f>
        <v>-17.216899999999999</v>
      </c>
      <c r="S284" s="67">
        <f>VLOOKUP($B284,選擇權未平倉餘額!$A$4:$I$500,7,FALSE)</f>
        <v>0.27360000000000001</v>
      </c>
      <c r="T284" s="67">
        <f>VLOOKUP($B284,選擇權未平倉餘額!$A$4:$I$500,8,FALSE)</f>
        <v>70.3887</v>
      </c>
      <c r="U284" s="67">
        <f>VLOOKUP($B284,選擇權未平倉餘額!$A$4:$I$500,9,FALSE)</f>
        <v>17.2852</v>
      </c>
      <c r="V284" s="42">
        <f>VLOOKUP($B284,臺指選擇權P_C_Ratios!$A$4:$C$500,3,FALSE)</f>
        <v>1.6412</v>
      </c>
      <c r="W284" s="44">
        <f>VLOOKUP($B284,散戶多空比!$A$6:$L$500,12,FALSE)</f>
        <v>-0.14725792630676948</v>
      </c>
      <c r="X284" s="43">
        <f>VLOOKUP($B284,期貨大額交易人未沖銷部位!$A$4:$O$499,4,FALSE)</f>
        <v>2634</v>
      </c>
      <c r="Y284" s="43">
        <f>VLOOKUP($B284,期貨大額交易人未沖銷部位!$A$4:$O$499,7,FALSE)</f>
        <v>11622</v>
      </c>
      <c r="Z284" s="43">
        <f>VLOOKUP($B284,期貨大額交易人未沖銷部位!$A$4:$O$499,10,FALSE)</f>
        <v>3381</v>
      </c>
      <c r="AA284" s="43">
        <f>VLOOKUP($B284,期貨大額交易人未沖銷部位!$A$4:$O$499,13,FALSE)</f>
        <v>10639</v>
      </c>
      <c r="AB284" s="43">
        <f>VLOOKUP($B284,期貨大額交易人未沖銷部位!$A$4:$O$499,14,FALSE)</f>
        <v>747</v>
      </c>
      <c r="AC284" s="43">
        <f>VLOOKUP($B284,期貨大額交易人未沖銷部位!$A$4:$O$499,15,FALSE)</f>
        <v>-983</v>
      </c>
      <c r="AD284" s="36">
        <f>VLOOKUP($B284,三大美股走勢!$A$4:$J$495,4,FALSE)</f>
        <v>1.4E-3</v>
      </c>
      <c r="AE284" s="36">
        <f>VLOOKUP($B284,三大美股走勢!$A$4:$J$495,7,FALSE)</f>
        <v>3.2000000000000002E-3</v>
      </c>
      <c r="AF284" s="36" t="str">
        <f>VLOOKUP($B284,三大美股走勢!$A$4:$J$495,10,FALSE)</f>
        <v xml:space="preserve">0.95%	</v>
      </c>
    </row>
    <row r="285" spans="2:32">
      <c r="B285" s="35">
        <v>43064</v>
      </c>
      <c r="C285" s="36">
        <f>VLOOKUP($B285,大盤與近月台指!$A$4:$I$499,2,FALSE)</f>
        <v>0</v>
      </c>
      <c r="D285" s="37">
        <f>VLOOKUP($B285,大盤與近月台指!$A$4:$I$499,3,FALSE)</f>
        <v>0</v>
      </c>
      <c r="E285" s="38">
        <f>VLOOKUP($B285,大盤與近月台指!$A$4:$I$499,4,FALSE)</f>
        <v>0</v>
      </c>
      <c r="F285" s="36">
        <f>VLOOKUP($B285,大盤與近月台指!$A$4:$I$499,5,FALSE)</f>
        <v>0</v>
      </c>
      <c r="G285" s="52">
        <f>VLOOKUP($B285,三大法人買賣超!$A$4:$I$500,3,FALSE)</f>
        <v>0</v>
      </c>
      <c r="H285" s="37">
        <f>VLOOKUP($B285,三大法人買賣超!$A$4:$I$500,5,FALSE)</f>
        <v>0</v>
      </c>
      <c r="I285" s="29">
        <f>VLOOKUP($B285,三大法人買賣超!$A$4:$I$500,7,FALSE)</f>
        <v>0</v>
      </c>
      <c r="J285" s="29">
        <f>VLOOKUP($B285,三大法人買賣超!$A$4:$I$500,9,FALSE)</f>
        <v>0</v>
      </c>
      <c r="K285" s="40">
        <f>新台幣匯率美元指數!B286</f>
        <v>0</v>
      </c>
      <c r="L285" s="41">
        <f>新台幣匯率美元指數!C286</f>
        <v>0</v>
      </c>
      <c r="M285" s="42">
        <f>新台幣匯率美元指數!D286</f>
        <v>0</v>
      </c>
      <c r="N285" s="29">
        <f>VLOOKUP($B285,期貨未平倉口數!$A$4:$M$499,4,FALSE)</f>
        <v>0</v>
      </c>
      <c r="O285" s="29">
        <f>VLOOKUP($B285,期貨未平倉口數!$A$4:$M$499,9,FALSE)</f>
        <v>0</v>
      </c>
      <c r="P285" s="29">
        <f>VLOOKUP($B285,期貨未平倉口數!$A$4:$M$499,10,FALSE)</f>
        <v>0</v>
      </c>
      <c r="Q285" s="29">
        <f>VLOOKUP($B285,期貨未平倉口數!$A$4:$M$499,11,FALSE)</f>
        <v>0</v>
      </c>
      <c r="R285" s="67">
        <f>VLOOKUP($B285,選擇權未平倉餘額!$A$4:$I$500,6,FALSE)</f>
        <v>0</v>
      </c>
      <c r="S285" s="67">
        <f>VLOOKUP($B285,選擇權未平倉餘額!$A$4:$I$500,7,FALSE)</f>
        <v>0</v>
      </c>
      <c r="T285" s="67">
        <f>VLOOKUP($B285,選擇權未平倉餘額!$A$4:$I$500,8,FALSE)</f>
        <v>0</v>
      </c>
      <c r="U285" s="67">
        <f>VLOOKUP($B285,選擇權未平倉餘額!$A$4:$I$500,9,FALSE)</f>
        <v>0</v>
      </c>
      <c r="V285" s="42">
        <f>VLOOKUP($B285,臺指選擇權P_C_Ratios!$A$4:$C$500,3,FALSE)</f>
        <v>0</v>
      </c>
      <c r="W285" s="44">
        <f>VLOOKUP($B285,散戶多空比!$A$6:$L$500,12,FALSE)</f>
        <v>0</v>
      </c>
      <c r="X285" s="43">
        <f>VLOOKUP($B285,期貨大額交易人未沖銷部位!$A$4:$O$499,4,FALSE)</f>
        <v>0</v>
      </c>
      <c r="Y285" s="43">
        <f>VLOOKUP($B285,期貨大額交易人未沖銷部位!$A$4:$O$499,7,FALSE)</f>
        <v>0</v>
      </c>
      <c r="Z285" s="43">
        <f>VLOOKUP($B285,期貨大額交易人未沖銷部位!$A$4:$O$499,10,FALSE)</f>
        <v>0</v>
      </c>
      <c r="AA285" s="43">
        <f>VLOOKUP($B285,期貨大額交易人未沖銷部位!$A$4:$O$499,13,FALSE)</f>
        <v>0</v>
      </c>
      <c r="AB285" s="43">
        <f>VLOOKUP($B285,期貨大額交易人未沖銷部位!$A$4:$O$499,14,FALSE)</f>
        <v>0</v>
      </c>
      <c r="AC285" s="43">
        <f>VLOOKUP($B285,期貨大額交易人未沖銷部位!$A$4:$O$499,15,FALSE)</f>
        <v>0</v>
      </c>
      <c r="AD285" s="36">
        <f>VLOOKUP($B285,三大美股走勢!$A$4:$J$495,4,FALSE)</f>
        <v>0</v>
      </c>
      <c r="AE285" s="36">
        <f>VLOOKUP($B285,三大美股走勢!$A$4:$J$495,7,FALSE)</f>
        <v>0</v>
      </c>
      <c r="AF285" s="36">
        <f>VLOOKUP($B285,三大美股走勢!$A$4:$J$495,10,FALSE)</f>
        <v>0</v>
      </c>
    </row>
    <row r="286" spans="2:32">
      <c r="B286" s="35">
        <v>43065</v>
      </c>
      <c r="C286" s="36">
        <f>VLOOKUP($B286,大盤與近月台指!$A$4:$I$499,2,FALSE)</f>
        <v>0</v>
      </c>
      <c r="D286" s="37">
        <f>VLOOKUP($B286,大盤與近月台指!$A$4:$I$499,3,FALSE)</f>
        <v>0</v>
      </c>
      <c r="E286" s="38">
        <f>VLOOKUP($B286,大盤與近月台指!$A$4:$I$499,4,FALSE)</f>
        <v>0</v>
      </c>
      <c r="F286" s="36">
        <f>VLOOKUP($B286,大盤與近月台指!$A$4:$I$499,5,FALSE)</f>
        <v>0</v>
      </c>
      <c r="G286" s="52">
        <f>VLOOKUP($B286,三大法人買賣超!$A$4:$I$500,3,FALSE)</f>
        <v>0</v>
      </c>
      <c r="H286" s="37">
        <f>VLOOKUP($B286,三大法人買賣超!$A$4:$I$500,5,FALSE)</f>
        <v>0</v>
      </c>
      <c r="I286" s="29">
        <f>VLOOKUP($B286,三大法人買賣超!$A$4:$I$500,7,FALSE)</f>
        <v>0</v>
      </c>
      <c r="J286" s="29">
        <f>VLOOKUP($B286,三大法人買賣超!$A$4:$I$500,9,FALSE)</f>
        <v>0</v>
      </c>
      <c r="K286" s="40">
        <f>新台幣匯率美元指數!B287</f>
        <v>0</v>
      </c>
      <c r="L286" s="41">
        <f>新台幣匯率美元指數!C287</f>
        <v>0</v>
      </c>
      <c r="M286" s="42">
        <f>新台幣匯率美元指數!D287</f>
        <v>0</v>
      </c>
      <c r="N286" s="29">
        <f>VLOOKUP($B286,期貨未平倉口數!$A$4:$M$499,4,FALSE)</f>
        <v>0</v>
      </c>
      <c r="O286" s="29">
        <f>VLOOKUP($B286,期貨未平倉口數!$A$4:$M$499,9,FALSE)</f>
        <v>0</v>
      </c>
      <c r="P286" s="29">
        <f>VLOOKUP($B286,期貨未平倉口數!$A$4:$M$499,10,FALSE)</f>
        <v>0</v>
      </c>
      <c r="Q286" s="29">
        <f>VLOOKUP($B286,期貨未平倉口數!$A$4:$M$499,11,FALSE)</f>
        <v>0</v>
      </c>
      <c r="R286" s="67">
        <f>VLOOKUP($B286,選擇權未平倉餘額!$A$4:$I$500,6,FALSE)</f>
        <v>0</v>
      </c>
      <c r="S286" s="67">
        <f>VLOOKUP($B286,選擇權未平倉餘額!$A$4:$I$500,7,FALSE)</f>
        <v>0</v>
      </c>
      <c r="T286" s="67">
        <f>VLOOKUP($B286,選擇權未平倉餘額!$A$4:$I$500,8,FALSE)</f>
        <v>0</v>
      </c>
      <c r="U286" s="67">
        <f>VLOOKUP($B286,選擇權未平倉餘額!$A$4:$I$500,9,FALSE)</f>
        <v>0</v>
      </c>
      <c r="V286" s="42">
        <f>VLOOKUP($B286,臺指選擇權P_C_Ratios!$A$4:$C$500,3,FALSE)</f>
        <v>0</v>
      </c>
      <c r="W286" s="44">
        <f>VLOOKUP($B286,散戶多空比!$A$6:$L$500,12,FALSE)</f>
        <v>0</v>
      </c>
      <c r="X286" s="43">
        <f>VLOOKUP($B286,期貨大額交易人未沖銷部位!$A$4:$O$499,4,FALSE)</f>
        <v>0</v>
      </c>
      <c r="Y286" s="43">
        <f>VLOOKUP($B286,期貨大額交易人未沖銷部位!$A$4:$O$499,7,FALSE)</f>
        <v>0</v>
      </c>
      <c r="Z286" s="43">
        <f>VLOOKUP($B286,期貨大額交易人未沖銷部位!$A$4:$O$499,10,FALSE)</f>
        <v>0</v>
      </c>
      <c r="AA286" s="43">
        <f>VLOOKUP($B286,期貨大額交易人未沖銷部位!$A$4:$O$499,13,FALSE)</f>
        <v>0</v>
      </c>
      <c r="AB286" s="43">
        <f>VLOOKUP($B286,期貨大額交易人未沖銷部位!$A$4:$O$499,14,FALSE)</f>
        <v>0</v>
      </c>
      <c r="AC286" s="43">
        <f>VLOOKUP($B286,期貨大額交易人未沖銷部位!$A$4:$O$499,15,FALSE)</f>
        <v>0</v>
      </c>
      <c r="AD286" s="36">
        <f>VLOOKUP($B286,三大美股走勢!$A$4:$J$495,4,FALSE)</f>
        <v>0</v>
      </c>
      <c r="AE286" s="36">
        <f>VLOOKUP($B286,三大美股走勢!$A$4:$J$495,7,FALSE)</f>
        <v>0</v>
      </c>
      <c r="AF286" s="36">
        <f>VLOOKUP($B286,三大美股走勢!$A$4:$J$495,10,FALSE)</f>
        <v>0</v>
      </c>
    </row>
    <row r="287" spans="2:32">
      <c r="B287" s="35">
        <v>43066</v>
      </c>
      <c r="C287" s="36" t="str">
        <f>VLOOKUP($B287,大盤與近月台指!$A$4:$I$499,2,FALSE)</f>
        <v xml:space="preserve">10750.93	</v>
      </c>
      <c r="D287" s="37">
        <f>VLOOKUP($B287,大盤與近月台指!$A$4:$I$499,3,FALSE)</f>
        <v>-103.16</v>
      </c>
      <c r="E287" s="38" t="str">
        <f>VLOOKUP($B287,大盤與近月台指!$A$4:$I$499,4,FALSE)</f>
        <v xml:space="preserve">	-0.95%	</v>
      </c>
      <c r="F287" s="36" t="str">
        <f>VLOOKUP($B287,大盤與近月台指!$A$4:$I$499,5,FALSE)</f>
        <v>1337.61億</v>
      </c>
      <c r="G287" s="52">
        <f>VLOOKUP($B287,三大法人買賣超!$A$4:$I$500,3,FALSE)</f>
        <v>-6.0746008299999996</v>
      </c>
      <c r="H287" s="37">
        <f>VLOOKUP($B287,三大法人買賣超!$A$4:$I$500,5,FALSE)</f>
        <v>-13.06801986</v>
      </c>
      <c r="I287" s="29">
        <f>VLOOKUP($B287,三大法人買賣超!$A$4:$I$500,7,FALSE)</f>
        <v>-6.2109449799999998</v>
      </c>
      <c r="J287" s="29">
        <f>VLOOKUP($B287,三大法人買賣超!$A$4:$I$500,9,FALSE)</f>
        <v>-82.885388610000007</v>
      </c>
      <c r="K287" s="40" t="str">
        <f>新台幣匯率美元指數!B288</f>
        <v xml:space="preserve">30.006	</v>
      </c>
      <c r="L287" s="41">
        <f>新台幣匯率美元指數!C288</f>
        <v>-4.0000000000000001E-3</v>
      </c>
      <c r="M287" s="42">
        <f>新台幣匯率美元指數!D288</f>
        <v>92.903999999999996</v>
      </c>
      <c r="N287" s="29">
        <f>VLOOKUP($B287,期貨未平倉口數!$A$4:$M$499,4,FALSE)</f>
        <v>-403</v>
      </c>
      <c r="O287" s="29">
        <f>VLOOKUP($B287,期貨未平倉口數!$A$4:$M$499,9,FALSE)</f>
        <v>43045.75</v>
      </c>
      <c r="P287" s="29">
        <f>VLOOKUP($B287,期貨未平倉口數!$A$4:$M$499,10,FALSE)</f>
        <v>4259.25</v>
      </c>
      <c r="Q287" s="29">
        <f>VLOOKUP($B287,期貨未平倉口數!$A$4:$M$499,11,FALSE)</f>
        <v>-5105.25</v>
      </c>
      <c r="R287" s="67">
        <f>VLOOKUP($B287,選擇權未平倉餘額!$A$4:$I$500,6,FALSE)</f>
        <v>-12.101800000000001</v>
      </c>
      <c r="S287" s="67">
        <f>VLOOKUP($B287,選擇權未平倉餘額!$A$4:$I$500,7,FALSE)</f>
        <v>2.3119000000000001</v>
      </c>
      <c r="T287" s="67">
        <f>VLOOKUP($B287,選擇權未平倉餘額!$A$4:$I$500,8,FALSE)</f>
        <v>49.163499999999999</v>
      </c>
      <c r="U287" s="67">
        <f>VLOOKUP($B287,選擇權未平倉餘額!$A$4:$I$500,9,FALSE)</f>
        <v>27.650500000000001</v>
      </c>
      <c r="V287" s="42">
        <f>VLOOKUP($B287,臺指選擇權P_C_Ratios!$A$4:$C$500,3,FALSE)</f>
        <v>1.4731999999999998</v>
      </c>
      <c r="W287" s="44">
        <f>VLOOKUP($B287,散戶多空比!$A$6:$L$500,12,FALSE)</f>
        <v>5.4563333257106265E-2</v>
      </c>
      <c r="X287" s="43">
        <f>VLOOKUP($B287,期貨大額交易人未沖銷部位!$A$4:$O$499,4,FALSE)</f>
        <v>-483</v>
      </c>
      <c r="Y287" s="43">
        <f>VLOOKUP($B287,期貨大額交易人未沖銷部位!$A$4:$O$499,7,FALSE)</f>
        <v>8184</v>
      </c>
      <c r="Z287" s="43">
        <f>VLOOKUP($B287,期貨大額交易人未沖銷部位!$A$4:$O$499,10,FALSE)</f>
        <v>-46</v>
      </c>
      <c r="AA287" s="43">
        <f>VLOOKUP($B287,期貨大額交易人未沖銷部位!$A$4:$O$499,13,FALSE)</f>
        <v>7104</v>
      </c>
      <c r="AB287" s="43">
        <f>VLOOKUP($B287,期貨大額交易人未沖銷部位!$A$4:$O$499,14,FALSE)</f>
        <v>437</v>
      </c>
      <c r="AC287" s="43">
        <f>VLOOKUP($B287,期貨大額交易人未沖銷部位!$A$4:$O$499,15,FALSE)</f>
        <v>-1080</v>
      </c>
      <c r="AD287" s="36">
        <f>VLOOKUP($B287,三大美股走勢!$A$4:$J$495,4,FALSE)</f>
        <v>1E-3</v>
      </c>
      <c r="AE287" s="36">
        <f>VLOOKUP($B287,三大美股走勢!$A$4:$J$495,7,FALSE)</f>
        <v>-1.5E-3</v>
      </c>
      <c r="AF287" s="36">
        <f>VLOOKUP($B287,三大美股走勢!$A$4:$J$495,10,FALSE)</f>
        <v>-1.3100000000000001E-2</v>
      </c>
    </row>
    <row r="288" spans="2:32">
      <c r="B288" s="35">
        <v>43067</v>
      </c>
      <c r="C288" s="36">
        <f>VLOOKUP($B288,大盤與近月台指!$A$4:$I$499,2,FALSE)</f>
        <v>10707.07</v>
      </c>
      <c r="D288" s="37">
        <f>VLOOKUP($B288,大盤與近月台指!$A$4:$I$499,3,FALSE)</f>
        <v>-43.86</v>
      </c>
      <c r="E288" s="38">
        <f>VLOOKUP($B288,大盤與近月台指!$A$4:$I$499,4,FALSE)</f>
        <v>-4.1000000000000003E-3</v>
      </c>
      <c r="F288" s="36" t="str">
        <f>VLOOKUP($B288,大盤與近月台指!$A$4:$I$499,5,FALSE)</f>
        <v>1391.95億</v>
      </c>
      <c r="G288" s="52">
        <f>VLOOKUP($B288,三大法人買賣超!$A$4:$I$500,3,FALSE)</f>
        <v>-1.0154863000000001</v>
      </c>
      <c r="H288" s="37">
        <f>VLOOKUP($B288,三大法人買賣超!$A$4:$I$500,5,FALSE)</f>
        <v>-2.3974580099999998</v>
      </c>
      <c r="I288" s="29">
        <f>VLOOKUP($B288,三大法人買賣超!$A$4:$I$500,7,FALSE)</f>
        <v>-14.61527255</v>
      </c>
      <c r="J288" s="29">
        <f>VLOOKUP($B288,三大法人買賣超!$A$4:$I$500,9,FALSE)</f>
        <v>-85.89640498</v>
      </c>
      <c r="K288" s="40">
        <f>新台幣匯率美元指數!B289</f>
        <v>30.001000000000001</v>
      </c>
      <c r="L288" s="41">
        <f>新台幣匯率美元指數!C289</f>
        <v>-5.0000000000000001E-3</v>
      </c>
      <c r="M288" s="42">
        <f>新台幣匯率美元指數!D289</f>
        <v>93.27</v>
      </c>
      <c r="N288" s="29">
        <f>VLOOKUP($B288,期貨未平倉口數!$A$4:$M$499,4,FALSE)</f>
        <v>-4619.5</v>
      </c>
      <c r="O288" s="29">
        <f>VLOOKUP($B288,期貨未平倉口數!$A$4:$M$499,9,FALSE)</f>
        <v>42895.5</v>
      </c>
      <c r="P288" s="29">
        <f>VLOOKUP($B288,期貨未平倉口數!$A$4:$M$499,10,FALSE)</f>
        <v>4109</v>
      </c>
      <c r="Q288" s="29">
        <f>VLOOKUP($B288,期貨未平倉口數!$A$4:$M$499,11,FALSE)</f>
        <v>-150.25</v>
      </c>
      <c r="R288" s="67">
        <f>VLOOKUP($B288,選擇權未平倉餘額!$A$4:$I$500,6,FALSE)</f>
        <v>-10.3804</v>
      </c>
      <c r="S288" s="67">
        <f>VLOOKUP($B288,選擇權未平倉餘額!$A$4:$I$500,7,FALSE)</f>
        <v>-3.0419</v>
      </c>
      <c r="T288" s="67">
        <f>VLOOKUP($B288,選擇權未平倉餘額!$A$4:$I$500,8,FALSE)</f>
        <v>43.8872</v>
      </c>
      <c r="U288" s="67">
        <f>VLOOKUP($B288,選擇權未平倉餘額!$A$4:$I$500,9,FALSE)</f>
        <v>35.128700000000002</v>
      </c>
      <c r="V288" s="42">
        <f>VLOOKUP($B288,臺指選擇權P_C_Ratios!$A$4:$C$500,3,FALSE)</f>
        <v>1.3507</v>
      </c>
      <c r="W288" s="44">
        <f>VLOOKUP($B288,散戶多空比!$A$6:$L$500,12,FALSE)</f>
        <v>8.6643865649390514E-2</v>
      </c>
      <c r="X288" s="43">
        <f>VLOOKUP($B288,期貨大額交易人未沖銷部位!$A$4:$O$499,4,FALSE)</f>
        <v>-474</v>
      </c>
      <c r="Y288" s="43">
        <f>VLOOKUP($B288,期貨大額交易人未沖銷部位!$A$4:$O$499,7,FALSE)</f>
        <v>7451</v>
      </c>
      <c r="Z288" s="43">
        <f>VLOOKUP($B288,期貨大額交易人未沖銷部位!$A$4:$O$499,10,FALSE)</f>
        <v>-279</v>
      </c>
      <c r="AA288" s="43">
        <f>VLOOKUP($B288,期貨大額交易人未沖銷部位!$A$4:$O$499,13,FALSE)</f>
        <v>6094</v>
      </c>
      <c r="AB288" s="43">
        <f>VLOOKUP($B288,期貨大額交易人未沖銷部位!$A$4:$O$499,14,FALSE)</f>
        <v>195</v>
      </c>
      <c r="AC288" s="43">
        <f>VLOOKUP($B288,期貨大額交易人未沖銷部位!$A$4:$O$499,15,FALSE)</f>
        <v>-1357</v>
      </c>
      <c r="AD288" s="36">
        <f>VLOOKUP($B288,三大美股走勢!$A$4:$J$495,4,FALSE)</f>
        <v>1.09E-2</v>
      </c>
      <c r="AE288" s="36">
        <f>VLOOKUP($B288,三大美股走勢!$A$4:$J$495,7,FALSE)</f>
        <v>4.8999999999999998E-3</v>
      </c>
      <c r="AF288" s="36">
        <f>VLOOKUP($B288,三大美股走勢!$A$4:$J$495,10,FALSE)</f>
        <v>-8.0000000000000004E-4</v>
      </c>
    </row>
    <row r="289" spans="2:32">
      <c r="B289" s="35">
        <v>43068</v>
      </c>
      <c r="C289" s="36">
        <f>VLOOKUP($B289,大盤與近月台指!$A$4:$I$499,2,FALSE)</f>
        <v>10713.55</v>
      </c>
      <c r="D289" s="37">
        <f>VLOOKUP($B289,大盤與近月台指!$A$4:$I$499,3,FALSE)</f>
        <v>6.48</v>
      </c>
      <c r="E289" s="38">
        <f>VLOOKUP($B289,大盤與近月台指!$A$4:$I$499,4,FALSE)</f>
        <v>5.9999999999999995E-4</v>
      </c>
      <c r="F289" s="36" t="str">
        <f>VLOOKUP($B289,大盤與近月台指!$A$4:$I$499,5,FALSE)</f>
        <v>1337.63億</v>
      </c>
      <c r="G289" s="52">
        <f>VLOOKUP($B289,三大法人買賣超!$A$4:$I$500,3,FALSE)</f>
        <v>0.54933242999999998</v>
      </c>
      <c r="H289" s="37">
        <f>VLOOKUP($B289,三大法人買賣超!$A$4:$I$500,5,FALSE)</f>
        <v>-2.8958637899999999</v>
      </c>
      <c r="I289" s="29">
        <f>VLOOKUP($B289,三大法人買賣超!$A$4:$I$500,7,FALSE)</f>
        <v>-2.0577418999999999</v>
      </c>
      <c r="J289" s="29">
        <f>VLOOKUP($B289,三大法人買賣超!$A$4:$I$500,9,FALSE)</f>
        <v>-66.805726649999997</v>
      </c>
      <c r="K289" s="40">
        <f>新台幣匯率美元指數!B290</f>
        <v>29.99</v>
      </c>
      <c r="L289" s="41">
        <f>新台幣匯率美元指數!C290</f>
        <v>-1.0999999999999999E-2</v>
      </c>
      <c r="M289" s="42">
        <f>新台幣匯率美元指數!D290</f>
        <v>93.164000000000001</v>
      </c>
      <c r="N289" s="29">
        <f>VLOOKUP($B289,期貨未平倉口數!$A$4:$M$499,4,FALSE)</f>
        <v>-3168.5</v>
      </c>
      <c r="O289" s="29">
        <f>VLOOKUP($B289,期貨未平倉口數!$A$4:$M$499,9,FALSE)</f>
        <v>42831.5</v>
      </c>
      <c r="P289" s="29">
        <f>VLOOKUP($B289,期貨未平倉口數!$A$4:$M$499,10,FALSE)</f>
        <v>4045</v>
      </c>
      <c r="Q289" s="29">
        <f>VLOOKUP($B289,期貨未平倉口數!$A$4:$M$499,11,FALSE)</f>
        <v>-64</v>
      </c>
      <c r="R289" s="67">
        <f>VLOOKUP($B289,選擇權未平倉餘額!$A$4:$I$500,6,FALSE)</f>
        <v>-11.502599999999999</v>
      </c>
      <c r="S289" s="67">
        <f>VLOOKUP($B289,選擇權未平倉餘額!$A$4:$I$500,7,FALSE)</f>
        <v>-7.5269000000000004</v>
      </c>
      <c r="T289" s="67">
        <f>VLOOKUP($B289,選擇權未平倉餘額!$A$4:$I$500,8,FALSE)</f>
        <v>46.601500000000001</v>
      </c>
      <c r="U289" s="67">
        <f>VLOOKUP($B289,選擇權未平倉餘額!$A$4:$I$500,9,FALSE)</f>
        <v>39.512700000000002</v>
      </c>
      <c r="V289" s="42">
        <f>VLOOKUP($B289,臺指選擇權P_C_Ratios!$A$4:$C$500,3,FALSE)</f>
        <v>1.5633000000000001</v>
      </c>
      <c r="W289" s="44">
        <f>VLOOKUP($B289,散戶多空比!$A$6:$L$500,12,FALSE)</f>
        <v>9.1843728581220016E-2</v>
      </c>
      <c r="X289" s="43">
        <f>VLOOKUP($B289,期貨大額交易人未沖銷部位!$A$4:$O$499,4,FALSE)</f>
        <v>-569</v>
      </c>
      <c r="Y289" s="43">
        <f>VLOOKUP($B289,期貨大額交易人未沖銷部位!$A$4:$O$499,7,FALSE)</f>
        <v>8025</v>
      </c>
      <c r="Z289" s="43">
        <f>VLOOKUP($B289,期貨大額交易人未沖銷部位!$A$4:$O$499,10,FALSE)</f>
        <v>-87</v>
      </c>
      <c r="AA289" s="43">
        <f>VLOOKUP($B289,期貨大額交易人未沖銷部位!$A$4:$O$499,13,FALSE)</f>
        <v>7211</v>
      </c>
      <c r="AB289" s="43">
        <f>VLOOKUP($B289,期貨大額交易人未沖銷部位!$A$4:$O$499,14,FALSE)</f>
        <v>482</v>
      </c>
      <c r="AC289" s="43">
        <f>VLOOKUP($B289,期貨大額交易人未沖銷部位!$A$4:$O$499,15,FALSE)</f>
        <v>-814</v>
      </c>
      <c r="AD289" s="36">
        <f>VLOOKUP($B289,三大美股走勢!$A$4:$J$495,4,FALSE)</f>
        <v>4.4000000000000003E-3</v>
      </c>
      <c r="AE289" s="36">
        <f>VLOOKUP($B289,三大美股走勢!$A$4:$J$495,7,FALSE)</f>
        <v>-1.2699999999999999E-2</v>
      </c>
      <c r="AF289" s="36">
        <f>VLOOKUP($B289,三大美股走勢!$A$4:$J$495,10,FALSE)</f>
        <v>-4.3900000000000002E-2</v>
      </c>
    </row>
    <row r="290" spans="2:32">
      <c r="B290" s="35">
        <v>43069</v>
      </c>
      <c r="C290" s="36">
        <f>VLOOKUP($B290,大盤與近月台指!$A$4:$I$499,2,FALSE)</f>
        <v>10560.44</v>
      </c>
      <c r="D290" s="37">
        <f>VLOOKUP($B290,大盤與近月台指!$A$4:$I$499,3,FALSE)</f>
        <v>-153.11000000000001</v>
      </c>
      <c r="E290" s="38">
        <f>VLOOKUP($B290,大盤與近月台指!$A$4:$I$499,4,FALSE)</f>
        <v>-1.43E-2</v>
      </c>
      <c r="F290" s="36" t="str">
        <f>VLOOKUP($B290,大盤與近月台指!$A$4:$I$499,5,FALSE)</f>
        <v>2299.18億</v>
      </c>
      <c r="G290" s="52">
        <f>VLOOKUP($B290,三大法人買賣超!$A$4:$I$500,3,FALSE)</f>
        <v>-9.6360932399999992</v>
      </c>
      <c r="H290" s="37">
        <f>VLOOKUP($B290,三大法人買賣超!$A$4:$I$500,5,FALSE)</f>
        <v>-4.1314189600000004</v>
      </c>
      <c r="I290" s="29">
        <f>VLOOKUP($B290,三大法人買賣超!$A$4:$I$500,7,FALSE)</f>
        <v>-16.194204679999999</v>
      </c>
      <c r="J290" s="29">
        <f>VLOOKUP($B290,三大法人買賣超!$A$4:$I$500,9,FALSE)</f>
        <v>-136.85550803000001</v>
      </c>
      <c r="K290" s="40">
        <f>新台幣匯率美元指數!B291</f>
        <v>30.01</v>
      </c>
      <c r="L290" s="41">
        <f>新台幣匯率美元指數!C291</f>
        <v>0.02</v>
      </c>
      <c r="M290" s="42">
        <f>新台幣匯率美元指數!D291</f>
        <v>0</v>
      </c>
      <c r="N290" s="29">
        <f>VLOOKUP($B290,期貨未平倉口數!$A$4:$M$499,4,FALSE)</f>
        <v>-4530.5</v>
      </c>
      <c r="O290" s="29">
        <f>VLOOKUP($B290,期貨未平倉口數!$A$4:$M$499,9,FALSE)</f>
        <v>36798</v>
      </c>
      <c r="P290" s="29">
        <f>VLOOKUP($B290,期貨未平倉口數!$A$4:$M$499,10,FALSE)</f>
        <v>-1988.5</v>
      </c>
      <c r="Q290" s="29">
        <f>VLOOKUP($B290,期貨未平倉口數!$A$4:$M$499,11,FALSE)</f>
        <v>-6033.5</v>
      </c>
      <c r="R290" s="67">
        <f>VLOOKUP($B290,選擇權未平倉餘額!$A$4:$I$500,6,FALSE)</f>
        <v>-8.7545999999999999</v>
      </c>
      <c r="S290" s="67">
        <f>VLOOKUP($B290,選擇權未平倉餘額!$A$4:$I$500,7,FALSE)</f>
        <v>-10.458299999999999</v>
      </c>
      <c r="T290" s="67">
        <f>VLOOKUP($B290,選擇權未平倉餘額!$A$4:$I$500,8,FALSE)</f>
        <v>29.467199999999998</v>
      </c>
      <c r="U290" s="67">
        <f>VLOOKUP($B290,選擇權未平倉餘額!$A$4:$I$500,9,FALSE)</f>
        <v>70.708699999999993</v>
      </c>
      <c r="V290" s="42">
        <f>VLOOKUP($B290,臺指選擇權P_C_Ratios!$A$4:$C$500,3,FALSE)</f>
        <v>1.3738999999999999</v>
      </c>
      <c r="W290" s="44">
        <f>VLOOKUP($B290,散戶多空比!$A$6:$L$500,12,FALSE)</f>
        <v>0.2804285486697467</v>
      </c>
      <c r="X290" s="43">
        <f>VLOOKUP($B290,期貨大額交易人未沖銷部位!$A$4:$O$499,4,FALSE)</f>
        <v>-4136</v>
      </c>
      <c r="Y290" s="43">
        <f>VLOOKUP($B290,期貨大額交易人未沖銷部位!$A$4:$O$499,7,FALSE)</f>
        <v>5737</v>
      </c>
      <c r="Z290" s="43">
        <f>VLOOKUP($B290,期貨大額交易人未沖銷部位!$A$4:$O$499,10,FALSE)</f>
        <v>-3655</v>
      </c>
      <c r="AA290" s="43">
        <f>VLOOKUP($B290,期貨大額交易人未沖銷部位!$A$4:$O$499,13,FALSE)</f>
        <v>4537</v>
      </c>
      <c r="AB290" s="43">
        <f>VLOOKUP($B290,期貨大額交易人未沖銷部位!$A$4:$O$499,14,FALSE)</f>
        <v>481</v>
      </c>
      <c r="AC290" s="43">
        <f>VLOOKUP($B290,期貨大額交易人未沖銷部位!$A$4:$O$499,15,FALSE)</f>
        <v>-1200</v>
      </c>
      <c r="AD290" s="36" t="e">
        <f>VLOOKUP($B290,三大美股走勢!$A$4:$J$495,4,FALSE)</f>
        <v>#N/A</v>
      </c>
      <c r="AE290" s="36" t="e">
        <f>VLOOKUP($B290,三大美股走勢!$A$4:$J$495,7,FALSE)</f>
        <v>#N/A</v>
      </c>
      <c r="AF290" s="36" t="e">
        <f>VLOOKUP($B290,三大美股走勢!$A$4:$J$495,10,FALSE)</f>
        <v>#N/A</v>
      </c>
    </row>
    <row r="291" spans="2:32">
      <c r="B291" s="35">
        <v>43070</v>
      </c>
      <c r="C291" s="36" t="e">
        <f>VLOOKUP($B291,大盤與近月台指!$A$4:$I$499,2,FALSE)</f>
        <v>#N/A</v>
      </c>
      <c r="D291" s="37" t="e">
        <f>VLOOKUP($B291,大盤與近月台指!$A$4:$I$499,3,FALSE)</f>
        <v>#N/A</v>
      </c>
      <c r="E291" s="38" t="e">
        <f>VLOOKUP($B291,大盤與近月台指!$A$4:$I$499,4,FALSE)</f>
        <v>#N/A</v>
      </c>
      <c r="F291" s="36" t="e">
        <f>VLOOKUP($B291,大盤與近月台指!$A$4:$I$499,5,FALSE)</f>
        <v>#N/A</v>
      </c>
      <c r="G291" s="52" t="e">
        <f>VLOOKUP($B291,三大法人買賣超!$A$4:$I$500,3,FALSE)</f>
        <v>#N/A</v>
      </c>
      <c r="H291" s="37" t="e">
        <f>VLOOKUP($B291,三大法人買賣超!$A$4:$I$500,5,FALSE)</f>
        <v>#N/A</v>
      </c>
      <c r="I291" s="29" t="e">
        <f>VLOOKUP($B291,三大法人買賣超!$A$4:$I$500,7,FALSE)</f>
        <v>#N/A</v>
      </c>
      <c r="J291" s="29" t="e">
        <f>VLOOKUP($B291,三大法人買賣超!$A$4:$I$500,9,FALSE)</f>
        <v>#N/A</v>
      </c>
      <c r="K291" s="40">
        <f>新台幣匯率美元指數!B292</f>
        <v>0</v>
      </c>
      <c r="L291" s="41">
        <f>新台幣匯率美元指數!C292</f>
        <v>0</v>
      </c>
      <c r="M291" s="42">
        <f>新台幣匯率美元指數!D292</f>
        <v>0</v>
      </c>
      <c r="N291" s="29" t="e">
        <f>VLOOKUP($B291,期貨未平倉口數!$A$4:$M$499,4,FALSE)</f>
        <v>#N/A</v>
      </c>
      <c r="O291" s="29" t="e">
        <f>VLOOKUP($B291,期貨未平倉口數!$A$4:$M$499,9,FALSE)</f>
        <v>#N/A</v>
      </c>
      <c r="P291" s="29" t="e">
        <f>VLOOKUP($B291,期貨未平倉口數!$A$4:$M$499,10,FALSE)</f>
        <v>#N/A</v>
      </c>
      <c r="Q291" s="29" t="e">
        <f>VLOOKUP($B291,期貨未平倉口數!$A$4:$M$499,11,FALSE)</f>
        <v>#N/A</v>
      </c>
      <c r="R291" s="67" t="e">
        <f>VLOOKUP($B291,選擇權未平倉餘額!$A$4:$I$500,6,FALSE)</f>
        <v>#N/A</v>
      </c>
      <c r="S291" s="67" t="e">
        <f>VLOOKUP($B291,選擇權未平倉餘額!$A$4:$I$500,7,FALSE)</f>
        <v>#N/A</v>
      </c>
      <c r="T291" s="67" t="e">
        <f>VLOOKUP($B291,選擇權未平倉餘額!$A$4:$I$500,8,FALSE)</f>
        <v>#N/A</v>
      </c>
      <c r="U291" s="67" t="e">
        <f>VLOOKUP($B291,選擇權未平倉餘額!$A$4:$I$500,9,FALSE)</f>
        <v>#N/A</v>
      </c>
      <c r="V291" s="42" t="e">
        <f>VLOOKUP($B291,臺指選擇權P_C_Ratios!$A$4:$C$500,3,FALSE)</f>
        <v>#N/A</v>
      </c>
      <c r="W291" s="44" t="e">
        <f>VLOOKUP($B291,散戶多空比!$A$6:$L$500,12,FALSE)</f>
        <v>#N/A</v>
      </c>
      <c r="X291" s="43" t="e">
        <f>VLOOKUP($B291,期貨大額交易人未沖銷部位!$A$4:$O$499,4,FALSE)</f>
        <v>#N/A</v>
      </c>
      <c r="Y291" s="43" t="e">
        <f>VLOOKUP($B291,期貨大額交易人未沖銷部位!$A$4:$O$499,7,FALSE)</f>
        <v>#N/A</v>
      </c>
      <c r="Z291" s="43" t="e">
        <f>VLOOKUP($B291,期貨大額交易人未沖銷部位!$A$4:$O$499,10,FALSE)</f>
        <v>#N/A</v>
      </c>
      <c r="AA291" s="43" t="e">
        <f>VLOOKUP($B291,期貨大額交易人未沖銷部位!$A$4:$O$499,13,FALSE)</f>
        <v>#N/A</v>
      </c>
      <c r="AB291" s="43" t="e">
        <f>VLOOKUP($B291,期貨大額交易人未沖銷部位!$A$4:$O$499,14,FALSE)</f>
        <v>#N/A</v>
      </c>
      <c r="AC291" s="43" t="e">
        <f>VLOOKUP($B291,期貨大額交易人未沖銷部位!$A$4:$O$499,15,FALSE)</f>
        <v>#N/A</v>
      </c>
      <c r="AD291" s="36" t="e">
        <f>VLOOKUP($B291,三大美股走勢!$A$4:$J$495,4,FALSE)</f>
        <v>#N/A</v>
      </c>
      <c r="AE291" s="36" t="e">
        <f>VLOOKUP($B291,三大美股走勢!$A$4:$J$495,7,FALSE)</f>
        <v>#N/A</v>
      </c>
      <c r="AF291" s="36" t="e">
        <f>VLOOKUP($B291,三大美股走勢!$A$4:$J$495,10,FALSE)</f>
        <v>#N/A</v>
      </c>
    </row>
    <row r="292" spans="2:32">
      <c r="B292" s="35">
        <v>43071</v>
      </c>
      <c r="C292" s="36" t="e">
        <f>VLOOKUP($B292,大盤與近月台指!$A$4:$I$499,2,FALSE)</f>
        <v>#N/A</v>
      </c>
      <c r="D292" s="37" t="e">
        <f>VLOOKUP($B292,大盤與近月台指!$A$4:$I$499,3,FALSE)</f>
        <v>#N/A</v>
      </c>
      <c r="E292" s="38" t="e">
        <f>VLOOKUP($B292,大盤與近月台指!$A$4:$I$499,4,FALSE)</f>
        <v>#N/A</v>
      </c>
      <c r="F292" s="36" t="e">
        <f>VLOOKUP($B292,大盤與近月台指!$A$4:$I$499,5,FALSE)</f>
        <v>#N/A</v>
      </c>
      <c r="G292" s="52" t="e">
        <f>VLOOKUP($B292,三大法人買賣超!$A$4:$I$500,3,FALSE)</f>
        <v>#N/A</v>
      </c>
      <c r="H292" s="37" t="e">
        <f>VLOOKUP($B292,三大法人買賣超!$A$4:$I$500,5,FALSE)</f>
        <v>#N/A</v>
      </c>
      <c r="I292" s="29" t="e">
        <f>VLOOKUP($B292,三大法人買賣超!$A$4:$I$500,7,FALSE)</f>
        <v>#N/A</v>
      </c>
      <c r="J292" s="29" t="e">
        <f>VLOOKUP($B292,三大法人買賣超!$A$4:$I$500,9,FALSE)</f>
        <v>#N/A</v>
      </c>
      <c r="K292" s="40">
        <f>新台幣匯率美元指數!B293</f>
        <v>0</v>
      </c>
      <c r="L292" s="41">
        <f>新台幣匯率美元指數!C293</f>
        <v>0</v>
      </c>
      <c r="M292" s="42">
        <f>新台幣匯率美元指數!D293</f>
        <v>0</v>
      </c>
      <c r="N292" s="29" t="e">
        <f>VLOOKUP($B292,期貨未平倉口數!$A$4:$M$499,4,FALSE)</f>
        <v>#N/A</v>
      </c>
      <c r="O292" s="29" t="e">
        <f>VLOOKUP($B292,期貨未平倉口數!$A$4:$M$499,9,FALSE)</f>
        <v>#N/A</v>
      </c>
      <c r="P292" s="29" t="e">
        <f>VLOOKUP($B292,期貨未平倉口數!$A$4:$M$499,10,FALSE)</f>
        <v>#N/A</v>
      </c>
      <c r="Q292" s="29" t="e">
        <f>VLOOKUP($B292,期貨未平倉口數!$A$4:$M$499,11,FALSE)</f>
        <v>#N/A</v>
      </c>
      <c r="R292" s="67" t="e">
        <f>VLOOKUP($B292,選擇權未平倉餘額!$A$4:$I$500,6,FALSE)</f>
        <v>#N/A</v>
      </c>
      <c r="S292" s="67" t="e">
        <f>VLOOKUP($B292,選擇權未平倉餘額!$A$4:$I$500,7,FALSE)</f>
        <v>#N/A</v>
      </c>
      <c r="T292" s="67" t="e">
        <f>VLOOKUP($B292,選擇權未平倉餘額!$A$4:$I$500,8,FALSE)</f>
        <v>#N/A</v>
      </c>
      <c r="U292" s="67" t="e">
        <f>VLOOKUP($B292,選擇權未平倉餘額!$A$4:$I$500,9,FALSE)</f>
        <v>#N/A</v>
      </c>
      <c r="V292" s="42" t="e">
        <f>VLOOKUP($B292,臺指選擇權P_C_Ratios!$A$4:$C$500,3,FALSE)</f>
        <v>#N/A</v>
      </c>
      <c r="W292" s="44" t="e">
        <f>VLOOKUP($B292,散戶多空比!$A$6:$L$500,12,FALSE)</f>
        <v>#N/A</v>
      </c>
      <c r="X292" s="43" t="e">
        <f>VLOOKUP($B292,期貨大額交易人未沖銷部位!$A$4:$O$499,4,FALSE)</f>
        <v>#N/A</v>
      </c>
      <c r="Y292" s="43" t="e">
        <f>VLOOKUP($B292,期貨大額交易人未沖銷部位!$A$4:$O$499,7,FALSE)</f>
        <v>#N/A</v>
      </c>
      <c r="Z292" s="43" t="e">
        <f>VLOOKUP($B292,期貨大額交易人未沖銷部位!$A$4:$O$499,10,FALSE)</f>
        <v>#N/A</v>
      </c>
      <c r="AA292" s="43" t="e">
        <f>VLOOKUP($B292,期貨大額交易人未沖銷部位!$A$4:$O$499,13,FALSE)</f>
        <v>#N/A</v>
      </c>
      <c r="AB292" s="43" t="e">
        <f>VLOOKUP($B292,期貨大額交易人未沖銷部位!$A$4:$O$499,14,FALSE)</f>
        <v>#N/A</v>
      </c>
      <c r="AC292" s="43" t="e">
        <f>VLOOKUP($B292,期貨大額交易人未沖銷部位!$A$4:$O$499,15,FALSE)</f>
        <v>#N/A</v>
      </c>
      <c r="AD292" s="36" t="e">
        <f>VLOOKUP($B292,三大美股走勢!$A$4:$J$495,4,FALSE)</f>
        <v>#N/A</v>
      </c>
      <c r="AE292" s="36" t="e">
        <f>VLOOKUP($B292,三大美股走勢!$A$4:$J$495,7,FALSE)</f>
        <v>#N/A</v>
      </c>
      <c r="AF292" s="36" t="e">
        <f>VLOOKUP($B292,三大美股走勢!$A$4:$J$495,10,FALSE)</f>
        <v>#N/A</v>
      </c>
    </row>
    <row r="293" spans="2:32">
      <c r="B293" s="35">
        <v>43072</v>
      </c>
      <c r="C293" s="36" t="e">
        <f>VLOOKUP($B293,大盤與近月台指!$A$4:$I$499,2,FALSE)</f>
        <v>#N/A</v>
      </c>
      <c r="D293" s="37" t="e">
        <f>VLOOKUP($B293,大盤與近月台指!$A$4:$I$499,3,FALSE)</f>
        <v>#N/A</v>
      </c>
      <c r="E293" s="38" t="e">
        <f>VLOOKUP($B293,大盤與近月台指!$A$4:$I$499,4,FALSE)</f>
        <v>#N/A</v>
      </c>
      <c r="F293" s="36" t="e">
        <f>VLOOKUP($B293,大盤與近月台指!$A$4:$I$499,5,FALSE)</f>
        <v>#N/A</v>
      </c>
      <c r="G293" s="52" t="e">
        <f>VLOOKUP($B293,三大法人買賣超!$A$4:$I$500,3,FALSE)</f>
        <v>#N/A</v>
      </c>
      <c r="H293" s="37" t="e">
        <f>VLOOKUP($B293,三大法人買賣超!$A$4:$I$500,5,FALSE)</f>
        <v>#N/A</v>
      </c>
      <c r="I293" s="29" t="e">
        <f>VLOOKUP($B293,三大法人買賣超!$A$4:$I$500,7,FALSE)</f>
        <v>#N/A</v>
      </c>
      <c r="J293" s="29" t="e">
        <f>VLOOKUP($B293,三大法人買賣超!$A$4:$I$500,9,FALSE)</f>
        <v>#N/A</v>
      </c>
      <c r="K293" s="40">
        <f>新台幣匯率美元指數!B294</f>
        <v>0</v>
      </c>
      <c r="L293" s="41">
        <f>新台幣匯率美元指數!C294</f>
        <v>0</v>
      </c>
      <c r="M293" s="42">
        <f>新台幣匯率美元指數!D294</f>
        <v>0</v>
      </c>
      <c r="N293" s="29" t="e">
        <f>VLOOKUP($B293,期貨未平倉口數!$A$4:$M$499,4,FALSE)</f>
        <v>#N/A</v>
      </c>
      <c r="O293" s="29" t="e">
        <f>VLOOKUP($B293,期貨未平倉口數!$A$4:$M$499,9,FALSE)</f>
        <v>#N/A</v>
      </c>
      <c r="P293" s="29" t="e">
        <f>VLOOKUP($B293,期貨未平倉口數!$A$4:$M$499,10,FALSE)</f>
        <v>#N/A</v>
      </c>
      <c r="Q293" s="29" t="e">
        <f>VLOOKUP($B293,期貨未平倉口數!$A$4:$M$499,11,FALSE)</f>
        <v>#N/A</v>
      </c>
      <c r="R293" s="67" t="e">
        <f>VLOOKUP($B293,選擇權未平倉餘額!$A$4:$I$500,6,FALSE)</f>
        <v>#N/A</v>
      </c>
      <c r="S293" s="67" t="e">
        <f>VLOOKUP($B293,選擇權未平倉餘額!$A$4:$I$500,7,FALSE)</f>
        <v>#N/A</v>
      </c>
      <c r="T293" s="67" t="e">
        <f>VLOOKUP($B293,選擇權未平倉餘額!$A$4:$I$500,8,FALSE)</f>
        <v>#N/A</v>
      </c>
      <c r="U293" s="67" t="e">
        <f>VLOOKUP($B293,選擇權未平倉餘額!$A$4:$I$500,9,FALSE)</f>
        <v>#N/A</v>
      </c>
      <c r="V293" s="42" t="e">
        <f>VLOOKUP($B293,臺指選擇權P_C_Ratios!$A$4:$C$500,3,FALSE)</f>
        <v>#N/A</v>
      </c>
      <c r="W293" s="44" t="e">
        <f>VLOOKUP($B293,散戶多空比!$A$6:$L$500,12,FALSE)</f>
        <v>#N/A</v>
      </c>
      <c r="X293" s="43" t="e">
        <f>VLOOKUP($B293,期貨大額交易人未沖銷部位!$A$4:$O$499,4,FALSE)</f>
        <v>#N/A</v>
      </c>
      <c r="Y293" s="43" t="e">
        <f>VLOOKUP($B293,期貨大額交易人未沖銷部位!$A$4:$O$499,7,FALSE)</f>
        <v>#N/A</v>
      </c>
      <c r="Z293" s="43" t="e">
        <f>VLOOKUP($B293,期貨大額交易人未沖銷部位!$A$4:$O$499,10,FALSE)</f>
        <v>#N/A</v>
      </c>
      <c r="AA293" s="43" t="e">
        <f>VLOOKUP($B293,期貨大額交易人未沖銷部位!$A$4:$O$499,13,FALSE)</f>
        <v>#N/A</v>
      </c>
      <c r="AB293" s="43" t="e">
        <f>VLOOKUP($B293,期貨大額交易人未沖銷部位!$A$4:$O$499,14,FALSE)</f>
        <v>#N/A</v>
      </c>
      <c r="AC293" s="43" t="e">
        <f>VLOOKUP($B293,期貨大額交易人未沖銷部位!$A$4:$O$499,15,FALSE)</f>
        <v>#N/A</v>
      </c>
      <c r="AD293" s="36" t="e">
        <f>VLOOKUP($B293,三大美股走勢!$A$4:$J$495,4,FALSE)</f>
        <v>#N/A</v>
      </c>
      <c r="AE293" s="36" t="e">
        <f>VLOOKUP($B293,三大美股走勢!$A$4:$J$495,7,FALSE)</f>
        <v>#N/A</v>
      </c>
      <c r="AF293" s="36" t="e">
        <f>VLOOKUP($B293,三大美股走勢!$A$4:$J$495,10,FALSE)</f>
        <v>#N/A</v>
      </c>
    </row>
    <row r="294" spans="2:32">
      <c r="B294" s="35">
        <v>43073</v>
      </c>
      <c r="C294" s="36" t="e">
        <f>VLOOKUP($B294,大盤與近月台指!$A$4:$I$499,2,FALSE)</f>
        <v>#N/A</v>
      </c>
      <c r="D294" s="37" t="e">
        <f>VLOOKUP($B294,大盤與近月台指!$A$4:$I$499,3,FALSE)</f>
        <v>#N/A</v>
      </c>
      <c r="E294" s="38" t="e">
        <f>VLOOKUP($B294,大盤與近月台指!$A$4:$I$499,4,FALSE)</f>
        <v>#N/A</v>
      </c>
      <c r="F294" s="36" t="e">
        <f>VLOOKUP($B294,大盤與近月台指!$A$4:$I$499,5,FALSE)</f>
        <v>#N/A</v>
      </c>
      <c r="G294" s="52" t="e">
        <f>VLOOKUP($B294,三大法人買賣超!$A$4:$I$500,3,FALSE)</f>
        <v>#N/A</v>
      </c>
      <c r="H294" s="37" t="e">
        <f>VLOOKUP($B294,三大法人買賣超!$A$4:$I$500,5,FALSE)</f>
        <v>#N/A</v>
      </c>
      <c r="I294" s="29" t="e">
        <f>VLOOKUP($B294,三大法人買賣超!$A$4:$I$500,7,FALSE)</f>
        <v>#N/A</v>
      </c>
      <c r="J294" s="29" t="e">
        <f>VLOOKUP($B294,三大法人買賣超!$A$4:$I$500,9,FALSE)</f>
        <v>#N/A</v>
      </c>
      <c r="K294" s="40">
        <f>新台幣匯率美元指數!B295</f>
        <v>0</v>
      </c>
      <c r="L294" s="41">
        <f>新台幣匯率美元指數!C295</f>
        <v>0</v>
      </c>
      <c r="M294" s="42">
        <f>新台幣匯率美元指數!D295</f>
        <v>0</v>
      </c>
      <c r="N294" s="29" t="e">
        <f>VLOOKUP($B294,期貨未平倉口數!$A$4:$M$499,4,FALSE)</f>
        <v>#N/A</v>
      </c>
      <c r="O294" s="29" t="e">
        <f>VLOOKUP($B294,期貨未平倉口數!$A$4:$M$499,9,FALSE)</f>
        <v>#N/A</v>
      </c>
      <c r="P294" s="29" t="e">
        <f>VLOOKUP($B294,期貨未平倉口數!$A$4:$M$499,10,FALSE)</f>
        <v>#N/A</v>
      </c>
      <c r="Q294" s="29" t="e">
        <f>VLOOKUP($B294,期貨未平倉口數!$A$4:$M$499,11,FALSE)</f>
        <v>#N/A</v>
      </c>
      <c r="R294" s="67" t="e">
        <f>VLOOKUP($B294,選擇權未平倉餘額!$A$4:$I$500,6,FALSE)</f>
        <v>#N/A</v>
      </c>
      <c r="S294" s="67" t="e">
        <f>VLOOKUP($B294,選擇權未平倉餘額!$A$4:$I$500,7,FALSE)</f>
        <v>#N/A</v>
      </c>
      <c r="T294" s="67" t="e">
        <f>VLOOKUP($B294,選擇權未平倉餘額!$A$4:$I$500,8,FALSE)</f>
        <v>#N/A</v>
      </c>
      <c r="U294" s="67" t="e">
        <f>VLOOKUP($B294,選擇權未平倉餘額!$A$4:$I$500,9,FALSE)</f>
        <v>#N/A</v>
      </c>
      <c r="V294" s="42" t="e">
        <f>VLOOKUP($B294,臺指選擇權P_C_Ratios!$A$4:$C$500,3,FALSE)</f>
        <v>#N/A</v>
      </c>
      <c r="W294" s="44" t="e">
        <f>VLOOKUP($B294,散戶多空比!$A$6:$L$500,12,FALSE)</f>
        <v>#N/A</v>
      </c>
      <c r="X294" s="43" t="e">
        <f>VLOOKUP($B294,期貨大額交易人未沖銷部位!$A$4:$O$499,4,FALSE)</f>
        <v>#N/A</v>
      </c>
      <c r="Y294" s="43" t="e">
        <f>VLOOKUP($B294,期貨大額交易人未沖銷部位!$A$4:$O$499,7,FALSE)</f>
        <v>#N/A</v>
      </c>
      <c r="Z294" s="43" t="e">
        <f>VLOOKUP($B294,期貨大額交易人未沖銷部位!$A$4:$O$499,10,FALSE)</f>
        <v>#N/A</v>
      </c>
      <c r="AA294" s="43" t="e">
        <f>VLOOKUP($B294,期貨大額交易人未沖銷部位!$A$4:$O$499,13,FALSE)</f>
        <v>#N/A</v>
      </c>
      <c r="AB294" s="43" t="e">
        <f>VLOOKUP($B294,期貨大額交易人未沖銷部位!$A$4:$O$499,14,FALSE)</f>
        <v>#N/A</v>
      </c>
      <c r="AC294" s="43" t="e">
        <f>VLOOKUP($B294,期貨大額交易人未沖銷部位!$A$4:$O$499,15,FALSE)</f>
        <v>#N/A</v>
      </c>
      <c r="AD294" s="36" t="e">
        <f>VLOOKUP($B294,三大美股走勢!$A$4:$J$495,4,FALSE)</f>
        <v>#N/A</v>
      </c>
      <c r="AE294" s="36" t="e">
        <f>VLOOKUP($B294,三大美股走勢!$A$4:$J$495,7,FALSE)</f>
        <v>#N/A</v>
      </c>
      <c r="AF294" s="36" t="e">
        <f>VLOOKUP($B294,三大美股走勢!$A$4:$J$495,10,FALSE)</f>
        <v>#N/A</v>
      </c>
    </row>
    <row r="295" spans="2:32">
      <c r="B295" s="35">
        <v>43074</v>
      </c>
      <c r="C295" s="36" t="e">
        <f>VLOOKUP($B295,大盤與近月台指!$A$4:$I$499,2,FALSE)</f>
        <v>#N/A</v>
      </c>
      <c r="D295" s="37" t="e">
        <f>VLOOKUP($B295,大盤與近月台指!$A$4:$I$499,3,FALSE)</f>
        <v>#N/A</v>
      </c>
      <c r="E295" s="38" t="e">
        <f>VLOOKUP($B295,大盤與近月台指!$A$4:$I$499,4,FALSE)</f>
        <v>#N/A</v>
      </c>
      <c r="F295" s="36" t="e">
        <f>VLOOKUP($B295,大盤與近月台指!$A$4:$I$499,5,FALSE)</f>
        <v>#N/A</v>
      </c>
      <c r="G295" s="52" t="e">
        <f>VLOOKUP($B295,三大法人買賣超!$A$4:$I$500,3,FALSE)</f>
        <v>#N/A</v>
      </c>
      <c r="H295" s="37" t="e">
        <f>VLOOKUP($B295,三大法人買賣超!$A$4:$I$500,5,FALSE)</f>
        <v>#N/A</v>
      </c>
      <c r="I295" s="29" t="e">
        <f>VLOOKUP($B295,三大法人買賣超!$A$4:$I$500,7,FALSE)</f>
        <v>#N/A</v>
      </c>
      <c r="J295" s="29" t="e">
        <f>VLOOKUP($B295,三大法人買賣超!$A$4:$I$500,9,FALSE)</f>
        <v>#N/A</v>
      </c>
      <c r="K295" s="40">
        <f>新台幣匯率美元指數!B296</f>
        <v>0</v>
      </c>
      <c r="L295" s="41">
        <f>新台幣匯率美元指數!C296</f>
        <v>0</v>
      </c>
      <c r="M295" s="42">
        <f>新台幣匯率美元指數!D296</f>
        <v>0</v>
      </c>
      <c r="N295" s="29" t="e">
        <f>VLOOKUP($B295,期貨未平倉口數!$A$4:$M$499,4,FALSE)</f>
        <v>#N/A</v>
      </c>
      <c r="O295" s="29" t="e">
        <f>VLOOKUP($B295,期貨未平倉口數!$A$4:$M$499,9,FALSE)</f>
        <v>#N/A</v>
      </c>
      <c r="P295" s="29" t="e">
        <f>VLOOKUP($B295,期貨未平倉口數!$A$4:$M$499,10,FALSE)</f>
        <v>#N/A</v>
      </c>
      <c r="Q295" s="29" t="e">
        <f>VLOOKUP($B295,期貨未平倉口數!$A$4:$M$499,11,FALSE)</f>
        <v>#N/A</v>
      </c>
      <c r="R295" s="67" t="e">
        <f>VLOOKUP($B295,選擇權未平倉餘額!$A$4:$I$500,6,FALSE)</f>
        <v>#N/A</v>
      </c>
      <c r="S295" s="67" t="e">
        <f>VLOOKUP($B295,選擇權未平倉餘額!$A$4:$I$500,7,FALSE)</f>
        <v>#N/A</v>
      </c>
      <c r="T295" s="67" t="e">
        <f>VLOOKUP($B295,選擇權未平倉餘額!$A$4:$I$500,8,FALSE)</f>
        <v>#N/A</v>
      </c>
      <c r="U295" s="67" t="e">
        <f>VLOOKUP($B295,選擇權未平倉餘額!$A$4:$I$500,9,FALSE)</f>
        <v>#N/A</v>
      </c>
      <c r="V295" s="42" t="e">
        <f>VLOOKUP($B295,臺指選擇權P_C_Ratios!$A$4:$C$500,3,FALSE)</f>
        <v>#N/A</v>
      </c>
      <c r="W295" s="44" t="e">
        <f>VLOOKUP($B295,散戶多空比!$A$6:$L$500,12,FALSE)</f>
        <v>#N/A</v>
      </c>
      <c r="X295" s="43" t="e">
        <f>VLOOKUP($B295,期貨大額交易人未沖銷部位!$A$4:$O$499,4,FALSE)</f>
        <v>#N/A</v>
      </c>
      <c r="Y295" s="43" t="e">
        <f>VLOOKUP($B295,期貨大額交易人未沖銷部位!$A$4:$O$499,7,FALSE)</f>
        <v>#N/A</v>
      </c>
      <c r="Z295" s="43" t="e">
        <f>VLOOKUP($B295,期貨大額交易人未沖銷部位!$A$4:$O$499,10,FALSE)</f>
        <v>#N/A</v>
      </c>
      <c r="AA295" s="43" t="e">
        <f>VLOOKUP($B295,期貨大額交易人未沖銷部位!$A$4:$O$499,13,FALSE)</f>
        <v>#N/A</v>
      </c>
      <c r="AB295" s="43" t="e">
        <f>VLOOKUP($B295,期貨大額交易人未沖銷部位!$A$4:$O$499,14,FALSE)</f>
        <v>#N/A</v>
      </c>
      <c r="AC295" s="43" t="e">
        <f>VLOOKUP($B295,期貨大額交易人未沖銷部位!$A$4:$O$499,15,FALSE)</f>
        <v>#N/A</v>
      </c>
      <c r="AD295" s="36" t="e">
        <f>VLOOKUP($B295,三大美股走勢!$A$4:$J$495,4,FALSE)</f>
        <v>#N/A</v>
      </c>
      <c r="AE295" s="36" t="e">
        <f>VLOOKUP($B295,三大美股走勢!$A$4:$J$495,7,FALSE)</f>
        <v>#N/A</v>
      </c>
      <c r="AF295" s="36" t="e">
        <f>VLOOKUP($B295,三大美股走勢!$A$4:$J$495,10,FALSE)</f>
        <v>#N/A</v>
      </c>
    </row>
    <row r="296" spans="2:32">
      <c r="B296" s="35">
        <v>43075</v>
      </c>
      <c r="C296" s="36" t="e">
        <f>VLOOKUP($B296,大盤與近月台指!$A$4:$I$499,2,FALSE)</f>
        <v>#N/A</v>
      </c>
      <c r="D296" s="37" t="e">
        <f>VLOOKUP($B296,大盤與近月台指!$A$4:$I$499,3,FALSE)</f>
        <v>#N/A</v>
      </c>
      <c r="E296" s="38" t="e">
        <f>VLOOKUP($B296,大盤與近月台指!$A$4:$I$499,4,FALSE)</f>
        <v>#N/A</v>
      </c>
      <c r="F296" s="36" t="e">
        <f>VLOOKUP($B296,大盤與近月台指!$A$4:$I$499,5,FALSE)</f>
        <v>#N/A</v>
      </c>
      <c r="G296" s="52" t="e">
        <f>VLOOKUP($B296,三大法人買賣超!$A$4:$I$500,3,FALSE)</f>
        <v>#N/A</v>
      </c>
      <c r="H296" s="37" t="e">
        <f>VLOOKUP($B296,三大法人買賣超!$A$4:$I$500,5,FALSE)</f>
        <v>#N/A</v>
      </c>
      <c r="I296" s="29" t="e">
        <f>VLOOKUP($B296,三大法人買賣超!$A$4:$I$500,7,FALSE)</f>
        <v>#N/A</v>
      </c>
      <c r="J296" s="29" t="e">
        <f>VLOOKUP($B296,三大法人買賣超!$A$4:$I$500,9,FALSE)</f>
        <v>#N/A</v>
      </c>
      <c r="K296" s="40">
        <f>新台幣匯率美元指數!B297</f>
        <v>0</v>
      </c>
      <c r="L296" s="41">
        <f>新台幣匯率美元指數!C297</f>
        <v>0</v>
      </c>
      <c r="M296" s="42">
        <f>新台幣匯率美元指數!D297</f>
        <v>0</v>
      </c>
      <c r="N296" s="29" t="e">
        <f>VLOOKUP($B296,期貨未平倉口數!$A$4:$M$499,4,FALSE)</f>
        <v>#N/A</v>
      </c>
      <c r="O296" s="29" t="e">
        <f>VLOOKUP($B296,期貨未平倉口數!$A$4:$M$499,9,FALSE)</f>
        <v>#N/A</v>
      </c>
      <c r="P296" s="29" t="e">
        <f>VLOOKUP($B296,期貨未平倉口數!$A$4:$M$499,10,FALSE)</f>
        <v>#N/A</v>
      </c>
      <c r="Q296" s="29" t="e">
        <f>VLOOKUP($B296,期貨未平倉口數!$A$4:$M$499,11,FALSE)</f>
        <v>#N/A</v>
      </c>
      <c r="R296" s="67" t="e">
        <f>VLOOKUP($B296,選擇權未平倉餘額!$A$4:$I$500,6,FALSE)</f>
        <v>#N/A</v>
      </c>
      <c r="S296" s="67" t="e">
        <f>VLOOKUP($B296,選擇權未平倉餘額!$A$4:$I$500,7,FALSE)</f>
        <v>#N/A</v>
      </c>
      <c r="T296" s="67" t="e">
        <f>VLOOKUP($B296,選擇權未平倉餘額!$A$4:$I$500,8,FALSE)</f>
        <v>#N/A</v>
      </c>
      <c r="U296" s="67" t="e">
        <f>VLOOKUP($B296,選擇權未平倉餘額!$A$4:$I$500,9,FALSE)</f>
        <v>#N/A</v>
      </c>
      <c r="V296" s="42" t="e">
        <f>VLOOKUP($B296,臺指選擇權P_C_Ratios!$A$4:$C$500,3,FALSE)</f>
        <v>#N/A</v>
      </c>
      <c r="W296" s="44" t="e">
        <f>VLOOKUP($B296,散戶多空比!$A$6:$L$500,12,FALSE)</f>
        <v>#N/A</v>
      </c>
      <c r="X296" s="43" t="e">
        <f>VLOOKUP($B296,期貨大額交易人未沖銷部位!$A$4:$O$499,4,FALSE)</f>
        <v>#N/A</v>
      </c>
      <c r="Y296" s="43" t="e">
        <f>VLOOKUP($B296,期貨大額交易人未沖銷部位!$A$4:$O$499,7,FALSE)</f>
        <v>#N/A</v>
      </c>
      <c r="Z296" s="43" t="e">
        <f>VLOOKUP($B296,期貨大額交易人未沖銷部位!$A$4:$O$499,10,FALSE)</f>
        <v>#N/A</v>
      </c>
      <c r="AA296" s="43" t="e">
        <f>VLOOKUP($B296,期貨大額交易人未沖銷部位!$A$4:$O$499,13,FALSE)</f>
        <v>#N/A</v>
      </c>
      <c r="AB296" s="43" t="e">
        <f>VLOOKUP($B296,期貨大額交易人未沖銷部位!$A$4:$O$499,14,FALSE)</f>
        <v>#N/A</v>
      </c>
      <c r="AC296" s="43" t="e">
        <f>VLOOKUP($B296,期貨大額交易人未沖銷部位!$A$4:$O$499,15,FALSE)</f>
        <v>#N/A</v>
      </c>
      <c r="AD296" s="36" t="e">
        <f>VLOOKUP($B296,三大美股走勢!$A$4:$J$495,4,FALSE)</f>
        <v>#N/A</v>
      </c>
      <c r="AE296" s="36" t="e">
        <f>VLOOKUP($B296,三大美股走勢!$A$4:$J$495,7,FALSE)</f>
        <v>#N/A</v>
      </c>
      <c r="AF296" s="36" t="e">
        <f>VLOOKUP($B296,三大美股走勢!$A$4:$J$495,10,FALSE)</f>
        <v>#N/A</v>
      </c>
    </row>
    <row r="297" spans="2:32">
      <c r="B297" s="35">
        <v>43076</v>
      </c>
      <c r="C297" s="36" t="e">
        <f>VLOOKUP($B297,大盤與近月台指!$A$4:$I$499,2,FALSE)</f>
        <v>#N/A</v>
      </c>
      <c r="D297" s="37" t="e">
        <f>VLOOKUP($B297,大盤與近月台指!$A$4:$I$499,3,FALSE)</f>
        <v>#N/A</v>
      </c>
      <c r="E297" s="38" t="e">
        <f>VLOOKUP($B297,大盤與近月台指!$A$4:$I$499,4,FALSE)</f>
        <v>#N/A</v>
      </c>
      <c r="F297" s="36" t="e">
        <f>VLOOKUP($B297,大盤與近月台指!$A$4:$I$499,5,FALSE)</f>
        <v>#N/A</v>
      </c>
      <c r="G297" s="52" t="e">
        <f>VLOOKUP($B297,三大法人買賣超!$A$4:$I$500,3,FALSE)</f>
        <v>#N/A</v>
      </c>
      <c r="H297" s="37" t="e">
        <f>VLOOKUP($B297,三大法人買賣超!$A$4:$I$500,5,FALSE)</f>
        <v>#N/A</v>
      </c>
      <c r="I297" s="29" t="e">
        <f>VLOOKUP($B297,三大法人買賣超!$A$4:$I$500,7,FALSE)</f>
        <v>#N/A</v>
      </c>
      <c r="J297" s="29" t="e">
        <f>VLOOKUP($B297,三大法人買賣超!$A$4:$I$500,9,FALSE)</f>
        <v>#N/A</v>
      </c>
      <c r="K297" s="40">
        <f>新台幣匯率美元指數!B298</f>
        <v>0</v>
      </c>
      <c r="L297" s="41">
        <f>新台幣匯率美元指數!C298</f>
        <v>0</v>
      </c>
      <c r="M297" s="42">
        <f>新台幣匯率美元指數!D298</f>
        <v>0</v>
      </c>
      <c r="N297" s="29" t="e">
        <f>VLOOKUP($B297,期貨未平倉口數!$A$4:$M$499,4,FALSE)</f>
        <v>#N/A</v>
      </c>
      <c r="O297" s="29" t="e">
        <f>VLOOKUP($B297,期貨未平倉口數!$A$4:$M$499,9,FALSE)</f>
        <v>#N/A</v>
      </c>
      <c r="P297" s="29" t="e">
        <f>VLOOKUP($B297,期貨未平倉口數!$A$4:$M$499,10,FALSE)</f>
        <v>#N/A</v>
      </c>
      <c r="Q297" s="29" t="e">
        <f>VLOOKUP($B297,期貨未平倉口數!$A$4:$M$499,11,FALSE)</f>
        <v>#N/A</v>
      </c>
      <c r="R297" s="67" t="e">
        <f>VLOOKUP($B297,選擇權未平倉餘額!$A$4:$I$500,6,FALSE)</f>
        <v>#N/A</v>
      </c>
      <c r="S297" s="67" t="e">
        <f>VLOOKUP($B297,選擇權未平倉餘額!$A$4:$I$500,7,FALSE)</f>
        <v>#N/A</v>
      </c>
      <c r="T297" s="67" t="e">
        <f>VLOOKUP($B297,選擇權未平倉餘額!$A$4:$I$500,8,FALSE)</f>
        <v>#N/A</v>
      </c>
      <c r="U297" s="67" t="e">
        <f>VLOOKUP($B297,選擇權未平倉餘額!$A$4:$I$500,9,FALSE)</f>
        <v>#N/A</v>
      </c>
      <c r="V297" s="42" t="e">
        <f>VLOOKUP($B297,臺指選擇權P_C_Ratios!$A$4:$C$500,3,FALSE)</f>
        <v>#N/A</v>
      </c>
      <c r="W297" s="44" t="e">
        <f>VLOOKUP($B297,散戶多空比!$A$6:$L$500,12,FALSE)</f>
        <v>#N/A</v>
      </c>
      <c r="X297" s="43" t="e">
        <f>VLOOKUP($B297,期貨大額交易人未沖銷部位!$A$4:$O$499,4,FALSE)</f>
        <v>#N/A</v>
      </c>
      <c r="Y297" s="43" t="e">
        <f>VLOOKUP($B297,期貨大額交易人未沖銷部位!$A$4:$O$499,7,FALSE)</f>
        <v>#N/A</v>
      </c>
      <c r="Z297" s="43" t="e">
        <f>VLOOKUP($B297,期貨大額交易人未沖銷部位!$A$4:$O$499,10,FALSE)</f>
        <v>#N/A</v>
      </c>
      <c r="AA297" s="43" t="e">
        <f>VLOOKUP($B297,期貨大額交易人未沖銷部位!$A$4:$O$499,13,FALSE)</f>
        <v>#N/A</v>
      </c>
      <c r="AB297" s="43" t="e">
        <f>VLOOKUP($B297,期貨大額交易人未沖銷部位!$A$4:$O$499,14,FALSE)</f>
        <v>#N/A</v>
      </c>
      <c r="AC297" s="43" t="e">
        <f>VLOOKUP($B297,期貨大額交易人未沖銷部位!$A$4:$O$499,15,FALSE)</f>
        <v>#N/A</v>
      </c>
      <c r="AD297" s="36" t="e">
        <f>VLOOKUP($B297,三大美股走勢!$A$4:$J$495,4,FALSE)</f>
        <v>#N/A</v>
      </c>
      <c r="AE297" s="36" t="e">
        <f>VLOOKUP($B297,三大美股走勢!$A$4:$J$495,7,FALSE)</f>
        <v>#N/A</v>
      </c>
      <c r="AF297" s="36" t="e">
        <f>VLOOKUP($B297,三大美股走勢!$A$4:$J$495,10,FALSE)</f>
        <v>#N/A</v>
      </c>
    </row>
    <row r="298" spans="2:32">
      <c r="B298" s="35">
        <v>43077</v>
      </c>
      <c r="C298" s="36" t="e">
        <f>VLOOKUP($B298,大盤與近月台指!$A$4:$I$499,2,FALSE)</f>
        <v>#N/A</v>
      </c>
      <c r="D298" s="37" t="e">
        <f>VLOOKUP($B298,大盤與近月台指!$A$4:$I$499,3,FALSE)</f>
        <v>#N/A</v>
      </c>
      <c r="E298" s="38" t="e">
        <f>VLOOKUP($B298,大盤與近月台指!$A$4:$I$499,4,FALSE)</f>
        <v>#N/A</v>
      </c>
      <c r="F298" s="36" t="e">
        <f>VLOOKUP($B298,大盤與近月台指!$A$4:$I$499,5,FALSE)</f>
        <v>#N/A</v>
      </c>
      <c r="G298" s="52" t="e">
        <f>VLOOKUP($B298,三大法人買賣超!$A$4:$I$500,3,FALSE)</f>
        <v>#N/A</v>
      </c>
      <c r="H298" s="37" t="e">
        <f>VLOOKUP($B298,三大法人買賣超!$A$4:$I$500,5,FALSE)</f>
        <v>#N/A</v>
      </c>
      <c r="I298" s="29" t="e">
        <f>VLOOKUP($B298,三大法人買賣超!$A$4:$I$500,7,FALSE)</f>
        <v>#N/A</v>
      </c>
      <c r="J298" s="29" t="e">
        <f>VLOOKUP($B298,三大法人買賣超!$A$4:$I$500,9,FALSE)</f>
        <v>#N/A</v>
      </c>
      <c r="K298" s="40">
        <f>新台幣匯率美元指數!B299</f>
        <v>0</v>
      </c>
      <c r="L298" s="41">
        <f>新台幣匯率美元指數!C299</f>
        <v>0</v>
      </c>
      <c r="M298" s="42">
        <f>新台幣匯率美元指數!D299</f>
        <v>0</v>
      </c>
      <c r="N298" s="29" t="e">
        <f>VLOOKUP($B298,期貨未平倉口數!$A$4:$M$499,4,FALSE)</f>
        <v>#N/A</v>
      </c>
      <c r="O298" s="29" t="e">
        <f>VLOOKUP($B298,期貨未平倉口數!$A$4:$M$499,9,FALSE)</f>
        <v>#N/A</v>
      </c>
      <c r="P298" s="29" t="e">
        <f>VLOOKUP($B298,期貨未平倉口數!$A$4:$M$499,10,FALSE)</f>
        <v>#N/A</v>
      </c>
      <c r="Q298" s="29" t="e">
        <f>VLOOKUP($B298,期貨未平倉口數!$A$4:$M$499,11,FALSE)</f>
        <v>#N/A</v>
      </c>
      <c r="R298" s="67" t="e">
        <f>VLOOKUP($B298,選擇權未平倉餘額!$A$4:$I$500,6,FALSE)</f>
        <v>#N/A</v>
      </c>
      <c r="S298" s="67" t="e">
        <f>VLOOKUP($B298,選擇權未平倉餘額!$A$4:$I$500,7,FALSE)</f>
        <v>#N/A</v>
      </c>
      <c r="T298" s="67" t="e">
        <f>VLOOKUP($B298,選擇權未平倉餘額!$A$4:$I$500,8,FALSE)</f>
        <v>#N/A</v>
      </c>
      <c r="U298" s="67" t="e">
        <f>VLOOKUP($B298,選擇權未平倉餘額!$A$4:$I$500,9,FALSE)</f>
        <v>#N/A</v>
      </c>
      <c r="V298" s="42" t="e">
        <f>VLOOKUP($B298,臺指選擇權P_C_Ratios!$A$4:$C$500,3,FALSE)</f>
        <v>#N/A</v>
      </c>
      <c r="W298" s="44" t="e">
        <f>VLOOKUP($B298,散戶多空比!$A$6:$L$500,12,FALSE)</f>
        <v>#N/A</v>
      </c>
      <c r="X298" s="43" t="e">
        <f>VLOOKUP($B298,期貨大額交易人未沖銷部位!$A$4:$O$499,4,FALSE)</f>
        <v>#N/A</v>
      </c>
      <c r="Y298" s="43" t="e">
        <f>VLOOKUP($B298,期貨大額交易人未沖銷部位!$A$4:$O$499,7,FALSE)</f>
        <v>#N/A</v>
      </c>
      <c r="Z298" s="43" t="e">
        <f>VLOOKUP($B298,期貨大額交易人未沖銷部位!$A$4:$O$499,10,FALSE)</f>
        <v>#N/A</v>
      </c>
      <c r="AA298" s="43" t="e">
        <f>VLOOKUP($B298,期貨大額交易人未沖銷部位!$A$4:$O$499,13,FALSE)</f>
        <v>#N/A</v>
      </c>
      <c r="AB298" s="43" t="e">
        <f>VLOOKUP($B298,期貨大額交易人未沖銷部位!$A$4:$O$499,14,FALSE)</f>
        <v>#N/A</v>
      </c>
      <c r="AC298" s="43" t="e">
        <f>VLOOKUP($B298,期貨大額交易人未沖銷部位!$A$4:$O$499,15,FALSE)</f>
        <v>#N/A</v>
      </c>
      <c r="AD298" s="36" t="e">
        <f>VLOOKUP($B298,三大美股走勢!$A$4:$J$495,4,FALSE)</f>
        <v>#N/A</v>
      </c>
      <c r="AE298" s="36" t="e">
        <f>VLOOKUP($B298,三大美股走勢!$A$4:$J$495,7,FALSE)</f>
        <v>#N/A</v>
      </c>
      <c r="AF298" s="36" t="e">
        <f>VLOOKUP($B298,三大美股走勢!$A$4:$J$495,10,FALSE)</f>
        <v>#N/A</v>
      </c>
    </row>
    <row r="299" spans="2:32">
      <c r="B299" s="35">
        <v>43078</v>
      </c>
      <c r="C299" s="36" t="e">
        <f>VLOOKUP($B299,大盤與近月台指!$A$4:$I$499,2,FALSE)</f>
        <v>#N/A</v>
      </c>
      <c r="D299" s="37" t="e">
        <f>VLOOKUP($B299,大盤與近月台指!$A$4:$I$499,3,FALSE)</f>
        <v>#N/A</v>
      </c>
      <c r="E299" s="38" t="e">
        <f>VLOOKUP($B299,大盤與近月台指!$A$4:$I$499,4,FALSE)</f>
        <v>#N/A</v>
      </c>
      <c r="F299" s="36" t="e">
        <f>VLOOKUP($B299,大盤與近月台指!$A$4:$I$499,5,FALSE)</f>
        <v>#N/A</v>
      </c>
      <c r="G299" s="52" t="e">
        <f>VLOOKUP($B299,三大法人買賣超!$A$4:$I$500,3,FALSE)</f>
        <v>#N/A</v>
      </c>
      <c r="H299" s="37" t="e">
        <f>VLOOKUP($B299,三大法人買賣超!$A$4:$I$500,5,FALSE)</f>
        <v>#N/A</v>
      </c>
      <c r="I299" s="29" t="e">
        <f>VLOOKUP($B299,三大法人買賣超!$A$4:$I$500,7,FALSE)</f>
        <v>#N/A</v>
      </c>
      <c r="J299" s="29" t="e">
        <f>VLOOKUP($B299,三大法人買賣超!$A$4:$I$500,9,FALSE)</f>
        <v>#N/A</v>
      </c>
      <c r="K299" s="40">
        <f>新台幣匯率美元指數!B300</f>
        <v>0</v>
      </c>
      <c r="L299" s="41">
        <f>新台幣匯率美元指數!C300</f>
        <v>0</v>
      </c>
      <c r="M299" s="42">
        <f>新台幣匯率美元指數!D300</f>
        <v>0</v>
      </c>
      <c r="N299" s="29" t="e">
        <f>VLOOKUP($B299,期貨未平倉口數!$A$4:$M$499,4,FALSE)</f>
        <v>#N/A</v>
      </c>
      <c r="O299" s="29" t="e">
        <f>VLOOKUP($B299,期貨未平倉口數!$A$4:$M$499,9,FALSE)</f>
        <v>#N/A</v>
      </c>
      <c r="P299" s="29" t="e">
        <f>VLOOKUP($B299,期貨未平倉口數!$A$4:$M$499,10,FALSE)</f>
        <v>#N/A</v>
      </c>
      <c r="Q299" s="29" t="e">
        <f>VLOOKUP($B299,期貨未平倉口數!$A$4:$M$499,11,FALSE)</f>
        <v>#N/A</v>
      </c>
      <c r="R299" s="67" t="e">
        <f>VLOOKUP($B299,選擇權未平倉餘額!$A$4:$I$500,6,FALSE)</f>
        <v>#N/A</v>
      </c>
      <c r="S299" s="67" t="e">
        <f>VLOOKUP($B299,選擇權未平倉餘額!$A$4:$I$500,7,FALSE)</f>
        <v>#N/A</v>
      </c>
      <c r="T299" s="67" t="e">
        <f>VLOOKUP($B299,選擇權未平倉餘額!$A$4:$I$500,8,FALSE)</f>
        <v>#N/A</v>
      </c>
      <c r="U299" s="67" t="e">
        <f>VLOOKUP($B299,選擇權未平倉餘額!$A$4:$I$500,9,FALSE)</f>
        <v>#N/A</v>
      </c>
      <c r="V299" s="42" t="e">
        <f>VLOOKUP($B299,臺指選擇權P_C_Ratios!$A$4:$C$500,3,FALSE)</f>
        <v>#N/A</v>
      </c>
      <c r="W299" s="44" t="e">
        <f>VLOOKUP($B299,散戶多空比!$A$6:$L$500,12,FALSE)</f>
        <v>#N/A</v>
      </c>
      <c r="X299" s="43" t="e">
        <f>VLOOKUP($B299,期貨大額交易人未沖銷部位!$A$4:$O$499,4,FALSE)</f>
        <v>#N/A</v>
      </c>
      <c r="Y299" s="43" t="e">
        <f>VLOOKUP($B299,期貨大額交易人未沖銷部位!$A$4:$O$499,7,FALSE)</f>
        <v>#N/A</v>
      </c>
      <c r="Z299" s="43" t="e">
        <f>VLOOKUP($B299,期貨大額交易人未沖銷部位!$A$4:$O$499,10,FALSE)</f>
        <v>#N/A</v>
      </c>
      <c r="AA299" s="43" t="e">
        <f>VLOOKUP($B299,期貨大額交易人未沖銷部位!$A$4:$O$499,13,FALSE)</f>
        <v>#N/A</v>
      </c>
      <c r="AB299" s="43" t="e">
        <f>VLOOKUP($B299,期貨大額交易人未沖銷部位!$A$4:$O$499,14,FALSE)</f>
        <v>#N/A</v>
      </c>
      <c r="AC299" s="43" t="e">
        <f>VLOOKUP($B299,期貨大額交易人未沖銷部位!$A$4:$O$499,15,FALSE)</f>
        <v>#N/A</v>
      </c>
      <c r="AD299" s="36" t="e">
        <f>VLOOKUP($B299,三大美股走勢!$A$4:$J$495,4,FALSE)</f>
        <v>#N/A</v>
      </c>
      <c r="AE299" s="36" t="e">
        <f>VLOOKUP($B299,三大美股走勢!$A$4:$J$495,7,FALSE)</f>
        <v>#N/A</v>
      </c>
      <c r="AF299" s="36" t="e">
        <f>VLOOKUP($B299,三大美股走勢!$A$4:$J$495,10,FALSE)</f>
        <v>#N/A</v>
      </c>
    </row>
    <row r="300" spans="2:32">
      <c r="B300" s="35">
        <v>43079</v>
      </c>
      <c r="C300" s="36" t="e">
        <f>VLOOKUP($B300,大盤與近月台指!$A$4:$I$499,2,FALSE)</f>
        <v>#N/A</v>
      </c>
      <c r="D300" s="37" t="e">
        <f>VLOOKUP($B300,大盤與近月台指!$A$4:$I$499,3,FALSE)</f>
        <v>#N/A</v>
      </c>
      <c r="E300" s="38" t="e">
        <f>VLOOKUP($B300,大盤與近月台指!$A$4:$I$499,4,FALSE)</f>
        <v>#N/A</v>
      </c>
      <c r="F300" s="36" t="e">
        <f>VLOOKUP($B300,大盤與近月台指!$A$4:$I$499,5,FALSE)</f>
        <v>#N/A</v>
      </c>
      <c r="G300" s="52" t="e">
        <f>VLOOKUP($B300,三大法人買賣超!$A$4:$I$500,3,FALSE)</f>
        <v>#N/A</v>
      </c>
      <c r="H300" s="37" t="e">
        <f>VLOOKUP($B300,三大法人買賣超!$A$4:$I$500,5,FALSE)</f>
        <v>#N/A</v>
      </c>
      <c r="I300" s="29" t="e">
        <f>VLOOKUP($B300,三大法人買賣超!$A$4:$I$500,7,FALSE)</f>
        <v>#N/A</v>
      </c>
      <c r="J300" s="29" t="e">
        <f>VLOOKUP($B300,三大法人買賣超!$A$4:$I$500,9,FALSE)</f>
        <v>#N/A</v>
      </c>
      <c r="K300" s="40">
        <f>新台幣匯率美元指數!B301</f>
        <v>0</v>
      </c>
      <c r="L300" s="41">
        <f>新台幣匯率美元指數!C301</f>
        <v>0</v>
      </c>
      <c r="M300" s="42">
        <f>新台幣匯率美元指數!D301</f>
        <v>0</v>
      </c>
      <c r="N300" s="29" t="e">
        <f>VLOOKUP($B300,期貨未平倉口數!$A$4:$M$499,4,FALSE)</f>
        <v>#N/A</v>
      </c>
      <c r="O300" s="29" t="e">
        <f>VLOOKUP($B300,期貨未平倉口數!$A$4:$M$499,9,FALSE)</f>
        <v>#N/A</v>
      </c>
      <c r="P300" s="29" t="e">
        <f>VLOOKUP($B300,期貨未平倉口數!$A$4:$M$499,10,FALSE)</f>
        <v>#N/A</v>
      </c>
      <c r="Q300" s="29" t="e">
        <f>VLOOKUP($B300,期貨未平倉口數!$A$4:$M$499,11,FALSE)</f>
        <v>#N/A</v>
      </c>
      <c r="R300" s="67" t="e">
        <f>VLOOKUP($B300,選擇權未平倉餘額!$A$4:$I$500,6,FALSE)</f>
        <v>#N/A</v>
      </c>
      <c r="S300" s="67" t="e">
        <f>VLOOKUP($B300,選擇權未平倉餘額!$A$4:$I$500,7,FALSE)</f>
        <v>#N/A</v>
      </c>
      <c r="T300" s="67" t="e">
        <f>VLOOKUP($B300,選擇權未平倉餘額!$A$4:$I$500,8,FALSE)</f>
        <v>#N/A</v>
      </c>
      <c r="U300" s="67" t="e">
        <f>VLOOKUP($B300,選擇權未平倉餘額!$A$4:$I$500,9,FALSE)</f>
        <v>#N/A</v>
      </c>
      <c r="V300" s="42" t="e">
        <f>VLOOKUP($B300,臺指選擇權P_C_Ratios!$A$4:$C$500,3,FALSE)</f>
        <v>#N/A</v>
      </c>
      <c r="W300" s="44" t="e">
        <f>VLOOKUP($B300,散戶多空比!$A$6:$L$500,12,FALSE)</f>
        <v>#N/A</v>
      </c>
      <c r="X300" s="43" t="e">
        <f>VLOOKUP($B300,期貨大額交易人未沖銷部位!$A$4:$O$499,4,FALSE)</f>
        <v>#N/A</v>
      </c>
      <c r="Y300" s="43" t="e">
        <f>VLOOKUP($B300,期貨大額交易人未沖銷部位!$A$4:$O$499,7,FALSE)</f>
        <v>#N/A</v>
      </c>
      <c r="Z300" s="43" t="e">
        <f>VLOOKUP($B300,期貨大額交易人未沖銷部位!$A$4:$O$499,10,FALSE)</f>
        <v>#N/A</v>
      </c>
      <c r="AA300" s="43" t="e">
        <f>VLOOKUP($B300,期貨大額交易人未沖銷部位!$A$4:$O$499,13,FALSE)</f>
        <v>#N/A</v>
      </c>
      <c r="AB300" s="43" t="e">
        <f>VLOOKUP($B300,期貨大額交易人未沖銷部位!$A$4:$O$499,14,FALSE)</f>
        <v>#N/A</v>
      </c>
      <c r="AC300" s="43" t="e">
        <f>VLOOKUP($B300,期貨大額交易人未沖銷部位!$A$4:$O$499,15,FALSE)</f>
        <v>#N/A</v>
      </c>
      <c r="AD300" s="36" t="e">
        <f>VLOOKUP($B300,三大美股走勢!$A$4:$J$495,4,FALSE)</f>
        <v>#N/A</v>
      </c>
      <c r="AE300" s="36" t="e">
        <f>VLOOKUP($B300,三大美股走勢!$A$4:$J$495,7,FALSE)</f>
        <v>#N/A</v>
      </c>
      <c r="AF300" s="36" t="e">
        <f>VLOOKUP($B300,三大美股走勢!$A$4:$J$495,10,FALSE)</f>
        <v>#N/A</v>
      </c>
    </row>
    <row r="301" spans="2:32">
      <c r="B301" s="35">
        <v>43080</v>
      </c>
      <c r="C301" s="36" t="e">
        <f>VLOOKUP($B301,大盤與近月台指!$A$4:$I$499,2,FALSE)</f>
        <v>#N/A</v>
      </c>
      <c r="D301" s="37" t="e">
        <f>VLOOKUP($B301,大盤與近月台指!$A$4:$I$499,3,FALSE)</f>
        <v>#N/A</v>
      </c>
      <c r="E301" s="38" t="e">
        <f>VLOOKUP($B301,大盤與近月台指!$A$4:$I$499,4,FALSE)</f>
        <v>#N/A</v>
      </c>
      <c r="F301" s="36" t="e">
        <f>VLOOKUP($B301,大盤與近月台指!$A$4:$I$499,5,FALSE)</f>
        <v>#N/A</v>
      </c>
      <c r="G301" s="52" t="e">
        <f>VLOOKUP($B301,三大法人買賣超!$A$4:$I$500,3,FALSE)</f>
        <v>#N/A</v>
      </c>
      <c r="H301" s="37" t="e">
        <f>VLOOKUP($B301,三大法人買賣超!$A$4:$I$500,5,FALSE)</f>
        <v>#N/A</v>
      </c>
      <c r="I301" s="29" t="e">
        <f>VLOOKUP($B301,三大法人買賣超!$A$4:$I$500,7,FALSE)</f>
        <v>#N/A</v>
      </c>
      <c r="J301" s="29" t="e">
        <f>VLOOKUP($B301,三大法人買賣超!$A$4:$I$500,9,FALSE)</f>
        <v>#N/A</v>
      </c>
      <c r="K301" s="40">
        <f>新台幣匯率美元指數!B302</f>
        <v>0</v>
      </c>
      <c r="L301" s="41">
        <f>新台幣匯率美元指數!C302</f>
        <v>0</v>
      </c>
      <c r="M301" s="42">
        <f>新台幣匯率美元指數!D302</f>
        <v>0</v>
      </c>
      <c r="N301" s="29" t="e">
        <f>VLOOKUP($B301,期貨未平倉口數!$A$4:$M$499,4,FALSE)</f>
        <v>#N/A</v>
      </c>
      <c r="O301" s="29" t="e">
        <f>VLOOKUP($B301,期貨未平倉口數!$A$4:$M$499,9,FALSE)</f>
        <v>#N/A</v>
      </c>
      <c r="P301" s="29" t="e">
        <f>VLOOKUP($B301,期貨未平倉口數!$A$4:$M$499,10,FALSE)</f>
        <v>#N/A</v>
      </c>
      <c r="Q301" s="29" t="e">
        <f>VLOOKUP($B301,期貨未平倉口數!$A$4:$M$499,11,FALSE)</f>
        <v>#N/A</v>
      </c>
      <c r="R301" s="67" t="e">
        <f>VLOOKUP($B301,選擇權未平倉餘額!$A$4:$I$500,6,FALSE)</f>
        <v>#N/A</v>
      </c>
      <c r="S301" s="67" t="e">
        <f>VLOOKUP($B301,選擇權未平倉餘額!$A$4:$I$500,7,FALSE)</f>
        <v>#N/A</v>
      </c>
      <c r="T301" s="67" t="e">
        <f>VLOOKUP($B301,選擇權未平倉餘額!$A$4:$I$500,8,FALSE)</f>
        <v>#N/A</v>
      </c>
      <c r="U301" s="67" t="e">
        <f>VLOOKUP($B301,選擇權未平倉餘額!$A$4:$I$500,9,FALSE)</f>
        <v>#N/A</v>
      </c>
      <c r="V301" s="42" t="e">
        <f>VLOOKUP($B301,臺指選擇權P_C_Ratios!$A$4:$C$500,3,FALSE)</f>
        <v>#N/A</v>
      </c>
      <c r="W301" s="44" t="e">
        <f>VLOOKUP($B301,散戶多空比!$A$6:$L$500,12,FALSE)</f>
        <v>#N/A</v>
      </c>
      <c r="X301" s="43" t="e">
        <f>VLOOKUP($B301,期貨大額交易人未沖銷部位!$A$4:$O$499,4,FALSE)</f>
        <v>#N/A</v>
      </c>
      <c r="Y301" s="43" t="e">
        <f>VLOOKUP($B301,期貨大額交易人未沖銷部位!$A$4:$O$499,7,FALSE)</f>
        <v>#N/A</v>
      </c>
      <c r="Z301" s="43" t="e">
        <f>VLOOKUP($B301,期貨大額交易人未沖銷部位!$A$4:$O$499,10,FALSE)</f>
        <v>#N/A</v>
      </c>
      <c r="AA301" s="43" t="e">
        <f>VLOOKUP($B301,期貨大額交易人未沖銷部位!$A$4:$O$499,13,FALSE)</f>
        <v>#N/A</v>
      </c>
      <c r="AB301" s="43" t="e">
        <f>VLOOKUP($B301,期貨大額交易人未沖銷部位!$A$4:$O$499,14,FALSE)</f>
        <v>#N/A</v>
      </c>
      <c r="AC301" s="43" t="e">
        <f>VLOOKUP($B301,期貨大額交易人未沖銷部位!$A$4:$O$499,15,FALSE)</f>
        <v>#N/A</v>
      </c>
      <c r="AD301" s="36" t="e">
        <f>VLOOKUP($B301,三大美股走勢!$A$4:$J$495,4,FALSE)</f>
        <v>#N/A</v>
      </c>
      <c r="AE301" s="36" t="e">
        <f>VLOOKUP($B301,三大美股走勢!$A$4:$J$495,7,FALSE)</f>
        <v>#N/A</v>
      </c>
      <c r="AF301" s="36" t="e">
        <f>VLOOKUP($B301,三大美股走勢!$A$4:$J$495,10,FALSE)</f>
        <v>#N/A</v>
      </c>
    </row>
    <row r="302" spans="2:32">
      <c r="B302" s="35">
        <v>43081</v>
      </c>
      <c r="C302" s="36" t="e">
        <f>VLOOKUP($B302,大盤與近月台指!$A$4:$I$499,2,FALSE)</f>
        <v>#N/A</v>
      </c>
      <c r="D302" s="37" t="e">
        <f>VLOOKUP($B302,大盤與近月台指!$A$4:$I$499,3,FALSE)</f>
        <v>#N/A</v>
      </c>
      <c r="E302" s="38" t="e">
        <f>VLOOKUP($B302,大盤與近月台指!$A$4:$I$499,4,FALSE)</f>
        <v>#N/A</v>
      </c>
      <c r="F302" s="36" t="e">
        <f>VLOOKUP($B302,大盤與近月台指!$A$4:$I$499,5,FALSE)</f>
        <v>#N/A</v>
      </c>
      <c r="G302" s="52" t="e">
        <f>VLOOKUP($B302,三大法人買賣超!$A$4:$I$500,3,FALSE)</f>
        <v>#N/A</v>
      </c>
      <c r="H302" s="37" t="e">
        <f>VLOOKUP($B302,三大法人買賣超!$A$4:$I$500,5,FALSE)</f>
        <v>#N/A</v>
      </c>
      <c r="I302" s="29" t="e">
        <f>VLOOKUP($B302,三大法人買賣超!$A$4:$I$500,7,FALSE)</f>
        <v>#N/A</v>
      </c>
      <c r="J302" s="29" t="e">
        <f>VLOOKUP($B302,三大法人買賣超!$A$4:$I$500,9,FALSE)</f>
        <v>#N/A</v>
      </c>
      <c r="K302" s="40">
        <f>新台幣匯率美元指數!B303</f>
        <v>0</v>
      </c>
      <c r="L302" s="41">
        <f>新台幣匯率美元指數!C303</f>
        <v>0</v>
      </c>
      <c r="M302" s="42">
        <f>新台幣匯率美元指數!D303</f>
        <v>0</v>
      </c>
      <c r="N302" s="29" t="e">
        <f>VLOOKUP($B302,期貨未平倉口數!$A$4:$M$499,4,FALSE)</f>
        <v>#N/A</v>
      </c>
      <c r="O302" s="29" t="e">
        <f>VLOOKUP($B302,期貨未平倉口數!$A$4:$M$499,9,FALSE)</f>
        <v>#N/A</v>
      </c>
      <c r="P302" s="29" t="e">
        <f>VLOOKUP($B302,期貨未平倉口數!$A$4:$M$499,10,FALSE)</f>
        <v>#N/A</v>
      </c>
      <c r="Q302" s="29" t="e">
        <f>VLOOKUP($B302,期貨未平倉口數!$A$4:$M$499,11,FALSE)</f>
        <v>#N/A</v>
      </c>
      <c r="R302" s="67" t="e">
        <f>VLOOKUP($B302,選擇權未平倉餘額!$A$4:$I$500,6,FALSE)</f>
        <v>#N/A</v>
      </c>
      <c r="S302" s="67" t="e">
        <f>VLOOKUP($B302,選擇權未平倉餘額!$A$4:$I$500,7,FALSE)</f>
        <v>#N/A</v>
      </c>
      <c r="T302" s="67" t="e">
        <f>VLOOKUP($B302,選擇權未平倉餘額!$A$4:$I$500,8,FALSE)</f>
        <v>#N/A</v>
      </c>
      <c r="U302" s="67" t="e">
        <f>VLOOKUP($B302,選擇權未平倉餘額!$A$4:$I$500,9,FALSE)</f>
        <v>#N/A</v>
      </c>
      <c r="V302" s="42" t="e">
        <f>VLOOKUP($B302,臺指選擇權P_C_Ratios!$A$4:$C$500,3,FALSE)</f>
        <v>#N/A</v>
      </c>
      <c r="W302" s="44" t="e">
        <f>VLOOKUP($B302,散戶多空比!$A$6:$L$500,12,FALSE)</f>
        <v>#N/A</v>
      </c>
      <c r="X302" s="43" t="e">
        <f>VLOOKUP($B302,期貨大額交易人未沖銷部位!$A$4:$O$499,4,FALSE)</f>
        <v>#N/A</v>
      </c>
      <c r="Y302" s="43" t="e">
        <f>VLOOKUP($B302,期貨大額交易人未沖銷部位!$A$4:$O$499,7,FALSE)</f>
        <v>#N/A</v>
      </c>
      <c r="Z302" s="43" t="e">
        <f>VLOOKUP($B302,期貨大額交易人未沖銷部位!$A$4:$O$499,10,FALSE)</f>
        <v>#N/A</v>
      </c>
      <c r="AA302" s="43" t="e">
        <f>VLOOKUP($B302,期貨大額交易人未沖銷部位!$A$4:$O$499,13,FALSE)</f>
        <v>#N/A</v>
      </c>
      <c r="AB302" s="43" t="e">
        <f>VLOOKUP($B302,期貨大額交易人未沖銷部位!$A$4:$O$499,14,FALSE)</f>
        <v>#N/A</v>
      </c>
      <c r="AC302" s="43" t="e">
        <f>VLOOKUP($B302,期貨大額交易人未沖銷部位!$A$4:$O$499,15,FALSE)</f>
        <v>#N/A</v>
      </c>
      <c r="AD302" s="36" t="e">
        <f>VLOOKUP($B302,三大美股走勢!$A$4:$J$495,4,FALSE)</f>
        <v>#N/A</v>
      </c>
      <c r="AE302" s="36" t="e">
        <f>VLOOKUP($B302,三大美股走勢!$A$4:$J$495,7,FALSE)</f>
        <v>#N/A</v>
      </c>
      <c r="AF302" s="36" t="e">
        <f>VLOOKUP($B302,三大美股走勢!$A$4:$J$495,10,FALSE)</f>
        <v>#N/A</v>
      </c>
    </row>
    <row r="303" spans="2:32">
      <c r="B303" s="35">
        <v>43082</v>
      </c>
      <c r="C303" s="36" t="e">
        <f>VLOOKUP($B303,大盤與近月台指!$A$4:$I$499,2,FALSE)</f>
        <v>#N/A</v>
      </c>
      <c r="D303" s="37" t="e">
        <f>VLOOKUP($B303,大盤與近月台指!$A$4:$I$499,3,FALSE)</f>
        <v>#N/A</v>
      </c>
      <c r="E303" s="38" t="e">
        <f>VLOOKUP($B303,大盤與近月台指!$A$4:$I$499,4,FALSE)</f>
        <v>#N/A</v>
      </c>
      <c r="F303" s="36" t="e">
        <f>VLOOKUP($B303,大盤與近月台指!$A$4:$I$499,5,FALSE)</f>
        <v>#N/A</v>
      </c>
      <c r="G303" s="52" t="e">
        <f>VLOOKUP($B303,三大法人買賣超!$A$4:$I$500,3,FALSE)</f>
        <v>#N/A</v>
      </c>
      <c r="H303" s="37" t="e">
        <f>VLOOKUP($B303,三大法人買賣超!$A$4:$I$500,5,FALSE)</f>
        <v>#N/A</v>
      </c>
      <c r="I303" s="29" t="e">
        <f>VLOOKUP($B303,三大法人買賣超!$A$4:$I$500,7,FALSE)</f>
        <v>#N/A</v>
      </c>
      <c r="J303" s="29" t="e">
        <f>VLOOKUP($B303,三大法人買賣超!$A$4:$I$500,9,FALSE)</f>
        <v>#N/A</v>
      </c>
      <c r="K303" s="40">
        <f>新台幣匯率美元指數!B304</f>
        <v>0</v>
      </c>
      <c r="L303" s="41">
        <f>新台幣匯率美元指數!C304</f>
        <v>0</v>
      </c>
      <c r="M303" s="42">
        <f>新台幣匯率美元指數!D304</f>
        <v>0</v>
      </c>
      <c r="N303" s="29" t="e">
        <f>VLOOKUP($B303,期貨未平倉口數!$A$4:$M$499,4,FALSE)</f>
        <v>#N/A</v>
      </c>
      <c r="O303" s="29" t="e">
        <f>VLOOKUP($B303,期貨未平倉口數!$A$4:$M$499,9,FALSE)</f>
        <v>#N/A</v>
      </c>
      <c r="P303" s="29" t="e">
        <f>VLOOKUP($B303,期貨未平倉口數!$A$4:$M$499,10,FALSE)</f>
        <v>#N/A</v>
      </c>
      <c r="Q303" s="29" t="e">
        <f>VLOOKUP($B303,期貨未平倉口數!$A$4:$M$499,11,FALSE)</f>
        <v>#N/A</v>
      </c>
      <c r="R303" s="67" t="e">
        <f>VLOOKUP($B303,選擇權未平倉餘額!$A$4:$I$500,6,FALSE)</f>
        <v>#N/A</v>
      </c>
      <c r="S303" s="67" t="e">
        <f>VLOOKUP($B303,選擇權未平倉餘額!$A$4:$I$500,7,FALSE)</f>
        <v>#N/A</v>
      </c>
      <c r="T303" s="67" t="e">
        <f>VLOOKUP($B303,選擇權未平倉餘額!$A$4:$I$500,8,FALSE)</f>
        <v>#N/A</v>
      </c>
      <c r="U303" s="67" t="e">
        <f>VLOOKUP($B303,選擇權未平倉餘額!$A$4:$I$500,9,FALSE)</f>
        <v>#N/A</v>
      </c>
      <c r="V303" s="42" t="e">
        <f>VLOOKUP($B303,臺指選擇權P_C_Ratios!$A$4:$C$500,3,FALSE)</f>
        <v>#N/A</v>
      </c>
      <c r="W303" s="44" t="e">
        <f>VLOOKUP($B303,散戶多空比!$A$6:$L$500,12,FALSE)</f>
        <v>#N/A</v>
      </c>
      <c r="X303" s="43" t="e">
        <f>VLOOKUP($B303,期貨大額交易人未沖銷部位!$A$4:$O$499,4,FALSE)</f>
        <v>#N/A</v>
      </c>
      <c r="Y303" s="43" t="e">
        <f>VLOOKUP($B303,期貨大額交易人未沖銷部位!$A$4:$O$499,7,FALSE)</f>
        <v>#N/A</v>
      </c>
      <c r="Z303" s="43" t="e">
        <f>VLOOKUP($B303,期貨大額交易人未沖銷部位!$A$4:$O$499,10,FALSE)</f>
        <v>#N/A</v>
      </c>
      <c r="AA303" s="43" t="e">
        <f>VLOOKUP($B303,期貨大額交易人未沖銷部位!$A$4:$O$499,13,FALSE)</f>
        <v>#N/A</v>
      </c>
      <c r="AB303" s="43" t="e">
        <f>VLOOKUP($B303,期貨大額交易人未沖銷部位!$A$4:$O$499,14,FALSE)</f>
        <v>#N/A</v>
      </c>
      <c r="AC303" s="43" t="e">
        <f>VLOOKUP($B303,期貨大額交易人未沖銷部位!$A$4:$O$499,15,FALSE)</f>
        <v>#N/A</v>
      </c>
      <c r="AD303" s="36" t="e">
        <f>VLOOKUP($B303,三大美股走勢!$A$4:$J$495,4,FALSE)</f>
        <v>#N/A</v>
      </c>
      <c r="AE303" s="36" t="e">
        <f>VLOOKUP($B303,三大美股走勢!$A$4:$J$495,7,FALSE)</f>
        <v>#N/A</v>
      </c>
      <c r="AF303" s="36" t="e">
        <f>VLOOKUP($B303,三大美股走勢!$A$4:$J$495,10,FALSE)</f>
        <v>#N/A</v>
      </c>
    </row>
    <row r="304" spans="2:32">
      <c r="B304" s="35">
        <v>43083</v>
      </c>
      <c r="C304" s="36" t="e">
        <f>VLOOKUP($B304,大盤與近月台指!$A$4:$I$499,2,FALSE)</f>
        <v>#N/A</v>
      </c>
      <c r="D304" s="37" t="e">
        <f>VLOOKUP($B304,大盤與近月台指!$A$4:$I$499,3,FALSE)</f>
        <v>#N/A</v>
      </c>
      <c r="E304" s="38" t="e">
        <f>VLOOKUP($B304,大盤與近月台指!$A$4:$I$499,4,FALSE)</f>
        <v>#N/A</v>
      </c>
      <c r="F304" s="36" t="e">
        <f>VLOOKUP($B304,大盤與近月台指!$A$4:$I$499,5,FALSE)</f>
        <v>#N/A</v>
      </c>
      <c r="G304" s="52" t="e">
        <f>VLOOKUP($B304,三大法人買賣超!$A$4:$I$500,3,FALSE)</f>
        <v>#N/A</v>
      </c>
      <c r="H304" s="37" t="e">
        <f>VLOOKUP($B304,三大法人買賣超!$A$4:$I$500,5,FALSE)</f>
        <v>#N/A</v>
      </c>
      <c r="I304" s="29" t="e">
        <f>VLOOKUP($B304,三大法人買賣超!$A$4:$I$500,7,FALSE)</f>
        <v>#N/A</v>
      </c>
      <c r="J304" s="29" t="e">
        <f>VLOOKUP($B304,三大法人買賣超!$A$4:$I$500,9,FALSE)</f>
        <v>#N/A</v>
      </c>
      <c r="K304" s="40">
        <f>新台幣匯率美元指數!B305</f>
        <v>0</v>
      </c>
      <c r="L304" s="41">
        <f>新台幣匯率美元指數!C305</f>
        <v>0</v>
      </c>
      <c r="M304" s="42">
        <f>新台幣匯率美元指數!D305</f>
        <v>0</v>
      </c>
      <c r="N304" s="29" t="e">
        <f>VLOOKUP($B304,期貨未平倉口數!$A$4:$M$499,4,FALSE)</f>
        <v>#N/A</v>
      </c>
      <c r="O304" s="29" t="e">
        <f>VLOOKUP($B304,期貨未平倉口數!$A$4:$M$499,9,FALSE)</f>
        <v>#N/A</v>
      </c>
      <c r="P304" s="29" t="e">
        <f>VLOOKUP($B304,期貨未平倉口數!$A$4:$M$499,10,FALSE)</f>
        <v>#N/A</v>
      </c>
      <c r="Q304" s="29" t="e">
        <f>VLOOKUP($B304,期貨未平倉口數!$A$4:$M$499,11,FALSE)</f>
        <v>#N/A</v>
      </c>
      <c r="R304" s="67" t="e">
        <f>VLOOKUP($B304,選擇權未平倉餘額!$A$4:$I$500,6,FALSE)</f>
        <v>#N/A</v>
      </c>
      <c r="S304" s="67" t="e">
        <f>VLOOKUP($B304,選擇權未平倉餘額!$A$4:$I$500,7,FALSE)</f>
        <v>#N/A</v>
      </c>
      <c r="T304" s="67" t="e">
        <f>VLOOKUP($B304,選擇權未平倉餘額!$A$4:$I$500,8,FALSE)</f>
        <v>#N/A</v>
      </c>
      <c r="U304" s="67" t="e">
        <f>VLOOKUP($B304,選擇權未平倉餘額!$A$4:$I$500,9,FALSE)</f>
        <v>#N/A</v>
      </c>
      <c r="V304" s="42" t="e">
        <f>VLOOKUP($B304,臺指選擇權P_C_Ratios!$A$4:$C$500,3,FALSE)</f>
        <v>#N/A</v>
      </c>
      <c r="W304" s="44" t="e">
        <f>VLOOKUP($B304,散戶多空比!$A$6:$L$500,12,FALSE)</f>
        <v>#N/A</v>
      </c>
      <c r="X304" s="43" t="e">
        <f>VLOOKUP($B304,期貨大額交易人未沖銷部位!$A$4:$O$499,4,FALSE)</f>
        <v>#N/A</v>
      </c>
      <c r="Y304" s="43" t="e">
        <f>VLOOKUP($B304,期貨大額交易人未沖銷部位!$A$4:$O$499,7,FALSE)</f>
        <v>#N/A</v>
      </c>
      <c r="Z304" s="43" t="e">
        <f>VLOOKUP($B304,期貨大額交易人未沖銷部位!$A$4:$O$499,10,FALSE)</f>
        <v>#N/A</v>
      </c>
      <c r="AA304" s="43" t="e">
        <f>VLOOKUP($B304,期貨大額交易人未沖銷部位!$A$4:$O$499,13,FALSE)</f>
        <v>#N/A</v>
      </c>
      <c r="AB304" s="43" t="e">
        <f>VLOOKUP($B304,期貨大額交易人未沖銷部位!$A$4:$O$499,14,FALSE)</f>
        <v>#N/A</v>
      </c>
      <c r="AC304" s="43" t="e">
        <f>VLOOKUP($B304,期貨大額交易人未沖銷部位!$A$4:$O$499,15,FALSE)</f>
        <v>#N/A</v>
      </c>
      <c r="AD304" s="36" t="e">
        <f>VLOOKUP($B304,三大美股走勢!$A$4:$J$495,4,FALSE)</f>
        <v>#N/A</v>
      </c>
      <c r="AE304" s="36" t="e">
        <f>VLOOKUP($B304,三大美股走勢!$A$4:$J$495,7,FALSE)</f>
        <v>#N/A</v>
      </c>
      <c r="AF304" s="36" t="e">
        <f>VLOOKUP($B304,三大美股走勢!$A$4:$J$495,10,FALSE)</f>
        <v>#N/A</v>
      </c>
    </row>
    <row r="305" spans="2:32">
      <c r="B305" s="35">
        <v>43084</v>
      </c>
      <c r="C305" s="36" t="e">
        <f>VLOOKUP($B305,大盤與近月台指!$A$4:$I$499,2,FALSE)</f>
        <v>#N/A</v>
      </c>
      <c r="D305" s="37" t="e">
        <f>VLOOKUP($B305,大盤與近月台指!$A$4:$I$499,3,FALSE)</f>
        <v>#N/A</v>
      </c>
      <c r="E305" s="38" t="e">
        <f>VLOOKUP($B305,大盤與近月台指!$A$4:$I$499,4,FALSE)</f>
        <v>#N/A</v>
      </c>
      <c r="F305" s="36" t="e">
        <f>VLOOKUP($B305,大盤與近月台指!$A$4:$I$499,5,FALSE)</f>
        <v>#N/A</v>
      </c>
      <c r="G305" s="52" t="e">
        <f>VLOOKUP($B305,三大法人買賣超!$A$4:$I$500,3,FALSE)</f>
        <v>#N/A</v>
      </c>
      <c r="H305" s="37" t="e">
        <f>VLOOKUP($B305,三大法人買賣超!$A$4:$I$500,5,FALSE)</f>
        <v>#N/A</v>
      </c>
      <c r="I305" s="29" t="e">
        <f>VLOOKUP($B305,三大法人買賣超!$A$4:$I$500,7,FALSE)</f>
        <v>#N/A</v>
      </c>
      <c r="J305" s="29" t="e">
        <f>VLOOKUP($B305,三大法人買賣超!$A$4:$I$500,9,FALSE)</f>
        <v>#N/A</v>
      </c>
      <c r="K305" s="40">
        <f>新台幣匯率美元指數!B306</f>
        <v>0</v>
      </c>
      <c r="L305" s="41">
        <f>新台幣匯率美元指數!C306</f>
        <v>0</v>
      </c>
      <c r="M305" s="42">
        <f>新台幣匯率美元指數!D306</f>
        <v>0</v>
      </c>
      <c r="N305" s="29" t="e">
        <f>VLOOKUP($B305,期貨未平倉口數!$A$4:$M$499,4,FALSE)</f>
        <v>#N/A</v>
      </c>
      <c r="O305" s="29" t="e">
        <f>VLOOKUP($B305,期貨未平倉口數!$A$4:$M$499,9,FALSE)</f>
        <v>#N/A</v>
      </c>
      <c r="P305" s="29" t="e">
        <f>VLOOKUP($B305,期貨未平倉口數!$A$4:$M$499,10,FALSE)</f>
        <v>#N/A</v>
      </c>
      <c r="Q305" s="29" t="e">
        <f>VLOOKUP($B305,期貨未平倉口數!$A$4:$M$499,11,FALSE)</f>
        <v>#N/A</v>
      </c>
      <c r="R305" s="67" t="e">
        <f>VLOOKUP($B305,選擇權未平倉餘額!$A$4:$I$500,6,FALSE)</f>
        <v>#N/A</v>
      </c>
      <c r="S305" s="67" t="e">
        <f>VLOOKUP($B305,選擇權未平倉餘額!$A$4:$I$500,7,FALSE)</f>
        <v>#N/A</v>
      </c>
      <c r="T305" s="67" t="e">
        <f>VLOOKUP($B305,選擇權未平倉餘額!$A$4:$I$500,8,FALSE)</f>
        <v>#N/A</v>
      </c>
      <c r="U305" s="67" t="e">
        <f>VLOOKUP($B305,選擇權未平倉餘額!$A$4:$I$500,9,FALSE)</f>
        <v>#N/A</v>
      </c>
      <c r="V305" s="42" t="e">
        <f>VLOOKUP($B305,臺指選擇權P_C_Ratios!$A$4:$C$500,3,FALSE)</f>
        <v>#N/A</v>
      </c>
      <c r="W305" s="44" t="e">
        <f>VLOOKUP($B305,散戶多空比!$A$6:$L$500,12,FALSE)</f>
        <v>#N/A</v>
      </c>
      <c r="X305" s="43" t="e">
        <f>VLOOKUP($B305,期貨大額交易人未沖銷部位!$A$4:$O$499,4,FALSE)</f>
        <v>#N/A</v>
      </c>
      <c r="Y305" s="43" t="e">
        <f>VLOOKUP($B305,期貨大額交易人未沖銷部位!$A$4:$O$499,7,FALSE)</f>
        <v>#N/A</v>
      </c>
      <c r="Z305" s="43" t="e">
        <f>VLOOKUP($B305,期貨大額交易人未沖銷部位!$A$4:$O$499,10,FALSE)</f>
        <v>#N/A</v>
      </c>
      <c r="AA305" s="43" t="e">
        <f>VLOOKUP($B305,期貨大額交易人未沖銷部位!$A$4:$O$499,13,FALSE)</f>
        <v>#N/A</v>
      </c>
      <c r="AB305" s="43" t="e">
        <f>VLOOKUP($B305,期貨大額交易人未沖銷部位!$A$4:$O$499,14,FALSE)</f>
        <v>#N/A</v>
      </c>
      <c r="AC305" s="43" t="e">
        <f>VLOOKUP($B305,期貨大額交易人未沖銷部位!$A$4:$O$499,15,FALSE)</f>
        <v>#N/A</v>
      </c>
      <c r="AD305" s="36" t="e">
        <f>VLOOKUP($B305,三大美股走勢!$A$4:$J$495,4,FALSE)</f>
        <v>#N/A</v>
      </c>
      <c r="AE305" s="36" t="e">
        <f>VLOOKUP($B305,三大美股走勢!$A$4:$J$495,7,FALSE)</f>
        <v>#N/A</v>
      </c>
      <c r="AF305" s="36" t="e">
        <f>VLOOKUP($B305,三大美股走勢!$A$4:$J$495,10,FALSE)</f>
        <v>#N/A</v>
      </c>
    </row>
    <row r="306" spans="2:32">
      <c r="B306" s="35">
        <v>43085</v>
      </c>
      <c r="C306" s="36" t="e">
        <f>VLOOKUP($B306,大盤與近月台指!$A$4:$I$499,2,FALSE)</f>
        <v>#N/A</v>
      </c>
      <c r="D306" s="37" t="e">
        <f>VLOOKUP($B306,大盤與近月台指!$A$4:$I$499,3,FALSE)</f>
        <v>#N/A</v>
      </c>
      <c r="E306" s="38" t="e">
        <f>VLOOKUP($B306,大盤與近月台指!$A$4:$I$499,4,FALSE)</f>
        <v>#N/A</v>
      </c>
      <c r="F306" s="36" t="e">
        <f>VLOOKUP($B306,大盤與近月台指!$A$4:$I$499,5,FALSE)</f>
        <v>#N/A</v>
      </c>
      <c r="G306" s="52" t="e">
        <f>VLOOKUP($B306,三大法人買賣超!$A$4:$I$500,3,FALSE)</f>
        <v>#N/A</v>
      </c>
      <c r="H306" s="37" t="e">
        <f>VLOOKUP($B306,三大法人買賣超!$A$4:$I$500,5,FALSE)</f>
        <v>#N/A</v>
      </c>
      <c r="I306" s="29" t="e">
        <f>VLOOKUP($B306,三大法人買賣超!$A$4:$I$500,7,FALSE)</f>
        <v>#N/A</v>
      </c>
      <c r="J306" s="29" t="e">
        <f>VLOOKUP($B306,三大法人買賣超!$A$4:$I$500,9,FALSE)</f>
        <v>#N/A</v>
      </c>
      <c r="K306" s="40">
        <f>新台幣匯率美元指數!B307</f>
        <v>0</v>
      </c>
      <c r="L306" s="41">
        <f>新台幣匯率美元指數!C307</f>
        <v>0</v>
      </c>
      <c r="M306" s="42">
        <f>新台幣匯率美元指數!D307</f>
        <v>0</v>
      </c>
      <c r="N306" s="29" t="e">
        <f>VLOOKUP($B306,期貨未平倉口數!$A$4:$M$499,4,FALSE)</f>
        <v>#N/A</v>
      </c>
      <c r="O306" s="29" t="e">
        <f>VLOOKUP($B306,期貨未平倉口數!$A$4:$M$499,9,FALSE)</f>
        <v>#N/A</v>
      </c>
      <c r="P306" s="29" t="e">
        <f>VLOOKUP($B306,期貨未平倉口數!$A$4:$M$499,10,FALSE)</f>
        <v>#N/A</v>
      </c>
      <c r="Q306" s="29" t="e">
        <f>VLOOKUP($B306,期貨未平倉口數!$A$4:$M$499,11,FALSE)</f>
        <v>#N/A</v>
      </c>
      <c r="R306" s="67" t="e">
        <f>VLOOKUP($B306,選擇權未平倉餘額!$A$4:$I$500,6,FALSE)</f>
        <v>#N/A</v>
      </c>
      <c r="S306" s="67" t="e">
        <f>VLOOKUP($B306,選擇權未平倉餘額!$A$4:$I$500,7,FALSE)</f>
        <v>#N/A</v>
      </c>
      <c r="T306" s="67" t="e">
        <f>VLOOKUP($B306,選擇權未平倉餘額!$A$4:$I$500,8,FALSE)</f>
        <v>#N/A</v>
      </c>
      <c r="U306" s="67" t="e">
        <f>VLOOKUP($B306,選擇權未平倉餘額!$A$4:$I$500,9,FALSE)</f>
        <v>#N/A</v>
      </c>
      <c r="V306" s="42" t="e">
        <f>VLOOKUP($B306,臺指選擇權P_C_Ratios!$A$4:$C$500,3,FALSE)</f>
        <v>#N/A</v>
      </c>
      <c r="W306" s="44" t="e">
        <f>VLOOKUP($B306,散戶多空比!$A$6:$L$500,12,FALSE)</f>
        <v>#N/A</v>
      </c>
      <c r="X306" s="43" t="e">
        <f>VLOOKUP($B306,期貨大額交易人未沖銷部位!$A$4:$O$499,4,FALSE)</f>
        <v>#N/A</v>
      </c>
      <c r="Y306" s="43" t="e">
        <f>VLOOKUP($B306,期貨大額交易人未沖銷部位!$A$4:$O$499,7,FALSE)</f>
        <v>#N/A</v>
      </c>
      <c r="Z306" s="43" t="e">
        <f>VLOOKUP($B306,期貨大額交易人未沖銷部位!$A$4:$O$499,10,FALSE)</f>
        <v>#N/A</v>
      </c>
      <c r="AA306" s="43" t="e">
        <f>VLOOKUP($B306,期貨大額交易人未沖銷部位!$A$4:$O$499,13,FALSE)</f>
        <v>#N/A</v>
      </c>
      <c r="AB306" s="43" t="e">
        <f>VLOOKUP($B306,期貨大額交易人未沖銷部位!$A$4:$O$499,14,FALSE)</f>
        <v>#N/A</v>
      </c>
      <c r="AC306" s="43" t="e">
        <f>VLOOKUP($B306,期貨大額交易人未沖銷部位!$A$4:$O$499,15,FALSE)</f>
        <v>#N/A</v>
      </c>
      <c r="AD306" s="36" t="e">
        <f>VLOOKUP($B306,三大美股走勢!$A$4:$J$495,4,FALSE)</f>
        <v>#N/A</v>
      </c>
      <c r="AE306" s="36" t="e">
        <f>VLOOKUP($B306,三大美股走勢!$A$4:$J$495,7,FALSE)</f>
        <v>#N/A</v>
      </c>
      <c r="AF306" s="36" t="e">
        <f>VLOOKUP($B306,三大美股走勢!$A$4:$J$495,10,FALSE)</f>
        <v>#N/A</v>
      </c>
    </row>
    <row r="307" spans="2:32">
      <c r="B307" s="35">
        <v>43086</v>
      </c>
      <c r="C307" s="36" t="e">
        <f>VLOOKUP($B307,大盤與近月台指!$A$4:$I$499,2,FALSE)</f>
        <v>#N/A</v>
      </c>
      <c r="D307" s="37" t="e">
        <f>VLOOKUP($B307,大盤與近月台指!$A$4:$I$499,3,FALSE)</f>
        <v>#N/A</v>
      </c>
      <c r="E307" s="38" t="e">
        <f>VLOOKUP($B307,大盤與近月台指!$A$4:$I$499,4,FALSE)</f>
        <v>#N/A</v>
      </c>
      <c r="F307" s="36" t="e">
        <f>VLOOKUP($B307,大盤與近月台指!$A$4:$I$499,5,FALSE)</f>
        <v>#N/A</v>
      </c>
      <c r="G307" s="52" t="e">
        <f>VLOOKUP($B307,三大法人買賣超!$A$4:$I$500,3,FALSE)</f>
        <v>#N/A</v>
      </c>
      <c r="H307" s="37" t="e">
        <f>VLOOKUP($B307,三大法人買賣超!$A$4:$I$500,5,FALSE)</f>
        <v>#N/A</v>
      </c>
      <c r="I307" s="29" t="e">
        <f>VLOOKUP($B307,三大法人買賣超!$A$4:$I$500,7,FALSE)</f>
        <v>#N/A</v>
      </c>
      <c r="J307" s="29" t="e">
        <f>VLOOKUP($B307,三大法人買賣超!$A$4:$I$500,9,FALSE)</f>
        <v>#N/A</v>
      </c>
      <c r="K307" s="40">
        <f>新台幣匯率美元指數!B308</f>
        <v>0</v>
      </c>
      <c r="L307" s="41">
        <f>新台幣匯率美元指數!C308</f>
        <v>0</v>
      </c>
      <c r="M307" s="42">
        <f>新台幣匯率美元指數!D308</f>
        <v>0</v>
      </c>
      <c r="N307" s="29" t="e">
        <f>VLOOKUP($B307,期貨未平倉口數!$A$4:$M$499,4,FALSE)</f>
        <v>#N/A</v>
      </c>
      <c r="O307" s="29" t="e">
        <f>VLOOKUP($B307,期貨未平倉口數!$A$4:$M$499,9,FALSE)</f>
        <v>#N/A</v>
      </c>
      <c r="P307" s="29" t="e">
        <f>VLOOKUP($B307,期貨未平倉口數!$A$4:$M$499,10,FALSE)</f>
        <v>#N/A</v>
      </c>
      <c r="Q307" s="29" t="e">
        <f>VLOOKUP($B307,期貨未平倉口數!$A$4:$M$499,11,FALSE)</f>
        <v>#N/A</v>
      </c>
      <c r="R307" s="67" t="e">
        <f>VLOOKUP($B307,選擇權未平倉餘額!$A$4:$I$500,6,FALSE)</f>
        <v>#N/A</v>
      </c>
      <c r="S307" s="67" t="e">
        <f>VLOOKUP($B307,選擇權未平倉餘額!$A$4:$I$500,7,FALSE)</f>
        <v>#N/A</v>
      </c>
      <c r="T307" s="67" t="e">
        <f>VLOOKUP($B307,選擇權未平倉餘額!$A$4:$I$500,8,FALSE)</f>
        <v>#N/A</v>
      </c>
      <c r="U307" s="67" t="e">
        <f>VLOOKUP($B307,選擇權未平倉餘額!$A$4:$I$500,9,FALSE)</f>
        <v>#N/A</v>
      </c>
      <c r="V307" s="42" t="e">
        <f>VLOOKUP($B307,臺指選擇權P_C_Ratios!$A$4:$C$500,3,FALSE)</f>
        <v>#N/A</v>
      </c>
      <c r="W307" s="44" t="e">
        <f>VLOOKUP($B307,散戶多空比!$A$6:$L$500,12,FALSE)</f>
        <v>#N/A</v>
      </c>
      <c r="X307" s="43" t="e">
        <f>VLOOKUP($B307,期貨大額交易人未沖銷部位!$A$4:$O$499,4,FALSE)</f>
        <v>#N/A</v>
      </c>
      <c r="Y307" s="43" t="e">
        <f>VLOOKUP($B307,期貨大額交易人未沖銷部位!$A$4:$O$499,7,FALSE)</f>
        <v>#N/A</v>
      </c>
      <c r="Z307" s="43" t="e">
        <f>VLOOKUP($B307,期貨大額交易人未沖銷部位!$A$4:$O$499,10,FALSE)</f>
        <v>#N/A</v>
      </c>
      <c r="AA307" s="43" t="e">
        <f>VLOOKUP($B307,期貨大額交易人未沖銷部位!$A$4:$O$499,13,FALSE)</f>
        <v>#N/A</v>
      </c>
      <c r="AB307" s="43" t="e">
        <f>VLOOKUP($B307,期貨大額交易人未沖銷部位!$A$4:$O$499,14,FALSE)</f>
        <v>#N/A</v>
      </c>
      <c r="AC307" s="43" t="e">
        <f>VLOOKUP($B307,期貨大額交易人未沖銷部位!$A$4:$O$499,15,FALSE)</f>
        <v>#N/A</v>
      </c>
      <c r="AD307" s="36" t="e">
        <f>VLOOKUP($B307,三大美股走勢!$A$4:$J$495,4,FALSE)</f>
        <v>#N/A</v>
      </c>
      <c r="AE307" s="36" t="e">
        <f>VLOOKUP($B307,三大美股走勢!$A$4:$J$495,7,FALSE)</f>
        <v>#N/A</v>
      </c>
      <c r="AF307" s="36" t="e">
        <f>VLOOKUP($B307,三大美股走勢!$A$4:$J$495,10,FALSE)</f>
        <v>#N/A</v>
      </c>
    </row>
    <row r="308" spans="2:32">
      <c r="B308" s="35">
        <v>43087</v>
      </c>
      <c r="C308" s="36" t="e">
        <f>VLOOKUP($B308,大盤與近月台指!$A$4:$I$499,2,FALSE)</f>
        <v>#N/A</v>
      </c>
      <c r="D308" s="37" t="e">
        <f>VLOOKUP($B308,大盤與近月台指!$A$4:$I$499,3,FALSE)</f>
        <v>#N/A</v>
      </c>
      <c r="E308" s="38" t="e">
        <f>VLOOKUP($B308,大盤與近月台指!$A$4:$I$499,4,FALSE)</f>
        <v>#N/A</v>
      </c>
      <c r="F308" s="36" t="e">
        <f>VLOOKUP($B308,大盤與近月台指!$A$4:$I$499,5,FALSE)</f>
        <v>#N/A</v>
      </c>
      <c r="G308" s="52" t="e">
        <f>VLOOKUP($B308,三大法人買賣超!$A$4:$I$500,3,FALSE)</f>
        <v>#N/A</v>
      </c>
      <c r="H308" s="37" t="e">
        <f>VLOOKUP($B308,三大法人買賣超!$A$4:$I$500,5,FALSE)</f>
        <v>#N/A</v>
      </c>
      <c r="I308" s="29" t="e">
        <f>VLOOKUP($B308,三大法人買賣超!$A$4:$I$500,7,FALSE)</f>
        <v>#N/A</v>
      </c>
      <c r="J308" s="29" t="e">
        <f>VLOOKUP($B308,三大法人買賣超!$A$4:$I$500,9,FALSE)</f>
        <v>#N/A</v>
      </c>
      <c r="K308" s="40">
        <f>新台幣匯率美元指數!B309</f>
        <v>0</v>
      </c>
      <c r="L308" s="41">
        <f>新台幣匯率美元指數!C309</f>
        <v>0</v>
      </c>
      <c r="M308" s="42">
        <f>新台幣匯率美元指數!D309</f>
        <v>0</v>
      </c>
      <c r="N308" s="29" t="e">
        <f>VLOOKUP($B308,期貨未平倉口數!$A$4:$M$499,4,FALSE)</f>
        <v>#N/A</v>
      </c>
      <c r="O308" s="29" t="e">
        <f>VLOOKUP($B308,期貨未平倉口數!$A$4:$M$499,9,FALSE)</f>
        <v>#N/A</v>
      </c>
      <c r="P308" s="29" t="e">
        <f>VLOOKUP($B308,期貨未平倉口數!$A$4:$M$499,10,FALSE)</f>
        <v>#N/A</v>
      </c>
      <c r="Q308" s="29" t="e">
        <f>VLOOKUP($B308,期貨未平倉口數!$A$4:$M$499,11,FALSE)</f>
        <v>#N/A</v>
      </c>
      <c r="R308" s="67" t="e">
        <f>VLOOKUP($B308,選擇權未平倉餘額!$A$4:$I$500,6,FALSE)</f>
        <v>#N/A</v>
      </c>
      <c r="S308" s="67" t="e">
        <f>VLOOKUP($B308,選擇權未平倉餘額!$A$4:$I$500,7,FALSE)</f>
        <v>#N/A</v>
      </c>
      <c r="T308" s="67" t="e">
        <f>VLOOKUP($B308,選擇權未平倉餘額!$A$4:$I$500,8,FALSE)</f>
        <v>#N/A</v>
      </c>
      <c r="U308" s="67" t="e">
        <f>VLOOKUP($B308,選擇權未平倉餘額!$A$4:$I$500,9,FALSE)</f>
        <v>#N/A</v>
      </c>
      <c r="V308" s="42" t="e">
        <f>VLOOKUP($B308,臺指選擇權P_C_Ratios!$A$4:$C$500,3,FALSE)</f>
        <v>#N/A</v>
      </c>
      <c r="W308" s="44" t="e">
        <f>VLOOKUP($B308,散戶多空比!$A$6:$L$500,12,FALSE)</f>
        <v>#N/A</v>
      </c>
      <c r="X308" s="43" t="e">
        <f>VLOOKUP($B308,期貨大額交易人未沖銷部位!$A$4:$O$499,4,FALSE)</f>
        <v>#N/A</v>
      </c>
      <c r="Y308" s="43" t="e">
        <f>VLOOKUP($B308,期貨大額交易人未沖銷部位!$A$4:$O$499,7,FALSE)</f>
        <v>#N/A</v>
      </c>
      <c r="Z308" s="43" t="e">
        <f>VLOOKUP($B308,期貨大額交易人未沖銷部位!$A$4:$O$499,10,FALSE)</f>
        <v>#N/A</v>
      </c>
      <c r="AA308" s="43" t="e">
        <f>VLOOKUP($B308,期貨大額交易人未沖銷部位!$A$4:$O$499,13,FALSE)</f>
        <v>#N/A</v>
      </c>
      <c r="AB308" s="43" t="e">
        <f>VLOOKUP($B308,期貨大額交易人未沖銷部位!$A$4:$O$499,14,FALSE)</f>
        <v>#N/A</v>
      </c>
      <c r="AC308" s="43" t="e">
        <f>VLOOKUP($B308,期貨大額交易人未沖銷部位!$A$4:$O$499,15,FALSE)</f>
        <v>#N/A</v>
      </c>
      <c r="AD308" s="36" t="e">
        <f>VLOOKUP($B308,三大美股走勢!$A$4:$J$495,4,FALSE)</f>
        <v>#N/A</v>
      </c>
      <c r="AE308" s="36" t="e">
        <f>VLOOKUP($B308,三大美股走勢!$A$4:$J$495,7,FALSE)</f>
        <v>#N/A</v>
      </c>
      <c r="AF308" s="36" t="e">
        <f>VLOOKUP($B308,三大美股走勢!$A$4:$J$495,10,FALSE)</f>
        <v>#N/A</v>
      </c>
    </row>
    <row r="309" spans="2:32">
      <c r="B309" s="35">
        <v>43088</v>
      </c>
      <c r="C309" s="36" t="e">
        <f>VLOOKUP($B309,大盤與近月台指!$A$4:$I$499,2,FALSE)</f>
        <v>#N/A</v>
      </c>
      <c r="D309" s="37" t="e">
        <f>VLOOKUP($B309,大盤與近月台指!$A$4:$I$499,3,FALSE)</f>
        <v>#N/A</v>
      </c>
      <c r="E309" s="38" t="e">
        <f>VLOOKUP($B309,大盤與近月台指!$A$4:$I$499,4,FALSE)</f>
        <v>#N/A</v>
      </c>
      <c r="F309" s="36" t="e">
        <f>VLOOKUP($B309,大盤與近月台指!$A$4:$I$499,5,FALSE)</f>
        <v>#N/A</v>
      </c>
      <c r="G309" s="52" t="e">
        <f>VLOOKUP($B309,三大法人買賣超!$A$4:$I$500,3,FALSE)</f>
        <v>#N/A</v>
      </c>
      <c r="H309" s="37" t="e">
        <f>VLOOKUP($B309,三大法人買賣超!$A$4:$I$500,5,FALSE)</f>
        <v>#N/A</v>
      </c>
      <c r="I309" s="29" t="e">
        <f>VLOOKUP($B309,三大法人買賣超!$A$4:$I$500,7,FALSE)</f>
        <v>#N/A</v>
      </c>
      <c r="J309" s="29" t="e">
        <f>VLOOKUP($B309,三大法人買賣超!$A$4:$I$500,9,FALSE)</f>
        <v>#N/A</v>
      </c>
      <c r="K309" s="40">
        <f>新台幣匯率美元指數!B310</f>
        <v>0</v>
      </c>
      <c r="L309" s="41">
        <f>新台幣匯率美元指數!C310</f>
        <v>0</v>
      </c>
      <c r="M309" s="42">
        <f>新台幣匯率美元指數!D310</f>
        <v>0</v>
      </c>
      <c r="N309" s="29" t="e">
        <f>VLOOKUP($B309,期貨未平倉口數!$A$4:$M$499,4,FALSE)</f>
        <v>#N/A</v>
      </c>
      <c r="O309" s="29" t="e">
        <f>VLOOKUP($B309,期貨未平倉口數!$A$4:$M$499,9,FALSE)</f>
        <v>#N/A</v>
      </c>
      <c r="P309" s="29" t="e">
        <f>VLOOKUP($B309,期貨未平倉口數!$A$4:$M$499,10,FALSE)</f>
        <v>#N/A</v>
      </c>
      <c r="Q309" s="29" t="e">
        <f>VLOOKUP($B309,期貨未平倉口數!$A$4:$M$499,11,FALSE)</f>
        <v>#N/A</v>
      </c>
      <c r="R309" s="67" t="e">
        <f>VLOOKUP($B309,選擇權未平倉餘額!$A$4:$I$500,6,FALSE)</f>
        <v>#N/A</v>
      </c>
      <c r="S309" s="67" t="e">
        <f>VLOOKUP($B309,選擇權未平倉餘額!$A$4:$I$500,7,FALSE)</f>
        <v>#N/A</v>
      </c>
      <c r="T309" s="67" t="e">
        <f>VLOOKUP($B309,選擇權未平倉餘額!$A$4:$I$500,8,FALSE)</f>
        <v>#N/A</v>
      </c>
      <c r="U309" s="67" t="e">
        <f>VLOOKUP($B309,選擇權未平倉餘額!$A$4:$I$500,9,FALSE)</f>
        <v>#N/A</v>
      </c>
      <c r="V309" s="42" t="e">
        <f>VLOOKUP($B309,臺指選擇權P_C_Ratios!$A$4:$C$500,3,FALSE)</f>
        <v>#N/A</v>
      </c>
      <c r="W309" s="44" t="e">
        <f>VLOOKUP($B309,散戶多空比!$A$6:$L$500,12,FALSE)</f>
        <v>#N/A</v>
      </c>
      <c r="X309" s="43" t="e">
        <f>VLOOKUP($B309,期貨大額交易人未沖銷部位!$A$4:$O$499,4,FALSE)</f>
        <v>#N/A</v>
      </c>
      <c r="Y309" s="43" t="e">
        <f>VLOOKUP($B309,期貨大額交易人未沖銷部位!$A$4:$O$499,7,FALSE)</f>
        <v>#N/A</v>
      </c>
      <c r="Z309" s="43" t="e">
        <f>VLOOKUP($B309,期貨大額交易人未沖銷部位!$A$4:$O$499,10,FALSE)</f>
        <v>#N/A</v>
      </c>
      <c r="AA309" s="43" t="e">
        <f>VLOOKUP($B309,期貨大額交易人未沖銷部位!$A$4:$O$499,13,FALSE)</f>
        <v>#N/A</v>
      </c>
      <c r="AB309" s="43" t="e">
        <f>VLOOKUP($B309,期貨大額交易人未沖銷部位!$A$4:$O$499,14,FALSE)</f>
        <v>#N/A</v>
      </c>
      <c r="AC309" s="43" t="e">
        <f>VLOOKUP($B309,期貨大額交易人未沖銷部位!$A$4:$O$499,15,FALSE)</f>
        <v>#N/A</v>
      </c>
      <c r="AD309" s="36" t="e">
        <f>VLOOKUP($B309,三大美股走勢!$A$4:$J$495,4,FALSE)</f>
        <v>#N/A</v>
      </c>
      <c r="AE309" s="36" t="e">
        <f>VLOOKUP($B309,三大美股走勢!$A$4:$J$495,7,FALSE)</f>
        <v>#N/A</v>
      </c>
      <c r="AF309" s="36" t="e">
        <f>VLOOKUP($B309,三大美股走勢!$A$4:$J$495,10,FALSE)</f>
        <v>#N/A</v>
      </c>
    </row>
    <row r="310" spans="2:32">
      <c r="B310" s="35">
        <v>43089</v>
      </c>
      <c r="C310" s="36" t="e">
        <f>VLOOKUP($B310,大盤與近月台指!$A$4:$I$499,2,FALSE)</f>
        <v>#N/A</v>
      </c>
      <c r="D310" s="37" t="e">
        <f>VLOOKUP($B310,大盤與近月台指!$A$4:$I$499,3,FALSE)</f>
        <v>#N/A</v>
      </c>
      <c r="E310" s="38" t="e">
        <f>VLOOKUP($B310,大盤與近月台指!$A$4:$I$499,4,FALSE)</f>
        <v>#N/A</v>
      </c>
      <c r="F310" s="36" t="e">
        <f>VLOOKUP($B310,大盤與近月台指!$A$4:$I$499,5,FALSE)</f>
        <v>#N/A</v>
      </c>
      <c r="G310" s="52" t="e">
        <f>VLOOKUP($B310,三大法人買賣超!$A$4:$I$500,3,FALSE)</f>
        <v>#N/A</v>
      </c>
      <c r="H310" s="37" t="e">
        <f>VLOOKUP($B310,三大法人買賣超!$A$4:$I$500,5,FALSE)</f>
        <v>#N/A</v>
      </c>
      <c r="I310" s="29" t="e">
        <f>VLOOKUP($B310,三大法人買賣超!$A$4:$I$500,7,FALSE)</f>
        <v>#N/A</v>
      </c>
      <c r="J310" s="29" t="e">
        <f>VLOOKUP($B310,三大法人買賣超!$A$4:$I$500,9,FALSE)</f>
        <v>#N/A</v>
      </c>
      <c r="K310" s="40">
        <f>新台幣匯率美元指數!B311</f>
        <v>0</v>
      </c>
      <c r="L310" s="41">
        <f>新台幣匯率美元指數!C311</f>
        <v>0</v>
      </c>
      <c r="M310" s="42">
        <f>新台幣匯率美元指數!D311</f>
        <v>0</v>
      </c>
      <c r="N310" s="29" t="e">
        <f>VLOOKUP($B310,期貨未平倉口數!$A$4:$M$499,4,FALSE)</f>
        <v>#N/A</v>
      </c>
      <c r="O310" s="29" t="e">
        <f>VLOOKUP($B310,期貨未平倉口數!$A$4:$M$499,9,FALSE)</f>
        <v>#N/A</v>
      </c>
      <c r="P310" s="29" t="e">
        <f>VLOOKUP($B310,期貨未平倉口數!$A$4:$M$499,10,FALSE)</f>
        <v>#N/A</v>
      </c>
      <c r="Q310" s="29" t="e">
        <f>VLOOKUP($B310,期貨未平倉口數!$A$4:$M$499,11,FALSE)</f>
        <v>#N/A</v>
      </c>
      <c r="R310" s="67" t="e">
        <f>VLOOKUP($B310,選擇權未平倉餘額!$A$4:$I$500,6,FALSE)</f>
        <v>#N/A</v>
      </c>
      <c r="S310" s="67" t="e">
        <f>VLOOKUP($B310,選擇權未平倉餘額!$A$4:$I$500,7,FALSE)</f>
        <v>#N/A</v>
      </c>
      <c r="T310" s="67" t="e">
        <f>VLOOKUP($B310,選擇權未平倉餘額!$A$4:$I$500,8,FALSE)</f>
        <v>#N/A</v>
      </c>
      <c r="U310" s="67" t="e">
        <f>VLOOKUP($B310,選擇權未平倉餘額!$A$4:$I$500,9,FALSE)</f>
        <v>#N/A</v>
      </c>
      <c r="V310" s="42" t="e">
        <f>VLOOKUP($B310,臺指選擇權P_C_Ratios!$A$4:$C$500,3,FALSE)</f>
        <v>#N/A</v>
      </c>
      <c r="W310" s="44" t="e">
        <f>VLOOKUP($B310,散戶多空比!$A$6:$L$500,12,FALSE)</f>
        <v>#N/A</v>
      </c>
      <c r="X310" s="43" t="e">
        <f>VLOOKUP($B310,期貨大額交易人未沖銷部位!$A$4:$O$499,4,FALSE)</f>
        <v>#N/A</v>
      </c>
      <c r="Y310" s="43" t="e">
        <f>VLOOKUP($B310,期貨大額交易人未沖銷部位!$A$4:$O$499,7,FALSE)</f>
        <v>#N/A</v>
      </c>
      <c r="Z310" s="43" t="e">
        <f>VLOOKUP($B310,期貨大額交易人未沖銷部位!$A$4:$O$499,10,FALSE)</f>
        <v>#N/A</v>
      </c>
      <c r="AA310" s="43" t="e">
        <f>VLOOKUP($B310,期貨大額交易人未沖銷部位!$A$4:$O$499,13,FALSE)</f>
        <v>#N/A</v>
      </c>
      <c r="AB310" s="43" t="e">
        <f>VLOOKUP($B310,期貨大額交易人未沖銷部位!$A$4:$O$499,14,FALSE)</f>
        <v>#N/A</v>
      </c>
      <c r="AC310" s="43" t="e">
        <f>VLOOKUP($B310,期貨大額交易人未沖銷部位!$A$4:$O$499,15,FALSE)</f>
        <v>#N/A</v>
      </c>
      <c r="AD310" s="36" t="e">
        <f>VLOOKUP($B310,三大美股走勢!$A$4:$J$495,4,FALSE)</f>
        <v>#N/A</v>
      </c>
      <c r="AE310" s="36" t="e">
        <f>VLOOKUP($B310,三大美股走勢!$A$4:$J$495,7,FALSE)</f>
        <v>#N/A</v>
      </c>
      <c r="AF310" s="36" t="e">
        <f>VLOOKUP($B310,三大美股走勢!$A$4:$J$495,10,FALSE)</f>
        <v>#N/A</v>
      </c>
    </row>
    <row r="311" spans="2:32">
      <c r="B311" s="35">
        <v>43090</v>
      </c>
      <c r="C311" s="36" t="e">
        <f>VLOOKUP($B311,大盤與近月台指!$A$4:$I$499,2,FALSE)</f>
        <v>#N/A</v>
      </c>
      <c r="D311" s="37" t="e">
        <f>VLOOKUP($B311,大盤與近月台指!$A$4:$I$499,3,FALSE)</f>
        <v>#N/A</v>
      </c>
      <c r="E311" s="38" t="e">
        <f>VLOOKUP($B311,大盤與近月台指!$A$4:$I$499,4,FALSE)</f>
        <v>#N/A</v>
      </c>
      <c r="F311" s="36" t="e">
        <f>VLOOKUP($B311,大盤與近月台指!$A$4:$I$499,5,FALSE)</f>
        <v>#N/A</v>
      </c>
      <c r="G311" s="52" t="e">
        <f>VLOOKUP($B311,三大法人買賣超!$A$4:$I$500,3,FALSE)</f>
        <v>#N/A</v>
      </c>
      <c r="H311" s="37" t="e">
        <f>VLOOKUP($B311,三大法人買賣超!$A$4:$I$500,5,FALSE)</f>
        <v>#N/A</v>
      </c>
      <c r="I311" s="29" t="e">
        <f>VLOOKUP($B311,三大法人買賣超!$A$4:$I$500,7,FALSE)</f>
        <v>#N/A</v>
      </c>
      <c r="J311" s="29" t="e">
        <f>VLOOKUP($B311,三大法人買賣超!$A$4:$I$500,9,FALSE)</f>
        <v>#N/A</v>
      </c>
      <c r="K311" s="40">
        <f>新台幣匯率美元指數!B312</f>
        <v>0</v>
      </c>
      <c r="L311" s="41">
        <f>新台幣匯率美元指數!C312</f>
        <v>0</v>
      </c>
      <c r="M311" s="42">
        <f>新台幣匯率美元指數!D312</f>
        <v>0</v>
      </c>
      <c r="N311" s="29" t="e">
        <f>VLOOKUP($B311,期貨未平倉口數!$A$4:$M$499,4,FALSE)</f>
        <v>#N/A</v>
      </c>
      <c r="O311" s="29" t="e">
        <f>VLOOKUP($B311,期貨未平倉口數!$A$4:$M$499,9,FALSE)</f>
        <v>#N/A</v>
      </c>
      <c r="P311" s="29" t="e">
        <f>VLOOKUP($B311,期貨未平倉口數!$A$4:$M$499,10,FALSE)</f>
        <v>#N/A</v>
      </c>
      <c r="Q311" s="29" t="e">
        <f>VLOOKUP($B311,期貨未平倉口數!$A$4:$M$499,11,FALSE)</f>
        <v>#N/A</v>
      </c>
      <c r="R311" s="67" t="e">
        <f>VLOOKUP($B311,選擇權未平倉餘額!$A$4:$I$500,6,FALSE)</f>
        <v>#N/A</v>
      </c>
      <c r="S311" s="67" t="e">
        <f>VLOOKUP($B311,選擇權未平倉餘額!$A$4:$I$500,7,FALSE)</f>
        <v>#N/A</v>
      </c>
      <c r="T311" s="67" t="e">
        <f>VLOOKUP($B311,選擇權未平倉餘額!$A$4:$I$500,8,FALSE)</f>
        <v>#N/A</v>
      </c>
      <c r="U311" s="67" t="e">
        <f>VLOOKUP($B311,選擇權未平倉餘額!$A$4:$I$500,9,FALSE)</f>
        <v>#N/A</v>
      </c>
      <c r="V311" s="42" t="e">
        <f>VLOOKUP($B311,臺指選擇權P_C_Ratios!$A$4:$C$500,3,FALSE)</f>
        <v>#N/A</v>
      </c>
      <c r="W311" s="44" t="e">
        <f>VLOOKUP($B311,散戶多空比!$A$6:$L$500,12,FALSE)</f>
        <v>#N/A</v>
      </c>
      <c r="X311" s="43" t="e">
        <f>VLOOKUP($B311,期貨大額交易人未沖銷部位!$A$4:$O$499,4,FALSE)</f>
        <v>#N/A</v>
      </c>
      <c r="Y311" s="43" t="e">
        <f>VLOOKUP($B311,期貨大額交易人未沖銷部位!$A$4:$O$499,7,FALSE)</f>
        <v>#N/A</v>
      </c>
      <c r="Z311" s="43" t="e">
        <f>VLOOKUP($B311,期貨大額交易人未沖銷部位!$A$4:$O$499,10,FALSE)</f>
        <v>#N/A</v>
      </c>
      <c r="AA311" s="43" t="e">
        <f>VLOOKUP($B311,期貨大額交易人未沖銷部位!$A$4:$O$499,13,FALSE)</f>
        <v>#N/A</v>
      </c>
      <c r="AB311" s="43" t="e">
        <f>VLOOKUP($B311,期貨大額交易人未沖銷部位!$A$4:$O$499,14,FALSE)</f>
        <v>#N/A</v>
      </c>
      <c r="AC311" s="43" t="e">
        <f>VLOOKUP($B311,期貨大額交易人未沖銷部位!$A$4:$O$499,15,FALSE)</f>
        <v>#N/A</v>
      </c>
      <c r="AD311" s="36" t="e">
        <f>VLOOKUP($B311,三大美股走勢!$A$4:$J$495,4,FALSE)</f>
        <v>#N/A</v>
      </c>
      <c r="AE311" s="36" t="e">
        <f>VLOOKUP($B311,三大美股走勢!$A$4:$J$495,7,FALSE)</f>
        <v>#N/A</v>
      </c>
      <c r="AF311" s="36" t="e">
        <f>VLOOKUP($B311,三大美股走勢!$A$4:$J$495,10,FALSE)</f>
        <v>#N/A</v>
      </c>
    </row>
    <row r="312" spans="2:32">
      <c r="B312" s="35">
        <v>43091</v>
      </c>
      <c r="C312" s="36" t="e">
        <f>VLOOKUP($B312,大盤與近月台指!$A$4:$I$499,2,FALSE)</f>
        <v>#N/A</v>
      </c>
      <c r="D312" s="37" t="e">
        <f>VLOOKUP($B312,大盤與近月台指!$A$4:$I$499,3,FALSE)</f>
        <v>#N/A</v>
      </c>
      <c r="E312" s="38" t="e">
        <f>VLOOKUP($B312,大盤與近月台指!$A$4:$I$499,4,FALSE)</f>
        <v>#N/A</v>
      </c>
      <c r="F312" s="36" t="e">
        <f>VLOOKUP($B312,大盤與近月台指!$A$4:$I$499,5,FALSE)</f>
        <v>#N/A</v>
      </c>
      <c r="G312" s="52" t="e">
        <f>VLOOKUP($B312,三大法人買賣超!$A$4:$I$500,3,FALSE)</f>
        <v>#N/A</v>
      </c>
      <c r="H312" s="37" t="e">
        <f>VLOOKUP($B312,三大法人買賣超!$A$4:$I$500,5,FALSE)</f>
        <v>#N/A</v>
      </c>
      <c r="I312" s="29" t="e">
        <f>VLOOKUP($B312,三大法人買賣超!$A$4:$I$500,7,FALSE)</f>
        <v>#N/A</v>
      </c>
      <c r="J312" s="29" t="e">
        <f>VLOOKUP($B312,三大法人買賣超!$A$4:$I$500,9,FALSE)</f>
        <v>#N/A</v>
      </c>
      <c r="K312" s="40">
        <f>新台幣匯率美元指數!B313</f>
        <v>0</v>
      </c>
      <c r="L312" s="41">
        <f>新台幣匯率美元指數!C313</f>
        <v>0</v>
      </c>
      <c r="M312" s="42">
        <f>新台幣匯率美元指數!D313</f>
        <v>0</v>
      </c>
      <c r="N312" s="29" t="e">
        <f>VLOOKUP($B312,期貨未平倉口數!$A$4:$M$499,4,FALSE)</f>
        <v>#N/A</v>
      </c>
      <c r="O312" s="29" t="e">
        <f>VLOOKUP($B312,期貨未平倉口數!$A$4:$M$499,9,FALSE)</f>
        <v>#N/A</v>
      </c>
      <c r="P312" s="29" t="e">
        <f>VLOOKUP($B312,期貨未平倉口數!$A$4:$M$499,10,FALSE)</f>
        <v>#N/A</v>
      </c>
      <c r="Q312" s="29" t="e">
        <f>VLOOKUP($B312,期貨未平倉口數!$A$4:$M$499,11,FALSE)</f>
        <v>#N/A</v>
      </c>
      <c r="R312" s="67" t="e">
        <f>VLOOKUP($B312,選擇權未平倉餘額!$A$4:$I$500,6,FALSE)</f>
        <v>#N/A</v>
      </c>
      <c r="S312" s="67" t="e">
        <f>VLOOKUP($B312,選擇權未平倉餘額!$A$4:$I$500,7,FALSE)</f>
        <v>#N/A</v>
      </c>
      <c r="T312" s="67" t="e">
        <f>VLOOKUP($B312,選擇權未平倉餘額!$A$4:$I$500,8,FALSE)</f>
        <v>#N/A</v>
      </c>
      <c r="U312" s="67" t="e">
        <f>VLOOKUP($B312,選擇權未平倉餘額!$A$4:$I$500,9,FALSE)</f>
        <v>#N/A</v>
      </c>
      <c r="V312" s="42" t="e">
        <f>VLOOKUP($B312,臺指選擇權P_C_Ratios!$A$4:$C$500,3,FALSE)</f>
        <v>#N/A</v>
      </c>
      <c r="W312" s="44" t="e">
        <f>VLOOKUP($B312,散戶多空比!$A$6:$L$500,12,FALSE)</f>
        <v>#N/A</v>
      </c>
      <c r="X312" s="43" t="e">
        <f>VLOOKUP($B312,期貨大額交易人未沖銷部位!$A$4:$O$499,4,FALSE)</f>
        <v>#N/A</v>
      </c>
      <c r="Y312" s="43" t="e">
        <f>VLOOKUP($B312,期貨大額交易人未沖銷部位!$A$4:$O$499,7,FALSE)</f>
        <v>#N/A</v>
      </c>
      <c r="Z312" s="43" t="e">
        <f>VLOOKUP($B312,期貨大額交易人未沖銷部位!$A$4:$O$499,10,FALSE)</f>
        <v>#N/A</v>
      </c>
      <c r="AA312" s="43" t="e">
        <f>VLOOKUP($B312,期貨大額交易人未沖銷部位!$A$4:$O$499,13,FALSE)</f>
        <v>#N/A</v>
      </c>
      <c r="AB312" s="43" t="e">
        <f>VLOOKUP($B312,期貨大額交易人未沖銷部位!$A$4:$O$499,14,FALSE)</f>
        <v>#N/A</v>
      </c>
      <c r="AC312" s="43" t="e">
        <f>VLOOKUP($B312,期貨大額交易人未沖銷部位!$A$4:$O$499,15,FALSE)</f>
        <v>#N/A</v>
      </c>
      <c r="AD312" s="36" t="e">
        <f>VLOOKUP($B312,三大美股走勢!$A$4:$J$495,4,FALSE)</f>
        <v>#N/A</v>
      </c>
      <c r="AE312" s="36" t="e">
        <f>VLOOKUP($B312,三大美股走勢!$A$4:$J$495,7,FALSE)</f>
        <v>#N/A</v>
      </c>
      <c r="AF312" s="36" t="e">
        <f>VLOOKUP($B312,三大美股走勢!$A$4:$J$495,10,FALSE)</f>
        <v>#N/A</v>
      </c>
    </row>
    <row r="313" spans="2:32">
      <c r="B313" s="35">
        <v>43092</v>
      </c>
      <c r="C313" s="36" t="e">
        <f>VLOOKUP($B313,大盤與近月台指!$A$4:$I$499,2,FALSE)</f>
        <v>#N/A</v>
      </c>
      <c r="D313" s="37" t="e">
        <f>VLOOKUP($B313,大盤與近月台指!$A$4:$I$499,3,FALSE)</f>
        <v>#N/A</v>
      </c>
      <c r="E313" s="38" t="e">
        <f>VLOOKUP($B313,大盤與近月台指!$A$4:$I$499,4,FALSE)</f>
        <v>#N/A</v>
      </c>
      <c r="F313" s="36" t="e">
        <f>VLOOKUP($B313,大盤與近月台指!$A$4:$I$499,5,FALSE)</f>
        <v>#N/A</v>
      </c>
      <c r="G313" s="52" t="e">
        <f>VLOOKUP($B313,三大法人買賣超!$A$4:$I$500,3,FALSE)</f>
        <v>#N/A</v>
      </c>
      <c r="H313" s="37" t="e">
        <f>VLOOKUP($B313,三大法人買賣超!$A$4:$I$500,5,FALSE)</f>
        <v>#N/A</v>
      </c>
      <c r="I313" s="29" t="e">
        <f>VLOOKUP($B313,三大法人買賣超!$A$4:$I$500,7,FALSE)</f>
        <v>#N/A</v>
      </c>
      <c r="J313" s="29" t="e">
        <f>VLOOKUP($B313,三大法人買賣超!$A$4:$I$500,9,FALSE)</f>
        <v>#N/A</v>
      </c>
      <c r="K313" s="40">
        <f>新台幣匯率美元指數!B314</f>
        <v>0</v>
      </c>
      <c r="L313" s="41">
        <f>新台幣匯率美元指數!C314</f>
        <v>0</v>
      </c>
      <c r="M313" s="42">
        <f>新台幣匯率美元指數!D314</f>
        <v>0</v>
      </c>
      <c r="N313" s="29" t="e">
        <f>VLOOKUP($B313,期貨未平倉口數!$A$4:$M$499,4,FALSE)</f>
        <v>#N/A</v>
      </c>
      <c r="O313" s="29" t="e">
        <f>VLOOKUP($B313,期貨未平倉口數!$A$4:$M$499,9,FALSE)</f>
        <v>#N/A</v>
      </c>
      <c r="P313" s="29" t="e">
        <f>VLOOKUP($B313,期貨未平倉口數!$A$4:$M$499,10,FALSE)</f>
        <v>#N/A</v>
      </c>
      <c r="Q313" s="29" t="e">
        <f>VLOOKUP($B313,期貨未平倉口數!$A$4:$M$499,11,FALSE)</f>
        <v>#N/A</v>
      </c>
      <c r="R313" s="67" t="e">
        <f>VLOOKUP($B313,選擇權未平倉餘額!$A$4:$I$500,6,FALSE)</f>
        <v>#N/A</v>
      </c>
      <c r="S313" s="67" t="e">
        <f>VLOOKUP($B313,選擇權未平倉餘額!$A$4:$I$500,7,FALSE)</f>
        <v>#N/A</v>
      </c>
      <c r="T313" s="67" t="e">
        <f>VLOOKUP($B313,選擇權未平倉餘額!$A$4:$I$500,8,FALSE)</f>
        <v>#N/A</v>
      </c>
      <c r="U313" s="67" t="e">
        <f>VLOOKUP($B313,選擇權未平倉餘額!$A$4:$I$500,9,FALSE)</f>
        <v>#N/A</v>
      </c>
      <c r="V313" s="42" t="e">
        <f>VLOOKUP($B313,臺指選擇權P_C_Ratios!$A$4:$C$500,3,FALSE)</f>
        <v>#N/A</v>
      </c>
      <c r="W313" s="44" t="e">
        <f>VLOOKUP($B313,散戶多空比!$A$6:$L$500,12,FALSE)</f>
        <v>#N/A</v>
      </c>
      <c r="X313" s="43" t="e">
        <f>VLOOKUP($B313,期貨大額交易人未沖銷部位!$A$4:$O$499,4,FALSE)</f>
        <v>#N/A</v>
      </c>
      <c r="Y313" s="43" t="e">
        <f>VLOOKUP($B313,期貨大額交易人未沖銷部位!$A$4:$O$499,7,FALSE)</f>
        <v>#N/A</v>
      </c>
      <c r="Z313" s="43" t="e">
        <f>VLOOKUP($B313,期貨大額交易人未沖銷部位!$A$4:$O$499,10,FALSE)</f>
        <v>#N/A</v>
      </c>
      <c r="AA313" s="43" t="e">
        <f>VLOOKUP($B313,期貨大額交易人未沖銷部位!$A$4:$O$499,13,FALSE)</f>
        <v>#N/A</v>
      </c>
      <c r="AB313" s="43" t="e">
        <f>VLOOKUP($B313,期貨大額交易人未沖銷部位!$A$4:$O$499,14,FALSE)</f>
        <v>#N/A</v>
      </c>
      <c r="AC313" s="43" t="e">
        <f>VLOOKUP($B313,期貨大額交易人未沖銷部位!$A$4:$O$499,15,FALSE)</f>
        <v>#N/A</v>
      </c>
      <c r="AD313" s="36" t="e">
        <f>VLOOKUP($B313,三大美股走勢!$A$4:$J$495,4,FALSE)</f>
        <v>#N/A</v>
      </c>
      <c r="AE313" s="36" t="e">
        <f>VLOOKUP($B313,三大美股走勢!$A$4:$J$495,7,FALSE)</f>
        <v>#N/A</v>
      </c>
      <c r="AF313" s="36" t="e">
        <f>VLOOKUP($B313,三大美股走勢!$A$4:$J$495,10,FALSE)</f>
        <v>#N/A</v>
      </c>
    </row>
    <row r="314" spans="2:32">
      <c r="B314" s="35">
        <v>43093</v>
      </c>
      <c r="C314" s="36" t="e">
        <f>VLOOKUP($B314,大盤與近月台指!$A$4:$I$499,2,FALSE)</f>
        <v>#N/A</v>
      </c>
      <c r="D314" s="37" t="e">
        <f>VLOOKUP($B314,大盤與近月台指!$A$4:$I$499,3,FALSE)</f>
        <v>#N/A</v>
      </c>
      <c r="E314" s="38" t="e">
        <f>VLOOKUP($B314,大盤與近月台指!$A$4:$I$499,4,FALSE)</f>
        <v>#N/A</v>
      </c>
      <c r="F314" s="36" t="e">
        <f>VLOOKUP($B314,大盤與近月台指!$A$4:$I$499,5,FALSE)</f>
        <v>#N/A</v>
      </c>
      <c r="G314" s="52" t="e">
        <f>VLOOKUP($B314,三大法人買賣超!$A$4:$I$500,3,FALSE)</f>
        <v>#N/A</v>
      </c>
      <c r="H314" s="37" t="e">
        <f>VLOOKUP($B314,三大法人買賣超!$A$4:$I$500,5,FALSE)</f>
        <v>#N/A</v>
      </c>
      <c r="I314" s="29" t="e">
        <f>VLOOKUP($B314,三大法人買賣超!$A$4:$I$500,7,FALSE)</f>
        <v>#N/A</v>
      </c>
      <c r="J314" s="29" t="e">
        <f>VLOOKUP($B314,三大法人買賣超!$A$4:$I$500,9,FALSE)</f>
        <v>#N/A</v>
      </c>
      <c r="K314" s="40">
        <f>新台幣匯率美元指數!B315</f>
        <v>0</v>
      </c>
      <c r="L314" s="41">
        <f>新台幣匯率美元指數!C315</f>
        <v>0</v>
      </c>
      <c r="M314" s="42">
        <f>新台幣匯率美元指數!D315</f>
        <v>0</v>
      </c>
      <c r="N314" s="29" t="e">
        <f>VLOOKUP($B314,期貨未平倉口數!$A$4:$M$499,4,FALSE)</f>
        <v>#N/A</v>
      </c>
      <c r="O314" s="29" t="e">
        <f>VLOOKUP($B314,期貨未平倉口數!$A$4:$M$499,9,FALSE)</f>
        <v>#N/A</v>
      </c>
      <c r="P314" s="29" t="e">
        <f>VLOOKUP($B314,期貨未平倉口數!$A$4:$M$499,10,FALSE)</f>
        <v>#N/A</v>
      </c>
      <c r="Q314" s="29" t="e">
        <f>VLOOKUP($B314,期貨未平倉口數!$A$4:$M$499,11,FALSE)</f>
        <v>#N/A</v>
      </c>
      <c r="R314" s="67" t="e">
        <f>VLOOKUP($B314,選擇權未平倉餘額!$A$4:$I$500,6,FALSE)</f>
        <v>#N/A</v>
      </c>
      <c r="S314" s="67" t="e">
        <f>VLOOKUP($B314,選擇權未平倉餘額!$A$4:$I$500,7,FALSE)</f>
        <v>#N/A</v>
      </c>
      <c r="T314" s="67" t="e">
        <f>VLOOKUP($B314,選擇權未平倉餘額!$A$4:$I$500,8,FALSE)</f>
        <v>#N/A</v>
      </c>
      <c r="U314" s="67" t="e">
        <f>VLOOKUP($B314,選擇權未平倉餘額!$A$4:$I$500,9,FALSE)</f>
        <v>#N/A</v>
      </c>
      <c r="V314" s="42" t="e">
        <f>VLOOKUP($B314,臺指選擇權P_C_Ratios!$A$4:$C$500,3,FALSE)</f>
        <v>#N/A</v>
      </c>
      <c r="W314" s="44" t="e">
        <f>VLOOKUP($B314,散戶多空比!$A$6:$L$500,12,FALSE)</f>
        <v>#N/A</v>
      </c>
      <c r="X314" s="43" t="e">
        <f>VLOOKUP($B314,期貨大額交易人未沖銷部位!$A$4:$O$499,4,FALSE)</f>
        <v>#N/A</v>
      </c>
      <c r="Y314" s="43" t="e">
        <f>VLOOKUP($B314,期貨大額交易人未沖銷部位!$A$4:$O$499,7,FALSE)</f>
        <v>#N/A</v>
      </c>
      <c r="Z314" s="43" t="e">
        <f>VLOOKUP($B314,期貨大額交易人未沖銷部位!$A$4:$O$499,10,FALSE)</f>
        <v>#N/A</v>
      </c>
      <c r="AA314" s="43" t="e">
        <f>VLOOKUP($B314,期貨大額交易人未沖銷部位!$A$4:$O$499,13,FALSE)</f>
        <v>#N/A</v>
      </c>
      <c r="AB314" s="43" t="e">
        <f>VLOOKUP($B314,期貨大額交易人未沖銷部位!$A$4:$O$499,14,FALSE)</f>
        <v>#N/A</v>
      </c>
      <c r="AC314" s="43" t="e">
        <f>VLOOKUP($B314,期貨大額交易人未沖銷部位!$A$4:$O$499,15,FALSE)</f>
        <v>#N/A</v>
      </c>
      <c r="AD314" s="36" t="e">
        <f>VLOOKUP($B314,三大美股走勢!$A$4:$J$495,4,FALSE)</f>
        <v>#N/A</v>
      </c>
      <c r="AE314" s="36" t="e">
        <f>VLOOKUP($B314,三大美股走勢!$A$4:$J$495,7,FALSE)</f>
        <v>#N/A</v>
      </c>
      <c r="AF314" s="36" t="e">
        <f>VLOOKUP($B314,三大美股走勢!$A$4:$J$495,10,FALSE)</f>
        <v>#N/A</v>
      </c>
    </row>
    <row r="315" spans="2:32">
      <c r="B315" s="35">
        <v>43094</v>
      </c>
      <c r="C315" s="36" t="e">
        <f>VLOOKUP($B315,大盤與近月台指!$A$4:$I$499,2,FALSE)</f>
        <v>#N/A</v>
      </c>
      <c r="D315" s="37" t="e">
        <f>VLOOKUP($B315,大盤與近月台指!$A$4:$I$499,3,FALSE)</f>
        <v>#N/A</v>
      </c>
      <c r="E315" s="38" t="e">
        <f>VLOOKUP($B315,大盤與近月台指!$A$4:$I$499,4,FALSE)</f>
        <v>#N/A</v>
      </c>
      <c r="F315" s="36" t="e">
        <f>VLOOKUP($B315,大盤與近月台指!$A$4:$I$499,5,FALSE)</f>
        <v>#N/A</v>
      </c>
      <c r="G315" s="52" t="e">
        <f>VLOOKUP($B315,三大法人買賣超!$A$4:$I$500,3,FALSE)</f>
        <v>#N/A</v>
      </c>
      <c r="H315" s="37" t="e">
        <f>VLOOKUP($B315,三大法人買賣超!$A$4:$I$500,5,FALSE)</f>
        <v>#N/A</v>
      </c>
      <c r="I315" s="29" t="e">
        <f>VLOOKUP($B315,三大法人買賣超!$A$4:$I$500,7,FALSE)</f>
        <v>#N/A</v>
      </c>
      <c r="J315" s="29" t="e">
        <f>VLOOKUP($B315,三大法人買賣超!$A$4:$I$500,9,FALSE)</f>
        <v>#N/A</v>
      </c>
      <c r="K315" s="40">
        <f>新台幣匯率美元指數!B316</f>
        <v>0</v>
      </c>
      <c r="L315" s="41">
        <f>新台幣匯率美元指數!C316</f>
        <v>0</v>
      </c>
      <c r="M315" s="42">
        <f>新台幣匯率美元指數!D316</f>
        <v>0</v>
      </c>
      <c r="N315" s="29" t="e">
        <f>VLOOKUP($B315,期貨未平倉口數!$A$4:$M$499,4,FALSE)</f>
        <v>#N/A</v>
      </c>
      <c r="O315" s="29" t="e">
        <f>VLOOKUP($B315,期貨未平倉口數!$A$4:$M$499,9,FALSE)</f>
        <v>#N/A</v>
      </c>
      <c r="P315" s="29" t="e">
        <f>VLOOKUP($B315,期貨未平倉口數!$A$4:$M$499,10,FALSE)</f>
        <v>#N/A</v>
      </c>
      <c r="Q315" s="29" t="e">
        <f>VLOOKUP($B315,期貨未平倉口數!$A$4:$M$499,11,FALSE)</f>
        <v>#N/A</v>
      </c>
      <c r="R315" s="67" t="e">
        <f>VLOOKUP($B315,選擇權未平倉餘額!$A$4:$I$500,6,FALSE)</f>
        <v>#N/A</v>
      </c>
      <c r="S315" s="67" t="e">
        <f>VLOOKUP($B315,選擇權未平倉餘額!$A$4:$I$500,7,FALSE)</f>
        <v>#N/A</v>
      </c>
      <c r="T315" s="67" t="e">
        <f>VLOOKUP($B315,選擇權未平倉餘額!$A$4:$I$500,8,FALSE)</f>
        <v>#N/A</v>
      </c>
      <c r="U315" s="67" t="e">
        <f>VLOOKUP($B315,選擇權未平倉餘額!$A$4:$I$500,9,FALSE)</f>
        <v>#N/A</v>
      </c>
      <c r="V315" s="42" t="e">
        <f>VLOOKUP($B315,臺指選擇權P_C_Ratios!$A$4:$C$500,3,FALSE)</f>
        <v>#N/A</v>
      </c>
      <c r="W315" s="44" t="e">
        <f>VLOOKUP($B315,散戶多空比!$A$6:$L$500,12,FALSE)</f>
        <v>#N/A</v>
      </c>
      <c r="X315" s="43" t="e">
        <f>VLOOKUP($B315,期貨大額交易人未沖銷部位!$A$4:$O$499,4,FALSE)</f>
        <v>#N/A</v>
      </c>
      <c r="Y315" s="43" t="e">
        <f>VLOOKUP($B315,期貨大額交易人未沖銷部位!$A$4:$O$499,7,FALSE)</f>
        <v>#N/A</v>
      </c>
      <c r="Z315" s="43" t="e">
        <f>VLOOKUP($B315,期貨大額交易人未沖銷部位!$A$4:$O$499,10,FALSE)</f>
        <v>#N/A</v>
      </c>
      <c r="AA315" s="43" t="e">
        <f>VLOOKUP($B315,期貨大額交易人未沖銷部位!$A$4:$O$499,13,FALSE)</f>
        <v>#N/A</v>
      </c>
      <c r="AB315" s="43" t="e">
        <f>VLOOKUP($B315,期貨大額交易人未沖銷部位!$A$4:$O$499,14,FALSE)</f>
        <v>#N/A</v>
      </c>
      <c r="AC315" s="43" t="e">
        <f>VLOOKUP($B315,期貨大額交易人未沖銷部位!$A$4:$O$499,15,FALSE)</f>
        <v>#N/A</v>
      </c>
      <c r="AD315" s="36" t="e">
        <f>VLOOKUP($B315,三大美股走勢!$A$4:$J$495,4,FALSE)</f>
        <v>#N/A</v>
      </c>
      <c r="AE315" s="36" t="e">
        <f>VLOOKUP($B315,三大美股走勢!$A$4:$J$495,7,FALSE)</f>
        <v>#N/A</v>
      </c>
      <c r="AF315" s="36" t="e">
        <f>VLOOKUP($B315,三大美股走勢!$A$4:$J$495,10,FALSE)</f>
        <v>#N/A</v>
      </c>
    </row>
    <row r="316" spans="2:32">
      <c r="B316" s="35">
        <v>43095</v>
      </c>
      <c r="C316" s="36" t="e">
        <f>VLOOKUP($B316,大盤與近月台指!$A$4:$I$499,2,FALSE)</f>
        <v>#N/A</v>
      </c>
      <c r="D316" s="37" t="e">
        <f>VLOOKUP($B316,大盤與近月台指!$A$4:$I$499,3,FALSE)</f>
        <v>#N/A</v>
      </c>
      <c r="E316" s="38" t="e">
        <f>VLOOKUP($B316,大盤與近月台指!$A$4:$I$499,4,FALSE)</f>
        <v>#N/A</v>
      </c>
      <c r="F316" s="36" t="e">
        <f>VLOOKUP($B316,大盤與近月台指!$A$4:$I$499,5,FALSE)</f>
        <v>#N/A</v>
      </c>
      <c r="G316" s="52" t="e">
        <f>VLOOKUP($B316,三大法人買賣超!$A$4:$I$500,3,FALSE)</f>
        <v>#N/A</v>
      </c>
      <c r="H316" s="37" t="e">
        <f>VLOOKUP($B316,三大法人買賣超!$A$4:$I$500,5,FALSE)</f>
        <v>#N/A</v>
      </c>
      <c r="I316" s="29" t="e">
        <f>VLOOKUP($B316,三大法人買賣超!$A$4:$I$500,7,FALSE)</f>
        <v>#N/A</v>
      </c>
      <c r="J316" s="29" t="e">
        <f>VLOOKUP($B316,三大法人買賣超!$A$4:$I$500,9,FALSE)</f>
        <v>#N/A</v>
      </c>
      <c r="K316" s="40">
        <f>新台幣匯率美元指數!B317</f>
        <v>0</v>
      </c>
      <c r="L316" s="41">
        <f>新台幣匯率美元指數!C317</f>
        <v>0</v>
      </c>
      <c r="M316" s="42">
        <f>新台幣匯率美元指數!D317</f>
        <v>0</v>
      </c>
      <c r="N316" s="29" t="e">
        <f>VLOOKUP($B316,期貨未平倉口數!$A$4:$M$499,4,FALSE)</f>
        <v>#N/A</v>
      </c>
      <c r="O316" s="29" t="e">
        <f>VLOOKUP($B316,期貨未平倉口數!$A$4:$M$499,9,FALSE)</f>
        <v>#N/A</v>
      </c>
      <c r="P316" s="29" t="e">
        <f>VLOOKUP($B316,期貨未平倉口數!$A$4:$M$499,10,FALSE)</f>
        <v>#N/A</v>
      </c>
      <c r="Q316" s="29" t="e">
        <f>VLOOKUP($B316,期貨未平倉口數!$A$4:$M$499,11,FALSE)</f>
        <v>#N/A</v>
      </c>
      <c r="R316" s="67" t="e">
        <f>VLOOKUP($B316,選擇權未平倉餘額!$A$4:$I$500,6,FALSE)</f>
        <v>#N/A</v>
      </c>
      <c r="S316" s="67" t="e">
        <f>VLOOKUP($B316,選擇權未平倉餘額!$A$4:$I$500,7,FALSE)</f>
        <v>#N/A</v>
      </c>
      <c r="T316" s="67" t="e">
        <f>VLOOKUP($B316,選擇權未平倉餘額!$A$4:$I$500,8,FALSE)</f>
        <v>#N/A</v>
      </c>
      <c r="U316" s="67" t="e">
        <f>VLOOKUP($B316,選擇權未平倉餘額!$A$4:$I$500,9,FALSE)</f>
        <v>#N/A</v>
      </c>
      <c r="V316" s="42" t="e">
        <f>VLOOKUP($B316,臺指選擇權P_C_Ratios!$A$4:$C$500,3,FALSE)</f>
        <v>#N/A</v>
      </c>
      <c r="W316" s="44" t="e">
        <f>VLOOKUP($B316,散戶多空比!$A$6:$L$500,12,FALSE)</f>
        <v>#N/A</v>
      </c>
      <c r="X316" s="43" t="e">
        <f>VLOOKUP($B316,期貨大額交易人未沖銷部位!$A$4:$O$499,4,FALSE)</f>
        <v>#N/A</v>
      </c>
      <c r="Y316" s="43" t="e">
        <f>VLOOKUP($B316,期貨大額交易人未沖銷部位!$A$4:$O$499,7,FALSE)</f>
        <v>#N/A</v>
      </c>
      <c r="Z316" s="43" t="e">
        <f>VLOOKUP($B316,期貨大額交易人未沖銷部位!$A$4:$O$499,10,FALSE)</f>
        <v>#N/A</v>
      </c>
      <c r="AA316" s="43" t="e">
        <f>VLOOKUP($B316,期貨大額交易人未沖銷部位!$A$4:$O$499,13,FALSE)</f>
        <v>#N/A</v>
      </c>
      <c r="AB316" s="43" t="e">
        <f>VLOOKUP($B316,期貨大額交易人未沖銷部位!$A$4:$O$499,14,FALSE)</f>
        <v>#N/A</v>
      </c>
      <c r="AC316" s="43" t="e">
        <f>VLOOKUP($B316,期貨大額交易人未沖銷部位!$A$4:$O$499,15,FALSE)</f>
        <v>#N/A</v>
      </c>
      <c r="AD316" s="36" t="e">
        <f>VLOOKUP($B316,三大美股走勢!$A$4:$J$495,4,FALSE)</f>
        <v>#N/A</v>
      </c>
      <c r="AE316" s="36" t="e">
        <f>VLOOKUP($B316,三大美股走勢!$A$4:$J$495,7,FALSE)</f>
        <v>#N/A</v>
      </c>
      <c r="AF316" s="36" t="e">
        <f>VLOOKUP($B316,三大美股走勢!$A$4:$J$495,10,FALSE)</f>
        <v>#N/A</v>
      </c>
    </row>
    <row r="317" spans="2:32">
      <c r="B317" s="35">
        <v>43096</v>
      </c>
      <c r="C317" s="36" t="e">
        <f>VLOOKUP($B317,大盤與近月台指!$A$4:$I$499,2,FALSE)</f>
        <v>#N/A</v>
      </c>
      <c r="D317" s="37" t="e">
        <f>VLOOKUP($B317,大盤與近月台指!$A$4:$I$499,3,FALSE)</f>
        <v>#N/A</v>
      </c>
      <c r="E317" s="38" t="e">
        <f>VLOOKUP($B317,大盤與近月台指!$A$4:$I$499,4,FALSE)</f>
        <v>#N/A</v>
      </c>
      <c r="F317" s="36" t="e">
        <f>VLOOKUP($B317,大盤與近月台指!$A$4:$I$499,5,FALSE)</f>
        <v>#N/A</v>
      </c>
      <c r="G317" s="52" t="e">
        <f>VLOOKUP($B317,三大法人買賣超!$A$4:$I$500,3,FALSE)</f>
        <v>#N/A</v>
      </c>
      <c r="H317" s="37" t="e">
        <f>VLOOKUP($B317,三大法人買賣超!$A$4:$I$500,5,FALSE)</f>
        <v>#N/A</v>
      </c>
      <c r="I317" s="29" t="e">
        <f>VLOOKUP($B317,三大法人買賣超!$A$4:$I$500,7,FALSE)</f>
        <v>#N/A</v>
      </c>
      <c r="J317" s="29" t="e">
        <f>VLOOKUP($B317,三大法人買賣超!$A$4:$I$500,9,FALSE)</f>
        <v>#N/A</v>
      </c>
      <c r="K317" s="40">
        <f>新台幣匯率美元指數!B318</f>
        <v>0</v>
      </c>
      <c r="L317" s="41">
        <f>新台幣匯率美元指數!C318</f>
        <v>0</v>
      </c>
      <c r="M317" s="42">
        <f>新台幣匯率美元指數!D318</f>
        <v>0</v>
      </c>
      <c r="N317" s="29" t="e">
        <f>VLOOKUP($B317,期貨未平倉口數!$A$4:$M$499,4,FALSE)</f>
        <v>#N/A</v>
      </c>
      <c r="O317" s="29" t="e">
        <f>VLOOKUP($B317,期貨未平倉口數!$A$4:$M$499,9,FALSE)</f>
        <v>#N/A</v>
      </c>
      <c r="P317" s="29" t="e">
        <f>VLOOKUP($B317,期貨未平倉口數!$A$4:$M$499,10,FALSE)</f>
        <v>#N/A</v>
      </c>
      <c r="Q317" s="29" t="e">
        <f>VLOOKUP($B317,期貨未平倉口數!$A$4:$M$499,11,FALSE)</f>
        <v>#N/A</v>
      </c>
      <c r="R317" s="67" t="e">
        <f>VLOOKUP($B317,選擇權未平倉餘額!$A$4:$I$500,6,FALSE)</f>
        <v>#N/A</v>
      </c>
      <c r="S317" s="67" t="e">
        <f>VLOOKUP($B317,選擇權未平倉餘額!$A$4:$I$500,7,FALSE)</f>
        <v>#N/A</v>
      </c>
      <c r="T317" s="67" t="e">
        <f>VLOOKUP($B317,選擇權未平倉餘額!$A$4:$I$500,8,FALSE)</f>
        <v>#N/A</v>
      </c>
      <c r="U317" s="67" t="e">
        <f>VLOOKUP($B317,選擇權未平倉餘額!$A$4:$I$500,9,FALSE)</f>
        <v>#N/A</v>
      </c>
      <c r="V317" s="42" t="e">
        <f>VLOOKUP($B317,臺指選擇權P_C_Ratios!$A$4:$C$500,3,FALSE)</f>
        <v>#N/A</v>
      </c>
      <c r="W317" s="44" t="e">
        <f>VLOOKUP($B317,散戶多空比!$A$6:$L$500,12,FALSE)</f>
        <v>#N/A</v>
      </c>
      <c r="X317" s="43" t="e">
        <f>VLOOKUP($B317,期貨大額交易人未沖銷部位!$A$4:$O$499,4,FALSE)</f>
        <v>#N/A</v>
      </c>
      <c r="Y317" s="43" t="e">
        <f>VLOOKUP($B317,期貨大額交易人未沖銷部位!$A$4:$O$499,7,FALSE)</f>
        <v>#N/A</v>
      </c>
      <c r="Z317" s="43" t="e">
        <f>VLOOKUP($B317,期貨大額交易人未沖銷部位!$A$4:$O$499,10,FALSE)</f>
        <v>#N/A</v>
      </c>
      <c r="AA317" s="43" t="e">
        <f>VLOOKUP($B317,期貨大額交易人未沖銷部位!$A$4:$O$499,13,FALSE)</f>
        <v>#N/A</v>
      </c>
      <c r="AB317" s="43" t="e">
        <f>VLOOKUP($B317,期貨大額交易人未沖銷部位!$A$4:$O$499,14,FALSE)</f>
        <v>#N/A</v>
      </c>
      <c r="AC317" s="43" t="e">
        <f>VLOOKUP($B317,期貨大額交易人未沖銷部位!$A$4:$O$499,15,FALSE)</f>
        <v>#N/A</v>
      </c>
      <c r="AD317" s="36" t="e">
        <f>VLOOKUP($B317,三大美股走勢!$A$4:$J$495,4,FALSE)</f>
        <v>#N/A</v>
      </c>
      <c r="AE317" s="36" t="e">
        <f>VLOOKUP($B317,三大美股走勢!$A$4:$J$495,7,FALSE)</f>
        <v>#N/A</v>
      </c>
      <c r="AF317" s="36" t="e">
        <f>VLOOKUP($B317,三大美股走勢!$A$4:$J$495,10,FALSE)</f>
        <v>#N/A</v>
      </c>
    </row>
    <row r="318" spans="2:32">
      <c r="B318" s="35">
        <v>43097</v>
      </c>
      <c r="C318" s="36" t="e">
        <f>VLOOKUP($B318,大盤與近月台指!$A$4:$I$499,2,FALSE)</f>
        <v>#N/A</v>
      </c>
      <c r="D318" s="37" t="e">
        <f>VLOOKUP($B318,大盤與近月台指!$A$4:$I$499,3,FALSE)</f>
        <v>#N/A</v>
      </c>
      <c r="E318" s="38" t="e">
        <f>VLOOKUP($B318,大盤與近月台指!$A$4:$I$499,4,FALSE)</f>
        <v>#N/A</v>
      </c>
      <c r="F318" s="36" t="e">
        <f>VLOOKUP($B318,大盤與近月台指!$A$4:$I$499,5,FALSE)</f>
        <v>#N/A</v>
      </c>
      <c r="G318" s="52" t="e">
        <f>VLOOKUP($B318,三大法人買賣超!$A$4:$I$500,3,FALSE)</f>
        <v>#N/A</v>
      </c>
      <c r="H318" s="37" t="e">
        <f>VLOOKUP($B318,三大法人買賣超!$A$4:$I$500,5,FALSE)</f>
        <v>#N/A</v>
      </c>
      <c r="I318" s="29" t="e">
        <f>VLOOKUP($B318,三大法人買賣超!$A$4:$I$500,7,FALSE)</f>
        <v>#N/A</v>
      </c>
      <c r="J318" s="29" t="e">
        <f>VLOOKUP($B318,三大法人買賣超!$A$4:$I$500,9,FALSE)</f>
        <v>#N/A</v>
      </c>
      <c r="K318" s="40">
        <f>新台幣匯率美元指數!B319</f>
        <v>0</v>
      </c>
      <c r="L318" s="41">
        <f>新台幣匯率美元指數!C319</f>
        <v>0</v>
      </c>
      <c r="M318" s="42">
        <f>新台幣匯率美元指數!D319</f>
        <v>0</v>
      </c>
      <c r="N318" s="29" t="e">
        <f>VLOOKUP($B318,期貨未平倉口數!$A$4:$M$499,4,FALSE)</f>
        <v>#N/A</v>
      </c>
      <c r="O318" s="29" t="e">
        <f>VLOOKUP($B318,期貨未平倉口數!$A$4:$M$499,9,FALSE)</f>
        <v>#N/A</v>
      </c>
      <c r="P318" s="29" t="e">
        <f>VLOOKUP($B318,期貨未平倉口數!$A$4:$M$499,10,FALSE)</f>
        <v>#N/A</v>
      </c>
      <c r="Q318" s="29" t="e">
        <f>VLOOKUP($B318,期貨未平倉口數!$A$4:$M$499,11,FALSE)</f>
        <v>#N/A</v>
      </c>
      <c r="R318" s="67" t="e">
        <f>VLOOKUP($B318,選擇權未平倉餘額!$A$4:$I$500,6,FALSE)</f>
        <v>#N/A</v>
      </c>
      <c r="S318" s="67" t="e">
        <f>VLOOKUP($B318,選擇權未平倉餘額!$A$4:$I$500,7,FALSE)</f>
        <v>#N/A</v>
      </c>
      <c r="T318" s="67" t="e">
        <f>VLOOKUP($B318,選擇權未平倉餘額!$A$4:$I$500,8,FALSE)</f>
        <v>#N/A</v>
      </c>
      <c r="U318" s="67" t="e">
        <f>VLOOKUP($B318,選擇權未平倉餘額!$A$4:$I$500,9,FALSE)</f>
        <v>#N/A</v>
      </c>
      <c r="V318" s="42" t="e">
        <f>VLOOKUP($B318,臺指選擇權P_C_Ratios!$A$4:$C$500,3,FALSE)</f>
        <v>#N/A</v>
      </c>
      <c r="W318" s="44" t="e">
        <f>VLOOKUP($B318,散戶多空比!$A$6:$L$500,12,FALSE)</f>
        <v>#N/A</v>
      </c>
      <c r="X318" s="43" t="e">
        <f>VLOOKUP($B318,期貨大額交易人未沖銷部位!$A$4:$O$499,4,FALSE)</f>
        <v>#N/A</v>
      </c>
      <c r="Y318" s="43" t="e">
        <f>VLOOKUP($B318,期貨大額交易人未沖銷部位!$A$4:$O$499,7,FALSE)</f>
        <v>#N/A</v>
      </c>
      <c r="Z318" s="43" t="e">
        <f>VLOOKUP($B318,期貨大額交易人未沖銷部位!$A$4:$O$499,10,FALSE)</f>
        <v>#N/A</v>
      </c>
      <c r="AA318" s="43" t="e">
        <f>VLOOKUP($B318,期貨大額交易人未沖銷部位!$A$4:$O$499,13,FALSE)</f>
        <v>#N/A</v>
      </c>
      <c r="AB318" s="43" t="e">
        <f>VLOOKUP($B318,期貨大額交易人未沖銷部位!$A$4:$O$499,14,FALSE)</f>
        <v>#N/A</v>
      </c>
      <c r="AC318" s="43" t="e">
        <f>VLOOKUP($B318,期貨大額交易人未沖銷部位!$A$4:$O$499,15,FALSE)</f>
        <v>#N/A</v>
      </c>
      <c r="AD318" s="36" t="e">
        <f>VLOOKUP($B318,三大美股走勢!$A$4:$J$495,4,FALSE)</f>
        <v>#N/A</v>
      </c>
      <c r="AE318" s="36" t="e">
        <f>VLOOKUP($B318,三大美股走勢!$A$4:$J$495,7,FALSE)</f>
        <v>#N/A</v>
      </c>
      <c r="AF318" s="36" t="e">
        <f>VLOOKUP($B318,三大美股走勢!$A$4:$J$495,10,FALSE)</f>
        <v>#N/A</v>
      </c>
    </row>
    <row r="319" spans="2:32">
      <c r="B319" s="35">
        <v>43098</v>
      </c>
      <c r="C319" s="36" t="e">
        <f>VLOOKUP($B319,大盤與近月台指!$A$4:$I$499,2,FALSE)</f>
        <v>#N/A</v>
      </c>
      <c r="D319" s="37" t="e">
        <f>VLOOKUP($B319,大盤與近月台指!$A$4:$I$499,3,FALSE)</f>
        <v>#N/A</v>
      </c>
      <c r="E319" s="38" t="e">
        <f>VLOOKUP($B319,大盤與近月台指!$A$4:$I$499,4,FALSE)</f>
        <v>#N/A</v>
      </c>
      <c r="F319" s="36" t="e">
        <f>VLOOKUP($B319,大盤與近月台指!$A$4:$I$499,5,FALSE)</f>
        <v>#N/A</v>
      </c>
      <c r="G319" s="52" t="e">
        <f>VLOOKUP($B319,三大法人買賣超!$A$4:$I$500,3,FALSE)</f>
        <v>#N/A</v>
      </c>
      <c r="H319" s="37" t="e">
        <f>VLOOKUP($B319,三大法人買賣超!$A$4:$I$500,5,FALSE)</f>
        <v>#N/A</v>
      </c>
      <c r="I319" s="29" t="e">
        <f>VLOOKUP($B319,三大法人買賣超!$A$4:$I$500,7,FALSE)</f>
        <v>#N/A</v>
      </c>
      <c r="J319" s="29" t="e">
        <f>VLOOKUP($B319,三大法人買賣超!$A$4:$I$500,9,FALSE)</f>
        <v>#N/A</v>
      </c>
      <c r="K319" s="40">
        <f>新台幣匯率美元指數!B320</f>
        <v>0</v>
      </c>
      <c r="L319" s="41">
        <f>新台幣匯率美元指數!C320</f>
        <v>0</v>
      </c>
      <c r="M319" s="42">
        <f>新台幣匯率美元指數!D320</f>
        <v>0</v>
      </c>
      <c r="N319" s="29" t="e">
        <f>VLOOKUP($B319,期貨未平倉口數!$A$4:$M$499,4,FALSE)</f>
        <v>#N/A</v>
      </c>
      <c r="O319" s="29" t="e">
        <f>VLOOKUP($B319,期貨未平倉口數!$A$4:$M$499,9,FALSE)</f>
        <v>#N/A</v>
      </c>
      <c r="P319" s="29" t="e">
        <f>VLOOKUP($B319,期貨未平倉口數!$A$4:$M$499,10,FALSE)</f>
        <v>#N/A</v>
      </c>
      <c r="Q319" s="29" t="e">
        <f>VLOOKUP($B319,期貨未平倉口數!$A$4:$M$499,11,FALSE)</f>
        <v>#N/A</v>
      </c>
      <c r="R319" s="67" t="e">
        <f>VLOOKUP($B319,選擇權未平倉餘額!$A$4:$I$500,6,FALSE)</f>
        <v>#N/A</v>
      </c>
      <c r="S319" s="67" t="e">
        <f>VLOOKUP($B319,選擇權未平倉餘額!$A$4:$I$500,7,FALSE)</f>
        <v>#N/A</v>
      </c>
      <c r="T319" s="67" t="e">
        <f>VLOOKUP($B319,選擇權未平倉餘額!$A$4:$I$500,8,FALSE)</f>
        <v>#N/A</v>
      </c>
      <c r="U319" s="67" t="e">
        <f>VLOOKUP($B319,選擇權未平倉餘額!$A$4:$I$500,9,FALSE)</f>
        <v>#N/A</v>
      </c>
      <c r="V319" s="42" t="e">
        <f>VLOOKUP($B319,臺指選擇權P_C_Ratios!$A$4:$C$500,3,FALSE)</f>
        <v>#N/A</v>
      </c>
      <c r="W319" s="44" t="e">
        <f>VLOOKUP($B319,散戶多空比!$A$6:$L$500,12,FALSE)</f>
        <v>#N/A</v>
      </c>
      <c r="X319" s="43" t="e">
        <f>VLOOKUP($B319,期貨大額交易人未沖銷部位!$A$4:$O$499,4,FALSE)</f>
        <v>#N/A</v>
      </c>
      <c r="Y319" s="43" t="e">
        <f>VLOOKUP($B319,期貨大額交易人未沖銷部位!$A$4:$O$499,7,FALSE)</f>
        <v>#N/A</v>
      </c>
      <c r="Z319" s="43" t="e">
        <f>VLOOKUP($B319,期貨大額交易人未沖銷部位!$A$4:$O$499,10,FALSE)</f>
        <v>#N/A</v>
      </c>
      <c r="AA319" s="43" t="e">
        <f>VLOOKUP($B319,期貨大額交易人未沖銷部位!$A$4:$O$499,13,FALSE)</f>
        <v>#N/A</v>
      </c>
      <c r="AB319" s="43" t="e">
        <f>VLOOKUP($B319,期貨大額交易人未沖銷部位!$A$4:$O$499,14,FALSE)</f>
        <v>#N/A</v>
      </c>
      <c r="AC319" s="43" t="e">
        <f>VLOOKUP($B319,期貨大額交易人未沖銷部位!$A$4:$O$499,15,FALSE)</f>
        <v>#N/A</v>
      </c>
      <c r="AD319" s="36" t="e">
        <f>VLOOKUP($B319,三大美股走勢!$A$4:$J$495,4,FALSE)</f>
        <v>#N/A</v>
      </c>
      <c r="AE319" s="36" t="e">
        <f>VLOOKUP($B319,三大美股走勢!$A$4:$J$495,7,FALSE)</f>
        <v>#N/A</v>
      </c>
      <c r="AF319" s="36" t="e">
        <f>VLOOKUP($B319,三大美股走勢!$A$4:$J$495,10,FALSE)</f>
        <v>#N/A</v>
      </c>
    </row>
    <row r="320" spans="2:32">
      <c r="B320" s="35">
        <v>43099</v>
      </c>
      <c r="C320" s="36" t="e">
        <f>VLOOKUP($B320,大盤與近月台指!$A$4:$I$499,2,FALSE)</f>
        <v>#N/A</v>
      </c>
      <c r="D320" s="37" t="e">
        <f>VLOOKUP($B320,大盤與近月台指!$A$4:$I$499,3,FALSE)</f>
        <v>#N/A</v>
      </c>
      <c r="E320" s="38" t="e">
        <f>VLOOKUP($B320,大盤與近月台指!$A$4:$I$499,4,FALSE)</f>
        <v>#N/A</v>
      </c>
      <c r="F320" s="36" t="e">
        <f>VLOOKUP($B320,大盤與近月台指!$A$4:$I$499,5,FALSE)</f>
        <v>#N/A</v>
      </c>
      <c r="G320" s="52" t="e">
        <f>VLOOKUP($B320,三大法人買賣超!$A$4:$I$500,3,FALSE)</f>
        <v>#N/A</v>
      </c>
      <c r="H320" s="37" t="e">
        <f>VLOOKUP($B320,三大法人買賣超!$A$4:$I$500,5,FALSE)</f>
        <v>#N/A</v>
      </c>
      <c r="I320" s="29" t="e">
        <f>VLOOKUP($B320,三大法人買賣超!$A$4:$I$500,7,FALSE)</f>
        <v>#N/A</v>
      </c>
      <c r="J320" s="29" t="e">
        <f>VLOOKUP($B320,三大法人買賣超!$A$4:$I$500,9,FALSE)</f>
        <v>#N/A</v>
      </c>
      <c r="K320" s="40">
        <f>新台幣匯率美元指數!B321</f>
        <v>0</v>
      </c>
      <c r="L320" s="41">
        <f>新台幣匯率美元指數!C321</f>
        <v>0</v>
      </c>
      <c r="M320" s="42">
        <f>新台幣匯率美元指數!D321</f>
        <v>0</v>
      </c>
      <c r="N320" s="29" t="e">
        <f>VLOOKUP($B320,期貨未平倉口數!$A$4:$M$499,4,FALSE)</f>
        <v>#N/A</v>
      </c>
      <c r="O320" s="29" t="e">
        <f>VLOOKUP($B320,期貨未平倉口數!$A$4:$M$499,9,FALSE)</f>
        <v>#N/A</v>
      </c>
      <c r="P320" s="29" t="e">
        <f>VLOOKUP($B320,期貨未平倉口數!$A$4:$M$499,10,FALSE)</f>
        <v>#N/A</v>
      </c>
      <c r="Q320" s="29" t="e">
        <f>VLOOKUP($B320,期貨未平倉口數!$A$4:$M$499,11,FALSE)</f>
        <v>#N/A</v>
      </c>
      <c r="R320" s="67" t="e">
        <f>VLOOKUP($B320,選擇權未平倉餘額!$A$4:$I$500,6,FALSE)</f>
        <v>#N/A</v>
      </c>
      <c r="S320" s="67" t="e">
        <f>VLOOKUP($B320,選擇權未平倉餘額!$A$4:$I$500,7,FALSE)</f>
        <v>#N/A</v>
      </c>
      <c r="T320" s="67" t="e">
        <f>VLOOKUP($B320,選擇權未平倉餘額!$A$4:$I$500,8,FALSE)</f>
        <v>#N/A</v>
      </c>
      <c r="U320" s="67" t="e">
        <f>VLOOKUP($B320,選擇權未平倉餘額!$A$4:$I$500,9,FALSE)</f>
        <v>#N/A</v>
      </c>
      <c r="V320" s="42" t="e">
        <f>VLOOKUP($B320,臺指選擇權P_C_Ratios!$A$4:$C$500,3,FALSE)</f>
        <v>#N/A</v>
      </c>
      <c r="W320" s="44" t="e">
        <f>VLOOKUP($B320,散戶多空比!$A$6:$L$500,12,FALSE)</f>
        <v>#N/A</v>
      </c>
      <c r="X320" s="43" t="e">
        <f>VLOOKUP($B320,期貨大額交易人未沖銷部位!$A$4:$O$499,4,FALSE)</f>
        <v>#N/A</v>
      </c>
      <c r="Y320" s="43" t="e">
        <f>VLOOKUP($B320,期貨大額交易人未沖銷部位!$A$4:$O$499,7,FALSE)</f>
        <v>#N/A</v>
      </c>
      <c r="Z320" s="43" t="e">
        <f>VLOOKUP($B320,期貨大額交易人未沖銷部位!$A$4:$O$499,10,FALSE)</f>
        <v>#N/A</v>
      </c>
      <c r="AA320" s="43" t="e">
        <f>VLOOKUP($B320,期貨大額交易人未沖銷部位!$A$4:$O$499,13,FALSE)</f>
        <v>#N/A</v>
      </c>
      <c r="AB320" s="43" t="e">
        <f>VLOOKUP($B320,期貨大額交易人未沖銷部位!$A$4:$O$499,14,FALSE)</f>
        <v>#N/A</v>
      </c>
      <c r="AC320" s="43" t="e">
        <f>VLOOKUP($B320,期貨大額交易人未沖銷部位!$A$4:$O$499,15,FALSE)</f>
        <v>#N/A</v>
      </c>
      <c r="AD320" s="36" t="e">
        <f>VLOOKUP($B320,三大美股走勢!$A$4:$J$495,4,FALSE)</f>
        <v>#N/A</v>
      </c>
      <c r="AE320" s="36" t="e">
        <f>VLOOKUP($B320,三大美股走勢!$A$4:$J$495,7,FALSE)</f>
        <v>#N/A</v>
      </c>
      <c r="AF320" s="36" t="e">
        <f>VLOOKUP($B320,三大美股走勢!$A$4:$J$495,10,FALSE)</f>
        <v>#N/A</v>
      </c>
    </row>
    <row r="321" spans="2:32">
      <c r="B321" s="35">
        <v>43100</v>
      </c>
      <c r="C321" s="36" t="e">
        <f>VLOOKUP($B321,大盤與近月台指!$A$4:$I$499,2,FALSE)</f>
        <v>#N/A</v>
      </c>
      <c r="D321" s="37" t="e">
        <f>VLOOKUP($B321,大盤與近月台指!$A$4:$I$499,3,FALSE)</f>
        <v>#N/A</v>
      </c>
      <c r="E321" s="38" t="e">
        <f>VLOOKUP($B321,大盤與近月台指!$A$4:$I$499,4,FALSE)</f>
        <v>#N/A</v>
      </c>
      <c r="F321" s="36" t="e">
        <f>VLOOKUP($B321,大盤與近月台指!$A$4:$I$499,5,FALSE)</f>
        <v>#N/A</v>
      </c>
      <c r="G321" s="52" t="e">
        <f>VLOOKUP($B321,三大法人買賣超!$A$4:$I$500,3,FALSE)</f>
        <v>#N/A</v>
      </c>
      <c r="H321" s="37" t="e">
        <f>VLOOKUP($B321,三大法人買賣超!$A$4:$I$500,5,FALSE)</f>
        <v>#N/A</v>
      </c>
      <c r="I321" s="29" t="e">
        <f>VLOOKUP($B321,三大法人買賣超!$A$4:$I$500,7,FALSE)</f>
        <v>#N/A</v>
      </c>
      <c r="J321" s="29" t="e">
        <f>VLOOKUP($B321,三大法人買賣超!$A$4:$I$500,9,FALSE)</f>
        <v>#N/A</v>
      </c>
      <c r="K321" s="40">
        <f>新台幣匯率美元指數!B322</f>
        <v>0</v>
      </c>
      <c r="L321" s="41">
        <f>新台幣匯率美元指數!C322</f>
        <v>0</v>
      </c>
      <c r="M321" s="42">
        <f>新台幣匯率美元指數!D322</f>
        <v>0</v>
      </c>
      <c r="N321" s="29" t="e">
        <f>VLOOKUP($B321,期貨未平倉口數!$A$4:$M$499,4,FALSE)</f>
        <v>#N/A</v>
      </c>
      <c r="O321" s="29" t="e">
        <f>VLOOKUP($B321,期貨未平倉口數!$A$4:$M$499,9,FALSE)</f>
        <v>#N/A</v>
      </c>
      <c r="P321" s="29" t="e">
        <f>VLOOKUP($B321,期貨未平倉口數!$A$4:$M$499,10,FALSE)</f>
        <v>#N/A</v>
      </c>
      <c r="Q321" s="29" t="e">
        <f>VLOOKUP($B321,期貨未平倉口數!$A$4:$M$499,11,FALSE)</f>
        <v>#N/A</v>
      </c>
      <c r="R321" s="67" t="e">
        <f>VLOOKUP($B321,選擇權未平倉餘額!$A$4:$I$500,6,FALSE)</f>
        <v>#N/A</v>
      </c>
      <c r="S321" s="67" t="e">
        <f>VLOOKUP($B321,選擇權未平倉餘額!$A$4:$I$500,7,FALSE)</f>
        <v>#N/A</v>
      </c>
      <c r="T321" s="67" t="e">
        <f>VLOOKUP($B321,選擇權未平倉餘額!$A$4:$I$500,8,FALSE)</f>
        <v>#N/A</v>
      </c>
      <c r="U321" s="67" t="e">
        <f>VLOOKUP($B321,選擇權未平倉餘額!$A$4:$I$500,9,FALSE)</f>
        <v>#N/A</v>
      </c>
      <c r="V321" s="42" t="e">
        <f>VLOOKUP($B321,臺指選擇權P_C_Ratios!$A$4:$C$500,3,FALSE)</f>
        <v>#N/A</v>
      </c>
      <c r="W321" s="44" t="e">
        <f>VLOOKUP($B321,散戶多空比!$A$6:$L$500,12,FALSE)</f>
        <v>#N/A</v>
      </c>
      <c r="X321" s="43" t="e">
        <f>VLOOKUP($B321,期貨大額交易人未沖銷部位!$A$4:$O$499,4,FALSE)</f>
        <v>#N/A</v>
      </c>
      <c r="Y321" s="43" t="e">
        <f>VLOOKUP($B321,期貨大額交易人未沖銷部位!$A$4:$O$499,7,FALSE)</f>
        <v>#N/A</v>
      </c>
      <c r="Z321" s="43" t="e">
        <f>VLOOKUP($B321,期貨大額交易人未沖銷部位!$A$4:$O$499,10,FALSE)</f>
        <v>#N/A</v>
      </c>
      <c r="AA321" s="43" t="e">
        <f>VLOOKUP($B321,期貨大額交易人未沖銷部位!$A$4:$O$499,13,FALSE)</f>
        <v>#N/A</v>
      </c>
      <c r="AB321" s="43" t="e">
        <f>VLOOKUP($B321,期貨大額交易人未沖銷部位!$A$4:$O$499,14,FALSE)</f>
        <v>#N/A</v>
      </c>
      <c r="AC321" s="43" t="e">
        <f>VLOOKUP($B321,期貨大額交易人未沖銷部位!$A$4:$O$499,15,FALSE)</f>
        <v>#N/A</v>
      </c>
      <c r="AD321" s="36" t="e">
        <f>VLOOKUP($B321,三大美股走勢!$A$4:$J$495,4,FALSE)</f>
        <v>#N/A</v>
      </c>
      <c r="AE321" s="36" t="e">
        <f>VLOOKUP($B321,三大美股走勢!$A$4:$J$495,7,FALSE)</f>
        <v>#N/A</v>
      </c>
      <c r="AF321" s="36" t="e">
        <f>VLOOKUP($B321,三大美股走勢!$A$4:$J$495,10,FALSE)</f>
        <v>#N/A</v>
      </c>
    </row>
    <row r="322" spans="2:32">
      <c r="B322" s="35">
        <v>43101</v>
      </c>
      <c r="C322" s="36" t="e">
        <f>VLOOKUP($B322,大盤與近月台指!$A$4:$I$499,2,FALSE)</f>
        <v>#N/A</v>
      </c>
      <c r="D322" s="37" t="e">
        <f>VLOOKUP($B322,大盤與近月台指!$A$4:$I$499,3,FALSE)</f>
        <v>#N/A</v>
      </c>
      <c r="E322" s="38" t="e">
        <f>VLOOKUP($B322,大盤與近月台指!$A$4:$I$499,4,FALSE)</f>
        <v>#N/A</v>
      </c>
      <c r="F322" s="36" t="e">
        <f>VLOOKUP($B322,大盤與近月台指!$A$4:$I$499,5,FALSE)</f>
        <v>#N/A</v>
      </c>
      <c r="G322" s="52" t="e">
        <f>VLOOKUP($B322,三大法人買賣超!$A$4:$I$500,3,FALSE)</f>
        <v>#N/A</v>
      </c>
      <c r="H322" s="37" t="e">
        <f>VLOOKUP($B322,三大法人買賣超!$A$4:$I$500,5,FALSE)</f>
        <v>#N/A</v>
      </c>
      <c r="I322" s="29" t="e">
        <f>VLOOKUP($B322,三大法人買賣超!$A$4:$I$500,7,FALSE)</f>
        <v>#N/A</v>
      </c>
      <c r="J322" s="29" t="e">
        <f>VLOOKUP($B322,三大法人買賣超!$A$4:$I$500,9,FALSE)</f>
        <v>#N/A</v>
      </c>
      <c r="K322" s="40">
        <f>新台幣匯率美元指數!B323</f>
        <v>0</v>
      </c>
      <c r="L322" s="41">
        <f>新台幣匯率美元指數!C323</f>
        <v>0</v>
      </c>
      <c r="M322" s="42">
        <f>新台幣匯率美元指數!D323</f>
        <v>0</v>
      </c>
      <c r="N322" s="29" t="e">
        <f>VLOOKUP($B322,期貨未平倉口數!$A$4:$M$499,4,FALSE)</f>
        <v>#N/A</v>
      </c>
      <c r="O322" s="29" t="e">
        <f>VLOOKUP($B322,期貨未平倉口數!$A$4:$M$499,9,FALSE)</f>
        <v>#N/A</v>
      </c>
      <c r="P322" s="29" t="e">
        <f>VLOOKUP($B322,期貨未平倉口數!$A$4:$M$499,10,FALSE)</f>
        <v>#N/A</v>
      </c>
      <c r="Q322" s="29" t="e">
        <f>VLOOKUP($B322,期貨未平倉口數!$A$4:$M$499,11,FALSE)</f>
        <v>#N/A</v>
      </c>
      <c r="R322" s="67" t="e">
        <f>VLOOKUP($B322,選擇權未平倉餘額!$A$4:$I$500,6,FALSE)</f>
        <v>#N/A</v>
      </c>
      <c r="S322" s="67" t="e">
        <f>VLOOKUP($B322,選擇權未平倉餘額!$A$4:$I$500,7,FALSE)</f>
        <v>#N/A</v>
      </c>
      <c r="T322" s="67" t="e">
        <f>VLOOKUP($B322,選擇權未平倉餘額!$A$4:$I$500,8,FALSE)</f>
        <v>#N/A</v>
      </c>
      <c r="U322" s="67" t="e">
        <f>VLOOKUP($B322,選擇權未平倉餘額!$A$4:$I$500,9,FALSE)</f>
        <v>#N/A</v>
      </c>
      <c r="V322" s="42" t="e">
        <f>VLOOKUP($B322,臺指選擇權P_C_Ratios!$A$4:$C$500,3,FALSE)</f>
        <v>#N/A</v>
      </c>
      <c r="W322" s="44" t="e">
        <f>VLOOKUP($B322,散戶多空比!$A$6:$L$500,12,FALSE)</f>
        <v>#N/A</v>
      </c>
      <c r="X322" s="43" t="e">
        <f>VLOOKUP($B322,期貨大額交易人未沖銷部位!$A$4:$O$499,4,FALSE)</f>
        <v>#N/A</v>
      </c>
      <c r="Y322" s="43" t="e">
        <f>VLOOKUP($B322,期貨大額交易人未沖銷部位!$A$4:$O$499,7,FALSE)</f>
        <v>#N/A</v>
      </c>
      <c r="Z322" s="43" t="e">
        <f>VLOOKUP($B322,期貨大額交易人未沖銷部位!$A$4:$O$499,10,FALSE)</f>
        <v>#N/A</v>
      </c>
      <c r="AA322" s="43" t="e">
        <f>VLOOKUP($B322,期貨大額交易人未沖銷部位!$A$4:$O$499,13,FALSE)</f>
        <v>#N/A</v>
      </c>
      <c r="AB322" s="43" t="e">
        <f>VLOOKUP($B322,期貨大額交易人未沖銷部位!$A$4:$O$499,14,FALSE)</f>
        <v>#N/A</v>
      </c>
      <c r="AC322" s="43" t="e">
        <f>VLOOKUP($B322,期貨大額交易人未沖銷部位!$A$4:$O$499,15,FALSE)</f>
        <v>#N/A</v>
      </c>
      <c r="AD322" s="36" t="e">
        <f>VLOOKUP($B322,三大美股走勢!$A$4:$J$495,4,FALSE)</f>
        <v>#N/A</v>
      </c>
      <c r="AE322" s="36" t="e">
        <f>VLOOKUP($B322,三大美股走勢!$A$4:$J$495,7,FALSE)</f>
        <v>#N/A</v>
      </c>
      <c r="AF322" s="36" t="e">
        <f>VLOOKUP($B322,三大美股走勢!$A$4:$J$495,10,FALSE)</f>
        <v>#N/A</v>
      </c>
    </row>
    <row r="323" spans="2:32">
      <c r="B323" s="35">
        <v>43102</v>
      </c>
      <c r="C323" s="36" t="e">
        <f>VLOOKUP($B323,大盤與近月台指!$A$4:$I$499,2,FALSE)</f>
        <v>#N/A</v>
      </c>
      <c r="D323" s="37" t="e">
        <f>VLOOKUP($B323,大盤與近月台指!$A$4:$I$499,3,FALSE)</f>
        <v>#N/A</v>
      </c>
      <c r="E323" s="38" t="e">
        <f>VLOOKUP($B323,大盤與近月台指!$A$4:$I$499,4,FALSE)</f>
        <v>#N/A</v>
      </c>
      <c r="F323" s="36" t="e">
        <f>VLOOKUP($B323,大盤與近月台指!$A$4:$I$499,5,FALSE)</f>
        <v>#N/A</v>
      </c>
      <c r="G323" s="52" t="e">
        <f>VLOOKUP($B323,三大法人買賣超!$A$4:$I$500,3,FALSE)</f>
        <v>#N/A</v>
      </c>
      <c r="H323" s="37" t="e">
        <f>VLOOKUP($B323,三大法人買賣超!$A$4:$I$500,5,FALSE)</f>
        <v>#N/A</v>
      </c>
      <c r="I323" s="29" t="e">
        <f>VLOOKUP($B323,三大法人買賣超!$A$4:$I$500,7,FALSE)</f>
        <v>#N/A</v>
      </c>
      <c r="J323" s="29" t="e">
        <f>VLOOKUP($B323,三大法人買賣超!$A$4:$I$500,9,FALSE)</f>
        <v>#N/A</v>
      </c>
      <c r="K323" s="40">
        <f>新台幣匯率美元指數!B324</f>
        <v>0</v>
      </c>
      <c r="L323" s="41">
        <f>新台幣匯率美元指數!C324</f>
        <v>0</v>
      </c>
      <c r="M323" s="42">
        <f>新台幣匯率美元指數!D324</f>
        <v>0</v>
      </c>
      <c r="N323" s="29" t="e">
        <f>VLOOKUP($B323,期貨未平倉口數!$A$4:$M$499,4,FALSE)</f>
        <v>#N/A</v>
      </c>
      <c r="O323" s="29" t="e">
        <f>VLOOKUP($B323,期貨未平倉口數!$A$4:$M$499,9,FALSE)</f>
        <v>#N/A</v>
      </c>
      <c r="P323" s="29" t="e">
        <f>VLOOKUP($B323,期貨未平倉口數!$A$4:$M$499,10,FALSE)</f>
        <v>#N/A</v>
      </c>
      <c r="Q323" s="29" t="e">
        <f>VLOOKUP($B323,期貨未平倉口數!$A$4:$M$499,11,FALSE)</f>
        <v>#N/A</v>
      </c>
      <c r="R323" s="67" t="e">
        <f>VLOOKUP($B323,選擇權未平倉餘額!$A$4:$I$500,6,FALSE)</f>
        <v>#N/A</v>
      </c>
      <c r="S323" s="67" t="e">
        <f>VLOOKUP($B323,選擇權未平倉餘額!$A$4:$I$500,7,FALSE)</f>
        <v>#N/A</v>
      </c>
      <c r="T323" s="67" t="e">
        <f>VLOOKUP($B323,選擇權未平倉餘額!$A$4:$I$500,8,FALSE)</f>
        <v>#N/A</v>
      </c>
      <c r="U323" s="67" t="e">
        <f>VLOOKUP($B323,選擇權未平倉餘額!$A$4:$I$500,9,FALSE)</f>
        <v>#N/A</v>
      </c>
      <c r="V323" s="42" t="e">
        <f>VLOOKUP($B323,臺指選擇權P_C_Ratios!$A$4:$C$500,3,FALSE)</f>
        <v>#N/A</v>
      </c>
      <c r="W323" s="44" t="e">
        <f>VLOOKUP($B323,散戶多空比!$A$6:$L$500,12,FALSE)</f>
        <v>#N/A</v>
      </c>
      <c r="X323" s="43" t="e">
        <f>VLOOKUP($B323,期貨大額交易人未沖銷部位!$A$4:$O$499,4,FALSE)</f>
        <v>#N/A</v>
      </c>
      <c r="Y323" s="43" t="e">
        <f>VLOOKUP($B323,期貨大額交易人未沖銷部位!$A$4:$O$499,7,FALSE)</f>
        <v>#N/A</v>
      </c>
      <c r="Z323" s="43" t="e">
        <f>VLOOKUP($B323,期貨大額交易人未沖銷部位!$A$4:$O$499,10,FALSE)</f>
        <v>#N/A</v>
      </c>
      <c r="AA323" s="43" t="e">
        <f>VLOOKUP($B323,期貨大額交易人未沖銷部位!$A$4:$O$499,13,FALSE)</f>
        <v>#N/A</v>
      </c>
      <c r="AB323" s="43" t="e">
        <f>VLOOKUP($B323,期貨大額交易人未沖銷部位!$A$4:$O$499,14,FALSE)</f>
        <v>#N/A</v>
      </c>
      <c r="AC323" s="43" t="e">
        <f>VLOOKUP($B323,期貨大額交易人未沖銷部位!$A$4:$O$499,15,FALSE)</f>
        <v>#N/A</v>
      </c>
      <c r="AD323" s="36" t="e">
        <f>VLOOKUP($B323,三大美股走勢!$A$4:$J$495,4,FALSE)</f>
        <v>#N/A</v>
      </c>
      <c r="AE323" s="36" t="e">
        <f>VLOOKUP($B323,三大美股走勢!$A$4:$J$495,7,FALSE)</f>
        <v>#N/A</v>
      </c>
      <c r="AF323" s="36" t="e">
        <f>VLOOKUP($B323,三大美股走勢!$A$4:$J$495,10,FALSE)</f>
        <v>#N/A</v>
      </c>
    </row>
    <row r="324" spans="2:32">
      <c r="B324" s="35">
        <v>43103</v>
      </c>
      <c r="C324" s="36" t="e">
        <f>VLOOKUP($B324,大盤與近月台指!$A$4:$I$499,2,FALSE)</f>
        <v>#N/A</v>
      </c>
      <c r="D324" s="37" t="e">
        <f>VLOOKUP($B324,大盤與近月台指!$A$4:$I$499,3,FALSE)</f>
        <v>#N/A</v>
      </c>
      <c r="E324" s="38" t="e">
        <f>VLOOKUP($B324,大盤與近月台指!$A$4:$I$499,4,FALSE)</f>
        <v>#N/A</v>
      </c>
      <c r="F324" s="36" t="e">
        <f>VLOOKUP($B324,大盤與近月台指!$A$4:$I$499,5,FALSE)</f>
        <v>#N/A</v>
      </c>
      <c r="G324" s="52" t="e">
        <f>VLOOKUP($B324,三大法人買賣超!$A$4:$I$500,3,FALSE)</f>
        <v>#N/A</v>
      </c>
      <c r="H324" s="37" t="e">
        <f>VLOOKUP($B324,三大法人買賣超!$A$4:$I$500,5,FALSE)</f>
        <v>#N/A</v>
      </c>
      <c r="I324" s="29" t="e">
        <f>VLOOKUP($B324,三大法人買賣超!$A$4:$I$500,7,FALSE)</f>
        <v>#N/A</v>
      </c>
      <c r="J324" s="29" t="e">
        <f>VLOOKUP($B324,三大法人買賣超!$A$4:$I$500,9,FALSE)</f>
        <v>#N/A</v>
      </c>
      <c r="K324" s="40">
        <f>新台幣匯率美元指數!B325</f>
        <v>0</v>
      </c>
      <c r="L324" s="41">
        <f>新台幣匯率美元指數!C325</f>
        <v>0</v>
      </c>
      <c r="M324" s="42">
        <f>新台幣匯率美元指數!D325</f>
        <v>0</v>
      </c>
      <c r="N324" s="29" t="e">
        <f>VLOOKUP($B324,期貨未平倉口數!$A$4:$M$499,4,FALSE)</f>
        <v>#N/A</v>
      </c>
      <c r="O324" s="29" t="e">
        <f>VLOOKUP($B324,期貨未平倉口數!$A$4:$M$499,9,FALSE)</f>
        <v>#N/A</v>
      </c>
      <c r="P324" s="29" t="e">
        <f>VLOOKUP($B324,期貨未平倉口數!$A$4:$M$499,10,FALSE)</f>
        <v>#N/A</v>
      </c>
      <c r="Q324" s="29" t="e">
        <f>VLOOKUP($B324,期貨未平倉口數!$A$4:$M$499,11,FALSE)</f>
        <v>#N/A</v>
      </c>
      <c r="R324" s="67" t="e">
        <f>VLOOKUP($B324,選擇權未平倉餘額!$A$4:$I$500,6,FALSE)</f>
        <v>#N/A</v>
      </c>
      <c r="S324" s="67" t="e">
        <f>VLOOKUP($B324,選擇權未平倉餘額!$A$4:$I$500,7,FALSE)</f>
        <v>#N/A</v>
      </c>
      <c r="T324" s="67" t="e">
        <f>VLOOKUP($B324,選擇權未平倉餘額!$A$4:$I$500,8,FALSE)</f>
        <v>#N/A</v>
      </c>
      <c r="U324" s="67" t="e">
        <f>VLOOKUP($B324,選擇權未平倉餘額!$A$4:$I$500,9,FALSE)</f>
        <v>#N/A</v>
      </c>
      <c r="V324" s="42" t="e">
        <f>VLOOKUP($B324,臺指選擇權P_C_Ratios!$A$4:$C$500,3,FALSE)</f>
        <v>#N/A</v>
      </c>
      <c r="W324" s="44" t="e">
        <f>VLOOKUP($B324,散戶多空比!$A$6:$L$500,12,FALSE)</f>
        <v>#N/A</v>
      </c>
      <c r="X324" s="43" t="e">
        <f>VLOOKUP($B324,期貨大額交易人未沖銷部位!$A$4:$O$499,4,FALSE)</f>
        <v>#N/A</v>
      </c>
      <c r="Y324" s="43" t="e">
        <f>VLOOKUP($B324,期貨大額交易人未沖銷部位!$A$4:$O$499,7,FALSE)</f>
        <v>#N/A</v>
      </c>
      <c r="Z324" s="43" t="e">
        <f>VLOOKUP($B324,期貨大額交易人未沖銷部位!$A$4:$O$499,10,FALSE)</f>
        <v>#N/A</v>
      </c>
      <c r="AA324" s="43" t="e">
        <f>VLOOKUP($B324,期貨大額交易人未沖銷部位!$A$4:$O$499,13,FALSE)</f>
        <v>#N/A</v>
      </c>
      <c r="AB324" s="43" t="e">
        <f>VLOOKUP($B324,期貨大額交易人未沖銷部位!$A$4:$O$499,14,FALSE)</f>
        <v>#N/A</v>
      </c>
      <c r="AC324" s="43" t="e">
        <f>VLOOKUP($B324,期貨大額交易人未沖銷部位!$A$4:$O$499,15,FALSE)</f>
        <v>#N/A</v>
      </c>
      <c r="AD324" s="36" t="e">
        <f>VLOOKUP($B324,三大美股走勢!$A$4:$J$495,4,FALSE)</f>
        <v>#N/A</v>
      </c>
      <c r="AE324" s="36" t="e">
        <f>VLOOKUP($B324,三大美股走勢!$A$4:$J$495,7,FALSE)</f>
        <v>#N/A</v>
      </c>
      <c r="AF324" s="36" t="e">
        <f>VLOOKUP($B324,三大美股走勢!$A$4:$J$495,10,FALSE)</f>
        <v>#N/A</v>
      </c>
    </row>
    <row r="325" spans="2:32">
      <c r="B325" s="35">
        <v>43104</v>
      </c>
      <c r="C325" s="36" t="e">
        <f>VLOOKUP($B325,大盤與近月台指!$A$4:$I$499,2,FALSE)</f>
        <v>#N/A</v>
      </c>
      <c r="D325" s="37" t="e">
        <f>VLOOKUP($B325,大盤與近月台指!$A$4:$I$499,3,FALSE)</f>
        <v>#N/A</v>
      </c>
      <c r="E325" s="38" t="e">
        <f>VLOOKUP($B325,大盤與近月台指!$A$4:$I$499,4,FALSE)</f>
        <v>#N/A</v>
      </c>
      <c r="F325" s="36" t="e">
        <f>VLOOKUP($B325,大盤與近月台指!$A$4:$I$499,5,FALSE)</f>
        <v>#N/A</v>
      </c>
      <c r="G325" s="52" t="e">
        <f>VLOOKUP($B325,三大法人買賣超!$A$4:$I$500,3,FALSE)</f>
        <v>#N/A</v>
      </c>
      <c r="H325" s="37" t="e">
        <f>VLOOKUP($B325,三大法人買賣超!$A$4:$I$500,5,FALSE)</f>
        <v>#N/A</v>
      </c>
      <c r="I325" s="29" t="e">
        <f>VLOOKUP($B325,三大法人買賣超!$A$4:$I$500,7,FALSE)</f>
        <v>#N/A</v>
      </c>
      <c r="J325" s="29" t="e">
        <f>VLOOKUP($B325,三大法人買賣超!$A$4:$I$500,9,FALSE)</f>
        <v>#N/A</v>
      </c>
      <c r="K325" s="40">
        <f>新台幣匯率美元指數!B326</f>
        <v>0</v>
      </c>
      <c r="L325" s="41">
        <f>新台幣匯率美元指數!C326</f>
        <v>0</v>
      </c>
      <c r="M325" s="42">
        <f>新台幣匯率美元指數!D326</f>
        <v>0</v>
      </c>
      <c r="N325" s="29" t="e">
        <f>VLOOKUP($B325,期貨未平倉口數!$A$4:$M$499,4,FALSE)</f>
        <v>#N/A</v>
      </c>
      <c r="O325" s="29" t="e">
        <f>VLOOKUP($B325,期貨未平倉口數!$A$4:$M$499,9,FALSE)</f>
        <v>#N/A</v>
      </c>
      <c r="P325" s="29" t="e">
        <f>VLOOKUP($B325,期貨未平倉口數!$A$4:$M$499,10,FALSE)</f>
        <v>#N/A</v>
      </c>
      <c r="Q325" s="29" t="e">
        <f>VLOOKUP($B325,期貨未平倉口數!$A$4:$M$499,11,FALSE)</f>
        <v>#N/A</v>
      </c>
      <c r="R325" s="67" t="e">
        <f>VLOOKUP($B325,選擇權未平倉餘額!$A$4:$I$500,6,FALSE)</f>
        <v>#N/A</v>
      </c>
      <c r="S325" s="67" t="e">
        <f>VLOOKUP($B325,選擇權未平倉餘額!$A$4:$I$500,7,FALSE)</f>
        <v>#N/A</v>
      </c>
      <c r="T325" s="67" t="e">
        <f>VLOOKUP($B325,選擇權未平倉餘額!$A$4:$I$500,8,FALSE)</f>
        <v>#N/A</v>
      </c>
      <c r="U325" s="67" t="e">
        <f>VLOOKUP($B325,選擇權未平倉餘額!$A$4:$I$500,9,FALSE)</f>
        <v>#N/A</v>
      </c>
      <c r="V325" s="42" t="e">
        <f>VLOOKUP($B325,臺指選擇權P_C_Ratios!$A$4:$C$500,3,FALSE)</f>
        <v>#N/A</v>
      </c>
      <c r="W325" s="44" t="e">
        <f>VLOOKUP($B325,散戶多空比!$A$6:$L$500,12,FALSE)</f>
        <v>#N/A</v>
      </c>
      <c r="X325" s="43" t="e">
        <f>VLOOKUP($B325,期貨大額交易人未沖銷部位!$A$4:$O$499,4,FALSE)</f>
        <v>#N/A</v>
      </c>
      <c r="Y325" s="43" t="e">
        <f>VLOOKUP($B325,期貨大額交易人未沖銷部位!$A$4:$O$499,7,FALSE)</f>
        <v>#N/A</v>
      </c>
      <c r="Z325" s="43" t="e">
        <f>VLOOKUP($B325,期貨大額交易人未沖銷部位!$A$4:$O$499,10,FALSE)</f>
        <v>#N/A</v>
      </c>
      <c r="AA325" s="43" t="e">
        <f>VLOOKUP($B325,期貨大額交易人未沖銷部位!$A$4:$O$499,13,FALSE)</f>
        <v>#N/A</v>
      </c>
      <c r="AB325" s="43" t="e">
        <f>VLOOKUP($B325,期貨大額交易人未沖銷部位!$A$4:$O$499,14,FALSE)</f>
        <v>#N/A</v>
      </c>
      <c r="AC325" s="43" t="e">
        <f>VLOOKUP($B325,期貨大額交易人未沖銷部位!$A$4:$O$499,15,FALSE)</f>
        <v>#N/A</v>
      </c>
      <c r="AD325" s="36" t="e">
        <f>VLOOKUP($B325,三大美股走勢!$A$4:$J$495,4,FALSE)</f>
        <v>#N/A</v>
      </c>
      <c r="AE325" s="36" t="e">
        <f>VLOOKUP($B325,三大美股走勢!$A$4:$J$495,7,FALSE)</f>
        <v>#N/A</v>
      </c>
      <c r="AF325" s="36" t="e">
        <f>VLOOKUP($B325,三大美股走勢!$A$4:$J$495,10,FALSE)</f>
        <v>#N/A</v>
      </c>
    </row>
    <row r="326" spans="2:32">
      <c r="B326" s="35">
        <v>43105</v>
      </c>
      <c r="C326" s="36" t="e">
        <f>VLOOKUP($B326,大盤與近月台指!$A$4:$I$499,2,FALSE)</f>
        <v>#N/A</v>
      </c>
      <c r="D326" s="37" t="e">
        <f>VLOOKUP($B326,大盤與近月台指!$A$4:$I$499,3,FALSE)</f>
        <v>#N/A</v>
      </c>
      <c r="E326" s="38" t="e">
        <f>VLOOKUP($B326,大盤與近月台指!$A$4:$I$499,4,FALSE)</f>
        <v>#N/A</v>
      </c>
      <c r="F326" s="36" t="e">
        <f>VLOOKUP($B326,大盤與近月台指!$A$4:$I$499,5,FALSE)</f>
        <v>#N/A</v>
      </c>
      <c r="G326" s="52" t="e">
        <f>VLOOKUP($B326,三大法人買賣超!$A$4:$I$500,3,FALSE)</f>
        <v>#N/A</v>
      </c>
      <c r="H326" s="37" t="e">
        <f>VLOOKUP($B326,三大法人買賣超!$A$4:$I$500,5,FALSE)</f>
        <v>#N/A</v>
      </c>
      <c r="I326" s="29" t="e">
        <f>VLOOKUP($B326,三大法人買賣超!$A$4:$I$500,7,FALSE)</f>
        <v>#N/A</v>
      </c>
      <c r="J326" s="29" t="e">
        <f>VLOOKUP($B326,三大法人買賣超!$A$4:$I$500,9,FALSE)</f>
        <v>#N/A</v>
      </c>
      <c r="K326" s="40">
        <f>新台幣匯率美元指數!B327</f>
        <v>0</v>
      </c>
      <c r="L326" s="41">
        <f>新台幣匯率美元指數!C327</f>
        <v>0</v>
      </c>
      <c r="M326" s="42">
        <f>新台幣匯率美元指數!D327</f>
        <v>0</v>
      </c>
      <c r="N326" s="29" t="e">
        <f>VLOOKUP($B326,期貨未平倉口數!$A$4:$M$499,4,FALSE)</f>
        <v>#N/A</v>
      </c>
      <c r="O326" s="29" t="e">
        <f>VLOOKUP($B326,期貨未平倉口數!$A$4:$M$499,9,FALSE)</f>
        <v>#N/A</v>
      </c>
      <c r="P326" s="29" t="e">
        <f>VLOOKUP($B326,期貨未平倉口數!$A$4:$M$499,10,FALSE)</f>
        <v>#N/A</v>
      </c>
      <c r="Q326" s="29" t="e">
        <f>VLOOKUP($B326,期貨未平倉口數!$A$4:$M$499,11,FALSE)</f>
        <v>#N/A</v>
      </c>
      <c r="R326" s="67" t="e">
        <f>VLOOKUP($B326,選擇權未平倉餘額!$A$4:$I$500,6,FALSE)</f>
        <v>#N/A</v>
      </c>
      <c r="S326" s="67" t="e">
        <f>VLOOKUP($B326,選擇權未平倉餘額!$A$4:$I$500,7,FALSE)</f>
        <v>#N/A</v>
      </c>
      <c r="T326" s="67" t="e">
        <f>VLOOKUP($B326,選擇權未平倉餘額!$A$4:$I$500,8,FALSE)</f>
        <v>#N/A</v>
      </c>
      <c r="U326" s="67" t="e">
        <f>VLOOKUP($B326,選擇權未平倉餘額!$A$4:$I$500,9,FALSE)</f>
        <v>#N/A</v>
      </c>
      <c r="V326" s="42" t="e">
        <f>VLOOKUP($B326,臺指選擇權P_C_Ratios!$A$4:$C$500,3,FALSE)</f>
        <v>#N/A</v>
      </c>
      <c r="W326" s="44" t="e">
        <f>VLOOKUP($B326,散戶多空比!$A$6:$L$500,12,FALSE)</f>
        <v>#N/A</v>
      </c>
      <c r="X326" s="43" t="e">
        <f>VLOOKUP($B326,期貨大額交易人未沖銷部位!$A$4:$O$499,4,FALSE)</f>
        <v>#N/A</v>
      </c>
      <c r="Y326" s="43" t="e">
        <f>VLOOKUP($B326,期貨大額交易人未沖銷部位!$A$4:$O$499,7,FALSE)</f>
        <v>#N/A</v>
      </c>
      <c r="Z326" s="43" t="e">
        <f>VLOOKUP($B326,期貨大額交易人未沖銷部位!$A$4:$O$499,10,FALSE)</f>
        <v>#N/A</v>
      </c>
      <c r="AA326" s="43" t="e">
        <f>VLOOKUP($B326,期貨大額交易人未沖銷部位!$A$4:$O$499,13,FALSE)</f>
        <v>#N/A</v>
      </c>
      <c r="AB326" s="43" t="e">
        <f>VLOOKUP($B326,期貨大額交易人未沖銷部位!$A$4:$O$499,14,FALSE)</f>
        <v>#N/A</v>
      </c>
      <c r="AC326" s="43" t="e">
        <f>VLOOKUP($B326,期貨大額交易人未沖銷部位!$A$4:$O$499,15,FALSE)</f>
        <v>#N/A</v>
      </c>
      <c r="AD326" s="36" t="e">
        <f>VLOOKUP($B326,三大美股走勢!$A$4:$J$495,4,FALSE)</f>
        <v>#N/A</v>
      </c>
      <c r="AE326" s="36" t="e">
        <f>VLOOKUP($B326,三大美股走勢!$A$4:$J$495,7,FALSE)</f>
        <v>#N/A</v>
      </c>
      <c r="AF326" s="36" t="e">
        <f>VLOOKUP($B326,三大美股走勢!$A$4:$J$495,10,FALSE)</f>
        <v>#N/A</v>
      </c>
    </row>
    <row r="327" spans="2:32">
      <c r="B327" s="35">
        <v>43106</v>
      </c>
      <c r="C327" s="36" t="e">
        <f>VLOOKUP($B327,大盤與近月台指!$A$4:$I$499,2,FALSE)</f>
        <v>#N/A</v>
      </c>
      <c r="D327" s="37" t="e">
        <f>VLOOKUP($B327,大盤與近月台指!$A$4:$I$499,3,FALSE)</f>
        <v>#N/A</v>
      </c>
      <c r="E327" s="38" t="e">
        <f>VLOOKUP($B327,大盤與近月台指!$A$4:$I$499,4,FALSE)</f>
        <v>#N/A</v>
      </c>
      <c r="F327" s="36" t="e">
        <f>VLOOKUP($B327,大盤與近月台指!$A$4:$I$499,5,FALSE)</f>
        <v>#N/A</v>
      </c>
      <c r="G327" s="52" t="e">
        <f>VLOOKUP($B327,三大法人買賣超!$A$4:$I$500,3,FALSE)</f>
        <v>#N/A</v>
      </c>
      <c r="H327" s="37" t="e">
        <f>VLOOKUP($B327,三大法人買賣超!$A$4:$I$500,5,FALSE)</f>
        <v>#N/A</v>
      </c>
      <c r="I327" s="29" t="e">
        <f>VLOOKUP($B327,三大法人買賣超!$A$4:$I$500,7,FALSE)</f>
        <v>#N/A</v>
      </c>
      <c r="J327" s="29" t="e">
        <f>VLOOKUP($B327,三大法人買賣超!$A$4:$I$500,9,FALSE)</f>
        <v>#N/A</v>
      </c>
      <c r="K327" s="40">
        <f>新台幣匯率美元指數!B328</f>
        <v>0</v>
      </c>
      <c r="L327" s="41">
        <f>新台幣匯率美元指數!C328</f>
        <v>0</v>
      </c>
      <c r="M327" s="42">
        <f>新台幣匯率美元指數!D328</f>
        <v>0</v>
      </c>
      <c r="N327" s="29" t="e">
        <f>VLOOKUP($B327,期貨未平倉口數!$A$4:$M$499,4,FALSE)</f>
        <v>#N/A</v>
      </c>
      <c r="O327" s="29" t="e">
        <f>VLOOKUP($B327,期貨未平倉口數!$A$4:$M$499,9,FALSE)</f>
        <v>#N/A</v>
      </c>
      <c r="P327" s="29" t="e">
        <f>VLOOKUP($B327,期貨未平倉口數!$A$4:$M$499,10,FALSE)</f>
        <v>#N/A</v>
      </c>
      <c r="Q327" s="29" t="e">
        <f>VLOOKUP($B327,期貨未平倉口數!$A$4:$M$499,11,FALSE)</f>
        <v>#N/A</v>
      </c>
      <c r="R327" s="67" t="e">
        <f>VLOOKUP($B327,選擇權未平倉餘額!$A$4:$I$500,6,FALSE)</f>
        <v>#N/A</v>
      </c>
      <c r="S327" s="67" t="e">
        <f>VLOOKUP($B327,選擇權未平倉餘額!$A$4:$I$500,7,FALSE)</f>
        <v>#N/A</v>
      </c>
      <c r="T327" s="67" t="e">
        <f>VLOOKUP($B327,選擇權未平倉餘額!$A$4:$I$500,8,FALSE)</f>
        <v>#N/A</v>
      </c>
      <c r="U327" s="67" t="e">
        <f>VLOOKUP($B327,選擇權未平倉餘額!$A$4:$I$500,9,FALSE)</f>
        <v>#N/A</v>
      </c>
      <c r="V327" s="42" t="e">
        <f>VLOOKUP($B327,臺指選擇權P_C_Ratios!$A$4:$C$500,3,FALSE)</f>
        <v>#N/A</v>
      </c>
      <c r="W327" s="44" t="e">
        <f>VLOOKUP($B327,散戶多空比!$A$6:$L$500,12,FALSE)</f>
        <v>#N/A</v>
      </c>
      <c r="X327" s="43" t="e">
        <f>VLOOKUP($B327,期貨大額交易人未沖銷部位!$A$4:$O$499,4,FALSE)</f>
        <v>#N/A</v>
      </c>
      <c r="Y327" s="43" t="e">
        <f>VLOOKUP($B327,期貨大額交易人未沖銷部位!$A$4:$O$499,7,FALSE)</f>
        <v>#N/A</v>
      </c>
      <c r="Z327" s="43" t="e">
        <f>VLOOKUP($B327,期貨大額交易人未沖銷部位!$A$4:$O$499,10,FALSE)</f>
        <v>#N/A</v>
      </c>
      <c r="AA327" s="43" t="e">
        <f>VLOOKUP($B327,期貨大額交易人未沖銷部位!$A$4:$O$499,13,FALSE)</f>
        <v>#N/A</v>
      </c>
      <c r="AB327" s="43" t="e">
        <f>VLOOKUP($B327,期貨大額交易人未沖銷部位!$A$4:$O$499,14,FALSE)</f>
        <v>#N/A</v>
      </c>
      <c r="AC327" s="43" t="e">
        <f>VLOOKUP($B327,期貨大額交易人未沖銷部位!$A$4:$O$499,15,FALSE)</f>
        <v>#N/A</v>
      </c>
      <c r="AD327" s="36" t="e">
        <f>VLOOKUP($B327,三大美股走勢!$A$4:$J$495,4,FALSE)</f>
        <v>#N/A</v>
      </c>
      <c r="AE327" s="36" t="e">
        <f>VLOOKUP($B327,三大美股走勢!$A$4:$J$495,7,FALSE)</f>
        <v>#N/A</v>
      </c>
      <c r="AF327" s="36" t="e">
        <f>VLOOKUP($B327,三大美股走勢!$A$4:$J$495,10,FALSE)</f>
        <v>#N/A</v>
      </c>
    </row>
    <row r="328" spans="2:32">
      <c r="B328" s="35">
        <v>43107</v>
      </c>
      <c r="C328" s="36" t="e">
        <f>VLOOKUP($B328,大盤與近月台指!$A$4:$I$499,2,FALSE)</f>
        <v>#N/A</v>
      </c>
      <c r="D328" s="37" t="e">
        <f>VLOOKUP($B328,大盤與近月台指!$A$4:$I$499,3,FALSE)</f>
        <v>#N/A</v>
      </c>
      <c r="E328" s="38" t="e">
        <f>VLOOKUP($B328,大盤與近月台指!$A$4:$I$499,4,FALSE)</f>
        <v>#N/A</v>
      </c>
      <c r="F328" s="36" t="e">
        <f>VLOOKUP($B328,大盤與近月台指!$A$4:$I$499,5,FALSE)</f>
        <v>#N/A</v>
      </c>
      <c r="G328" s="52" t="e">
        <f>VLOOKUP($B328,三大法人買賣超!$A$4:$I$500,3,FALSE)</f>
        <v>#N/A</v>
      </c>
      <c r="H328" s="37" t="e">
        <f>VLOOKUP($B328,三大法人買賣超!$A$4:$I$500,5,FALSE)</f>
        <v>#N/A</v>
      </c>
      <c r="I328" s="29" t="e">
        <f>VLOOKUP($B328,三大法人買賣超!$A$4:$I$500,7,FALSE)</f>
        <v>#N/A</v>
      </c>
      <c r="J328" s="29" t="e">
        <f>VLOOKUP($B328,三大法人買賣超!$A$4:$I$500,9,FALSE)</f>
        <v>#N/A</v>
      </c>
      <c r="K328" s="40">
        <f>新台幣匯率美元指數!B329</f>
        <v>0</v>
      </c>
      <c r="L328" s="41">
        <f>新台幣匯率美元指數!C329</f>
        <v>0</v>
      </c>
      <c r="M328" s="42">
        <f>新台幣匯率美元指數!D329</f>
        <v>0</v>
      </c>
      <c r="N328" s="29" t="e">
        <f>VLOOKUP($B328,期貨未平倉口數!$A$4:$M$499,4,FALSE)</f>
        <v>#N/A</v>
      </c>
      <c r="O328" s="29" t="e">
        <f>VLOOKUP($B328,期貨未平倉口數!$A$4:$M$499,9,FALSE)</f>
        <v>#N/A</v>
      </c>
      <c r="P328" s="29" t="e">
        <f>VLOOKUP($B328,期貨未平倉口數!$A$4:$M$499,10,FALSE)</f>
        <v>#N/A</v>
      </c>
      <c r="Q328" s="29" t="e">
        <f>VLOOKUP($B328,期貨未平倉口數!$A$4:$M$499,11,FALSE)</f>
        <v>#N/A</v>
      </c>
      <c r="R328" s="67" t="e">
        <f>VLOOKUP($B328,選擇權未平倉餘額!$A$4:$I$500,6,FALSE)</f>
        <v>#N/A</v>
      </c>
      <c r="S328" s="67" t="e">
        <f>VLOOKUP($B328,選擇權未平倉餘額!$A$4:$I$500,7,FALSE)</f>
        <v>#N/A</v>
      </c>
      <c r="T328" s="67" t="e">
        <f>VLOOKUP($B328,選擇權未平倉餘額!$A$4:$I$500,8,FALSE)</f>
        <v>#N/A</v>
      </c>
      <c r="U328" s="67" t="e">
        <f>VLOOKUP($B328,選擇權未平倉餘額!$A$4:$I$500,9,FALSE)</f>
        <v>#N/A</v>
      </c>
      <c r="V328" s="42" t="e">
        <f>VLOOKUP($B328,臺指選擇權P_C_Ratios!$A$4:$C$500,3,FALSE)</f>
        <v>#N/A</v>
      </c>
      <c r="W328" s="44" t="e">
        <f>VLOOKUP($B328,散戶多空比!$A$6:$L$500,12,FALSE)</f>
        <v>#N/A</v>
      </c>
      <c r="X328" s="43" t="e">
        <f>VLOOKUP($B328,期貨大額交易人未沖銷部位!$A$4:$O$499,4,FALSE)</f>
        <v>#N/A</v>
      </c>
      <c r="Y328" s="43" t="e">
        <f>VLOOKUP($B328,期貨大額交易人未沖銷部位!$A$4:$O$499,7,FALSE)</f>
        <v>#N/A</v>
      </c>
      <c r="Z328" s="43" t="e">
        <f>VLOOKUP($B328,期貨大額交易人未沖銷部位!$A$4:$O$499,10,FALSE)</f>
        <v>#N/A</v>
      </c>
      <c r="AA328" s="43" t="e">
        <f>VLOOKUP($B328,期貨大額交易人未沖銷部位!$A$4:$O$499,13,FALSE)</f>
        <v>#N/A</v>
      </c>
      <c r="AB328" s="43" t="e">
        <f>VLOOKUP($B328,期貨大額交易人未沖銷部位!$A$4:$O$499,14,FALSE)</f>
        <v>#N/A</v>
      </c>
      <c r="AC328" s="43" t="e">
        <f>VLOOKUP($B328,期貨大額交易人未沖銷部位!$A$4:$O$499,15,FALSE)</f>
        <v>#N/A</v>
      </c>
      <c r="AD328" s="36" t="e">
        <f>VLOOKUP($B328,三大美股走勢!$A$4:$J$495,4,FALSE)</f>
        <v>#N/A</v>
      </c>
      <c r="AE328" s="36" t="e">
        <f>VLOOKUP($B328,三大美股走勢!$A$4:$J$495,7,FALSE)</f>
        <v>#N/A</v>
      </c>
      <c r="AF328" s="36" t="e">
        <f>VLOOKUP($B328,三大美股走勢!$A$4:$J$495,10,FALSE)</f>
        <v>#N/A</v>
      </c>
    </row>
    <row r="329" spans="2:32">
      <c r="B329" s="35">
        <v>43108</v>
      </c>
      <c r="C329" s="36" t="e">
        <f>VLOOKUP($B329,大盤與近月台指!$A$4:$I$499,2,FALSE)</f>
        <v>#N/A</v>
      </c>
      <c r="D329" s="37" t="e">
        <f>VLOOKUP($B329,大盤與近月台指!$A$4:$I$499,3,FALSE)</f>
        <v>#N/A</v>
      </c>
      <c r="E329" s="38" t="e">
        <f>VLOOKUP($B329,大盤與近月台指!$A$4:$I$499,4,FALSE)</f>
        <v>#N/A</v>
      </c>
      <c r="F329" s="36" t="e">
        <f>VLOOKUP($B329,大盤與近月台指!$A$4:$I$499,5,FALSE)</f>
        <v>#N/A</v>
      </c>
      <c r="G329" s="52" t="e">
        <f>VLOOKUP($B329,三大法人買賣超!$A$4:$I$500,3,FALSE)</f>
        <v>#N/A</v>
      </c>
      <c r="H329" s="37" t="e">
        <f>VLOOKUP($B329,三大法人買賣超!$A$4:$I$500,5,FALSE)</f>
        <v>#N/A</v>
      </c>
      <c r="I329" s="29" t="e">
        <f>VLOOKUP($B329,三大法人買賣超!$A$4:$I$500,7,FALSE)</f>
        <v>#N/A</v>
      </c>
      <c r="J329" s="29" t="e">
        <f>VLOOKUP($B329,三大法人買賣超!$A$4:$I$500,9,FALSE)</f>
        <v>#N/A</v>
      </c>
      <c r="K329" s="40">
        <f>新台幣匯率美元指數!B330</f>
        <v>0</v>
      </c>
      <c r="L329" s="41">
        <f>新台幣匯率美元指數!C330</f>
        <v>0</v>
      </c>
      <c r="M329" s="42">
        <f>新台幣匯率美元指數!D330</f>
        <v>0</v>
      </c>
      <c r="N329" s="29" t="e">
        <f>VLOOKUP($B329,期貨未平倉口數!$A$4:$M$499,4,FALSE)</f>
        <v>#N/A</v>
      </c>
      <c r="O329" s="29" t="e">
        <f>VLOOKUP($B329,期貨未平倉口數!$A$4:$M$499,9,FALSE)</f>
        <v>#N/A</v>
      </c>
      <c r="P329" s="29" t="e">
        <f>VLOOKUP($B329,期貨未平倉口數!$A$4:$M$499,10,FALSE)</f>
        <v>#N/A</v>
      </c>
      <c r="Q329" s="29" t="e">
        <f>VLOOKUP($B329,期貨未平倉口數!$A$4:$M$499,11,FALSE)</f>
        <v>#N/A</v>
      </c>
      <c r="R329" s="67" t="e">
        <f>VLOOKUP($B329,選擇權未平倉餘額!$A$4:$I$500,6,FALSE)</f>
        <v>#N/A</v>
      </c>
      <c r="S329" s="67" t="e">
        <f>VLOOKUP($B329,選擇權未平倉餘額!$A$4:$I$500,7,FALSE)</f>
        <v>#N/A</v>
      </c>
      <c r="T329" s="67" t="e">
        <f>VLOOKUP($B329,選擇權未平倉餘額!$A$4:$I$500,8,FALSE)</f>
        <v>#N/A</v>
      </c>
      <c r="U329" s="67" t="e">
        <f>VLOOKUP($B329,選擇權未平倉餘額!$A$4:$I$500,9,FALSE)</f>
        <v>#N/A</v>
      </c>
      <c r="V329" s="42" t="e">
        <f>VLOOKUP($B329,臺指選擇權P_C_Ratios!$A$4:$C$500,3,FALSE)</f>
        <v>#N/A</v>
      </c>
      <c r="W329" s="44" t="e">
        <f>VLOOKUP($B329,散戶多空比!$A$6:$L$500,12,FALSE)</f>
        <v>#N/A</v>
      </c>
      <c r="X329" s="43" t="e">
        <f>VLOOKUP($B329,期貨大額交易人未沖銷部位!$A$4:$O$499,4,FALSE)</f>
        <v>#N/A</v>
      </c>
      <c r="Y329" s="43" t="e">
        <f>VLOOKUP($B329,期貨大額交易人未沖銷部位!$A$4:$O$499,7,FALSE)</f>
        <v>#N/A</v>
      </c>
      <c r="Z329" s="43" t="e">
        <f>VLOOKUP($B329,期貨大額交易人未沖銷部位!$A$4:$O$499,10,FALSE)</f>
        <v>#N/A</v>
      </c>
      <c r="AA329" s="43" t="e">
        <f>VLOOKUP($B329,期貨大額交易人未沖銷部位!$A$4:$O$499,13,FALSE)</f>
        <v>#N/A</v>
      </c>
      <c r="AB329" s="43" t="e">
        <f>VLOOKUP($B329,期貨大額交易人未沖銷部位!$A$4:$O$499,14,FALSE)</f>
        <v>#N/A</v>
      </c>
      <c r="AC329" s="43" t="e">
        <f>VLOOKUP($B329,期貨大額交易人未沖銷部位!$A$4:$O$499,15,FALSE)</f>
        <v>#N/A</v>
      </c>
      <c r="AD329" s="36" t="e">
        <f>VLOOKUP($B329,三大美股走勢!$A$4:$J$495,4,FALSE)</f>
        <v>#N/A</v>
      </c>
      <c r="AE329" s="36" t="e">
        <f>VLOOKUP($B329,三大美股走勢!$A$4:$J$495,7,FALSE)</f>
        <v>#N/A</v>
      </c>
      <c r="AF329" s="36" t="e">
        <f>VLOOKUP($B329,三大美股走勢!$A$4:$J$495,10,FALSE)</f>
        <v>#N/A</v>
      </c>
    </row>
    <row r="330" spans="2:32">
      <c r="B330" s="35">
        <v>43109</v>
      </c>
      <c r="C330" s="36" t="e">
        <f>VLOOKUP($B330,大盤與近月台指!$A$4:$I$499,2,FALSE)</f>
        <v>#N/A</v>
      </c>
      <c r="D330" s="37" t="e">
        <f>VLOOKUP($B330,大盤與近月台指!$A$4:$I$499,3,FALSE)</f>
        <v>#N/A</v>
      </c>
      <c r="E330" s="38" t="e">
        <f>VLOOKUP($B330,大盤與近月台指!$A$4:$I$499,4,FALSE)</f>
        <v>#N/A</v>
      </c>
      <c r="F330" s="36" t="e">
        <f>VLOOKUP($B330,大盤與近月台指!$A$4:$I$499,5,FALSE)</f>
        <v>#N/A</v>
      </c>
      <c r="G330" s="52" t="e">
        <f>VLOOKUP($B330,三大法人買賣超!$A$4:$I$500,3,FALSE)</f>
        <v>#N/A</v>
      </c>
      <c r="H330" s="37" t="e">
        <f>VLOOKUP($B330,三大法人買賣超!$A$4:$I$500,5,FALSE)</f>
        <v>#N/A</v>
      </c>
      <c r="I330" s="29" t="e">
        <f>VLOOKUP($B330,三大法人買賣超!$A$4:$I$500,7,FALSE)</f>
        <v>#N/A</v>
      </c>
      <c r="J330" s="29" t="e">
        <f>VLOOKUP($B330,三大法人買賣超!$A$4:$I$500,9,FALSE)</f>
        <v>#N/A</v>
      </c>
      <c r="K330" s="40">
        <f>新台幣匯率美元指數!B331</f>
        <v>0</v>
      </c>
      <c r="L330" s="41">
        <f>新台幣匯率美元指數!C331</f>
        <v>0</v>
      </c>
      <c r="M330" s="42">
        <f>新台幣匯率美元指數!D331</f>
        <v>0</v>
      </c>
      <c r="N330" s="29" t="e">
        <f>VLOOKUP($B330,期貨未平倉口數!$A$4:$M$499,4,FALSE)</f>
        <v>#N/A</v>
      </c>
      <c r="O330" s="29" t="e">
        <f>VLOOKUP($B330,期貨未平倉口數!$A$4:$M$499,9,FALSE)</f>
        <v>#N/A</v>
      </c>
      <c r="P330" s="29" t="e">
        <f>VLOOKUP($B330,期貨未平倉口數!$A$4:$M$499,10,FALSE)</f>
        <v>#N/A</v>
      </c>
      <c r="Q330" s="29" t="e">
        <f>VLOOKUP($B330,期貨未平倉口數!$A$4:$M$499,11,FALSE)</f>
        <v>#N/A</v>
      </c>
      <c r="R330" s="67" t="e">
        <f>VLOOKUP($B330,選擇權未平倉餘額!$A$4:$I$500,6,FALSE)</f>
        <v>#N/A</v>
      </c>
      <c r="S330" s="67" t="e">
        <f>VLOOKUP($B330,選擇權未平倉餘額!$A$4:$I$500,7,FALSE)</f>
        <v>#N/A</v>
      </c>
      <c r="T330" s="67" t="e">
        <f>VLOOKUP($B330,選擇權未平倉餘額!$A$4:$I$500,8,FALSE)</f>
        <v>#N/A</v>
      </c>
      <c r="U330" s="67" t="e">
        <f>VLOOKUP($B330,選擇權未平倉餘額!$A$4:$I$500,9,FALSE)</f>
        <v>#N/A</v>
      </c>
      <c r="V330" s="42" t="e">
        <f>VLOOKUP($B330,臺指選擇權P_C_Ratios!$A$4:$C$500,3,FALSE)</f>
        <v>#N/A</v>
      </c>
      <c r="W330" s="44" t="e">
        <f>VLOOKUP($B330,散戶多空比!$A$6:$L$500,12,FALSE)</f>
        <v>#N/A</v>
      </c>
      <c r="X330" s="43" t="e">
        <f>VLOOKUP($B330,期貨大額交易人未沖銷部位!$A$4:$O$499,4,FALSE)</f>
        <v>#N/A</v>
      </c>
      <c r="Y330" s="43" t="e">
        <f>VLOOKUP($B330,期貨大額交易人未沖銷部位!$A$4:$O$499,7,FALSE)</f>
        <v>#N/A</v>
      </c>
      <c r="Z330" s="43" t="e">
        <f>VLOOKUP($B330,期貨大額交易人未沖銷部位!$A$4:$O$499,10,FALSE)</f>
        <v>#N/A</v>
      </c>
      <c r="AA330" s="43" t="e">
        <f>VLOOKUP($B330,期貨大額交易人未沖銷部位!$A$4:$O$499,13,FALSE)</f>
        <v>#N/A</v>
      </c>
      <c r="AB330" s="43" t="e">
        <f>VLOOKUP($B330,期貨大額交易人未沖銷部位!$A$4:$O$499,14,FALSE)</f>
        <v>#N/A</v>
      </c>
      <c r="AC330" s="43" t="e">
        <f>VLOOKUP($B330,期貨大額交易人未沖銷部位!$A$4:$O$499,15,FALSE)</f>
        <v>#N/A</v>
      </c>
      <c r="AD330" s="36" t="e">
        <f>VLOOKUP($B330,三大美股走勢!$A$4:$J$495,4,FALSE)</f>
        <v>#N/A</v>
      </c>
      <c r="AE330" s="36" t="e">
        <f>VLOOKUP($B330,三大美股走勢!$A$4:$J$495,7,FALSE)</f>
        <v>#N/A</v>
      </c>
      <c r="AF330" s="36" t="e">
        <f>VLOOKUP($B330,三大美股走勢!$A$4:$J$495,10,FALSE)</f>
        <v>#N/A</v>
      </c>
    </row>
    <row r="331" spans="2:32">
      <c r="B331" s="35">
        <v>43110</v>
      </c>
      <c r="C331" s="36" t="e">
        <f>VLOOKUP($B331,大盤與近月台指!$A$4:$I$499,2,FALSE)</f>
        <v>#N/A</v>
      </c>
      <c r="D331" s="37" t="e">
        <f>VLOOKUP($B331,大盤與近月台指!$A$4:$I$499,3,FALSE)</f>
        <v>#N/A</v>
      </c>
      <c r="E331" s="38" t="e">
        <f>VLOOKUP($B331,大盤與近月台指!$A$4:$I$499,4,FALSE)</f>
        <v>#N/A</v>
      </c>
      <c r="F331" s="36" t="e">
        <f>VLOOKUP($B331,大盤與近月台指!$A$4:$I$499,5,FALSE)</f>
        <v>#N/A</v>
      </c>
      <c r="G331" s="52" t="e">
        <f>VLOOKUP($B331,三大法人買賣超!$A$4:$I$500,3,FALSE)</f>
        <v>#N/A</v>
      </c>
      <c r="H331" s="37" t="e">
        <f>VLOOKUP($B331,三大法人買賣超!$A$4:$I$500,5,FALSE)</f>
        <v>#N/A</v>
      </c>
      <c r="I331" s="29" t="e">
        <f>VLOOKUP($B331,三大法人買賣超!$A$4:$I$500,7,FALSE)</f>
        <v>#N/A</v>
      </c>
      <c r="J331" s="29" t="e">
        <f>VLOOKUP($B331,三大法人買賣超!$A$4:$I$500,9,FALSE)</f>
        <v>#N/A</v>
      </c>
      <c r="K331" s="40">
        <f>新台幣匯率美元指數!B332</f>
        <v>0</v>
      </c>
      <c r="L331" s="41">
        <f>新台幣匯率美元指數!C332</f>
        <v>0</v>
      </c>
      <c r="M331" s="42">
        <f>新台幣匯率美元指數!D332</f>
        <v>0</v>
      </c>
      <c r="N331" s="29" t="e">
        <f>VLOOKUP($B331,期貨未平倉口數!$A$4:$M$499,4,FALSE)</f>
        <v>#N/A</v>
      </c>
      <c r="O331" s="29" t="e">
        <f>VLOOKUP($B331,期貨未平倉口數!$A$4:$M$499,9,FALSE)</f>
        <v>#N/A</v>
      </c>
      <c r="P331" s="29" t="e">
        <f>VLOOKUP($B331,期貨未平倉口數!$A$4:$M$499,10,FALSE)</f>
        <v>#N/A</v>
      </c>
      <c r="Q331" s="29" t="e">
        <f>VLOOKUP($B331,期貨未平倉口數!$A$4:$M$499,11,FALSE)</f>
        <v>#N/A</v>
      </c>
      <c r="R331" s="67" t="e">
        <f>VLOOKUP($B331,選擇權未平倉餘額!$A$4:$I$500,6,FALSE)</f>
        <v>#N/A</v>
      </c>
      <c r="S331" s="67" t="e">
        <f>VLOOKUP($B331,選擇權未平倉餘額!$A$4:$I$500,7,FALSE)</f>
        <v>#N/A</v>
      </c>
      <c r="T331" s="67" t="e">
        <f>VLOOKUP($B331,選擇權未平倉餘額!$A$4:$I$500,8,FALSE)</f>
        <v>#N/A</v>
      </c>
      <c r="U331" s="67" t="e">
        <f>VLOOKUP($B331,選擇權未平倉餘額!$A$4:$I$500,9,FALSE)</f>
        <v>#N/A</v>
      </c>
      <c r="V331" s="42" t="e">
        <f>VLOOKUP($B331,臺指選擇權P_C_Ratios!$A$4:$C$500,3,FALSE)</f>
        <v>#N/A</v>
      </c>
      <c r="W331" s="44" t="e">
        <f>VLOOKUP($B331,散戶多空比!$A$6:$L$500,12,FALSE)</f>
        <v>#N/A</v>
      </c>
      <c r="X331" s="43" t="e">
        <f>VLOOKUP($B331,期貨大額交易人未沖銷部位!$A$4:$O$499,4,FALSE)</f>
        <v>#N/A</v>
      </c>
      <c r="Y331" s="43" t="e">
        <f>VLOOKUP($B331,期貨大額交易人未沖銷部位!$A$4:$O$499,7,FALSE)</f>
        <v>#N/A</v>
      </c>
      <c r="Z331" s="43" t="e">
        <f>VLOOKUP($B331,期貨大額交易人未沖銷部位!$A$4:$O$499,10,FALSE)</f>
        <v>#N/A</v>
      </c>
      <c r="AA331" s="43" t="e">
        <f>VLOOKUP($B331,期貨大額交易人未沖銷部位!$A$4:$O$499,13,FALSE)</f>
        <v>#N/A</v>
      </c>
      <c r="AB331" s="43" t="e">
        <f>VLOOKUP($B331,期貨大額交易人未沖銷部位!$A$4:$O$499,14,FALSE)</f>
        <v>#N/A</v>
      </c>
      <c r="AC331" s="43" t="e">
        <f>VLOOKUP($B331,期貨大額交易人未沖銷部位!$A$4:$O$499,15,FALSE)</f>
        <v>#N/A</v>
      </c>
      <c r="AD331" s="36" t="e">
        <f>VLOOKUP($B331,三大美股走勢!$A$4:$J$495,4,FALSE)</f>
        <v>#N/A</v>
      </c>
      <c r="AE331" s="36" t="e">
        <f>VLOOKUP($B331,三大美股走勢!$A$4:$J$495,7,FALSE)</f>
        <v>#N/A</v>
      </c>
      <c r="AF331" s="36" t="e">
        <f>VLOOKUP($B331,三大美股走勢!$A$4:$J$495,10,FALSE)</f>
        <v>#N/A</v>
      </c>
    </row>
    <row r="332" spans="2:32">
      <c r="B332" s="35">
        <v>43111</v>
      </c>
      <c r="C332" s="36" t="e">
        <f>VLOOKUP($B332,大盤與近月台指!$A$4:$I$499,2,FALSE)</f>
        <v>#N/A</v>
      </c>
      <c r="D332" s="37" t="e">
        <f>VLOOKUP($B332,大盤與近月台指!$A$4:$I$499,3,FALSE)</f>
        <v>#N/A</v>
      </c>
      <c r="E332" s="38" t="e">
        <f>VLOOKUP($B332,大盤與近月台指!$A$4:$I$499,4,FALSE)</f>
        <v>#N/A</v>
      </c>
      <c r="F332" s="36" t="e">
        <f>VLOOKUP($B332,大盤與近月台指!$A$4:$I$499,5,FALSE)</f>
        <v>#N/A</v>
      </c>
      <c r="G332" s="52" t="e">
        <f>VLOOKUP($B332,三大法人買賣超!$A$4:$I$500,3,FALSE)</f>
        <v>#N/A</v>
      </c>
      <c r="H332" s="37" t="e">
        <f>VLOOKUP($B332,三大法人買賣超!$A$4:$I$500,5,FALSE)</f>
        <v>#N/A</v>
      </c>
      <c r="I332" s="29" t="e">
        <f>VLOOKUP($B332,三大法人買賣超!$A$4:$I$500,7,FALSE)</f>
        <v>#N/A</v>
      </c>
      <c r="J332" s="29" t="e">
        <f>VLOOKUP($B332,三大法人買賣超!$A$4:$I$500,9,FALSE)</f>
        <v>#N/A</v>
      </c>
      <c r="K332" s="40">
        <f>新台幣匯率美元指數!B333</f>
        <v>0</v>
      </c>
      <c r="L332" s="41">
        <f>新台幣匯率美元指數!C333</f>
        <v>0</v>
      </c>
      <c r="M332" s="42">
        <f>新台幣匯率美元指數!D333</f>
        <v>0</v>
      </c>
      <c r="N332" s="29" t="e">
        <f>VLOOKUP($B332,期貨未平倉口數!$A$4:$M$499,4,FALSE)</f>
        <v>#N/A</v>
      </c>
      <c r="O332" s="29" t="e">
        <f>VLOOKUP($B332,期貨未平倉口數!$A$4:$M$499,9,FALSE)</f>
        <v>#N/A</v>
      </c>
      <c r="P332" s="29" t="e">
        <f>VLOOKUP($B332,期貨未平倉口數!$A$4:$M$499,10,FALSE)</f>
        <v>#N/A</v>
      </c>
      <c r="Q332" s="29" t="e">
        <f>VLOOKUP($B332,期貨未平倉口數!$A$4:$M$499,11,FALSE)</f>
        <v>#N/A</v>
      </c>
      <c r="R332" s="67" t="e">
        <f>VLOOKUP($B332,選擇權未平倉餘額!$A$4:$I$500,6,FALSE)</f>
        <v>#N/A</v>
      </c>
      <c r="S332" s="67" t="e">
        <f>VLOOKUP($B332,選擇權未平倉餘額!$A$4:$I$500,7,FALSE)</f>
        <v>#N/A</v>
      </c>
      <c r="T332" s="67" t="e">
        <f>VLOOKUP($B332,選擇權未平倉餘額!$A$4:$I$500,8,FALSE)</f>
        <v>#N/A</v>
      </c>
      <c r="U332" s="67" t="e">
        <f>VLOOKUP($B332,選擇權未平倉餘額!$A$4:$I$500,9,FALSE)</f>
        <v>#N/A</v>
      </c>
      <c r="V332" s="42" t="e">
        <f>VLOOKUP($B332,臺指選擇權P_C_Ratios!$A$4:$C$500,3,FALSE)</f>
        <v>#N/A</v>
      </c>
      <c r="W332" s="44" t="e">
        <f>VLOOKUP($B332,散戶多空比!$A$6:$L$500,12,FALSE)</f>
        <v>#N/A</v>
      </c>
      <c r="X332" s="43" t="e">
        <f>VLOOKUP($B332,期貨大額交易人未沖銷部位!$A$4:$O$499,4,FALSE)</f>
        <v>#N/A</v>
      </c>
      <c r="Y332" s="43" t="e">
        <f>VLOOKUP($B332,期貨大額交易人未沖銷部位!$A$4:$O$499,7,FALSE)</f>
        <v>#N/A</v>
      </c>
      <c r="Z332" s="43" t="e">
        <f>VLOOKUP($B332,期貨大額交易人未沖銷部位!$A$4:$O$499,10,FALSE)</f>
        <v>#N/A</v>
      </c>
      <c r="AA332" s="43" t="e">
        <f>VLOOKUP($B332,期貨大額交易人未沖銷部位!$A$4:$O$499,13,FALSE)</f>
        <v>#N/A</v>
      </c>
      <c r="AB332" s="43" t="e">
        <f>VLOOKUP($B332,期貨大額交易人未沖銷部位!$A$4:$O$499,14,FALSE)</f>
        <v>#N/A</v>
      </c>
      <c r="AC332" s="43" t="e">
        <f>VLOOKUP($B332,期貨大額交易人未沖銷部位!$A$4:$O$499,15,FALSE)</f>
        <v>#N/A</v>
      </c>
      <c r="AD332" s="36" t="e">
        <f>VLOOKUP($B332,三大美股走勢!$A$4:$J$495,4,FALSE)</f>
        <v>#N/A</v>
      </c>
      <c r="AE332" s="36" t="e">
        <f>VLOOKUP($B332,三大美股走勢!$A$4:$J$495,7,FALSE)</f>
        <v>#N/A</v>
      </c>
      <c r="AF332" s="36" t="e">
        <f>VLOOKUP($B332,三大美股走勢!$A$4:$J$495,10,FALSE)</f>
        <v>#N/A</v>
      </c>
    </row>
    <row r="333" spans="2:32">
      <c r="B333" s="35">
        <v>43112</v>
      </c>
      <c r="C333" s="36" t="e">
        <f>VLOOKUP($B333,大盤與近月台指!$A$4:$I$499,2,FALSE)</f>
        <v>#N/A</v>
      </c>
      <c r="D333" s="37" t="e">
        <f>VLOOKUP($B333,大盤與近月台指!$A$4:$I$499,3,FALSE)</f>
        <v>#N/A</v>
      </c>
      <c r="E333" s="38" t="e">
        <f>VLOOKUP($B333,大盤與近月台指!$A$4:$I$499,4,FALSE)</f>
        <v>#N/A</v>
      </c>
      <c r="F333" s="36" t="e">
        <f>VLOOKUP($B333,大盤與近月台指!$A$4:$I$499,5,FALSE)</f>
        <v>#N/A</v>
      </c>
      <c r="G333" s="52" t="e">
        <f>VLOOKUP($B333,三大法人買賣超!$A$4:$I$500,3,FALSE)</f>
        <v>#N/A</v>
      </c>
      <c r="H333" s="37" t="e">
        <f>VLOOKUP($B333,三大法人買賣超!$A$4:$I$500,5,FALSE)</f>
        <v>#N/A</v>
      </c>
      <c r="I333" s="29" t="e">
        <f>VLOOKUP($B333,三大法人買賣超!$A$4:$I$500,7,FALSE)</f>
        <v>#N/A</v>
      </c>
      <c r="J333" s="29" t="e">
        <f>VLOOKUP($B333,三大法人買賣超!$A$4:$I$500,9,FALSE)</f>
        <v>#N/A</v>
      </c>
      <c r="K333" s="40">
        <f>新台幣匯率美元指數!B334</f>
        <v>0</v>
      </c>
      <c r="L333" s="41">
        <f>新台幣匯率美元指數!C334</f>
        <v>0</v>
      </c>
      <c r="M333" s="42">
        <f>新台幣匯率美元指數!D334</f>
        <v>0</v>
      </c>
      <c r="N333" s="29" t="e">
        <f>VLOOKUP($B333,期貨未平倉口數!$A$4:$M$499,4,FALSE)</f>
        <v>#N/A</v>
      </c>
      <c r="O333" s="29" t="e">
        <f>VLOOKUP($B333,期貨未平倉口數!$A$4:$M$499,9,FALSE)</f>
        <v>#N/A</v>
      </c>
      <c r="P333" s="29" t="e">
        <f>VLOOKUP($B333,期貨未平倉口數!$A$4:$M$499,10,FALSE)</f>
        <v>#N/A</v>
      </c>
      <c r="Q333" s="29" t="e">
        <f>VLOOKUP($B333,期貨未平倉口數!$A$4:$M$499,11,FALSE)</f>
        <v>#N/A</v>
      </c>
      <c r="R333" s="67" t="e">
        <f>VLOOKUP($B333,選擇權未平倉餘額!$A$4:$I$500,6,FALSE)</f>
        <v>#N/A</v>
      </c>
      <c r="S333" s="67" t="e">
        <f>VLOOKUP($B333,選擇權未平倉餘額!$A$4:$I$500,7,FALSE)</f>
        <v>#N/A</v>
      </c>
      <c r="T333" s="67" t="e">
        <f>VLOOKUP($B333,選擇權未平倉餘額!$A$4:$I$500,8,FALSE)</f>
        <v>#N/A</v>
      </c>
      <c r="U333" s="67" t="e">
        <f>VLOOKUP($B333,選擇權未平倉餘額!$A$4:$I$500,9,FALSE)</f>
        <v>#N/A</v>
      </c>
      <c r="V333" s="42" t="e">
        <f>VLOOKUP($B333,臺指選擇權P_C_Ratios!$A$4:$C$500,3,FALSE)</f>
        <v>#N/A</v>
      </c>
      <c r="W333" s="44" t="e">
        <f>VLOOKUP($B333,散戶多空比!$A$6:$L$500,12,FALSE)</f>
        <v>#N/A</v>
      </c>
      <c r="X333" s="43" t="e">
        <f>VLOOKUP($B333,期貨大額交易人未沖銷部位!$A$4:$O$499,4,FALSE)</f>
        <v>#N/A</v>
      </c>
      <c r="Y333" s="43" t="e">
        <f>VLOOKUP($B333,期貨大額交易人未沖銷部位!$A$4:$O$499,7,FALSE)</f>
        <v>#N/A</v>
      </c>
      <c r="Z333" s="43" t="e">
        <f>VLOOKUP($B333,期貨大額交易人未沖銷部位!$A$4:$O$499,10,FALSE)</f>
        <v>#N/A</v>
      </c>
      <c r="AA333" s="43" t="e">
        <f>VLOOKUP($B333,期貨大額交易人未沖銷部位!$A$4:$O$499,13,FALSE)</f>
        <v>#N/A</v>
      </c>
      <c r="AB333" s="43" t="e">
        <f>VLOOKUP($B333,期貨大額交易人未沖銷部位!$A$4:$O$499,14,FALSE)</f>
        <v>#N/A</v>
      </c>
      <c r="AC333" s="43" t="e">
        <f>VLOOKUP($B333,期貨大額交易人未沖銷部位!$A$4:$O$499,15,FALSE)</f>
        <v>#N/A</v>
      </c>
      <c r="AD333" s="36" t="e">
        <f>VLOOKUP($B333,三大美股走勢!$A$4:$J$495,4,FALSE)</f>
        <v>#N/A</v>
      </c>
      <c r="AE333" s="36" t="e">
        <f>VLOOKUP($B333,三大美股走勢!$A$4:$J$495,7,FALSE)</f>
        <v>#N/A</v>
      </c>
      <c r="AF333" s="36" t="e">
        <f>VLOOKUP($B333,三大美股走勢!$A$4:$J$495,10,FALSE)</f>
        <v>#N/A</v>
      </c>
    </row>
    <row r="334" spans="2:32">
      <c r="B334" s="35">
        <v>43113</v>
      </c>
      <c r="C334" s="36" t="e">
        <f>VLOOKUP($B334,大盤與近月台指!$A$4:$I$499,2,FALSE)</f>
        <v>#N/A</v>
      </c>
      <c r="D334" s="37" t="e">
        <f>VLOOKUP($B334,大盤與近月台指!$A$4:$I$499,3,FALSE)</f>
        <v>#N/A</v>
      </c>
      <c r="E334" s="38" t="e">
        <f>VLOOKUP($B334,大盤與近月台指!$A$4:$I$499,4,FALSE)</f>
        <v>#N/A</v>
      </c>
      <c r="F334" s="36" t="e">
        <f>VLOOKUP($B334,大盤與近月台指!$A$4:$I$499,5,FALSE)</f>
        <v>#N/A</v>
      </c>
      <c r="G334" s="52" t="e">
        <f>VLOOKUP($B334,三大法人買賣超!$A$4:$I$500,3,FALSE)</f>
        <v>#N/A</v>
      </c>
      <c r="H334" s="37" t="e">
        <f>VLOOKUP($B334,三大法人買賣超!$A$4:$I$500,5,FALSE)</f>
        <v>#N/A</v>
      </c>
      <c r="I334" s="29" t="e">
        <f>VLOOKUP($B334,三大法人買賣超!$A$4:$I$500,7,FALSE)</f>
        <v>#N/A</v>
      </c>
      <c r="J334" s="29" t="e">
        <f>VLOOKUP($B334,三大法人買賣超!$A$4:$I$500,9,FALSE)</f>
        <v>#N/A</v>
      </c>
      <c r="K334" s="40">
        <f>新台幣匯率美元指數!B335</f>
        <v>0</v>
      </c>
      <c r="L334" s="41">
        <f>新台幣匯率美元指數!C335</f>
        <v>0</v>
      </c>
      <c r="M334" s="42">
        <f>新台幣匯率美元指數!D335</f>
        <v>0</v>
      </c>
      <c r="N334" s="29" t="e">
        <f>VLOOKUP($B334,期貨未平倉口數!$A$4:$M$499,4,FALSE)</f>
        <v>#N/A</v>
      </c>
      <c r="O334" s="29" t="e">
        <f>VLOOKUP($B334,期貨未平倉口數!$A$4:$M$499,9,FALSE)</f>
        <v>#N/A</v>
      </c>
      <c r="P334" s="29" t="e">
        <f>VLOOKUP($B334,期貨未平倉口數!$A$4:$M$499,10,FALSE)</f>
        <v>#N/A</v>
      </c>
      <c r="Q334" s="29" t="e">
        <f>VLOOKUP($B334,期貨未平倉口數!$A$4:$M$499,11,FALSE)</f>
        <v>#N/A</v>
      </c>
      <c r="R334" s="67" t="e">
        <f>VLOOKUP($B334,選擇權未平倉餘額!$A$4:$I$500,6,FALSE)</f>
        <v>#N/A</v>
      </c>
      <c r="S334" s="67" t="e">
        <f>VLOOKUP($B334,選擇權未平倉餘額!$A$4:$I$500,7,FALSE)</f>
        <v>#N/A</v>
      </c>
      <c r="T334" s="67" t="e">
        <f>VLOOKUP($B334,選擇權未平倉餘額!$A$4:$I$500,8,FALSE)</f>
        <v>#N/A</v>
      </c>
      <c r="U334" s="67" t="e">
        <f>VLOOKUP($B334,選擇權未平倉餘額!$A$4:$I$500,9,FALSE)</f>
        <v>#N/A</v>
      </c>
      <c r="V334" s="42" t="e">
        <f>VLOOKUP($B334,臺指選擇權P_C_Ratios!$A$4:$C$500,3,FALSE)</f>
        <v>#N/A</v>
      </c>
      <c r="W334" s="44" t="e">
        <f>VLOOKUP($B334,散戶多空比!$A$6:$L$500,12,FALSE)</f>
        <v>#N/A</v>
      </c>
      <c r="X334" s="43" t="e">
        <f>VLOOKUP($B334,期貨大額交易人未沖銷部位!$A$4:$O$499,4,FALSE)</f>
        <v>#N/A</v>
      </c>
      <c r="Y334" s="43" t="e">
        <f>VLOOKUP($B334,期貨大額交易人未沖銷部位!$A$4:$O$499,7,FALSE)</f>
        <v>#N/A</v>
      </c>
      <c r="Z334" s="43" t="e">
        <f>VLOOKUP($B334,期貨大額交易人未沖銷部位!$A$4:$O$499,10,FALSE)</f>
        <v>#N/A</v>
      </c>
      <c r="AA334" s="43" t="e">
        <f>VLOOKUP($B334,期貨大額交易人未沖銷部位!$A$4:$O$499,13,FALSE)</f>
        <v>#N/A</v>
      </c>
      <c r="AB334" s="43" t="e">
        <f>VLOOKUP($B334,期貨大額交易人未沖銷部位!$A$4:$O$499,14,FALSE)</f>
        <v>#N/A</v>
      </c>
      <c r="AC334" s="43" t="e">
        <f>VLOOKUP($B334,期貨大額交易人未沖銷部位!$A$4:$O$499,15,FALSE)</f>
        <v>#N/A</v>
      </c>
      <c r="AD334" s="36" t="e">
        <f>VLOOKUP($B334,三大美股走勢!$A$4:$J$495,4,FALSE)</f>
        <v>#N/A</v>
      </c>
      <c r="AE334" s="36" t="e">
        <f>VLOOKUP($B334,三大美股走勢!$A$4:$J$495,7,FALSE)</f>
        <v>#N/A</v>
      </c>
      <c r="AF334" s="36" t="e">
        <f>VLOOKUP($B334,三大美股走勢!$A$4:$J$495,10,FALSE)</f>
        <v>#N/A</v>
      </c>
    </row>
    <row r="335" spans="2:32">
      <c r="B335" s="35">
        <v>43114</v>
      </c>
      <c r="C335" s="36" t="e">
        <f>VLOOKUP($B335,大盤與近月台指!$A$4:$I$499,2,FALSE)</f>
        <v>#N/A</v>
      </c>
      <c r="D335" s="37" t="e">
        <f>VLOOKUP($B335,大盤與近月台指!$A$4:$I$499,3,FALSE)</f>
        <v>#N/A</v>
      </c>
      <c r="E335" s="38" t="e">
        <f>VLOOKUP($B335,大盤與近月台指!$A$4:$I$499,4,FALSE)</f>
        <v>#N/A</v>
      </c>
      <c r="F335" s="36" t="e">
        <f>VLOOKUP($B335,大盤與近月台指!$A$4:$I$499,5,FALSE)</f>
        <v>#N/A</v>
      </c>
      <c r="G335" s="52" t="e">
        <f>VLOOKUP($B335,三大法人買賣超!$A$4:$I$500,3,FALSE)</f>
        <v>#N/A</v>
      </c>
      <c r="H335" s="37" t="e">
        <f>VLOOKUP($B335,三大法人買賣超!$A$4:$I$500,5,FALSE)</f>
        <v>#N/A</v>
      </c>
      <c r="I335" s="29" t="e">
        <f>VLOOKUP($B335,三大法人買賣超!$A$4:$I$500,7,FALSE)</f>
        <v>#N/A</v>
      </c>
      <c r="J335" s="29" t="e">
        <f>VLOOKUP($B335,三大法人買賣超!$A$4:$I$500,9,FALSE)</f>
        <v>#N/A</v>
      </c>
      <c r="K335" s="40">
        <f>新台幣匯率美元指數!B336</f>
        <v>0</v>
      </c>
      <c r="L335" s="41">
        <f>新台幣匯率美元指數!C336</f>
        <v>0</v>
      </c>
      <c r="M335" s="42">
        <f>新台幣匯率美元指數!D336</f>
        <v>0</v>
      </c>
      <c r="N335" s="29" t="e">
        <f>VLOOKUP($B335,期貨未平倉口數!$A$4:$M$499,4,FALSE)</f>
        <v>#N/A</v>
      </c>
      <c r="O335" s="29" t="e">
        <f>VLOOKUP($B335,期貨未平倉口數!$A$4:$M$499,9,FALSE)</f>
        <v>#N/A</v>
      </c>
      <c r="P335" s="29" t="e">
        <f>VLOOKUP($B335,期貨未平倉口數!$A$4:$M$499,10,FALSE)</f>
        <v>#N/A</v>
      </c>
      <c r="Q335" s="29" t="e">
        <f>VLOOKUP($B335,期貨未平倉口數!$A$4:$M$499,11,FALSE)</f>
        <v>#N/A</v>
      </c>
      <c r="R335" s="67" t="e">
        <f>VLOOKUP($B335,選擇權未平倉餘額!$A$4:$I$500,6,FALSE)</f>
        <v>#N/A</v>
      </c>
      <c r="S335" s="67" t="e">
        <f>VLOOKUP($B335,選擇權未平倉餘額!$A$4:$I$500,7,FALSE)</f>
        <v>#N/A</v>
      </c>
      <c r="T335" s="67" t="e">
        <f>VLOOKUP($B335,選擇權未平倉餘額!$A$4:$I$500,8,FALSE)</f>
        <v>#N/A</v>
      </c>
      <c r="U335" s="67" t="e">
        <f>VLOOKUP($B335,選擇權未平倉餘額!$A$4:$I$500,9,FALSE)</f>
        <v>#N/A</v>
      </c>
      <c r="V335" s="42" t="e">
        <f>VLOOKUP($B335,臺指選擇權P_C_Ratios!$A$4:$C$500,3,FALSE)</f>
        <v>#N/A</v>
      </c>
      <c r="W335" s="44" t="e">
        <f>VLOOKUP($B335,散戶多空比!$A$6:$L$500,12,FALSE)</f>
        <v>#N/A</v>
      </c>
      <c r="X335" s="43" t="e">
        <f>VLOOKUP($B335,期貨大額交易人未沖銷部位!$A$4:$O$499,4,FALSE)</f>
        <v>#N/A</v>
      </c>
      <c r="Y335" s="43" t="e">
        <f>VLOOKUP($B335,期貨大額交易人未沖銷部位!$A$4:$O$499,7,FALSE)</f>
        <v>#N/A</v>
      </c>
      <c r="Z335" s="43" t="e">
        <f>VLOOKUP($B335,期貨大額交易人未沖銷部位!$A$4:$O$499,10,FALSE)</f>
        <v>#N/A</v>
      </c>
      <c r="AA335" s="43" t="e">
        <f>VLOOKUP($B335,期貨大額交易人未沖銷部位!$A$4:$O$499,13,FALSE)</f>
        <v>#N/A</v>
      </c>
      <c r="AB335" s="43" t="e">
        <f>VLOOKUP($B335,期貨大額交易人未沖銷部位!$A$4:$O$499,14,FALSE)</f>
        <v>#N/A</v>
      </c>
      <c r="AC335" s="43" t="e">
        <f>VLOOKUP($B335,期貨大額交易人未沖銷部位!$A$4:$O$499,15,FALSE)</f>
        <v>#N/A</v>
      </c>
      <c r="AD335" s="36" t="e">
        <f>VLOOKUP($B335,三大美股走勢!$A$4:$J$495,4,FALSE)</f>
        <v>#N/A</v>
      </c>
      <c r="AE335" s="36" t="e">
        <f>VLOOKUP($B335,三大美股走勢!$A$4:$J$495,7,FALSE)</f>
        <v>#N/A</v>
      </c>
      <c r="AF335" s="36" t="e">
        <f>VLOOKUP($B335,三大美股走勢!$A$4:$J$495,10,FALSE)</f>
        <v>#N/A</v>
      </c>
    </row>
    <row r="336" spans="2:32">
      <c r="B336" s="35">
        <v>43115</v>
      </c>
      <c r="C336" s="36" t="e">
        <f>VLOOKUP($B336,大盤與近月台指!$A$4:$I$499,2,FALSE)</f>
        <v>#N/A</v>
      </c>
      <c r="D336" s="37" t="e">
        <f>VLOOKUP($B336,大盤與近月台指!$A$4:$I$499,3,FALSE)</f>
        <v>#N/A</v>
      </c>
      <c r="E336" s="38" t="e">
        <f>VLOOKUP($B336,大盤與近月台指!$A$4:$I$499,4,FALSE)</f>
        <v>#N/A</v>
      </c>
      <c r="F336" s="36" t="e">
        <f>VLOOKUP($B336,大盤與近月台指!$A$4:$I$499,5,FALSE)</f>
        <v>#N/A</v>
      </c>
      <c r="G336" s="52" t="e">
        <f>VLOOKUP($B336,三大法人買賣超!$A$4:$I$500,3,FALSE)</f>
        <v>#N/A</v>
      </c>
      <c r="H336" s="37" t="e">
        <f>VLOOKUP($B336,三大法人買賣超!$A$4:$I$500,5,FALSE)</f>
        <v>#N/A</v>
      </c>
      <c r="I336" s="29" t="e">
        <f>VLOOKUP($B336,三大法人買賣超!$A$4:$I$500,7,FALSE)</f>
        <v>#N/A</v>
      </c>
      <c r="J336" s="29" t="e">
        <f>VLOOKUP($B336,三大法人買賣超!$A$4:$I$500,9,FALSE)</f>
        <v>#N/A</v>
      </c>
      <c r="K336" s="40">
        <f>新台幣匯率美元指數!B337</f>
        <v>0</v>
      </c>
      <c r="L336" s="41">
        <f>新台幣匯率美元指數!C337</f>
        <v>0</v>
      </c>
      <c r="M336" s="42">
        <f>新台幣匯率美元指數!D337</f>
        <v>0</v>
      </c>
      <c r="N336" s="29" t="e">
        <f>VLOOKUP($B336,期貨未平倉口數!$A$4:$M$499,4,FALSE)</f>
        <v>#N/A</v>
      </c>
      <c r="O336" s="29" t="e">
        <f>VLOOKUP($B336,期貨未平倉口數!$A$4:$M$499,9,FALSE)</f>
        <v>#N/A</v>
      </c>
      <c r="P336" s="29" t="e">
        <f>VLOOKUP($B336,期貨未平倉口數!$A$4:$M$499,10,FALSE)</f>
        <v>#N/A</v>
      </c>
      <c r="Q336" s="29" t="e">
        <f>VLOOKUP($B336,期貨未平倉口數!$A$4:$M$499,11,FALSE)</f>
        <v>#N/A</v>
      </c>
      <c r="R336" s="67" t="e">
        <f>VLOOKUP($B336,選擇權未平倉餘額!$A$4:$I$500,6,FALSE)</f>
        <v>#N/A</v>
      </c>
      <c r="S336" s="67" t="e">
        <f>VLOOKUP($B336,選擇權未平倉餘額!$A$4:$I$500,7,FALSE)</f>
        <v>#N/A</v>
      </c>
      <c r="T336" s="67" t="e">
        <f>VLOOKUP($B336,選擇權未平倉餘額!$A$4:$I$500,8,FALSE)</f>
        <v>#N/A</v>
      </c>
      <c r="U336" s="67" t="e">
        <f>VLOOKUP($B336,選擇權未平倉餘額!$A$4:$I$500,9,FALSE)</f>
        <v>#N/A</v>
      </c>
      <c r="V336" s="42" t="e">
        <f>VLOOKUP($B336,臺指選擇權P_C_Ratios!$A$4:$C$500,3,FALSE)</f>
        <v>#N/A</v>
      </c>
      <c r="W336" s="44" t="e">
        <f>VLOOKUP($B336,散戶多空比!$A$6:$L$500,12,FALSE)</f>
        <v>#N/A</v>
      </c>
      <c r="X336" s="43" t="e">
        <f>VLOOKUP($B336,期貨大額交易人未沖銷部位!$A$4:$O$499,4,FALSE)</f>
        <v>#N/A</v>
      </c>
      <c r="Y336" s="43" t="e">
        <f>VLOOKUP($B336,期貨大額交易人未沖銷部位!$A$4:$O$499,7,FALSE)</f>
        <v>#N/A</v>
      </c>
      <c r="Z336" s="43" t="e">
        <f>VLOOKUP($B336,期貨大額交易人未沖銷部位!$A$4:$O$499,10,FALSE)</f>
        <v>#N/A</v>
      </c>
      <c r="AA336" s="43" t="e">
        <f>VLOOKUP($B336,期貨大額交易人未沖銷部位!$A$4:$O$499,13,FALSE)</f>
        <v>#N/A</v>
      </c>
      <c r="AB336" s="43" t="e">
        <f>VLOOKUP($B336,期貨大額交易人未沖銷部位!$A$4:$O$499,14,FALSE)</f>
        <v>#N/A</v>
      </c>
      <c r="AC336" s="43" t="e">
        <f>VLOOKUP($B336,期貨大額交易人未沖銷部位!$A$4:$O$499,15,FALSE)</f>
        <v>#N/A</v>
      </c>
      <c r="AD336" s="36" t="e">
        <f>VLOOKUP($B336,三大美股走勢!$A$4:$J$495,4,FALSE)</f>
        <v>#N/A</v>
      </c>
      <c r="AE336" s="36" t="e">
        <f>VLOOKUP($B336,三大美股走勢!$A$4:$J$495,7,FALSE)</f>
        <v>#N/A</v>
      </c>
      <c r="AF336" s="36" t="e">
        <f>VLOOKUP($B336,三大美股走勢!$A$4:$J$495,10,FALSE)</f>
        <v>#N/A</v>
      </c>
    </row>
    <row r="337" spans="2:32">
      <c r="B337" s="35">
        <v>43116</v>
      </c>
      <c r="C337" s="36" t="e">
        <f>VLOOKUP($B337,大盤與近月台指!$A$4:$I$499,2,FALSE)</f>
        <v>#N/A</v>
      </c>
      <c r="D337" s="37" t="e">
        <f>VLOOKUP($B337,大盤與近月台指!$A$4:$I$499,3,FALSE)</f>
        <v>#N/A</v>
      </c>
      <c r="E337" s="38" t="e">
        <f>VLOOKUP($B337,大盤與近月台指!$A$4:$I$499,4,FALSE)</f>
        <v>#N/A</v>
      </c>
      <c r="F337" s="36" t="e">
        <f>VLOOKUP($B337,大盤與近月台指!$A$4:$I$499,5,FALSE)</f>
        <v>#N/A</v>
      </c>
      <c r="G337" s="52" t="e">
        <f>VLOOKUP($B337,三大法人買賣超!$A$4:$I$500,3,FALSE)</f>
        <v>#N/A</v>
      </c>
      <c r="H337" s="37" t="e">
        <f>VLOOKUP($B337,三大法人買賣超!$A$4:$I$500,5,FALSE)</f>
        <v>#N/A</v>
      </c>
      <c r="I337" s="29" t="e">
        <f>VLOOKUP($B337,三大法人買賣超!$A$4:$I$500,7,FALSE)</f>
        <v>#N/A</v>
      </c>
      <c r="J337" s="29" t="e">
        <f>VLOOKUP($B337,三大法人買賣超!$A$4:$I$500,9,FALSE)</f>
        <v>#N/A</v>
      </c>
      <c r="K337" s="40">
        <f>新台幣匯率美元指數!B338</f>
        <v>0</v>
      </c>
      <c r="L337" s="41">
        <f>新台幣匯率美元指數!C338</f>
        <v>0</v>
      </c>
      <c r="M337" s="42">
        <f>新台幣匯率美元指數!D338</f>
        <v>0</v>
      </c>
      <c r="N337" s="29" t="e">
        <f>VLOOKUP($B337,期貨未平倉口數!$A$4:$M$499,4,FALSE)</f>
        <v>#N/A</v>
      </c>
      <c r="O337" s="29" t="e">
        <f>VLOOKUP($B337,期貨未平倉口數!$A$4:$M$499,9,FALSE)</f>
        <v>#N/A</v>
      </c>
      <c r="P337" s="29" t="e">
        <f>VLOOKUP($B337,期貨未平倉口數!$A$4:$M$499,10,FALSE)</f>
        <v>#N/A</v>
      </c>
      <c r="Q337" s="29" t="e">
        <f>VLOOKUP($B337,期貨未平倉口數!$A$4:$M$499,11,FALSE)</f>
        <v>#N/A</v>
      </c>
      <c r="R337" s="67" t="e">
        <f>VLOOKUP($B337,選擇權未平倉餘額!$A$4:$I$500,6,FALSE)</f>
        <v>#N/A</v>
      </c>
      <c r="S337" s="67" t="e">
        <f>VLOOKUP($B337,選擇權未平倉餘額!$A$4:$I$500,7,FALSE)</f>
        <v>#N/A</v>
      </c>
      <c r="T337" s="67" t="e">
        <f>VLOOKUP($B337,選擇權未平倉餘額!$A$4:$I$500,8,FALSE)</f>
        <v>#N/A</v>
      </c>
      <c r="U337" s="67" t="e">
        <f>VLOOKUP($B337,選擇權未平倉餘額!$A$4:$I$500,9,FALSE)</f>
        <v>#N/A</v>
      </c>
      <c r="V337" s="42" t="e">
        <f>VLOOKUP($B337,臺指選擇權P_C_Ratios!$A$4:$C$500,3,FALSE)</f>
        <v>#N/A</v>
      </c>
      <c r="W337" s="44" t="e">
        <f>VLOOKUP($B337,散戶多空比!$A$6:$L$500,12,FALSE)</f>
        <v>#N/A</v>
      </c>
      <c r="X337" s="43" t="e">
        <f>VLOOKUP($B337,期貨大額交易人未沖銷部位!$A$4:$O$499,4,FALSE)</f>
        <v>#N/A</v>
      </c>
      <c r="Y337" s="43" t="e">
        <f>VLOOKUP($B337,期貨大額交易人未沖銷部位!$A$4:$O$499,7,FALSE)</f>
        <v>#N/A</v>
      </c>
      <c r="Z337" s="43" t="e">
        <f>VLOOKUP($B337,期貨大額交易人未沖銷部位!$A$4:$O$499,10,FALSE)</f>
        <v>#N/A</v>
      </c>
      <c r="AA337" s="43" t="e">
        <f>VLOOKUP($B337,期貨大額交易人未沖銷部位!$A$4:$O$499,13,FALSE)</f>
        <v>#N/A</v>
      </c>
      <c r="AB337" s="43" t="e">
        <f>VLOOKUP($B337,期貨大額交易人未沖銷部位!$A$4:$O$499,14,FALSE)</f>
        <v>#N/A</v>
      </c>
      <c r="AC337" s="43" t="e">
        <f>VLOOKUP($B337,期貨大額交易人未沖銷部位!$A$4:$O$499,15,FALSE)</f>
        <v>#N/A</v>
      </c>
      <c r="AD337" s="36" t="e">
        <f>VLOOKUP($B337,三大美股走勢!$A$4:$J$495,4,FALSE)</f>
        <v>#N/A</v>
      </c>
      <c r="AE337" s="36" t="e">
        <f>VLOOKUP($B337,三大美股走勢!$A$4:$J$495,7,FALSE)</f>
        <v>#N/A</v>
      </c>
      <c r="AF337" s="36" t="e">
        <f>VLOOKUP($B337,三大美股走勢!$A$4:$J$495,10,FALSE)</f>
        <v>#N/A</v>
      </c>
    </row>
    <row r="338" spans="2:32">
      <c r="B338" s="35">
        <v>43117</v>
      </c>
      <c r="C338" s="36" t="e">
        <f>VLOOKUP($B338,大盤與近月台指!$A$4:$I$499,2,FALSE)</f>
        <v>#N/A</v>
      </c>
      <c r="D338" s="37" t="e">
        <f>VLOOKUP($B338,大盤與近月台指!$A$4:$I$499,3,FALSE)</f>
        <v>#N/A</v>
      </c>
      <c r="E338" s="38" t="e">
        <f>VLOOKUP($B338,大盤與近月台指!$A$4:$I$499,4,FALSE)</f>
        <v>#N/A</v>
      </c>
      <c r="F338" s="36" t="e">
        <f>VLOOKUP($B338,大盤與近月台指!$A$4:$I$499,5,FALSE)</f>
        <v>#N/A</v>
      </c>
      <c r="G338" s="52" t="e">
        <f>VLOOKUP($B338,三大法人買賣超!$A$4:$I$500,3,FALSE)</f>
        <v>#N/A</v>
      </c>
      <c r="H338" s="37" t="e">
        <f>VLOOKUP($B338,三大法人買賣超!$A$4:$I$500,5,FALSE)</f>
        <v>#N/A</v>
      </c>
      <c r="I338" s="29" t="e">
        <f>VLOOKUP($B338,三大法人買賣超!$A$4:$I$500,7,FALSE)</f>
        <v>#N/A</v>
      </c>
      <c r="J338" s="29" t="e">
        <f>VLOOKUP($B338,三大法人買賣超!$A$4:$I$500,9,FALSE)</f>
        <v>#N/A</v>
      </c>
      <c r="K338" s="40">
        <f>新台幣匯率美元指數!B339</f>
        <v>0</v>
      </c>
      <c r="L338" s="41">
        <f>新台幣匯率美元指數!C339</f>
        <v>0</v>
      </c>
      <c r="M338" s="42">
        <f>新台幣匯率美元指數!D339</f>
        <v>0</v>
      </c>
      <c r="N338" s="29" t="e">
        <f>VLOOKUP($B338,期貨未平倉口數!$A$4:$M$499,4,FALSE)</f>
        <v>#N/A</v>
      </c>
      <c r="O338" s="29" t="e">
        <f>VLOOKUP($B338,期貨未平倉口數!$A$4:$M$499,9,FALSE)</f>
        <v>#N/A</v>
      </c>
      <c r="P338" s="29" t="e">
        <f>VLOOKUP($B338,期貨未平倉口數!$A$4:$M$499,10,FALSE)</f>
        <v>#N/A</v>
      </c>
      <c r="Q338" s="29" t="e">
        <f>VLOOKUP($B338,期貨未平倉口數!$A$4:$M$499,11,FALSE)</f>
        <v>#N/A</v>
      </c>
      <c r="R338" s="67" t="e">
        <f>VLOOKUP($B338,選擇權未平倉餘額!$A$4:$I$500,6,FALSE)</f>
        <v>#N/A</v>
      </c>
      <c r="S338" s="67" t="e">
        <f>VLOOKUP($B338,選擇權未平倉餘額!$A$4:$I$500,7,FALSE)</f>
        <v>#N/A</v>
      </c>
      <c r="T338" s="67" t="e">
        <f>VLOOKUP($B338,選擇權未平倉餘額!$A$4:$I$500,8,FALSE)</f>
        <v>#N/A</v>
      </c>
      <c r="U338" s="67" t="e">
        <f>VLOOKUP($B338,選擇權未平倉餘額!$A$4:$I$500,9,FALSE)</f>
        <v>#N/A</v>
      </c>
      <c r="V338" s="42" t="e">
        <f>VLOOKUP($B338,臺指選擇權P_C_Ratios!$A$4:$C$500,3,FALSE)</f>
        <v>#N/A</v>
      </c>
      <c r="W338" s="44" t="e">
        <f>VLOOKUP($B338,散戶多空比!$A$6:$L$500,12,FALSE)</f>
        <v>#N/A</v>
      </c>
      <c r="X338" s="43" t="e">
        <f>VLOOKUP($B338,期貨大額交易人未沖銷部位!$A$4:$O$499,4,FALSE)</f>
        <v>#N/A</v>
      </c>
      <c r="Y338" s="43" t="e">
        <f>VLOOKUP($B338,期貨大額交易人未沖銷部位!$A$4:$O$499,7,FALSE)</f>
        <v>#N/A</v>
      </c>
      <c r="Z338" s="43" t="e">
        <f>VLOOKUP($B338,期貨大額交易人未沖銷部位!$A$4:$O$499,10,FALSE)</f>
        <v>#N/A</v>
      </c>
      <c r="AA338" s="43" t="e">
        <f>VLOOKUP($B338,期貨大額交易人未沖銷部位!$A$4:$O$499,13,FALSE)</f>
        <v>#N/A</v>
      </c>
      <c r="AB338" s="43" t="e">
        <f>VLOOKUP($B338,期貨大額交易人未沖銷部位!$A$4:$O$499,14,FALSE)</f>
        <v>#N/A</v>
      </c>
      <c r="AC338" s="43" t="e">
        <f>VLOOKUP($B338,期貨大額交易人未沖銷部位!$A$4:$O$499,15,FALSE)</f>
        <v>#N/A</v>
      </c>
      <c r="AD338" s="36" t="e">
        <f>VLOOKUP($B338,三大美股走勢!$A$4:$J$495,4,FALSE)</f>
        <v>#N/A</v>
      </c>
      <c r="AE338" s="36" t="e">
        <f>VLOOKUP($B338,三大美股走勢!$A$4:$J$495,7,FALSE)</f>
        <v>#N/A</v>
      </c>
      <c r="AF338" s="36" t="e">
        <f>VLOOKUP($B338,三大美股走勢!$A$4:$J$495,10,FALSE)</f>
        <v>#N/A</v>
      </c>
    </row>
    <row r="339" spans="2:32">
      <c r="B339" s="35">
        <v>43118</v>
      </c>
      <c r="C339" s="36" t="e">
        <f>VLOOKUP($B339,大盤與近月台指!$A$4:$I$499,2,FALSE)</f>
        <v>#N/A</v>
      </c>
      <c r="D339" s="37" t="e">
        <f>VLOOKUP($B339,大盤與近月台指!$A$4:$I$499,3,FALSE)</f>
        <v>#N/A</v>
      </c>
      <c r="E339" s="38" t="e">
        <f>VLOOKUP($B339,大盤與近月台指!$A$4:$I$499,4,FALSE)</f>
        <v>#N/A</v>
      </c>
      <c r="F339" s="36" t="e">
        <f>VLOOKUP($B339,大盤與近月台指!$A$4:$I$499,5,FALSE)</f>
        <v>#N/A</v>
      </c>
      <c r="G339" s="52" t="e">
        <f>VLOOKUP($B339,三大法人買賣超!$A$4:$I$500,3,FALSE)</f>
        <v>#N/A</v>
      </c>
      <c r="H339" s="37" t="e">
        <f>VLOOKUP($B339,三大法人買賣超!$A$4:$I$500,5,FALSE)</f>
        <v>#N/A</v>
      </c>
      <c r="I339" s="29" t="e">
        <f>VLOOKUP($B339,三大法人買賣超!$A$4:$I$500,7,FALSE)</f>
        <v>#N/A</v>
      </c>
      <c r="J339" s="29" t="e">
        <f>VLOOKUP($B339,三大法人買賣超!$A$4:$I$500,9,FALSE)</f>
        <v>#N/A</v>
      </c>
      <c r="K339" s="40">
        <f>新台幣匯率美元指數!B340</f>
        <v>0</v>
      </c>
      <c r="L339" s="41">
        <f>新台幣匯率美元指數!C340</f>
        <v>0</v>
      </c>
      <c r="M339" s="42">
        <f>新台幣匯率美元指數!D340</f>
        <v>0</v>
      </c>
      <c r="N339" s="29" t="e">
        <f>VLOOKUP($B339,期貨未平倉口數!$A$4:$M$499,4,FALSE)</f>
        <v>#N/A</v>
      </c>
      <c r="O339" s="29" t="e">
        <f>VLOOKUP($B339,期貨未平倉口數!$A$4:$M$499,9,FALSE)</f>
        <v>#N/A</v>
      </c>
      <c r="P339" s="29" t="e">
        <f>VLOOKUP($B339,期貨未平倉口數!$A$4:$M$499,10,FALSE)</f>
        <v>#N/A</v>
      </c>
      <c r="Q339" s="29" t="e">
        <f>VLOOKUP($B339,期貨未平倉口數!$A$4:$M$499,11,FALSE)</f>
        <v>#N/A</v>
      </c>
      <c r="R339" s="67" t="e">
        <f>VLOOKUP($B339,選擇權未平倉餘額!$A$4:$I$500,6,FALSE)</f>
        <v>#N/A</v>
      </c>
      <c r="S339" s="67" t="e">
        <f>VLOOKUP($B339,選擇權未平倉餘額!$A$4:$I$500,7,FALSE)</f>
        <v>#N/A</v>
      </c>
      <c r="T339" s="67" t="e">
        <f>VLOOKUP($B339,選擇權未平倉餘額!$A$4:$I$500,8,FALSE)</f>
        <v>#N/A</v>
      </c>
      <c r="U339" s="67" t="e">
        <f>VLOOKUP($B339,選擇權未平倉餘額!$A$4:$I$500,9,FALSE)</f>
        <v>#N/A</v>
      </c>
      <c r="V339" s="42" t="e">
        <f>VLOOKUP($B339,臺指選擇權P_C_Ratios!$A$4:$C$500,3,FALSE)</f>
        <v>#N/A</v>
      </c>
      <c r="W339" s="44" t="e">
        <f>VLOOKUP($B339,散戶多空比!$A$6:$L$500,12,FALSE)</f>
        <v>#N/A</v>
      </c>
      <c r="X339" s="43" t="e">
        <f>VLOOKUP($B339,期貨大額交易人未沖銷部位!$A$4:$O$499,4,FALSE)</f>
        <v>#N/A</v>
      </c>
      <c r="Y339" s="43" t="e">
        <f>VLOOKUP($B339,期貨大額交易人未沖銷部位!$A$4:$O$499,7,FALSE)</f>
        <v>#N/A</v>
      </c>
      <c r="Z339" s="43" t="e">
        <f>VLOOKUP($B339,期貨大額交易人未沖銷部位!$A$4:$O$499,10,FALSE)</f>
        <v>#N/A</v>
      </c>
      <c r="AA339" s="43" t="e">
        <f>VLOOKUP($B339,期貨大額交易人未沖銷部位!$A$4:$O$499,13,FALSE)</f>
        <v>#N/A</v>
      </c>
      <c r="AB339" s="43" t="e">
        <f>VLOOKUP($B339,期貨大額交易人未沖銷部位!$A$4:$O$499,14,FALSE)</f>
        <v>#N/A</v>
      </c>
      <c r="AC339" s="43" t="e">
        <f>VLOOKUP($B339,期貨大額交易人未沖銷部位!$A$4:$O$499,15,FALSE)</f>
        <v>#N/A</v>
      </c>
      <c r="AD339" s="36" t="e">
        <f>VLOOKUP($B339,三大美股走勢!$A$4:$J$495,4,FALSE)</f>
        <v>#N/A</v>
      </c>
      <c r="AE339" s="36" t="e">
        <f>VLOOKUP($B339,三大美股走勢!$A$4:$J$495,7,FALSE)</f>
        <v>#N/A</v>
      </c>
      <c r="AF339" s="36" t="e">
        <f>VLOOKUP($B339,三大美股走勢!$A$4:$J$495,10,FALSE)</f>
        <v>#N/A</v>
      </c>
    </row>
    <row r="340" spans="2:32">
      <c r="B340" s="35">
        <v>43119</v>
      </c>
      <c r="C340" s="36" t="e">
        <f>VLOOKUP($B340,大盤與近月台指!$A$4:$I$499,2,FALSE)</f>
        <v>#N/A</v>
      </c>
      <c r="D340" s="37" t="e">
        <f>VLOOKUP($B340,大盤與近月台指!$A$4:$I$499,3,FALSE)</f>
        <v>#N/A</v>
      </c>
      <c r="E340" s="38" t="e">
        <f>VLOOKUP($B340,大盤與近月台指!$A$4:$I$499,4,FALSE)</f>
        <v>#N/A</v>
      </c>
      <c r="F340" s="36" t="e">
        <f>VLOOKUP($B340,大盤與近月台指!$A$4:$I$499,5,FALSE)</f>
        <v>#N/A</v>
      </c>
      <c r="G340" s="52" t="e">
        <f>VLOOKUP($B340,三大法人買賣超!$A$4:$I$500,3,FALSE)</f>
        <v>#N/A</v>
      </c>
      <c r="H340" s="37" t="e">
        <f>VLOOKUP($B340,三大法人買賣超!$A$4:$I$500,5,FALSE)</f>
        <v>#N/A</v>
      </c>
      <c r="I340" s="29" t="e">
        <f>VLOOKUP($B340,三大法人買賣超!$A$4:$I$500,7,FALSE)</f>
        <v>#N/A</v>
      </c>
      <c r="J340" s="29" t="e">
        <f>VLOOKUP($B340,三大法人買賣超!$A$4:$I$500,9,FALSE)</f>
        <v>#N/A</v>
      </c>
      <c r="K340" s="40">
        <f>新台幣匯率美元指數!B341</f>
        <v>0</v>
      </c>
      <c r="L340" s="41">
        <f>新台幣匯率美元指數!C341</f>
        <v>0</v>
      </c>
      <c r="M340" s="42">
        <f>新台幣匯率美元指數!D341</f>
        <v>0</v>
      </c>
      <c r="N340" s="29" t="e">
        <f>VLOOKUP($B340,期貨未平倉口數!$A$4:$M$499,4,FALSE)</f>
        <v>#N/A</v>
      </c>
      <c r="O340" s="29" t="e">
        <f>VLOOKUP($B340,期貨未平倉口數!$A$4:$M$499,9,FALSE)</f>
        <v>#N/A</v>
      </c>
      <c r="P340" s="29" t="e">
        <f>VLOOKUP($B340,期貨未平倉口數!$A$4:$M$499,10,FALSE)</f>
        <v>#N/A</v>
      </c>
      <c r="Q340" s="29" t="e">
        <f>VLOOKUP($B340,期貨未平倉口數!$A$4:$M$499,11,FALSE)</f>
        <v>#N/A</v>
      </c>
      <c r="R340" s="67" t="e">
        <f>VLOOKUP($B340,選擇權未平倉餘額!$A$4:$I$500,6,FALSE)</f>
        <v>#N/A</v>
      </c>
      <c r="S340" s="67" t="e">
        <f>VLOOKUP($B340,選擇權未平倉餘額!$A$4:$I$500,7,FALSE)</f>
        <v>#N/A</v>
      </c>
      <c r="T340" s="67" t="e">
        <f>VLOOKUP($B340,選擇權未平倉餘額!$A$4:$I$500,8,FALSE)</f>
        <v>#N/A</v>
      </c>
      <c r="U340" s="67" t="e">
        <f>VLOOKUP($B340,選擇權未平倉餘額!$A$4:$I$500,9,FALSE)</f>
        <v>#N/A</v>
      </c>
      <c r="V340" s="42" t="e">
        <f>VLOOKUP($B340,臺指選擇權P_C_Ratios!$A$4:$C$500,3,FALSE)</f>
        <v>#N/A</v>
      </c>
      <c r="W340" s="44" t="e">
        <f>VLOOKUP($B340,散戶多空比!$A$6:$L$500,12,FALSE)</f>
        <v>#N/A</v>
      </c>
      <c r="X340" s="43" t="e">
        <f>VLOOKUP($B340,期貨大額交易人未沖銷部位!$A$4:$O$499,4,FALSE)</f>
        <v>#N/A</v>
      </c>
      <c r="Y340" s="43" t="e">
        <f>VLOOKUP($B340,期貨大額交易人未沖銷部位!$A$4:$O$499,7,FALSE)</f>
        <v>#N/A</v>
      </c>
      <c r="Z340" s="43" t="e">
        <f>VLOOKUP($B340,期貨大額交易人未沖銷部位!$A$4:$O$499,10,FALSE)</f>
        <v>#N/A</v>
      </c>
      <c r="AA340" s="43" t="e">
        <f>VLOOKUP($B340,期貨大額交易人未沖銷部位!$A$4:$O$499,13,FALSE)</f>
        <v>#N/A</v>
      </c>
      <c r="AB340" s="43" t="e">
        <f>VLOOKUP($B340,期貨大額交易人未沖銷部位!$A$4:$O$499,14,FALSE)</f>
        <v>#N/A</v>
      </c>
      <c r="AC340" s="43" t="e">
        <f>VLOOKUP($B340,期貨大額交易人未沖銷部位!$A$4:$O$499,15,FALSE)</f>
        <v>#N/A</v>
      </c>
      <c r="AD340" s="36" t="e">
        <f>VLOOKUP($B340,三大美股走勢!$A$4:$J$495,4,FALSE)</f>
        <v>#N/A</v>
      </c>
      <c r="AE340" s="36" t="e">
        <f>VLOOKUP($B340,三大美股走勢!$A$4:$J$495,7,FALSE)</f>
        <v>#N/A</v>
      </c>
      <c r="AF340" s="36" t="e">
        <f>VLOOKUP($B340,三大美股走勢!$A$4:$J$495,10,FALSE)</f>
        <v>#N/A</v>
      </c>
    </row>
    <row r="341" spans="2:32">
      <c r="B341" s="35">
        <v>43120</v>
      </c>
      <c r="C341" s="36" t="e">
        <f>VLOOKUP($B341,大盤與近月台指!$A$4:$I$499,2,FALSE)</f>
        <v>#N/A</v>
      </c>
      <c r="D341" s="37" t="e">
        <f>VLOOKUP($B341,大盤與近月台指!$A$4:$I$499,3,FALSE)</f>
        <v>#N/A</v>
      </c>
      <c r="E341" s="38" t="e">
        <f>VLOOKUP($B341,大盤與近月台指!$A$4:$I$499,4,FALSE)</f>
        <v>#N/A</v>
      </c>
      <c r="F341" s="36" t="e">
        <f>VLOOKUP($B341,大盤與近月台指!$A$4:$I$499,5,FALSE)</f>
        <v>#N/A</v>
      </c>
      <c r="G341" s="52" t="e">
        <f>VLOOKUP($B341,三大法人買賣超!$A$4:$I$500,3,FALSE)</f>
        <v>#N/A</v>
      </c>
      <c r="H341" s="37" t="e">
        <f>VLOOKUP($B341,三大法人買賣超!$A$4:$I$500,5,FALSE)</f>
        <v>#N/A</v>
      </c>
      <c r="I341" s="29" t="e">
        <f>VLOOKUP($B341,三大法人買賣超!$A$4:$I$500,7,FALSE)</f>
        <v>#N/A</v>
      </c>
      <c r="J341" s="29" t="e">
        <f>VLOOKUP($B341,三大法人買賣超!$A$4:$I$500,9,FALSE)</f>
        <v>#N/A</v>
      </c>
      <c r="K341" s="40">
        <f>新台幣匯率美元指數!B342</f>
        <v>0</v>
      </c>
      <c r="L341" s="41">
        <f>新台幣匯率美元指數!C342</f>
        <v>0</v>
      </c>
      <c r="M341" s="42">
        <f>新台幣匯率美元指數!D342</f>
        <v>0</v>
      </c>
      <c r="N341" s="29" t="e">
        <f>VLOOKUP($B341,期貨未平倉口數!$A$4:$M$499,4,FALSE)</f>
        <v>#N/A</v>
      </c>
      <c r="O341" s="29" t="e">
        <f>VLOOKUP($B341,期貨未平倉口數!$A$4:$M$499,9,FALSE)</f>
        <v>#N/A</v>
      </c>
      <c r="P341" s="29" t="e">
        <f>VLOOKUP($B341,期貨未平倉口數!$A$4:$M$499,10,FALSE)</f>
        <v>#N/A</v>
      </c>
      <c r="Q341" s="29" t="e">
        <f>VLOOKUP($B341,期貨未平倉口數!$A$4:$M$499,11,FALSE)</f>
        <v>#N/A</v>
      </c>
      <c r="R341" s="67" t="e">
        <f>VLOOKUP($B341,選擇權未平倉餘額!$A$4:$I$500,6,FALSE)</f>
        <v>#N/A</v>
      </c>
      <c r="S341" s="67" t="e">
        <f>VLOOKUP($B341,選擇權未平倉餘額!$A$4:$I$500,7,FALSE)</f>
        <v>#N/A</v>
      </c>
      <c r="T341" s="67" t="e">
        <f>VLOOKUP($B341,選擇權未平倉餘額!$A$4:$I$500,8,FALSE)</f>
        <v>#N/A</v>
      </c>
      <c r="U341" s="67" t="e">
        <f>VLOOKUP($B341,選擇權未平倉餘額!$A$4:$I$500,9,FALSE)</f>
        <v>#N/A</v>
      </c>
      <c r="V341" s="42" t="e">
        <f>VLOOKUP($B341,臺指選擇權P_C_Ratios!$A$4:$C$500,3,FALSE)</f>
        <v>#N/A</v>
      </c>
      <c r="W341" s="44" t="e">
        <f>VLOOKUP($B341,散戶多空比!$A$6:$L$500,12,FALSE)</f>
        <v>#N/A</v>
      </c>
      <c r="X341" s="43" t="e">
        <f>VLOOKUP($B341,期貨大額交易人未沖銷部位!$A$4:$O$499,4,FALSE)</f>
        <v>#N/A</v>
      </c>
      <c r="Y341" s="43" t="e">
        <f>VLOOKUP($B341,期貨大額交易人未沖銷部位!$A$4:$O$499,7,FALSE)</f>
        <v>#N/A</v>
      </c>
      <c r="Z341" s="43" t="e">
        <f>VLOOKUP($B341,期貨大額交易人未沖銷部位!$A$4:$O$499,10,FALSE)</f>
        <v>#N/A</v>
      </c>
      <c r="AA341" s="43" t="e">
        <f>VLOOKUP($B341,期貨大額交易人未沖銷部位!$A$4:$O$499,13,FALSE)</f>
        <v>#N/A</v>
      </c>
      <c r="AB341" s="43" t="e">
        <f>VLOOKUP($B341,期貨大額交易人未沖銷部位!$A$4:$O$499,14,FALSE)</f>
        <v>#N/A</v>
      </c>
      <c r="AC341" s="43" t="e">
        <f>VLOOKUP($B341,期貨大額交易人未沖銷部位!$A$4:$O$499,15,FALSE)</f>
        <v>#N/A</v>
      </c>
      <c r="AD341" s="36" t="e">
        <f>VLOOKUP($B341,三大美股走勢!$A$4:$J$495,4,FALSE)</f>
        <v>#N/A</v>
      </c>
      <c r="AE341" s="36" t="e">
        <f>VLOOKUP($B341,三大美股走勢!$A$4:$J$495,7,FALSE)</f>
        <v>#N/A</v>
      </c>
      <c r="AF341" s="36" t="e">
        <f>VLOOKUP($B341,三大美股走勢!$A$4:$J$495,10,FALSE)</f>
        <v>#N/A</v>
      </c>
    </row>
    <row r="342" spans="2:32">
      <c r="B342" s="35">
        <v>43121</v>
      </c>
      <c r="C342" s="36" t="e">
        <f>VLOOKUP($B342,大盤與近月台指!$A$4:$I$499,2,FALSE)</f>
        <v>#N/A</v>
      </c>
      <c r="D342" s="37" t="e">
        <f>VLOOKUP($B342,大盤與近月台指!$A$4:$I$499,3,FALSE)</f>
        <v>#N/A</v>
      </c>
      <c r="E342" s="38" t="e">
        <f>VLOOKUP($B342,大盤與近月台指!$A$4:$I$499,4,FALSE)</f>
        <v>#N/A</v>
      </c>
      <c r="F342" s="36" t="e">
        <f>VLOOKUP($B342,大盤與近月台指!$A$4:$I$499,5,FALSE)</f>
        <v>#N/A</v>
      </c>
      <c r="G342" s="52" t="e">
        <f>VLOOKUP($B342,三大法人買賣超!$A$4:$I$500,3,FALSE)</f>
        <v>#N/A</v>
      </c>
      <c r="H342" s="37" t="e">
        <f>VLOOKUP($B342,三大法人買賣超!$A$4:$I$500,5,FALSE)</f>
        <v>#N/A</v>
      </c>
      <c r="I342" s="29" t="e">
        <f>VLOOKUP($B342,三大法人買賣超!$A$4:$I$500,7,FALSE)</f>
        <v>#N/A</v>
      </c>
      <c r="J342" s="29" t="e">
        <f>VLOOKUP($B342,三大法人買賣超!$A$4:$I$500,9,FALSE)</f>
        <v>#N/A</v>
      </c>
      <c r="K342" s="40">
        <f>新台幣匯率美元指數!B343</f>
        <v>0</v>
      </c>
      <c r="L342" s="41">
        <f>新台幣匯率美元指數!C343</f>
        <v>0</v>
      </c>
      <c r="M342" s="42">
        <f>新台幣匯率美元指數!D343</f>
        <v>0</v>
      </c>
      <c r="N342" s="29" t="e">
        <f>VLOOKUP($B342,期貨未平倉口數!$A$4:$M$499,4,FALSE)</f>
        <v>#N/A</v>
      </c>
      <c r="O342" s="29" t="e">
        <f>VLOOKUP($B342,期貨未平倉口數!$A$4:$M$499,9,FALSE)</f>
        <v>#N/A</v>
      </c>
      <c r="P342" s="29" t="e">
        <f>VLOOKUP($B342,期貨未平倉口數!$A$4:$M$499,10,FALSE)</f>
        <v>#N/A</v>
      </c>
      <c r="Q342" s="29" t="e">
        <f>VLOOKUP($B342,期貨未平倉口數!$A$4:$M$499,11,FALSE)</f>
        <v>#N/A</v>
      </c>
      <c r="R342" s="67" t="e">
        <f>VLOOKUP($B342,選擇權未平倉餘額!$A$4:$I$500,6,FALSE)</f>
        <v>#N/A</v>
      </c>
      <c r="S342" s="67" t="e">
        <f>VLOOKUP($B342,選擇權未平倉餘額!$A$4:$I$500,7,FALSE)</f>
        <v>#N/A</v>
      </c>
      <c r="T342" s="67" t="e">
        <f>VLOOKUP($B342,選擇權未平倉餘額!$A$4:$I$500,8,FALSE)</f>
        <v>#N/A</v>
      </c>
      <c r="U342" s="67" t="e">
        <f>VLOOKUP($B342,選擇權未平倉餘額!$A$4:$I$500,9,FALSE)</f>
        <v>#N/A</v>
      </c>
      <c r="V342" s="42" t="e">
        <f>VLOOKUP($B342,臺指選擇權P_C_Ratios!$A$4:$C$500,3,FALSE)</f>
        <v>#N/A</v>
      </c>
      <c r="W342" s="44" t="e">
        <f>VLOOKUP($B342,散戶多空比!$A$6:$L$500,12,FALSE)</f>
        <v>#N/A</v>
      </c>
      <c r="X342" s="43" t="e">
        <f>VLOOKUP($B342,期貨大額交易人未沖銷部位!$A$4:$O$499,4,FALSE)</f>
        <v>#N/A</v>
      </c>
      <c r="Y342" s="43" t="e">
        <f>VLOOKUP($B342,期貨大額交易人未沖銷部位!$A$4:$O$499,7,FALSE)</f>
        <v>#N/A</v>
      </c>
      <c r="Z342" s="43" t="e">
        <f>VLOOKUP($B342,期貨大額交易人未沖銷部位!$A$4:$O$499,10,FALSE)</f>
        <v>#N/A</v>
      </c>
      <c r="AA342" s="43" t="e">
        <f>VLOOKUP($B342,期貨大額交易人未沖銷部位!$A$4:$O$499,13,FALSE)</f>
        <v>#N/A</v>
      </c>
      <c r="AB342" s="43" t="e">
        <f>VLOOKUP($B342,期貨大額交易人未沖銷部位!$A$4:$O$499,14,FALSE)</f>
        <v>#N/A</v>
      </c>
      <c r="AC342" s="43" t="e">
        <f>VLOOKUP($B342,期貨大額交易人未沖銷部位!$A$4:$O$499,15,FALSE)</f>
        <v>#N/A</v>
      </c>
      <c r="AD342" s="36" t="e">
        <f>VLOOKUP($B342,三大美股走勢!$A$4:$J$495,4,FALSE)</f>
        <v>#N/A</v>
      </c>
      <c r="AE342" s="36" t="e">
        <f>VLOOKUP($B342,三大美股走勢!$A$4:$J$495,7,FALSE)</f>
        <v>#N/A</v>
      </c>
      <c r="AF342" s="36" t="e">
        <f>VLOOKUP($B342,三大美股走勢!$A$4:$J$495,10,FALSE)</f>
        <v>#N/A</v>
      </c>
    </row>
    <row r="343" spans="2:32">
      <c r="B343" s="35">
        <v>43122</v>
      </c>
      <c r="C343" s="36" t="e">
        <f>VLOOKUP($B343,大盤與近月台指!$A$4:$I$499,2,FALSE)</f>
        <v>#N/A</v>
      </c>
      <c r="D343" s="37" t="e">
        <f>VLOOKUP($B343,大盤與近月台指!$A$4:$I$499,3,FALSE)</f>
        <v>#N/A</v>
      </c>
      <c r="E343" s="38" t="e">
        <f>VLOOKUP($B343,大盤與近月台指!$A$4:$I$499,4,FALSE)</f>
        <v>#N/A</v>
      </c>
      <c r="F343" s="36" t="e">
        <f>VLOOKUP($B343,大盤與近月台指!$A$4:$I$499,5,FALSE)</f>
        <v>#N/A</v>
      </c>
      <c r="G343" s="52" t="e">
        <f>VLOOKUP($B343,三大法人買賣超!$A$4:$I$500,3,FALSE)</f>
        <v>#N/A</v>
      </c>
      <c r="H343" s="37" t="e">
        <f>VLOOKUP($B343,三大法人買賣超!$A$4:$I$500,5,FALSE)</f>
        <v>#N/A</v>
      </c>
      <c r="I343" s="29" t="e">
        <f>VLOOKUP($B343,三大法人買賣超!$A$4:$I$500,7,FALSE)</f>
        <v>#N/A</v>
      </c>
      <c r="J343" s="29" t="e">
        <f>VLOOKUP($B343,三大法人買賣超!$A$4:$I$500,9,FALSE)</f>
        <v>#N/A</v>
      </c>
      <c r="K343" s="40">
        <f>新台幣匯率美元指數!B344</f>
        <v>0</v>
      </c>
      <c r="L343" s="41">
        <f>新台幣匯率美元指數!C344</f>
        <v>0</v>
      </c>
      <c r="M343" s="42">
        <f>新台幣匯率美元指數!D344</f>
        <v>0</v>
      </c>
      <c r="N343" s="29" t="e">
        <f>VLOOKUP($B343,期貨未平倉口數!$A$4:$M$499,4,FALSE)</f>
        <v>#N/A</v>
      </c>
      <c r="O343" s="29" t="e">
        <f>VLOOKUP($B343,期貨未平倉口數!$A$4:$M$499,9,FALSE)</f>
        <v>#N/A</v>
      </c>
      <c r="P343" s="29" t="e">
        <f>VLOOKUP($B343,期貨未平倉口數!$A$4:$M$499,10,FALSE)</f>
        <v>#N/A</v>
      </c>
      <c r="Q343" s="29" t="e">
        <f>VLOOKUP($B343,期貨未平倉口數!$A$4:$M$499,11,FALSE)</f>
        <v>#N/A</v>
      </c>
      <c r="R343" s="67" t="e">
        <f>VLOOKUP($B343,選擇權未平倉餘額!$A$4:$I$500,6,FALSE)</f>
        <v>#N/A</v>
      </c>
      <c r="S343" s="67" t="e">
        <f>VLOOKUP($B343,選擇權未平倉餘額!$A$4:$I$500,7,FALSE)</f>
        <v>#N/A</v>
      </c>
      <c r="T343" s="67" t="e">
        <f>VLOOKUP($B343,選擇權未平倉餘額!$A$4:$I$500,8,FALSE)</f>
        <v>#N/A</v>
      </c>
      <c r="U343" s="67" t="e">
        <f>VLOOKUP($B343,選擇權未平倉餘額!$A$4:$I$500,9,FALSE)</f>
        <v>#N/A</v>
      </c>
      <c r="V343" s="42" t="e">
        <f>VLOOKUP($B343,臺指選擇權P_C_Ratios!$A$4:$C$500,3,FALSE)</f>
        <v>#N/A</v>
      </c>
      <c r="W343" s="44" t="e">
        <f>VLOOKUP($B343,散戶多空比!$A$6:$L$500,12,FALSE)</f>
        <v>#N/A</v>
      </c>
      <c r="X343" s="43" t="e">
        <f>VLOOKUP($B343,期貨大額交易人未沖銷部位!$A$4:$O$499,4,FALSE)</f>
        <v>#N/A</v>
      </c>
      <c r="Y343" s="43" t="e">
        <f>VLOOKUP($B343,期貨大額交易人未沖銷部位!$A$4:$O$499,7,FALSE)</f>
        <v>#N/A</v>
      </c>
      <c r="Z343" s="43" t="e">
        <f>VLOOKUP($B343,期貨大額交易人未沖銷部位!$A$4:$O$499,10,FALSE)</f>
        <v>#N/A</v>
      </c>
      <c r="AA343" s="43" t="e">
        <f>VLOOKUP($B343,期貨大額交易人未沖銷部位!$A$4:$O$499,13,FALSE)</f>
        <v>#N/A</v>
      </c>
      <c r="AB343" s="43" t="e">
        <f>VLOOKUP($B343,期貨大額交易人未沖銷部位!$A$4:$O$499,14,FALSE)</f>
        <v>#N/A</v>
      </c>
      <c r="AC343" s="43" t="e">
        <f>VLOOKUP($B343,期貨大額交易人未沖銷部位!$A$4:$O$499,15,FALSE)</f>
        <v>#N/A</v>
      </c>
      <c r="AD343" s="36" t="e">
        <f>VLOOKUP($B343,三大美股走勢!$A$4:$J$495,4,FALSE)</f>
        <v>#N/A</v>
      </c>
      <c r="AE343" s="36" t="e">
        <f>VLOOKUP($B343,三大美股走勢!$A$4:$J$495,7,FALSE)</f>
        <v>#N/A</v>
      </c>
      <c r="AF343" s="36" t="e">
        <f>VLOOKUP($B343,三大美股走勢!$A$4:$J$495,10,FALSE)</f>
        <v>#N/A</v>
      </c>
    </row>
    <row r="344" spans="2:32">
      <c r="B344" s="35">
        <v>43123</v>
      </c>
      <c r="C344" s="36" t="e">
        <f>VLOOKUP($B344,大盤與近月台指!$A$4:$I$499,2,FALSE)</f>
        <v>#N/A</v>
      </c>
      <c r="D344" s="37" t="e">
        <f>VLOOKUP($B344,大盤與近月台指!$A$4:$I$499,3,FALSE)</f>
        <v>#N/A</v>
      </c>
      <c r="E344" s="38" t="e">
        <f>VLOOKUP($B344,大盤與近月台指!$A$4:$I$499,4,FALSE)</f>
        <v>#N/A</v>
      </c>
      <c r="F344" s="36" t="e">
        <f>VLOOKUP($B344,大盤與近月台指!$A$4:$I$499,5,FALSE)</f>
        <v>#N/A</v>
      </c>
      <c r="G344" s="52" t="e">
        <f>VLOOKUP($B344,三大法人買賣超!$A$4:$I$500,3,FALSE)</f>
        <v>#N/A</v>
      </c>
      <c r="H344" s="37" t="e">
        <f>VLOOKUP($B344,三大法人買賣超!$A$4:$I$500,5,FALSE)</f>
        <v>#N/A</v>
      </c>
      <c r="I344" s="29" t="e">
        <f>VLOOKUP($B344,三大法人買賣超!$A$4:$I$500,7,FALSE)</f>
        <v>#N/A</v>
      </c>
      <c r="J344" s="29" t="e">
        <f>VLOOKUP($B344,三大法人買賣超!$A$4:$I$500,9,FALSE)</f>
        <v>#N/A</v>
      </c>
      <c r="K344" s="40">
        <f>新台幣匯率美元指數!B345</f>
        <v>0</v>
      </c>
      <c r="L344" s="41">
        <f>新台幣匯率美元指數!C345</f>
        <v>0</v>
      </c>
      <c r="M344" s="42">
        <f>新台幣匯率美元指數!D345</f>
        <v>0</v>
      </c>
      <c r="N344" s="29" t="e">
        <f>VLOOKUP($B344,期貨未平倉口數!$A$4:$M$499,4,FALSE)</f>
        <v>#N/A</v>
      </c>
      <c r="O344" s="29" t="e">
        <f>VLOOKUP($B344,期貨未平倉口數!$A$4:$M$499,9,FALSE)</f>
        <v>#N/A</v>
      </c>
      <c r="P344" s="29" t="e">
        <f>VLOOKUP($B344,期貨未平倉口數!$A$4:$M$499,10,FALSE)</f>
        <v>#N/A</v>
      </c>
      <c r="Q344" s="29" t="e">
        <f>VLOOKUP($B344,期貨未平倉口數!$A$4:$M$499,11,FALSE)</f>
        <v>#N/A</v>
      </c>
      <c r="R344" s="67" t="e">
        <f>VLOOKUP($B344,選擇權未平倉餘額!$A$4:$I$500,6,FALSE)</f>
        <v>#N/A</v>
      </c>
      <c r="S344" s="67" t="e">
        <f>VLOOKUP($B344,選擇權未平倉餘額!$A$4:$I$500,7,FALSE)</f>
        <v>#N/A</v>
      </c>
      <c r="T344" s="67" t="e">
        <f>VLOOKUP($B344,選擇權未平倉餘額!$A$4:$I$500,8,FALSE)</f>
        <v>#N/A</v>
      </c>
      <c r="U344" s="67" t="e">
        <f>VLOOKUP($B344,選擇權未平倉餘額!$A$4:$I$500,9,FALSE)</f>
        <v>#N/A</v>
      </c>
      <c r="V344" s="42" t="e">
        <f>VLOOKUP($B344,臺指選擇權P_C_Ratios!$A$4:$C$500,3,FALSE)</f>
        <v>#N/A</v>
      </c>
      <c r="W344" s="44" t="e">
        <f>VLOOKUP($B344,散戶多空比!$A$6:$L$500,12,FALSE)</f>
        <v>#N/A</v>
      </c>
      <c r="X344" s="43" t="e">
        <f>VLOOKUP($B344,期貨大額交易人未沖銷部位!$A$4:$O$499,4,FALSE)</f>
        <v>#N/A</v>
      </c>
      <c r="Y344" s="43" t="e">
        <f>VLOOKUP($B344,期貨大額交易人未沖銷部位!$A$4:$O$499,7,FALSE)</f>
        <v>#N/A</v>
      </c>
      <c r="Z344" s="43" t="e">
        <f>VLOOKUP($B344,期貨大額交易人未沖銷部位!$A$4:$O$499,10,FALSE)</f>
        <v>#N/A</v>
      </c>
      <c r="AA344" s="43" t="e">
        <f>VLOOKUP($B344,期貨大額交易人未沖銷部位!$A$4:$O$499,13,FALSE)</f>
        <v>#N/A</v>
      </c>
      <c r="AB344" s="43" t="e">
        <f>VLOOKUP($B344,期貨大額交易人未沖銷部位!$A$4:$O$499,14,FALSE)</f>
        <v>#N/A</v>
      </c>
      <c r="AC344" s="43" t="e">
        <f>VLOOKUP($B344,期貨大額交易人未沖銷部位!$A$4:$O$499,15,FALSE)</f>
        <v>#N/A</v>
      </c>
      <c r="AD344" s="36" t="e">
        <f>VLOOKUP($B344,三大美股走勢!$A$4:$J$495,4,FALSE)</f>
        <v>#N/A</v>
      </c>
      <c r="AE344" s="36" t="e">
        <f>VLOOKUP($B344,三大美股走勢!$A$4:$J$495,7,FALSE)</f>
        <v>#N/A</v>
      </c>
      <c r="AF344" s="36" t="e">
        <f>VLOOKUP($B344,三大美股走勢!$A$4:$J$495,10,FALSE)</f>
        <v>#N/A</v>
      </c>
    </row>
    <row r="345" spans="2:32">
      <c r="B345" s="35">
        <v>43124</v>
      </c>
      <c r="C345" s="36" t="e">
        <f>VLOOKUP($B345,大盤與近月台指!$A$4:$I$499,2,FALSE)</f>
        <v>#N/A</v>
      </c>
      <c r="D345" s="37" t="e">
        <f>VLOOKUP($B345,大盤與近月台指!$A$4:$I$499,3,FALSE)</f>
        <v>#N/A</v>
      </c>
      <c r="E345" s="38" t="e">
        <f>VLOOKUP($B345,大盤與近月台指!$A$4:$I$499,4,FALSE)</f>
        <v>#N/A</v>
      </c>
      <c r="F345" s="36" t="e">
        <f>VLOOKUP($B345,大盤與近月台指!$A$4:$I$499,5,FALSE)</f>
        <v>#N/A</v>
      </c>
      <c r="G345" s="52" t="e">
        <f>VLOOKUP($B345,三大法人買賣超!$A$4:$I$500,3,FALSE)</f>
        <v>#N/A</v>
      </c>
      <c r="H345" s="37" t="e">
        <f>VLOOKUP($B345,三大法人買賣超!$A$4:$I$500,5,FALSE)</f>
        <v>#N/A</v>
      </c>
      <c r="I345" s="29" t="e">
        <f>VLOOKUP($B345,三大法人買賣超!$A$4:$I$500,7,FALSE)</f>
        <v>#N/A</v>
      </c>
      <c r="J345" s="29" t="e">
        <f>VLOOKUP($B345,三大法人買賣超!$A$4:$I$500,9,FALSE)</f>
        <v>#N/A</v>
      </c>
      <c r="K345" s="40">
        <f>新台幣匯率美元指數!B346</f>
        <v>0</v>
      </c>
      <c r="L345" s="41">
        <f>新台幣匯率美元指數!C346</f>
        <v>0</v>
      </c>
      <c r="M345" s="42">
        <f>新台幣匯率美元指數!D346</f>
        <v>0</v>
      </c>
      <c r="N345" s="29" t="e">
        <f>VLOOKUP($B345,期貨未平倉口數!$A$4:$M$499,4,FALSE)</f>
        <v>#N/A</v>
      </c>
      <c r="O345" s="29" t="e">
        <f>VLOOKUP($B345,期貨未平倉口數!$A$4:$M$499,9,FALSE)</f>
        <v>#N/A</v>
      </c>
      <c r="P345" s="29" t="e">
        <f>VLOOKUP($B345,期貨未平倉口數!$A$4:$M$499,10,FALSE)</f>
        <v>#N/A</v>
      </c>
      <c r="Q345" s="29" t="e">
        <f>VLOOKUP($B345,期貨未平倉口數!$A$4:$M$499,11,FALSE)</f>
        <v>#N/A</v>
      </c>
      <c r="R345" s="67" t="e">
        <f>VLOOKUP($B345,選擇權未平倉餘額!$A$4:$I$500,6,FALSE)</f>
        <v>#N/A</v>
      </c>
      <c r="S345" s="67" t="e">
        <f>VLOOKUP($B345,選擇權未平倉餘額!$A$4:$I$500,7,FALSE)</f>
        <v>#N/A</v>
      </c>
      <c r="T345" s="67" t="e">
        <f>VLOOKUP($B345,選擇權未平倉餘額!$A$4:$I$500,8,FALSE)</f>
        <v>#N/A</v>
      </c>
      <c r="U345" s="67" t="e">
        <f>VLOOKUP($B345,選擇權未平倉餘額!$A$4:$I$500,9,FALSE)</f>
        <v>#N/A</v>
      </c>
      <c r="V345" s="42" t="e">
        <f>VLOOKUP($B345,臺指選擇權P_C_Ratios!$A$4:$C$500,3,FALSE)</f>
        <v>#N/A</v>
      </c>
      <c r="W345" s="44" t="e">
        <f>VLOOKUP($B345,散戶多空比!$A$6:$L$500,12,FALSE)</f>
        <v>#N/A</v>
      </c>
      <c r="X345" s="43" t="e">
        <f>VLOOKUP($B345,期貨大額交易人未沖銷部位!$A$4:$O$499,4,FALSE)</f>
        <v>#N/A</v>
      </c>
      <c r="Y345" s="43" t="e">
        <f>VLOOKUP($B345,期貨大額交易人未沖銷部位!$A$4:$O$499,7,FALSE)</f>
        <v>#N/A</v>
      </c>
      <c r="Z345" s="43" t="e">
        <f>VLOOKUP($B345,期貨大額交易人未沖銷部位!$A$4:$O$499,10,FALSE)</f>
        <v>#N/A</v>
      </c>
      <c r="AA345" s="43" t="e">
        <f>VLOOKUP($B345,期貨大額交易人未沖銷部位!$A$4:$O$499,13,FALSE)</f>
        <v>#N/A</v>
      </c>
      <c r="AB345" s="43" t="e">
        <f>VLOOKUP($B345,期貨大額交易人未沖銷部位!$A$4:$O$499,14,FALSE)</f>
        <v>#N/A</v>
      </c>
      <c r="AC345" s="43" t="e">
        <f>VLOOKUP($B345,期貨大額交易人未沖銷部位!$A$4:$O$499,15,FALSE)</f>
        <v>#N/A</v>
      </c>
      <c r="AD345" s="36" t="e">
        <f>VLOOKUP($B345,三大美股走勢!$A$4:$J$495,4,FALSE)</f>
        <v>#N/A</v>
      </c>
      <c r="AE345" s="36" t="e">
        <f>VLOOKUP($B345,三大美股走勢!$A$4:$J$495,7,FALSE)</f>
        <v>#N/A</v>
      </c>
      <c r="AF345" s="36" t="e">
        <f>VLOOKUP($B345,三大美股走勢!$A$4:$J$495,10,FALSE)</f>
        <v>#N/A</v>
      </c>
    </row>
    <row r="346" spans="2:32">
      <c r="B346" s="35">
        <v>43125</v>
      </c>
      <c r="C346" s="36" t="e">
        <f>VLOOKUP($B346,大盤與近月台指!$A$4:$I$499,2,FALSE)</f>
        <v>#N/A</v>
      </c>
      <c r="D346" s="37" t="e">
        <f>VLOOKUP($B346,大盤與近月台指!$A$4:$I$499,3,FALSE)</f>
        <v>#N/A</v>
      </c>
      <c r="E346" s="38" t="e">
        <f>VLOOKUP($B346,大盤與近月台指!$A$4:$I$499,4,FALSE)</f>
        <v>#N/A</v>
      </c>
      <c r="F346" s="36" t="e">
        <f>VLOOKUP($B346,大盤與近月台指!$A$4:$I$499,5,FALSE)</f>
        <v>#N/A</v>
      </c>
      <c r="G346" s="52" t="e">
        <f>VLOOKUP($B346,三大法人買賣超!$A$4:$I$500,3,FALSE)</f>
        <v>#N/A</v>
      </c>
      <c r="H346" s="37" t="e">
        <f>VLOOKUP($B346,三大法人買賣超!$A$4:$I$500,5,FALSE)</f>
        <v>#N/A</v>
      </c>
      <c r="I346" s="29" t="e">
        <f>VLOOKUP($B346,三大法人買賣超!$A$4:$I$500,7,FALSE)</f>
        <v>#N/A</v>
      </c>
      <c r="J346" s="29" t="e">
        <f>VLOOKUP($B346,三大法人買賣超!$A$4:$I$500,9,FALSE)</f>
        <v>#N/A</v>
      </c>
      <c r="K346" s="40">
        <f>新台幣匯率美元指數!B347</f>
        <v>0</v>
      </c>
      <c r="L346" s="41">
        <f>新台幣匯率美元指數!C347</f>
        <v>0</v>
      </c>
      <c r="M346" s="42">
        <f>新台幣匯率美元指數!D347</f>
        <v>0</v>
      </c>
      <c r="N346" s="29" t="e">
        <f>VLOOKUP($B346,期貨未平倉口數!$A$4:$M$499,4,FALSE)</f>
        <v>#N/A</v>
      </c>
      <c r="O346" s="29" t="e">
        <f>VLOOKUP($B346,期貨未平倉口數!$A$4:$M$499,9,FALSE)</f>
        <v>#N/A</v>
      </c>
      <c r="P346" s="29" t="e">
        <f>VLOOKUP($B346,期貨未平倉口數!$A$4:$M$499,10,FALSE)</f>
        <v>#N/A</v>
      </c>
      <c r="Q346" s="29" t="e">
        <f>VLOOKUP($B346,期貨未平倉口數!$A$4:$M$499,11,FALSE)</f>
        <v>#N/A</v>
      </c>
      <c r="R346" s="67" t="e">
        <f>VLOOKUP($B346,選擇權未平倉餘額!$A$4:$I$500,6,FALSE)</f>
        <v>#N/A</v>
      </c>
      <c r="S346" s="67" t="e">
        <f>VLOOKUP($B346,選擇權未平倉餘額!$A$4:$I$500,7,FALSE)</f>
        <v>#N/A</v>
      </c>
      <c r="T346" s="67" t="e">
        <f>VLOOKUP($B346,選擇權未平倉餘額!$A$4:$I$500,8,FALSE)</f>
        <v>#N/A</v>
      </c>
      <c r="U346" s="67" t="e">
        <f>VLOOKUP($B346,選擇權未平倉餘額!$A$4:$I$500,9,FALSE)</f>
        <v>#N/A</v>
      </c>
      <c r="V346" s="42" t="e">
        <f>VLOOKUP($B346,臺指選擇權P_C_Ratios!$A$4:$C$500,3,FALSE)</f>
        <v>#N/A</v>
      </c>
      <c r="W346" s="44" t="e">
        <f>VLOOKUP($B346,散戶多空比!$A$6:$L$500,12,FALSE)</f>
        <v>#N/A</v>
      </c>
      <c r="X346" s="43" t="e">
        <f>VLOOKUP($B346,期貨大額交易人未沖銷部位!$A$4:$O$499,4,FALSE)</f>
        <v>#N/A</v>
      </c>
      <c r="Y346" s="43" t="e">
        <f>VLOOKUP($B346,期貨大額交易人未沖銷部位!$A$4:$O$499,7,FALSE)</f>
        <v>#N/A</v>
      </c>
      <c r="Z346" s="43" t="e">
        <f>VLOOKUP($B346,期貨大額交易人未沖銷部位!$A$4:$O$499,10,FALSE)</f>
        <v>#N/A</v>
      </c>
      <c r="AA346" s="43" t="e">
        <f>VLOOKUP($B346,期貨大額交易人未沖銷部位!$A$4:$O$499,13,FALSE)</f>
        <v>#N/A</v>
      </c>
      <c r="AB346" s="43" t="e">
        <f>VLOOKUP($B346,期貨大額交易人未沖銷部位!$A$4:$O$499,14,FALSE)</f>
        <v>#N/A</v>
      </c>
      <c r="AC346" s="43" t="e">
        <f>VLOOKUP($B346,期貨大額交易人未沖銷部位!$A$4:$O$499,15,FALSE)</f>
        <v>#N/A</v>
      </c>
      <c r="AD346" s="36" t="e">
        <f>VLOOKUP($B346,三大美股走勢!$A$4:$J$495,4,FALSE)</f>
        <v>#N/A</v>
      </c>
      <c r="AE346" s="36" t="e">
        <f>VLOOKUP($B346,三大美股走勢!$A$4:$J$495,7,FALSE)</f>
        <v>#N/A</v>
      </c>
      <c r="AF346" s="36" t="e">
        <f>VLOOKUP($B346,三大美股走勢!$A$4:$J$495,10,FALSE)</f>
        <v>#N/A</v>
      </c>
    </row>
    <row r="347" spans="2:32">
      <c r="B347" s="35">
        <v>43126</v>
      </c>
      <c r="C347" s="36" t="e">
        <f>VLOOKUP($B347,大盤與近月台指!$A$4:$I$499,2,FALSE)</f>
        <v>#N/A</v>
      </c>
      <c r="D347" s="37" t="e">
        <f>VLOOKUP($B347,大盤與近月台指!$A$4:$I$499,3,FALSE)</f>
        <v>#N/A</v>
      </c>
      <c r="E347" s="38" t="e">
        <f>VLOOKUP($B347,大盤與近月台指!$A$4:$I$499,4,FALSE)</f>
        <v>#N/A</v>
      </c>
      <c r="F347" s="36" t="e">
        <f>VLOOKUP($B347,大盤與近月台指!$A$4:$I$499,5,FALSE)</f>
        <v>#N/A</v>
      </c>
      <c r="G347" s="52" t="e">
        <f>VLOOKUP($B347,三大法人買賣超!$A$4:$I$500,3,FALSE)</f>
        <v>#N/A</v>
      </c>
      <c r="H347" s="37" t="e">
        <f>VLOOKUP($B347,三大法人買賣超!$A$4:$I$500,5,FALSE)</f>
        <v>#N/A</v>
      </c>
      <c r="I347" s="29" t="e">
        <f>VLOOKUP($B347,三大法人買賣超!$A$4:$I$500,7,FALSE)</f>
        <v>#N/A</v>
      </c>
      <c r="J347" s="29" t="e">
        <f>VLOOKUP($B347,三大法人買賣超!$A$4:$I$500,9,FALSE)</f>
        <v>#N/A</v>
      </c>
      <c r="K347" s="40">
        <f>新台幣匯率美元指數!B348</f>
        <v>0</v>
      </c>
      <c r="L347" s="41">
        <f>新台幣匯率美元指數!C348</f>
        <v>0</v>
      </c>
      <c r="M347" s="42">
        <f>新台幣匯率美元指數!D348</f>
        <v>0</v>
      </c>
      <c r="N347" s="29" t="e">
        <f>VLOOKUP($B347,期貨未平倉口數!$A$4:$M$499,4,FALSE)</f>
        <v>#N/A</v>
      </c>
      <c r="O347" s="29" t="e">
        <f>VLOOKUP($B347,期貨未平倉口數!$A$4:$M$499,9,FALSE)</f>
        <v>#N/A</v>
      </c>
      <c r="P347" s="29" t="e">
        <f>VLOOKUP($B347,期貨未平倉口數!$A$4:$M$499,10,FALSE)</f>
        <v>#N/A</v>
      </c>
      <c r="Q347" s="29" t="e">
        <f>VLOOKUP($B347,期貨未平倉口數!$A$4:$M$499,11,FALSE)</f>
        <v>#N/A</v>
      </c>
      <c r="R347" s="67" t="e">
        <f>VLOOKUP($B347,選擇權未平倉餘額!$A$4:$I$500,6,FALSE)</f>
        <v>#N/A</v>
      </c>
      <c r="S347" s="67" t="e">
        <f>VLOOKUP($B347,選擇權未平倉餘額!$A$4:$I$500,7,FALSE)</f>
        <v>#N/A</v>
      </c>
      <c r="T347" s="67" t="e">
        <f>VLOOKUP($B347,選擇權未平倉餘額!$A$4:$I$500,8,FALSE)</f>
        <v>#N/A</v>
      </c>
      <c r="U347" s="67" t="e">
        <f>VLOOKUP($B347,選擇權未平倉餘額!$A$4:$I$500,9,FALSE)</f>
        <v>#N/A</v>
      </c>
      <c r="V347" s="42" t="e">
        <f>VLOOKUP($B347,臺指選擇權P_C_Ratios!$A$4:$C$500,3,FALSE)</f>
        <v>#N/A</v>
      </c>
      <c r="W347" s="44" t="e">
        <f>VLOOKUP($B347,散戶多空比!$A$6:$L$500,12,FALSE)</f>
        <v>#N/A</v>
      </c>
      <c r="X347" s="43" t="e">
        <f>VLOOKUP($B347,期貨大額交易人未沖銷部位!$A$4:$O$499,4,FALSE)</f>
        <v>#N/A</v>
      </c>
      <c r="Y347" s="43" t="e">
        <f>VLOOKUP($B347,期貨大額交易人未沖銷部位!$A$4:$O$499,7,FALSE)</f>
        <v>#N/A</v>
      </c>
      <c r="Z347" s="43" t="e">
        <f>VLOOKUP($B347,期貨大額交易人未沖銷部位!$A$4:$O$499,10,FALSE)</f>
        <v>#N/A</v>
      </c>
      <c r="AA347" s="43" t="e">
        <f>VLOOKUP($B347,期貨大額交易人未沖銷部位!$A$4:$O$499,13,FALSE)</f>
        <v>#N/A</v>
      </c>
      <c r="AB347" s="43" t="e">
        <f>VLOOKUP($B347,期貨大額交易人未沖銷部位!$A$4:$O$499,14,FALSE)</f>
        <v>#N/A</v>
      </c>
      <c r="AC347" s="43" t="e">
        <f>VLOOKUP($B347,期貨大額交易人未沖銷部位!$A$4:$O$499,15,FALSE)</f>
        <v>#N/A</v>
      </c>
      <c r="AD347" s="36" t="e">
        <f>VLOOKUP($B347,三大美股走勢!$A$4:$J$495,4,FALSE)</f>
        <v>#N/A</v>
      </c>
      <c r="AE347" s="36" t="e">
        <f>VLOOKUP($B347,三大美股走勢!$A$4:$J$495,7,FALSE)</f>
        <v>#N/A</v>
      </c>
      <c r="AF347" s="36" t="e">
        <f>VLOOKUP($B347,三大美股走勢!$A$4:$J$495,10,FALSE)</f>
        <v>#N/A</v>
      </c>
    </row>
    <row r="348" spans="2:32">
      <c r="B348" s="35">
        <v>43127</v>
      </c>
      <c r="C348" s="36" t="e">
        <f>VLOOKUP($B348,大盤與近月台指!$A$4:$I$499,2,FALSE)</f>
        <v>#N/A</v>
      </c>
      <c r="D348" s="37" t="e">
        <f>VLOOKUP($B348,大盤與近月台指!$A$4:$I$499,3,FALSE)</f>
        <v>#N/A</v>
      </c>
      <c r="E348" s="38" t="e">
        <f>VLOOKUP($B348,大盤與近月台指!$A$4:$I$499,4,FALSE)</f>
        <v>#N/A</v>
      </c>
      <c r="F348" s="36" t="e">
        <f>VLOOKUP($B348,大盤與近月台指!$A$4:$I$499,5,FALSE)</f>
        <v>#N/A</v>
      </c>
      <c r="G348" s="52" t="e">
        <f>VLOOKUP($B348,三大法人買賣超!$A$4:$I$500,3,FALSE)</f>
        <v>#N/A</v>
      </c>
      <c r="H348" s="37" t="e">
        <f>VLOOKUP($B348,三大法人買賣超!$A$4:$I$500,5,FALSE)</f>
        <v>#N/A</v>
      </c>
      <c r="I348" s="29" t="e">
        <f>VLOOKUP($B348,三大法人買賣超!$A$4:$I$500,7,FALSE)</f>
        <v>#N/A</v>
      </c>
      <c r="J348" s="29" t="e">
        <f>VLOOKUP($B348,三大法人買賣超!$A$4:$I$500,9,FALSE)</f>
        <v>#N/A</v>
      </c>
      <c r="K348" s="40">
        <f>新台幣匯率美元指數!B349</f>
        <v>0</v>
      </c>
      <c r="L348" s="41">
        <f>新台幣匯率美元指數!C349</f>
        <v>0</v>
      </c>
      <c r="M348" s="42">
        <f>新台幣匯率美元指數!D349</f>
        <v>0</v>
      </c>
      <c r="N348" s="29" t="e">
        <f>VLOOKUP($B348,期貨未平倉口數!$A$4:$M$499,4,FALSE)</f>
        <v>#N/A</v>
      </c>
      <c r="O348" s="29" t="e">
        <f>VLOOKUP($B348,期貨未平倉口數!$A$4:$M$499,9,FALSE)</f>
        <v>#N/A</v>
      </c>
      <c r="P348" s="29" t="e">
        <f>VLOOKUP($B348,期貨未平倉口數!$A$4:$M$499,10,FALSE)</f>
        <v>#N/A</v>
      </c>
      <c r="Q348" s="29" t="e">
        <f>VLOOKUP($B348,期貨未平倉口數!$A$4:$M$499,11,FALSE)</f>
        <v>#N/A</v>
      </c>
      <c r="R348" s="67" t="e">
        <f>VLOOKUP($B348,選擇權未平倉餘額!$A$4:$I$500,6,FALSE)</f>
        <v>#N/A</v>
      </c>
      <c r="S348" s="67" t="e">
        <f>VLOOKUP($B348,選擇權未平倉餘額!$A$4:$I$500,7,FALSE)</f>
        <v>#N/A</v>
      </c>
      <c r="T348" s="67" t="e">
        <f>VLOOKUP($B348,選擇權未平倉餘額!$A$4:$I$500,8,FALSE)</f>
        <v>#N/A</v>
      </c>
      <c r="U348" s="67" t="e">
        <f>VLOOKUP($B348,選擇權未平倉餘額!$A$4:$I$500,9,FALSE)</f>
        <v>#N/A</v>
      </c>
      <c r="V348" s="42" t="e">
        <f>VLOOKUP($B348,臺指選擇權P_C_Ratios!$A$4:$C$500,3,FALSE)</f>
        <v>#N/A</v>
      </c>
      <c r="W348" s="44" t="e">
        <f>VLOOKUP($B348,散戶多空比!$A$6:$L$500,12,FALSE)</f>
        <v>#N/A</v>
      </c>
      <c r="X348" s="43" t="e">
        <f>VLOOKUP($B348,期貨大額交易人未沖銷部位!$A$4:$O$499,4,FALSE)</f>
        <v>#N/A</v>
      </c>
      <c r="Y348" s="43" t="e">
        <f>VLOOKUP($B348,期貨大額交易人未沖銷部位!$A$4:$O$499,7,FALSE)</f>
        <v>#N/A</v>
      </c>
      <c r="Z348" s="43" t="e">
        <f>VLOOKUP($B348,期貨大額交易人未沖銷部位!$A$4:$O$499,10,FALSE)</f>
        <v>#N/A</v>
      </c>
      <c r="AA348" s="43" t="e">
        <f>VLOOKUP($B348,期貨大額交易人未沖銷部位!$A$4:$O$499,13,FALSE)</f>
        <v>#N/A</v>
      </c>
      <c r="AB348" s="43" t="e">
        <f>VLOOKUP($B348,期貨大額交易人未沖銷部位!$A$4:$O$499,14,FALSE)</f>
        <v>#N/A</v>
      </c>
      <c r="AC348" s="43" t="e">
        <f>VLOOKUP($B348,期貨大額交易人未沖銷部位!$A$4:$O$499,15,FALSE)</f>
        <v>#N/A</v>
      </c>
      <c r="AD348" s="36" t="e">
        <f>VLOOKUP($B348,三大美股走勢!$A$4:$J$495,4,FALSE)</f>
        <v>#N/A</v>
      </c>
      <c r="AE348" s="36" t="e">
        <f>VLOOKUP($B348,三大美股走勢!$A$4:$J$495,7,FALSE)</f>
        <v>#N/A</v>
      </c>
      <c r="AF348" s="36" t="e">
        <f>VLOOKUP($B348,三大美股走勢!$A$4:$J$495,10,FALSE)</f>
        <v>#N/A</v>
      </c>
    </row>
    <row r="349" spans="2:32">
      <c r="B349" s="35">
        <v>43128</v>
      </c>
      <c r="C349" s="36" t="e">
        <f>VLOOKUP($B349,大盤與近月台指!$A$4:$I$499,2,FALSE)</f>
        <v>#N/A</v>
      </c>
      <c r="D349" s="37" t="e">
        <f>VLOOKUP($B349,大盤與近月台指!$A$4:$I$499,3,FALSE)</f>
        <v>#N/A</v>
      </c>
      <c r="E349" s="38" t="e">
        <f>VLOOKUP($B349,大盤與近月台指!$A$4:$I$499,4,FALSE)</f>
        <v>#N/A</v>
      </c>
      <c r="F349" s="36" t="e">
        <f>VLOOKUP($B349,大盤與近月台指!$A$4:$I$499,5,FALSE)</f>
        <v>#N/A</v>
      </c>
      <c r="G349" s="52" t="e">
        <f>VLOOKUP($B349,三大法人買賣超!$A$4:$I$500,3,FALSE)</f>
        <v>#N/A</v>
      </c>
      <c r="H349" s="37" t="e">
        <f>VLOOKUP($B349,三大法人買賣超!$A$4:$I$500,5,FALSE)</f>
        <v>#N/A</v>
      </c>
      <c r="I349" s="29" t="e">
        <f>VLOOKUP($B349,三大法人買賣超!$A$4:$I$500,7,FALSE)</f>
        <v>#N/A</v>
      </c>
      <c r="J349" s="29" t="e">
        <f>VLOOKUP($B349,三大法人買賣超!$A$4:$I$500,9,FALSE)</f>
        <v>#N/A</v>
      </c>
      <c r="K349" s="40">
        <f>新台幣匯率美元指數!B350</f>
        <v>0</v>
      </c>
      <c r="L349" s="41">
        <f>新台幣匯率美元指數!C350</f>
        <v>0</v>
      </c>
      <c r="M349" s="42">
        <f>新台幣匯率美元指數!D350</f>
        <v>0</v>
      </c>
      <c r="N349" s="29" t="e">
        <f>VLOOKUP($B349,期貨未平倉口數!$A$4:$M$499,4,FALSE)</f>
        <v>#N/A</v>
      </c>
      <c r="O349" s="29" t="e">
        <f>VLOOKUP($B349,期貨未平倉口數!$A$4:$M$499,9,FALSE)</f>
        <v>#N/A</v>
      </c>
      <c r="P349" s="29" t="e">
        <f>VLOOKUP($B349,期貨未平倉口數!$A$4:$M$499,10,FALSE)</f>
        <v>#N/A</v>
      </c>
      <c r="Q349" s="29" t="e">
        <f>VLOOKUP($B349,期貨未平倉口數!$A$4:$M$499,11,FALSE)</f>
        <v>#N/A</v>
      </c>
      <c r="R349" s="67" t="e">
        <f>VLOOKUP($B349,選擇權未平倉餘額!$A$4:$I$500,6,FALSE)</f>
        <v>#N/A</v>
      </c>
      <c r="S349" s="67" t="e">
        <f>VLOOKUP($B349,選擇權未平倉餘額!$A$4:$I$500,7,FALSE)</f>
        <v>#N/A</v>
      </c>
      <c r="T349" s="67" t="e">
        <f>VLOOKUP($B349,選擇權未平倉餘額!$A$4:$I$500,8,FALSE)</f>
        <v>#N/A</v>
      </c>
      <c r="U349" s="67" t="e">
        <f>VLOOKUP($B349,選擇權未平倉餘額!$A$4:$I$500,9,FALSE)</f>
        <v>#N/A</v>
      </c>
      <c r="V349" s="42" t="e">
        <f>VLOOKUP($B349,臺指選擇權P_C_Ratios!$A$4:$C$500,3,FALSE)</f>
        <v>#N/A</v>
      </c>
      <c r="W349" s="44" t="e">
        <f>VLOOKUP($B349,散戶多空比!$A$6:$L$500,12,FALSE)</f>
        <v>#N/A</v>
      </c>
      <c r="X349" s="43" t="e">
        <f>VLOOKUP($B349,期貨大額交易人未沖銷部位!$A$4:$O$499,4,FALSE)</f>
        <v>#N/A</v>
      </c>
      <c r="Y349" s="43" t="e">
        <f>VLOOKUP($B349,期貨大額交易人未沖銷部位!$A$4:$O$499,7,FALSE)</f>
        <v>#N/A</v>
      </c>
      <c r="Z349" s="43" t="e">
        <f>VLOOKUP($B349,期貨大額交易人未沖銷部位!$A$4:$O$499,10,FALSE)</f>
        <v>#N/A</v>
      </c>
      <c r="AA349" s="43" t="e">
        <f>VLOOKUP($B349,期貨大額交易人未沖銷部位!$A$4:$O$499,13,FALSE)</f>
        <v>#N/A</v>
      </c>
      <c r="AB349" s="43" t="e">
        <f>VLOOKUP($B349,期貨大額交易人未沖銷部位!$A$4:$O$499,14,FALSE)</f>
        <v>#N/A</v>
      </c>
      <c r="AC349" s="43" t="e">
        <f>VLOOKUP($B349,期貨大額交易人未沖銷部位!$A$4:$O$499,15,FALSE)</f>
        <v>#N/A</v>
      </c>
      <c r="AD349" s="36" t="e">
        <f>VLOOKUP($B349,三大美股走勢!$A$4:$J$495,4,FALSE)</f>
        <v>#N/A</v>
      </c>
      <c r="AE349" s="36" t="e">
        <f>VLOOKUP($B349,三大美股走勢!$A$4:$J$495,7,FALSE)</f>
        <v>#N/A</v>
      </c>
      <c r="AF349" s="36" t="e">
        <f>VLOOKUP($B349,三大美股走勢!$A$4:$J$495,10,FALSE)</f>
        <v>#N/A</v>
      </c>
    </row>
    <row r="350" spans="2:32">
      <c r="B350" s="35">
        <v>43129</v>
      </c>
      <c r="C350" s="36" t="e">
        <f>VLOOKUP($B350,大盤與近月台指!$A$4:$I$499,2,FALSE)</f>
        <v>#N/A</v>
      </c>
      <c r="D350" s="37" t="e">
        <f>VLOOKUP($B350,大盤與近月台指!$A$4:$I$499,3,FALSE)</f>
        <v>#N/A</v>
      </c>
      <c r="E350" s="38" t="e">
        <f>VLOOKUP($B350,大盤與近月台指!$A$4:$I$499,4,FALSE)</f>
        <v>#N/A</v>
      </c>
      <c r="F350" s="36" t="e">
        <f>VLOOKUP($B350,大盤與近月台指!$A$4:$I$499,5,FALSE)</f>
        <v>#N/A</v>
      </c>
      <c r="G350" s="52" t="e">
        <f>VLOOKUP($B350,三大法人買賣超!$A$4:$I$500,3,FALSE)</f>
        <v>#N/A</v>
      </c>
      <c r="H350" s="37" t="e">
        <f>VLOOKUP($B350,三大法人買賣超!$A$4:$I$500,5,FALSE)</f>
        <v>#N/A</v>
      </c>
      <c r="I350" s="29" t="e">
        <f>VLOOKUP($B350,三大法人買賣超!$A$4:$I$500,7,FALSE)</f>
        <v>#N/A</v>
      </c>
      <c r="J350" s="29" t="e">
        <f>VLOOKUP($B350,三大法人買賣超!$A$4:$I$500,9,FALSE)</f>
        <v>#N/A</v>
      </c>
      <c r="K350" s="40">
        <f>新台幣匯率美元指數!B351</f>
        <v>0</v>
      </c>
      <c r="L350" s="41">
        <f>新台幣匯率美元指數!C351</f>
        <v>0</v>
      </c>
      <c r="M350" s="42">
        <f>新台幣匯率美元指數!D351</f>
        <v>0</v>
      </c>
      <c r="N350" s="29" t="e">
        <f>VLOOKUP($B350,期貨未平倉口數!$A$4:$M$499,4,FALSE)</f>
        <v>#N/A</v>
      </c>
      <c r="O350" s="29" t="e">
        <f>VLOOKUP($B350,期貨未平倉口數!$A$4:$M$499,9,FALSE)</f>
        <v>#N/A</v>
      </c>
      <c r="P350" s="29" t="e">
        <f>VLOOKUP($B350,期貨未平倉口數!$A$4:$M$499,10,FALSE)</f>
        <v>#N/A</v>
      </c>
      <c r="Q350" s="29" t="e">
        <f>VLOOKUP($B350,期貨未平倉口數!$A$4:$M$499,11,FALSE)</f>
        <v>#N/A</v>
      </c>
      <c r="R350" s="67" t="e">
        <f>VLOOKUP($B350,選擇權未平倉餘額!$A$4:$I$500,6,FALSE)</f>
        <v>#N/A</v>
      </c>
      <c r="S350" s="67" t="e">
        <f>VLOOKUP($B350,選擇權未平倉餘額!$A$4:$I$500,7,FALSE)</f>
        <v>#N/A</v>
      </c>
      <c r="T350" s="67" t="e">
        <f>VLOOKUP($B350,選擇權未平倉餘額!$A$4:$I$500,8,FALSE)</f>
        <v>#N/A</v>
      </c>
      <c r="U350" s="67" t="e">
        <f>VLOOKUP($B350,選擇權未平倉餘額!$A$4:$I$500,9,FALSE)</f>
        <v>#N/A</v>
      </c>
      <c r="V350" s="42" t="e">
        <f>VLOOKUP($B350,臺指選擇權P_C_Ratios!$A$4:$C$500,3,FALSE)</f>
        <v>#N/A</v>
      </c>
      <c r="W350" s="44" t="e">
        <f>VLOOKUP($B350,散戶多空比!$A$6:$L$500,12,FALSE)</f>
        <v>#N/A</v>
      </c>
      <c r="X350" s="43" t="e">
        <f>VLOOKUP($B350,期貨大額交易人未沖銷部位!$A$4:$O$499,4,FALSE)</f>
        <v>#N/A</v>
      </c>
      <c r="Y350" s="43" t="e">
        <f>VLOOKUP($B350,期貨大額交易人未沖銷部位!$A$4:$O$499,7,FALSE)</f>
        <v>#N/A</v>
      </c>
      <c r="Z350" s="43" t="e">
        <f>VLOOKUP($B350,期貨大額交易人未沖銷部位!$A$4:$O$499,10,FALSE)</f>
        <v>#N/A</v>
      </c>
      <c r="AA350" s="43" t="e">
        <f>VLOOKUP($B350,期貨大額交易人未沖銷部位!$A$4:$O$499,13,FALSE)</f>
        <v>#N/A</v>
      </c>
      <c r="AB350" s="43" t="e">
        <f>VLOOKUP($B350,期貨大額交易人未沖銷部位!$A$4:$O$499,14,FALSE)</f>
        <v>#N/A</v>
      </c>
      <c r="AC350" s="43" t="e">
        <f>VLOOKUP($B350,期貨大額交易人未沖銷部位!$A$4:$O$499,15,FALSE)</f>
        <v>#N/A</v>
      </c>
      <c r="AD350" s="36" t="e">
        <f>VLOOKUP($B350,三大美股走勢!$A$4:$J$495,4,FALSE)</f>
        <v>#N/A</v>
      </c>
      <c r="AE350" s="36" t="e">
        <f>VLOOKUP($B350,三大美股走勢!$A$4:$J$495,7,FALSE)</f>
        <v>#N/A</v>
      </c>
      <c r="AF350" s="36" t="e">
        <f>VLOOKUP($B350,三大美股走勢!$A$4:$J$495,10,FALSE)</f>
        <v>#N/A</v>
      </c>
    </row>
    <row r="351" spans="2:32">
      <c r="B351" s="35">
        <v>43130</v>
      </c>
      <c r="C351" s="36" t="e">
        <f>VLOOKUP($B351,大盤與近月台指!$A$4:$I$499,2,FALSE)</f>
        <v>#N/A</v>
      </c>
      <c r="D351" s="37" t="e">
        <f>VLOOKUP($B351,大盤與近月台指!$A$4:$I$499,3,FALSE)</f>
        <v>#N/A</v>
      </c>
      <c r="E351" s="38" t="e">
        <f>VLOOKUP($B351,大盤與近月台指!$A$4:$I$499,4,FALSE)</f>
        <v>#N/A</v>
      </c>
      <c r="F351" s="36" t="e">
        <f>VLOOKUP($B351,大盤與近月台指!$A$4:$I$499,5,FALSE)</f>
        <v>#N/A</v>
      </c>
      <c r="G351" s="52" t="e">
        <f>VLOOKUP($B351,三大法人買賣超!$A$4:$I$500,3,FALSE)</f>
        <v>#N/A</v>
      </c>
      <c r="H351" s="37" t="e">
        <f>VLOOKUP($B351,三大法人買賣超!$A$4:$I$500,5,FALSE)</f>
        <v>#N/A</v>
      </c>
      <c r="I351" s="29" t="e">
        <f>VLOOKUP($B351,三大法人買賣超!$A$4:$I$500,7,FALSE)</f>
        <v>#N/A</v>
      </c>
      <c r="J351" s="29" t="e">
        <f>VLOOKUP($B351,三大法人買賣超!$A$4:$I$500,9,FALSE)</f>
        <v>#N/A</v>
      </c>
      <c r="K351" s="40">
        <f>新台幣匯率美元指數!B352</f>
        <v>0</v>
      </c>
      <c r="L351" s="41">
        <f>新台幣匯率美元指數!C352</f>
        <v>0</v>
      </c>
      <c r="M351" s="42">
        <f>新台幣匯率美元指數!D352</f>
        <v>0</v>
      </c>
      <c r="N351" s="29" t="e">
        <f>VLOOKUP($B351,期貨未平倉口數!$A$4:$M$499,4,FALSE)</f>
        <v>#N/A</v>
      </c>
      <c r="O351" s="29" t="e">
        <f>VLOOKUP($B351,期貨未平倉口數!$A$4:$M$499,9,FALSE)</f>
        <v>#N/A</v>
      </c>
      <c r="P351" s="29" t="e">
        <f>VLOOKUP($B351,期貨未平倉口數!$A$4:$M$499,10,FALSE)</f>
        <v>#N/A</v>
      </c>
      <c r="Q351" s="29" t="e">
        <f>VLOOKUP($B351,期貨未平倉口數!$A$4:$M$499,11,FALSE)</f>
        <v>#N/A</v>
      </c>
      <c r="R351" s="67" t="e">
        <f>VLOOKUP($B351,選擇權未平倉餘額!$A$4:$I$500,6,FALSE)</f>
        <v>#N/A</v>
      </c>
      <c r="S351" s="67" t="e">
        <f>VLOOKUP($B351,選擇權未平倉餘額!$A$4:$I$500,7,FALSE)</f>
        <v>#N/A</v>
      </c>
      <c r="T351" s="67" t="e">
        <f>VLOOKUP($B351,選擇權未平倉餘額!$A$4:$I$500,8,FALSE)</f>
        <v>#N/A</v>
      </c>
      <c r="U351" s="67" t="e">
        <f>VLOOKUP($B351,選擇權未平倉餘額!$A$4:$I$500,9,FALSE)</f>
        <v>#N/A</v>
      </c>
      <c r="V351" s="42" t="e">
        <f>VLOOKUP($B351,臺指選擇權P_C_Ratios!$A$4:$C$500,3,FALSE)</f>
        <v>#N/A</v>
      </c>
      <c r="W351" s="44" t="e">
        <f>VLOOKUP($B351,散戶多空比!$A$6:$L$500,12,FALSE)</f>
        <v>#N/A</v>
      </c>
      <c r="X351" s="43" t="e">
        <f>VLOOKUP($B351,期貨大額交易人未沖銷部位!$A$4:$O$499,4,FALSE)</f>
        <v>#N/A</v>
      </c>
      <c r="Y351" s="43" t="e">
        <f>VLOOKUP($B351,期貨大額交易人未沖銷部位!$A$4:$O$499,7,FALSE)</f>
        <v>#N/A</v>
      </c>
      <c r="Z351" s="43" t="e">
        <f>VLOOKUP($B351,期貨大額交易人未沖銷部位!$A$4:$O$499,10,FALSE)</f>
        <v>#N/A</v>
      </c>
      <c r="AA351" s="43" t="e">
        <f>VLOOKUP($B351,期貨大額交易人未沖銷部位!$A$4:$O$499,13,FALSE)</f>
        <v>#N/A</v>
      </c>
      <c r="AB351" s="43" t="e">
        <f>VLOOKUP($B351,期貨大額交易人未沖銷部位!$A$4:$O$499,14,FALSE)</f>
        <v>#N/A</v>
      </c>
      <c r="AC351" s="43" t="e">
        <f>VLOOKUP($B351,期貨大額交易人未沖銷部位!$A$4:$O$499,15,FALSE)</f>
        <v>#N/A</v>
      </c>
      <c r="AD351" s="36" t="e">
        <f>VLOOKUP($B351,三大美股走勢!$A$4:$J$495,4,FALSE)</f>
        <v>#N/A</v>
      </c>
      <c r="AE351" s="36" t="e">
        <f>VLOOKUP($B351,三大美股走勢!$A$4:$J$495,7,FALSE)</f>
        <v>#N/A</v>
      </c>
      <c r="AF351" s="36" t="e">
        <f>VLOOKUP($B351,三大美股走勢!$A$4:$J$495,10,FALSE)</f>
        <v>#N/A</v>
      </c>
    </row>
    <row r="352" spans="2:32">
      <c r="B352" s="35">
        <v>43131</v>
      </c>
      <c r="C352" s="36" t="e">
        <f>VLOOKUP($B352,大盤與近月台指!$A$4:$I$499,2,FALSE)</f>
        <v>#N/A</v>
      </c>
      <c r="D352" s="37" t="e">
        <f>VLOOKUP($B352,大盤與近月台指!$A$4:$I$499,3,FALSE)</f>
        <v>#N/A</v>
      </c>
      <c r="E352" s="38" t="e">
        <f>VLOOKUP($B352,大盤與近月台指!$A$4:$I$499,4,FALSE)</f>
        <v>#N/A</v>
      </c>
      <c r="F352" s="36" t="e">
        <f>VLOOKUP($B352,大盤與近月台指!$A$4:$I$499,5,FALSE)</f>
        <v>#N/A</v>
      </c>
      <c r="G352" s="52" t="e">
        <f>VLOOKUP($B352,三大法人買賣超!$A$4:$I$500,3,FALSE)</f>
        <v>#N/A</v>
      </c>
      <c r="H352" s="37" t="e">
        <f>VLOOKUP($B352,三大法人買賣超!$A$4:$I$500,5,FALSE)</f>
        <v>#N/A</v>
      </c>
      <c r="I352" s="29" t="e">
        <f>VLOOKUP($B352,三大法人買賣超!$A$4:$I$500,7,FALSE)</f>
        <v>#N/A</v>
      </c>
      <c r="J352" s="29" t="e">
        <f>VLOOKUP($B352,三大法人買賣超!$A$4:$I$500,9,FALSE)</f>
        <v>#N/A</v>
      </c>
      <c r="K352" s="40">
        <f>新台幣匯率美元指數!B353</f>
        <v>0</v>
      </c>
      <c r="L352" s="41">
        <f>新台幣匯率美元指數!C353</f>
        <v>0</v>
      </c>
      <c r="M352" s="42">
        <f>新台幣匯率美元指數!D353</f>
        <v>0</v>
      </c>
      <c r="N352" s="29" t="e">
        <f>VLOOKUP($B352,期貨未平倉口數!$A$4:$M$499,4,FALSE)</f>
        <v>#N/A</v>
      </c>
      <c r="O352" s="29" t="e">
        <f>VLOOKUP($B352,期貨未平倉口數!$A$4:$M$499,9,FALSE)</f>
        <v>#N/A</v>
      </c>
      <c r="P352" s="29" t="e">
        <f>VLOOKUP($B352,期貨未平倉口數!$A$4:$M$499,10,FALSE)</f>
        <v>#N/A</v>
      </c>
      <c r="Q352" s="29" t="e">
        <f>VLOOKUP($B352,期貨未平倉口數!$A$4:$M$499,11,FALSE)</f>
        <v>#N/A</v>
      </c>
      <c r="R352" s="67" t="e">
        <f>VLOOKUP($B352,選擇權未平倉餘額!$A$4:$I$500,6,FALSE)</f>
        <v>#N/A</v>
      </c>
      <c r="S352" s="67" t="e">
        <f>VLOOKUP($B352,選擇權未平倉餘額!$A$4:$I$500,7,FALSE)</f>
        <v>#N/A</v>
      </c>
      <c r="T352" s="67" t="e">
        <f>VLOOKUP($B352,選擇權未平倉餘額!$A$4:$I$500,8,FALSE)</f>
        <v>#N/A</v>
      </c>
      <c r="U352" s="67" t="e">
        <f>VLOOKUP($B352,選擇權未平倉餘額!$A$4:$I$500,9,FALSE)</f>
        <v>#N/A</v>
      </c>
      <c r="V352" s="42" t="e">
        <f>VLOOKUP($B352,臺指選擇權P_C_Ratios!$A$4:$C$500,3,FALSE)</f>
        <v>#N/A</v>
      </c>
      <c r="W352" s="44" t="e">
        <f>VLOOKUP($B352,散戶多空比!$A$6:$L$500,12,FALSE)</f>
        <v>#N/A</v>
      </c>
      <c r="X352" s="43" t="e">
        <f>VLOOKUP($B352,期貨大額交易人未沖銷部位!$A$4:$O$499,4,FALSE)</f>
        <v>#N/A</v>
      </c>
      <c r="Y352" s="43" t="e">
        <f>VLOOKUP($B352,期貨大額交易人未沖銷部位!$A$4:$O$499,7,FALSE)</f>
        <v>#N/A</v>
      </c>
      <c r="Z352" s="43" t="e">
        <f>VLOOKUP($B352,期貨大額交易人未沖銷部位!$A$4:$O$499,10,FALSE)</f>
        <v>#N/A</v>
      </c>
      <c r="AA352" s="43" t="e">
        <f>VLOOKUP($B352,期貨大額交易人未沖銷部位!$A$4:$O$499,13,FALSE)</f>
        <v>#N/A</v>
      </c>
      <c r="AB352" s="43" t="e">
        <f>VLOOKUP($B352,期貨大額交易人未沖銷部位!$A$4:$O$499,14,FALSE)</f>
        <v>#N/A</v>
      </c>
      <c r="AC352" s="43" t="e">
        <f>VLOOKUP($B352,期貨大額交易人未沖銷部位!$A$4:$O$499,15,FALSE)</f>
        <v>#N/A</v>
      </c>
      <c r="AD352" s="36" t="e">
        <f>VLOOKUP($B352,三大美股走勢!$A$4:$J$495,4,FALSE)</f>
        <v>#N/A</v>
      </c>
      <c r="AE352" s="36" t="e">
        <f>VLOOKUP($B352,三大美股走勢!$A$4:$J$495,7,FALSE)</f>
        <v>#N/A</v>
      </c>
      <c r="AF352" s="36" t="e">
        <f>VLOOKUP($B352,三大美股走勢!$A$4:$J$495,10,FALSE)</f>
        <v>#N/A</v>
      </c>
    </row>
    <row r="353" spans="2:32">
      <c r="B353" s="35">
        <v>43132</v>
      </c>
      <c r="C353" s="36" t="e">
        <f>VLOOKUP($B353,大盤與近月台指!$A$4:$I$499,2,FALSE)</f>
        <v>#N/A</v>
      </c>
      <c r="D353" s="37" t="e">
        <f>VLOOKUP($B353,大盤與近月台指!$A$4:$I$499,3,FALSE)</f>
        <v>#N/A</v>
      </c>
      <c r="E353" s="38" t="e">
        <f>VLOOKUP($B353,大盤與近月台指!$A$4:$I$499,4,FALSE)</f>
        <v>#N/A</v>
      </c>
      <c r="F353" s="36" t="e">
        <f>VLOOKUP($B353,大盤與近月台指!$A$4:$I$499,5,FALSE)</f>
        <v>#N/A</v>
      </c>
      <c r="G353" s="52" t="e">
        <f>VLOOKUP($B353,三大法人買賣超!$A$4:$I$500,3,FALSE)</f>
        <v>#N/A</v>
      </c>
      <c r="H353" s="37" t="e">
        <f>VLOOKUP($B353,三大法人買賣超!$A$4:$I$500,5,FALSE)</f>
        <v>#N/A</v>
      </c>
      <c r="I353" s="29" t="e">
        <f>VLOOKUP($B353,三大法人買賣超!$A$4:$I$500,7,FALSE)</f>
        <v>#N/A</v>
      </c>
      <c r="J353" s="29" t="e">
        <f>VLOOKUP($B353,三大法人買賣超!$A$4:$I$500,9,FALSE)</f>
        <v>#N/A</v>
      </c>
      <c r="K353" s="40">
        <f>新台幣匯率美元指數!B354</f>
        <v>0</v>
      </c>
      <c r="L353" s="41">
        <f>新台幣匯率美元指數!C354</f>
        <v>0</v>
      </c>
      <c r="M353" s="42">
        <f>新台幣匯率美元指數!D354</f>
        <v>0</v>
      </c>
      <c r="N353" s="29" t="e">
        <f>VLOOKUP($B353,期貨未平倉口數!$A$4:$M$499,4,FALSE)</f>
        <v>#N/A</v>
      </c>
      <c r="O353" s="29" t="e">
        <f>VLOOKUP($B353,期貨未平倉口數!$A$4:$M$499,9,FALSE)</f>
        <v>#N/A</v>
      </c>
      <c r="P353" s="29" t="e">
        <f>VLOOKUP($B353,期貨未平倉口數!$A$4:$M$499,10,FALSE)</f>
        <v>#N/A</v>
      </c>
      <c r="Q353" s="29" t="e">
        <f>VLOOKUP($B353,期貨未平倉口數!$A$4:$M$499,11,FALSE)</f>
        <v>#N/A</v>
      </c>
      <c r="R353" s="67" t="e">
        <f>VLOOKUP($B353,選擇權未平倉餘額!$A$4:$I$500,6,FALSE)</f>
        <v>#N/A</v>
      </c>
      <c r="S353" s="67" t="e">
        <f>VLOOKUP($B353,選擇權未平倉餘額!$A$4:$I$500,7,FALSE)</f>
        <v>#N/A</v>
      </c>
      <c r="T353" s="67" t="e">
        <f>VLOOKUP($B353,選擇權未平倉餘額!$A$4:$I$500,8,FALSE)</f>
        <v>#N/A</v>
      </c>
      <c r="U353" s="67" t="e">
        <f>VLOOKUP($B353,選擇權未平倉餘額!$A$4:$I$500,9,FALSE)</f>
        <v>#N/A</v>
      </c>
      <c r="V353" s="42" t="e">
        <f>VLOOKUP($B353,臺指選擇權P_C_Ratios!$A$4:$C$500,3,FALSE)</f>
        <v>#N/A</v>
      </c>
      <c r="W353" s="44" t="e">
        <f>VLOOKUP($B353,散戶多空比!$A$6:$L$500,12,FALSE)</f>
        <v>#N/A</v>
      </c>
      <c r="X353" s="43" t="e">
        <f>VLOOKUP($B353,期貨大額交易人未沖銷部位!$A$4:$O$499,4,FALSE)</f>
        <v>#N/A</v>
      </c>
      <c r="Y353" s="43" t="e">
        <f>VLOOKUP($B353,期貨大額交易人未沖銷部位!$A$4:$O$499,7,FALSE)</f>
        <v>#N/A</v>
      </c>
      <c r="Z353" s="43" t="e">
        <f>VLOOKUP($B353,期貨大額交易人未沖銷部位!$A$4:$O$499,10,FALSE)</f>
        <v>#N/A</v>
      </c>
      <c r="AA353" s="43" t="e">
        <f>VLOOKUP($B353,期貨大額交易人未沖銷部位!$A$4:$O$499,13,FALSE)</f>
        <v>#N/A</v>
      </c>
      <c r="AB353" s="43" t="e">
        <f>VLOOKUP($B353,期貨大額交易人未沖銷部位!$A$4:$O$499,14,FALSE)</f>
        <v>#N/A</v>
      </c>
      <c r="AC353" s="43" t="e">
        <f>VLOOKUP($B353,期貨大額交易人未沖銷部位!$A$4:$O$499,15,FALSE)</f>
        <v>#N/A</v>
      </c>
      <c r="AD353" s="36" t="e">
        <f>VLOOKUP($B353,三大美股走勢!$A$4:$J$495,4,FALSE)</f>
        <v>#N/A</v>
      </c>
      <c r="AE353" s="36" t="e">
        <f>VLOOKUP($B353,三大美股走勢!$A$4:$J$495,7,FALSE)</f>
        <v>#N/A</v>
      </c>
      <c r="AF353" s="36" t="e">
        <f>VLOOKUP($B353,三大美股走勢!$A$4:$J$495,10,FALSE)</f>
        <v>#N/A</v>
      </c>
    </row>
    <row r="354" spans="2:32">
      <c r="B354" s="35">
        <v>43133</v>
      </c>
      <c r="C354" s="36" t="e">
        <f>VLOOKUP($B354,大盤與近月台指!$A$4:$I$499,2,FALSE)</f>
        <v>#N/A</v>
      </c>
      <c r="D354" s="37" t="e">
        <f>VLOOKUP($B354,大盤與近月台指!$A$4:$I$499,3,FALSE)</f>
        <v>#N/A</v>
      </c>
      <c r="E354" s="38" t="e">
        <f>VLOOKUP($B354,大盤與近月台指!$A$4:$I$499,4,FALSE)</f>
        <v>#N/A</v>
      </c>
      <c r="F354" s="36" t="e">
        <f>VLOOKUP($B354,大盤與近月台指!$A$4:$I$499,5,FALSE)</f>
        <v>#N/A</v>
      </c>
      <c r="G354" s="52" t="e">
        <f>VLOOKUP($B354,三大法人買賣超!$A$4:$I$500,3,FALSE)</f>
        <v>#N/A</v>
      </c>
      <c r="H354" s="37" t="e">
        <f>VLOOKUP($B354,三大法人買賣超!$A$4:$I$500,5,FALSE)</f>
        <v>#N/A</v>
      </c>
      <c r="I354" s="29" t="e">
        <f>VLOOKUP($B354,三大法人買賣超!$A$4:$I$500,7,FALSE)</f>
        <v>#N/A</v>
      </c>
      <c r="J354" s="29" t="e">
        <f>VLOOKUP($B354,三大法人買賣超!$A$4:$I$500,9,FALSE)</f>
        <v>#N/A</v>
      </c>
      <c r="K354" s="40">
        <f>新台幣匯率美元指數!B355</f>
        <v>0</v>
      </c>
      <c r="L354" s="41">
        <f>新台幣匯率美元指數!C355</f>
        <v>0</v>
      </c>
      <c r="M354" s="42">
        <f>新台幣匯率美元指數!D355</f>
        <v>0</v>
      </c>
      <c r="N354" s="29" t="e">
        <f>VLOOKUP($B354,期貨未平倉口數!$A$4:$M$499,4,FALSE)</f>
        <v>#N/A</v>
      </c>
      <c r="O354" s="29" t="e">
        <f>VLOOKUP($B354,期貨未平倉口數!$A$4:$M$499,9,FALSE)</f>
        <v>#N/A</v>
      </c>
      <c r="P354" s="29" t="e">
        <f>VLOOKUP($B354,期貨未平倉口數!$A$4:$M$499,10,FALSE)</f>
        <v>#N/A</v>
      </c>
      <c r="Q354" s="29" t="e">
        <f>VLOOKUP($B354,期貨未平倉口數!$A$4:$M$499,11,FALSE)</f>
        <v>#N/A</v>
      </c>
      <c r="R354" s="67" t="e">
        <f>VLOOKUP($B354,選擇權未平倉餘額!$A$4:$I$500,6,FALSE)</f>
        <v>#N/A</v>
      </c>
      <c r="S354" s="67" t="e">
        <f>VLOOKUP($B354,選擇權未平倉餘額!$A$4:$I$500,7,FALSE)</f>
        <v>#N/A</v>
      </c>
      <c r="T354" s="67" t="e">
        <f>VLOOKUP($B354,選擇權未平倉餘額!$A$4:$I$500,8,FALSE)</f>
        <v>#N/A</v>
      </c>
      <c r="U354" s="67" t="e">
        <f>VLOOKUP($B354,選擇權未平倉餘額!$A$4:$I$500,9,FALSE)</f>
        <v>#N/A</v>
      </c>
      <c r="V354" s="42" t="e">
        <f>VLOOKUP($B354,臺指選擇權P_C_Ratios!$A$4:$C$500,3,FALSE)</f>
        <v>#N/A</v>
      </c>
      <c r="W354" s="44" t="e">
        <f>VLOOKUP($B354,散戶多空比!$A$6:$L$500,12,FALSE)</f>
        <v>#N/A</v>
      </c>
      <c r="X354" s="43" t="e">
        <f>VLOOKUP($B354,期貨大額交易人未沖銷部位!$A$4:$O$499,4,FALSE)</f>
        <v>#N/A</v>
      </c>
      <c r="Y354" s="43" t="e">
        <f>VLOOKUP($B354,期貨大額交易人未沖銷部位!$A$4:$O$499,7,FALSE)</f>
        <v>#N/A</v>
      </c>
      <c r="Z354" s="43" t="e">
        <f>VLOOKUP($B354,期貨大額交易人未沖銷部位!$A$4:$O$499,10,FALSE)</f>
        <v>#N/A</v>
      </c>
      <c r="AA354" s="43" t="e">
        <f>VLOOKUP($B354,期貨大額交易人未沖銷部位!$A$4:$O$499,13,FALSE)</f>
        <v>#N/A</v>
      </c>
      <c r="AB354" s="43" t="e">
        <f>VLOOKUP($B354,期貨大額交易人未沖銷部位!$A$4:$O$499,14,FALSE)</f>
        <v>#N/A</v>
      </c>
      <c r="AC354" s="43" t="e">
        <f>VLOOKUP($B354,期貨大額交易人未沖銷部位!$A$4:$O$499,15,FALSE)</f>
        <v>#N/A</v>
      </c>
      <c r="AD354" s="36" t="e">
        <f>VLOOKUP($B354,三大美股走勢!$A$4:$J$495,4,FALSE)</f>
        <v>#N/A</v>
      </c>
      <c r="AE354" s="36" t="e">
        <f>VLOOKUP($B354,三大美股走勢!$A$4:$J$495,7,FALSE)</f>
        <v>#N/A</v>
      </c>
      <c r="AF354" s="36" t="e">
        <f>VLOOKUP($B354,三大美股走勢!$A$4:$J$495,10,FALSE)</f>
        <v>#N/A</v>
      </c>
    </row>
    <row r="355" spans="2:32">
      <c r="B355" s="35">
        <v>43134</v>
      </c>
      <c r="C355" s="36" t="e">
        <f>VLOOKUP($B355,大盤與近月台指!$A$4:$I$499,2,FALSE)</f>
        <v>#N/A</v>
      </c>
      <c r="D355" s="37" t="e">
        <f>VLOOKUP($B355,大盤與近月台指!$A$4:$I$499,3,FALSE)</f>
        <v>#N/A</v>
      </c>
      <c r="E355" s="38" t="e">
        <f>VLOOKUP($B355,大盤與近月台指!$A$4:$I$499,4,FALSE)</f>
        <v>#N/A</v>
      </c>
      <c r="F355" s="36" t="e">
        <f>VLOOKUP($B355,大盤與近月台指!$A$4:$I$499,5,FALSE)</f>
        <v>#N/A</v>
      </c>
      <c r="G355" s="52" t="e">
        <f>VLOOKUP($B355,三大法人買賣超!$A$4:$I$500,3,FALSE)</f>
        <v>#N/A</v>
      </c>
      <c r="H355" s="37" t="e">
        <f>VLOOKUP($B355,三大法人買賣超!$A$4:$I$500,5,FALSE)</f>
        <v>#N/A</v>
      </c>
      <c r="I355" s="29" t="e">
        <f>VLOOKUP($B355,三大法人買賣超!$A$4:$I$500,7,FALSE)</f>
        <v>#N/A</v>
      </c>
      <c r="J355" s="29" t="e">
        <f>VLOOKUP($B355,三大法人買賣超!$A$4:$I$500,9,FALSE)</f>
        <v>#N/A</v>
      </c>
      <c r="K355" s="40">
        <f>新台幣匯率美元指數!B356</f>
        <v>0</v>
      </c>
      <c r="L355" s="41">
        <f>新台幣匯率美元指數!C356</f>
        <v>0</v>
      </c>
      <c r="M355" s="42">
        <f>新台幣匯率美元指數!D356</f>
        <v>0</v>
      </c>
      <c r="N355" s="29" t="e">
        <f>VLOOKUP($B355,期貨未平倉口數!$A$4:$M$499,4,FALSE)</f>
        <v>#N/A</v>
      </c>
      <c r="O355" s="29" t="e">
        <f>VLOOKUP($B355,期貨未平倉口數!$A$4:$M$499,9,FALSE)</f>
        <v>#N/A</v>
      </c>
      <c r="P355" s="29" t="e">
        <f>VLOOKUP($B355,期貨未平倉口數!$A$4:$M$499,10,FALSE)</f>
        <v>#N/A</v>
      </c>
      <c r="Q355" s="29" t="e">
        <f>VLOOKUP($B355,期貨未平倉口數!$A$4:$M$499,11,FALSE)</f>
        <v>#N/A</v>
      </c>
      <c r="R355" s="67" t="e">
        <f>VLOOKUP($B355,選擇權未平倉餘額!$A$4:$I$500,6,FALSE)</f>
        <v>#N/A</v>
      </c>
      <c r="S355" s="67" t="e">
        <f>VLOOKUP($B355,選擇權未平倉餘額!$A$4:$I$500,7,FALSE)</f>
        <v>#N/A</v>
      </c>
      <c r="T355" s="67" t="e">
        <f>VLOOKUP($B355,選擇權未平倉餘額!$A$4:$I$500,8,FALSE)</f>
        <v>#N/A</v>
      </c>
      <c r="U355" s="67" t="e">
        <f>VLOOKUP($B355,選擇權未平倉餘額!$A$4:$I$500,9,FALSE)</f>
        <v>#N/A</v>
      </c>
      <c r="V355" s="42" t="e">
        <f>VLOOKUP($B355,臺指選擇權P_C_Ratios!$A$4:$C$500,3,FALSE)</f>
        <v>#N/A</v>
      </c>
      <c r="W355" s="44" t="e">
        <f>VLOOKUP($B355,散戶多空比!$A$6:$L$500,12,FALSE)</f>
        <v>#N/A</v>
      </c>
      <c r="X355" s="43" t="e">
        <f>VLOOKUP($B355,期貨大額交易人未沖銷部位!$A$4:$O$499,4,FALSE)</f>
        <v>#N/A</v>
      </c>
      <c r="Y355" s="43" t="e">
        <f>VLOOKUP($B355,期貨大額交易人未沖銷部位!$A$4:$O$499,7,FALSE)</f>
        <v>#N/A</v>
      </c>
      <c r="Z355" s="43" t="e">
        <f>VLOOKUP($B355,期貨大額交易人未沖銷部位!$A$4:$O$499,10,FALSE)</f>
        <v>#N/A</v>
      </c>
      <c r="AA355" s="43" t="e">
        <f>VLOOKUP($B355,期貨大額交易人未沖銷部位!$A$4:$O$499,13,FALSE)</f>
        <v>#N/A</v>
      </c>
      <c r="AB355" s="43" t="e">
        <f>VLOOKUP($B355,期貨大額交易人未沖銷部位!$A$4:$O$499,14,FALSE)</f>
        <v>#N/A</v>
      </c>
      <c r="AC355" s="43" t="e">
        <f>VLOOKUP($B355,期貨大額交易人未沖銷部位!$A$4:$O$499,15,FALSE)</f>
        <v>#N/A</v>
      </c>
      <c r="AD355" s="36" t="e">
        <f>VLOOKUP($B355,三大美股走勢!$A$4:$J$495,4,FALSE)</f>
        <v>#N/A</v>
      </c>
      <c r="AE355" s="36" t="e">
        <f>VLOOKUP($B355,三大美股走勢!$A$4:$J$495,7,FALSE)</f>
        <v>#N/A</v>
      </c>
      <c r="AF355" s="36" t="e">
        <f>VLOOKUP($B355,三大美股走勢!$A$4:$J$495,10,FALSE)</f>
        <v>#N/A</v>
      </c>
    </row>
    <row r="356" spans="2:32">
      <c r="B356" s="35">
        <v>43135</v>
      </c>
      <c r="C356" s="36" t="e">
        <f>VLOOKUP($B356,大盤與近月台指!$A$4:$I$499,2,FALSE)</f>
        <v>#N/A</v>
      </c>
      <c r="D356" s="37" t="e">
        <f>VLOOKUP($B356,大盤與近月台指!$A$4:$I$499,3,FALSE)</f>
        <v>#N/A</v>
      </c>
      <c r="E356" s="38" t="e">
        <f>VLOOKUP($B356,大盤與近月台指!$A$4:$I$499,4,FALSE)</f>
        <v>#N/A</v>
      </c>
      <c r="F356" s="36" t="e">
        <f>VLOOKUP($B356,大盤與近月台指!$A$4:$I$499,5,FALSE)</f>
        <v>#N/A</v>
      </c>
      <c r="G356" s="52" t="e">
        <f>VLOOKUP($B356,三大法人買賣超!$A$4:$I$500,3,FALSE)</f>
        <v>#N/A</v>
      </c>
      <c r="H356" s="37" t="e">
        <f>VLOOKUP($B356,三大法人買賣超!$A$4:$I$500,5,FALSE)</f>
        <v>#N/A</v>
      </c>
      <c r="I356" s="29" t="e">
        <f>VLOOKUP($B356,三大法人買賣超!$A$4:$I$500,7,FALSE)</f>
        <v>#N/A</v>
      </c>
      <c r="J356" s="29" t="e">
        <f>VLOOKUP($B356,三大法人買賣超!$A$4:$I$500,9,FALSE)</f>
        <v>#N/A</v>
      </c>
      <c r="K356" s="40">
        <f>新台幣匯率美元指數!B357</f>
        <v>0</v>
      </c>
      <c r="L356" s="41">
        <f>新台幣匯率美元指數!C357</f>
        <v>0</v>
      </c>
      <c r="M356" s="42">
        <f>新台幣匯率美元指數!D357</f>
        <v>0</v>
      </c>
      <c r="N356" s="29" t="e">
        <f>VLOOKUP($B356,期貨未平倉口數!$A$4:$M$499,4,FALSE)</f>
        <v>#N/A</v>
      </c>
      <c r="O356" s="29" t="e">
        <f>VLOOKUP($B356,期貨未平倉口數!$A$4:$M$499,9,FALSE)</f>
        <v>#N/A</v>
      </c>
      <c r="P356" s="29" t="e">
        <f>VLOOKUP($B356,期貨未平倉口數!$A$4:$M$499,10,FALSE)</f>
        <v>#N/A</v>
      </c>
      <c r="Q356" s="29" t="e">
        <f>VLOOKUP($B356,期貨未平倉口數!$A$4:$M$499,11,FALSE)</f>
        <v>#N/A</v>
      </c>
      <c r="R356" s="67" t="e">
        <f>VLOOKUP($B356,選擇權未平倉餘額!$A$4:$I$500,6,FALSE)</f>
        <v>#N/A</v>
      </c>
      <c r="S356" s="67" t="e">
        <f>VLOOKUP($B356,選擇權未平倉餘額!$A$4:$I$500,7,FALSE)</f>
        <v>#N/A</v>
      </c>
      <c r="T356" s="67" t="e">
        <f>VLOOKUP($B356,選擇權未平倉餘額!$A$4:$I$500,8,FALSE)</f>
        <v>#N/A</v>
      </c>
      <c r="U356" s="67" t="e">
        <f>VLOOKUP($B356,選擇權未平倉餘額!$A$4:$I$500,9,FALSE)</f>
        <v>#N/A</v>
      </c>
      <c r="V356" s="42" t="e">
        <f>VLOOKUP($B356,臺指選擇權P_C_Ratios!$A$4:$C$500,3,FALSE)</f>
        <v>#N/A</v>
      </c>
      <c r="W356" s="44" t="e">
        <f>VLOOKUP($B356,散戶多空比!$A$6:$L$500,12,FALSE)</f>
        <v>#N/A</v>
      </c>
      <c r="X356" s="43" t="e">
        <f>VLOOKUP($B356,期貨大額交易人未沖銷部位!$A$4:$O$499,4,FALSE)</f>
        <v>#N/A</v>
      </c>
      <c r="Y356" s="43" t="e">
        <f>VLOOKUP($B356,期貨大額交易人未沖銷部位!$A$4:$O$499,7,FALSE)</f>
        <v>#N/A</v>
      </c>
      <c r="Z356" s="43" t="e">
        <f>VLOOKUP($B356,期貨大額交易人未沖銷部位!$A$4:$O$499,10,FALSE)</f>
        <v>#N/A</v>
      </c>
      <c r="AA356" s="43" t="e">
        <f>VLOOKUP($B356,期貨大額交易人未沖銷部位!$A$4:$O$499,13,FALSE)</f>
        <v>#N/A</v>
      </c>
      <c r="AB356" s="43" t="e">
        <f>VLOOKUP($B356,期貨大額交易人未沖銷部位!$A$4:$O$499,14,FALSE)</f>
        <v>#N/A</v>
      </c>
      <c r="AC356" s="43" t="e">
        <f>VLOOKUP($B356,期貨大額交易人未沖銷部位!$A$4:$O$499,15,FALSE)</f>
        <v>#N/A</v>
      </c>
      <c r="AD356" s="36" t="e">
        <f>VLOOKUP($B356,三大美股走勢!$A$4:$J$495,4,FALSE)</f>
        <v>#N/A</v>
      </c>
      <c r="AE356" s="36" t="e">
        <f>VLOOKUP($B356,三大美股走勢!$A$4:$J$495,7,FALSE)</f>
        <v>#N/A</v>
      </c>
      <c r="AF356" s="36" t="e">
        <f>VLOOKUP($B356,三大美股走勢!$A$4:$J$495,10,FALSE)</f>
        <v>#N/A</v>
      </c>
    </row>
    <row r="357" spans="2:32">
      <c r="B357" s="35">
        <v>43136</v>
      </c>
      <c r="C357" s="36" t="e">
        <f>VLOOKUP($B357,大盤與近月台指!$A$4:$I$499,2,FALSE)</f>
        <v>#N/A</v>
      </c>
      <c r="D357" s="37" t="e">
        <f>VLOOKUP($B357,大盤與近月台指!$A$4:$I$499,3,FALSE)</f>
        <v>#N/A</v>
      </c>
      <c r="E357" s="38" t="e">
        <f>VLOOKUP($B357,大盤與近月台指!$A$4:$I$499,4,FALSE)</f>
        <v>#N/A</v>
      </c>
      <c r="F357" s="36" t="e">
        <f>VLOOKUP($B357,大盤與近月台指!$A$4:$I$499,5,FALSE)</f>
        <v>#N/A</v>
      </c>
      <c r="G357" s="52" t="e">
        <f>VLOOKUP($B357,三大法人買賣超!$A$4:$I$500,3,FALSE)</f>
        <v>#N/A</v>
      </c>
      <c r="H357" s="37" t="e">
        <f>VLOOKUP($B357,三大法人買賣超!$A$4:$I$500,5,FALSE)</f>
        <v>#N/A</v>
      </c>
      <c r="I357" s="29" t="e">
        <f>VLOOKUP($B357,三大法人買賣超!$A$4:$I$500,7,FALSE)</f>
        <v>#N/A</v>
      </c>
      <c r="J357" s="29" t="e">
        <f>VLOOKUP($B357,三大法人買賣超!$A$4:$I$500,9,FALSE)</f>
        <v>#N/A</v>
      </c>
      <c r="K357" s="40">
        <f>新台幣匯率美元指數!B358</f>
        <v>0</v>
      </c>
      <c r="L357" s="41">
        <f>新台幣匯率美元指數!C358</f>
        <v>0</v>
      </c>
      <c r="M357" s="42">
        <f>新台幣匯率美元指數!D358</f>
        <v>0</v>
      </c>
      <c r="N357" s="29" t="e">
        <f>VLOOKUP($B357,期貨未平倉口數!$A$4:$M$499,4,FALSE)</f>
        <v>#N/A</v>
      </c>
      <c r="O357" s="29" t="e">
        <f>VLOOKUP($B357,期貨未平倉口數!$A$4:$M$499,9,FALSE)</f>
        <v>#N/A</v>
      </c>
      <c r="P357" s="29" t="e">
        <f>VLOOKUP($B357,期貨未平倉口數!$A$4:$M$499,10,FALSE)</f>
        <v>#N/A</v>
      </c>
      <c r="Q357" s="29" t="e">
        <f>VLOOKUP($B357,期貨未平倉口數!$A$4:$M$499,11,FALSE)</f>
        <v>#N/A</v>
      </c>
      <c r="R357" s="67" t="e">
        <f>VLOOKUP($B357,選擇權未平倉餘額!$A$4:$I$500,6,FALSE)</f>
        <v>#N/A</v>
      </c>
      <c r="S357" s="67" t="e">
        <f>VLOOKUP($B357,選擇權未平倉餘額!$A$4:$I$500,7,FALSE)</f>
        <v>#N/A</v>
      </c>
      <c r="T357" s="67" t="e">
        <f>VLOOKUP($B357,選擇權未平倉餘額!$A$4:$I$500,8,FALSE)</f>
        <v>#N/A</v>
      </c>
      <c r="U357" s="67" t="e">
        <f>VLOOKUP($B357,選擇權未平倉餘額!$A$4:$I$500,9,FALSE)</f>
        <v>#N/A</v>
      </c>
      <c r="V357" s="42" t="e">
        <f>VLOOKUP($B357,臺指選擇權P_C_Ratios!$A$4:$C$500,3,FALSE)</f>
        <v>#N/A</v>
      </c>
      <c r="W357" s="44" t="e">
        <f>VLOOKUP($B357,散戶多空比!$A$6:$L$500,12,FALSE)</f>
        <v>#N/A</v>
      </c>
      <c r="X357" s="43" t="e">
        <f>VLOOKUP($B357,期貨大額交易人未沖銷部位!$A$4:$O$499,4,FALSE)</f>
        <v>#N/A</v>
      </c>
      <c r="Y357" s="43" t="e">
        <f>VLOOKUP($B357,期貨大額交易人未沖銷部位!$A$4:$O$499,7,FALSE)</f>
        <v>#N/A</v>
      </c>
      <c r="Z357" s="43" t="e">
        <f>VLOOKUP($B357,期貨大額交易人未沖銷部位!$A$4:$O$499,10,FALSE)</f>
        <v>#N/A</v>
      </c>
      <c r="AA357" s="43" t="e">
        <f>VLOOKUP($B357,期貨大額交易人未沖銷部位!$A$4:$O$499,13,FALSE)</f>
        <v>#N/A</v>
      </c>
      <c r="AB357" s="43" t="e">
        <f>VLOOKUP($B357,期貨大額交易人未沖銷部位!$A$4:$O$499,14,FALSE)</f>
        <v>#N/A</v>
      </c>
      <c r="AC357" s="43" t="e">
        <f>VLOOKUP($B357,期貨大額交易人未沖銷部位!$A$4:$O$499,15,FALSE)</f>
        <v>#N/A</v>
      </c>
      <c r="AD357" s="36" t="e">
        <f>VLOOKUP($B357,三大美股走勢!$A$4:$J$495,4,FALSE)</f>
        <v>#N/A</v>
      </c>
      <c r="AE357" s="36" t="e">
        <f>VLOOKUP($B357,三大美股走勢!$A$4:$J$495,7,FALSE)</f>
        <v>#N/A</v>
      </c>
      <c r="AF357" s="36" t="e">
        <f>VLOOKUP($B357,三大美股走勢!$A$4:$J$495,10,FALSE)</f>
        <v>#N/A</v>
      </c>
    </row>
    <row r="358" spans="2:32">
      <c r="B358" s="35">
        <v>43137</v>
      </c>
      <c r="C358" s="36" t="e">
        <f>VLOOKUP($B358,大盤與近月台指!$A$4:$I$499,2,FALSE)</f>
        <v>#N/A</v>
      </c>
      <c r="D358" s="37" t="e">
        <f>VLOOKUP($B358,大盤與近月台指!$A$4:$I$499,3,FALSE)</f>
        <v>#N/A</v>
      </c>
      <c r="E358" s="38" t="e">
        <f>VLOOKUP($B358,大盤與近月台指!$A$4:$I$499,4,FALSE)</f>
        <v>#N/A</v>
      </c>
      <c r="F358" s="36" t="e">
        <f>VLOOKUP($B358,大盤與近月台指!$A$4:$I$499,5,FALSE)</f>
        <v>#N/A</v>
      </c>
      <c r="G358" s="52" t="e">
        <f>VLOOKUP($B358,三大法人買賣超!$A$4:$I$500,3,FALSE)</f>
        <v>#N/A</v>
      </c>
      <c r="H358" s="37" t="e">
        <f>VLOOKUP($B358,三大法人買賣超!$A$4:$I$500,5,FALSE)</f>
        <v>#N/A</v>
      </c>
      <c r="I358" s="29" t="e">
        <f>VLOOKUP($B358,三大法人買賣超!$A$4:$I$500,7,FALSE)</f>
        <v>#N/A</v>
      </c>
      <c r="J358" s="29" t="e">
        <f>VLOOKUP($B358,三大法人買賣超!$A$4:$I$500,9,FALSE)</f>
        <v>#N/A</v>
      </c>
      <c r="K358" s="40">
        <f>新台幣匯率美元指數!B359</f>
        <v>0</v>
      </c>
      <c r="L358" s="41">
        <f>新台幣匯率美元指數!C359</f>
        <v>0</v>
      </c>
      <c r="M358" s="42">
        <f>新台幣匯率美元指數!D359</f>
        <v>0</v>
      </c>
      <c r="N358" s="29" t="e">
        <f>VLOOKUP($B358,期貨未平倉口數!$A$4:$M$499,4,FALSE)</f>
        <v>#N/A</v>
      </c>
      <c r="O358" s="29" t="e">
        <f>VLOOKUP($B358,期貨未平倉口數!$A$4:$M$499,9,FALSE)</f>
        <v>#N/A</v>
      </c>
      <c r="P358" s="29" t="e">
        <f>VLOOKUP($B358,期貨未平倉口數!$A$4:$M$499,10,FALSE)</f>
        <v>#N/A</v>
      </c>
      <c r="Q358" s="29" t="e">
        <f>VLOOKUP($B358,期貨未平倉口數!$A$4:$M$499,11,FALSE)</f>
        <v>#N/A</v>
      </c>
      <c r="R358" s="67" t="e">
        <f>VLOOKUP($B358,選擇權未平倉餘額!$A$4:$I$500,6,FALSE)</f>
        <v>#N/A</v>
      </c>
      <c r="S358" s="67" t="e">
        <f>VLOOKUP($B358,選擇權未平倉餘額!$A$4:$I$500,7,FALSE)</f>
        <v>#N/A</v>
      </c>
      <c r="T358" s="67" t="e">
        <f>VLOOKUP($B358,選擇權未平倉餘額!$A$4:$I$500,8,FALSE)</f>
        <v>#N/A</v>
      </c>
      <c r="U358" s="67" t="e">
        <f>VLOOKUP($B358,選擇權未平倉餘額!$A$4:$I$500,9,FALSE)</f>
        <v>#N/A</v>
      </c>
      <c r="V358" s="42" t="e">
        <f>VLOOKUP($B358,臺指選擇權P_C_Ratios!$A$4:$C$500,3,FALSE)</f>
        <v>#N/A</v>
      </c>
      <c r="W358" s="44" t="e">
        <f>VLOOKUP($B358,散戶多空比!$A$6:$L$500,12,FALSE)</f>
        <v>#N/A</v>
      </c>
      <c r="X358" s="43" t="e">
        <f>VLOOKUP($B358,期貨大額交易人未沖銷部位!$A$4:$O$499,4,FALSE)</f>
        <v>#N/A</v>
      </c>
      <c r="Y358" s="43" t="e">
        <f>VLOOKUP($B358,期貨大額交易人未沖銷部位!$A$4:$O$499,7,FALSE)</f>
        <v>#N/A</v>
      </c>
      <c r="Z358" s="43" t="e">
        <f>VLOOKUP($B358,期貨大額交易人未沖銷部位!$A$4:$O$499,10,FALSE)</f>
        <v>#N/A</v>
      </c>
      <c r="AA358" s="43" t="e">
        <f>VLOOKUP($B358,期貨大額交易人未沖銷部位!$A$4:$O$499,13,FALSE)</f>
        <v>#N/A</v>
      </c>
      <c r="AB358" s="43" t="e">
        <f>VLOOKUP($B358,期貨大額交易人未沖銷部位!$A$4:$O$499,14,FALSE)</f>
        <v>#N/A</v>
      </c>
      <c r="AC358" s="43" t="e">
        <f>VLOOKUP($B358,期貨大額交易人未沖銷部位!$A$4:$O$499,15,FALSE)</f>
        <v>#N/A</v>
      </c>
      <c r="AD358" s="36" t="e">
        <f>VLOOKUP($B358,三大美股走勢!$A$4:$J$495,4,FALSE)</f>
        <v>#N/A</v>
      </c>
      <c r="AE358" s="36" t="e">
        <f>VLOOKUP($B358,三大美股走勢!$A$4:$J$495,7,FALSE)</f>
        <v>#N/A</v>
      </c>
      <c r="AF358" s="36" t="e">
        <f>VLOOKUP($B358,三大美股走勢!$A$4:$J$495,10,FALSE)</f>
        <v>#N/A</v>
      </c>
    </row>
    <row r="359" spans="2:32">
      <c r="B359" s="35">
        <v>43138</v>
      </c>
      <c r="C359" s="36" t="e">
        <f>VLOOKUP($B359,大盤與近月台指!$A$4:$I$499,2,FALSE)</f>
        <v>#N/A</v>
      </c>
      <c r="D359" s="37" t="e">
        <f>VLOOKUP($B359,大盤與近月台指!$A$4:$I$499,3,FALSE)</f>
        <v>#N/A</v>
      </c>
      <c r="E359" s="38" t="e">
        <f>VLOOKUP($B359,大盤與近月台指!$A$4:$I$499,4,FALSE)</f>
        <v>#N/A</v>
      </c>
      <c r="F359" s="36" t="e">
        <f>VLOOKUP($B359,大盤與近月台指!$A$4:$I$499,5,FALSE)</f>
        <v>#N/A</v>
      </c>
      <c r="G359" s="52" t="e">
        <f>VLOOKUP($B359,三大法人買賣超!$A$4:$I$500,3,FALSE)</f>
        <v>#N/A</v>
      </c>
      <c r="H359" s="37" t="e">
        <f>VLOOKUP($B359,三大法人買賣超!$A$4:$I$500,5,FALSE)</f>
        <v>#N/A</v>
      </c>
      <c r="I359" s="29" t="e">
        <f>VLOOKUP($B359,三大法人買賣超!$A$4:$I$500,7,FALSE)</f>
        <v>#N/A</v>
      </c>
      <c r="J359" s="29" t="e">
        <f>VLOOKUP($B359,三大法人買賣超!$A$4:$I$500,9,FALSE)</f>
        <v>#N/A</v>
      </c>
      <c r="K359" s="40">
        <f>新台幣匯率美元指數!B360</f>
        <v>0</v>
      </c>
      <c r="L359" s="41">
        <f>新台幣匯率美元指數!C360</f>
        <v>0</v>
      </c>
      <c r="M359" s="42">
        <f>新台幣匯率美元指數!D360</f>
        <v>0</v>
      </c>
      <c r="N359" s="29" t="e">
        <f>VLOOKUP($B359,期貨未平倉口數!$A$4:$M$499,4,FALSE)</f>
        <v>#N/A</v>
      </c>
      <c r="O359" s="29" t="e">
        <f>VLOOKUP($B359,期貨未平倉口數!$A$4:$M$499,9,FALSE)</f>
        <v>#N/A</v>
      </c>
      <c r="P359" s="29" t="e">
        <f>VLOOKUP($B359,期貨未平倉口數!$A$4:$M$499,10,FALSE)</f>
        <v>#N/A</v>
      </c>
      <c r="Q359" s="29" t="e">
        <f>VLOOKUP($B359,期貨未平倉口數!$A$4:$M$499,11,FALSE)</f>
        <v>#N/A</v>
      </c>
      <c r="R359" s="67" t="e">
        <f>VLOOKUP($B359,選擇權未平倉餘額!$A$4:$I$500,6,FALSE)</f>
        <v>#N/A</v>
      </c>
      <c r="S359" s="67" t="e">
        <f>VLOOKUP($B359,選擇權未平倉餘額!$A$4:$I$500,7,FALSE)</f>
        <v>#N/A</v>
      </c>
      <c r="T359" s="67" t="e">
        <f>VLOOKUP($B359,選擇權未平倉餘額!$A$4:$I$500,8,FALSE)</f>
        <v>#N/A</v>
      </c>
      <c r="U359" s="67" t="e">
        <f>VLOOKUP($B359,選擇權未平倉餘額!$A$4:$I$500,9,FALSE)</f>
        <v>#N/A</v>
      </c>
      <c r="V359" s="42" t="e">
        <f>VLOOKUP($B359,臺指選擇權P_C_Ratios!$A$4:$C$500,3,FALSE)</f>
        <v>#N/A</v>
      </c>
      <c r="W359" s="44" t="e">
        <f>VLOOKUP($B359,散戶多空比!$A$6:$L$500,12,FALSE)</f>
        <v>#N/A</v>
      </c>
      <c r="X359" s="43" t="e">
        <f>VLOOKUP($B359,期貨大額交易人未沖銷部位!$A$4:$O$499,4,FALSE)</f>
        <v>#N/A</v>
      </c>
      <c r="Y359" s="43" t="e">
        <f>VLOOKUP($B359,期貨大額交易人未沖銷部位!$A$4:$O$499,7,FALSE)</f>
        <v>#N/A</v>
      </c>
      <c r="Z359" s="43" t="e">
        <f>VLOOKUP($B359,期貨大額交易人未沖銷部位!$A$4:$O$499,10,FALSE)</f>
        <v>#N/A</v>
      </c>
      <c r="AA359" s="43" t="e">
        <f>VLOOKUP($B359,期貨大額交易人未沖銷部位!$A$4:$O$499,13,FALSE)</f>
        <v>#N/A</v>
      </c>
      <c r="AB359" s="43" t="e">
        <f>VLOOKUP($B359,期貨大額交易人未沖銷部位!$A$4:$O$499,14,FALSE)</f>
        <v>#N/A</v>
      </c>
      <c r="AC359" s="43" t="e">
        <f>VLOOKUP($B359,期貨大額交易人未沖銷部位!$A$4:$O$499,15,FALSE)</f>
        <v>#N/A</v>
      </c>
      <c r="AD359" s="36" t="e">
        <f>VLOOKUP($B359,三大美股走勢!$A$4:$J$495,4,FALSE)</f>
        <v>#N/A</v>
      </c>
      <c r="AE359" s="36" t="e">
        <f>VLOOKUP($B359,三大美股走勢!$A$4:$J$495,7,FALSE)</f>
        <v>#N/A</v>
      </c>
      <c r="AF359" s="36" t="e">
        <f>VLOOKUP($B359,三大美股走勢!$A$4:$J$495,10,FALSE)</f>
        <v>#N/A</v>
      </c>
    </row>
    <row r="360" spans="2:32">
      <c r="B360" s="35">
        <v>43139</v>
      </c>
      <c r="C360" s="36" t="e">
        <f>VLOOKUP($B360,大盤與近月台指!$A$4:$I$499,2,FALSE)</f>
        <v>#N/A</v>
      </c>
      <c r="D360" s="37" t="e">
        <f>VLOOKUP($B360,大盤與近月台指!$A$4:$I$499,3,FALSE)</f>
        <v>#N/A</v>
      </c>
      <c r="E360" s="38" t="e">
        <f>VLOOKUP($B360,大盤與近月台指!$A$4:$I$499,4,FALSE)</f>
        <v>#N/A</v>
      </c>
      <c r="F360" s="36" t="e">
        <f>VLOOKUP($B360,大盤與近月台指!$A$4:$I$499,5,FALSE)</f>
        <v>#N/A</v>
      </c>
      <c r="G360" s="52" t="e">
        <f>VLOOKUP($B360,三大法人買賣超!$A$4:$I$500,3,FALSE)</f>
        <v>#N/A</v>
      </c>
      <c r="H360" s="37" t="e">
        <f>VLOOKUP($B360,三大法人買賣超!$A$4:$I$500,5,FALSE)</f>
        <v>#N/A</v>
      </c>
      <c r="I360" s="29" t="e">
        <f>VLOOKUP($B360,三大法人買賣超!$A$4:$I$500,7,FALSE)</f>
        <v>#N/A</v>
      </c>
      <c r="J360" s="29" t="e">
        <f>VLOOKUP($B360,三大法人買賣超!$A$4:$I$500,9,FALSE)</f>
        <v>#N/A</v>
      </c>
      <c r="K360" s="40">
        <f>新台幣匯率美元指數!B361</f>
        <v>0</v>
      </c>
      <c r="L360" s="41">
        <f>新台幣匯率美元指數!C361</f>
        <v>0</v>
      </c>
      <c r="M360" s="42">
        <f>新台幣匯率美元指數!D361</f>
        <v>0</v>
      </c>
      <c r="N360" s="29" t="e">
        <f>VLOOKUP($B360,期貨未平倉口數!$A$4:$M$499,4,FALSE)</f>
        <v>#N/A</v>
      </c>
      <c r="O360" s="29" t="e">
        <f>VLOOKUP($B360,期貨未平倉口數!$A$4:$M$499,9,FALSE)</f>
        <v>#N/A</v>
      </c>
      <c r="P360" s="29" t="e">
        <f>VLOOKUP($B360,期貨未平倉口數!$A$4:$M$499,10,FALSE)</f>
        <v>#N/A</v>
      </c>
      <c r="Q360" s="29" t="e">
        <f>VLOOKUP($B360,期貨未平倉口數!$A$4:$M$499,11,FALSE)</f>
        <v>#N/A</v>
      </c>
      <c r="R360" s="67" t="e">
        <f>VLOOKUP($B360,選擇權未平倉餘額!$A$4:$I$500,6,FALSE)</f>
        <v>#N/A</v>
      </c>
      <c r="S360" s="67" t="e">
        <f>VLOOKUP($B360,選擇權未平倉餘額!$A$4:$I$500,7,FALSE)</f>
        <v>#N/A</v>
      </c>
      <c r="T360" s="67" t="e">
        <f>VLOOKUP($B360,選擇權未平倉餘額!$A$4:$I$500,8,FALSE)</f>
        <v>#N/A</v>
      </c>
      <c r="U360" s="67" t="e">
        <f>VLOOKUP($B360,選擇權未平倉餘額!$A$4:$I$500,9,FALSE)</f>
        <v>#N/A</v>
      </c>
      <c r="V360" s="42" t="e">
        <f>VLOOKUP($B360,臺指選擇權P_C_Ratios!$A$4:$C$500,3,FALSE)</f>
        <v>#N/A</v>
      </c>
      <c r="W360" s="44" t="e">
        <f>VLOOKUP($B360,散戶多空比!$A$6:$L$500,12,FALSE)</f>
        <v>#N/A</v>
      </c>
      <c r="X360" s="43" t="e">
        <f>VLOOKUP($B360,期貨大額交易人未沖銷部位!$A$4:$O$499,4,FALSE)</f>
        <v>#N/A</v>
      </c>
      <c r="Y360" s="43" t="e">
        <f>VLOOKUP($B360,期貨大額交易人未沖銷部位!$A$4:$O$499,7,FALSE)</f>
        <v>#N/A</v>
      </c>
      <c r="Z360" s="43" t="e">
        <f>VLOOKUP($B360,期貨大額交易人未沖銷部位!$A$4:$O$499,10,FALSE)</f>
        <v>#N/A</v>
      </c>
      <c r="AA360" s="43" t="e">
        <f>VLOOKUP($B360,期貨大額交易人未沖銷部位!$A$4:$O$499,13,FALSE)</f>
        <v>#N/A</v>
      </c>
      <c r="AB360" s="43" t="e">
        <f>VLOOKUP($B360,期貨大額交易人未沖銷部位!$A$4:$O$499,14,FALSE)</f>
        <v>#N/A</v>
      </c>
      <c r="AC360" s="43" t="e">
        <f>VLOOKUP($B360,期貨大額交易人未沖銷部位!$A$4:$O$499,15,FALSE)</f>
        <v>#N/A</v>
      </c>
      <c r="AD360" s="36" t="e">
        <f>VLOOKUP($B360,三大美股走勢!$A$4:$J$495,4,FALSE)</f>
        <v>#N/A</v>
      </c>
      <c r="AE360" s="36" t="e">
        <f>VLOOKUP($B360,三大美股走勢!$A$4:$J$495,7,FALSE)</f>
        <v>#N/A</v>
      </c>
      <c r="AF360" s="36" t="e">
        <f>VLOOKUP($B360,三大美股走勢!$A$4:$J$495,10,FALSE)</f>
        <v>#N/A</v>
      </c>
    </row>
    <row r="361" spans="2:32">
      <c r="B361" s="35">
        <v>43140</v>
      </c>
      <c r="C361" s="36" t="e">
        <f>VLOOKUP($B361,大盤與近月台指!$A$4:$I$499,2,FALSE)</f>
        <v>#N/A</v>
      </c>
      <c r="D361" s="37" t="e">
        <f>VLOOKUP($B361,大盤與近月台指!$A$4:$I$499,3,FALSE)</f>
        <v>#N/A</v>
      </c>
      <c r="E361" s="38" t="e">
        <f>VLOOKUP($B361,大盤與近月台指!$A$4:$I$499,4,FALSE)</f>
        <v>#N/A</v>
      </c>
      <c r="F361" s="36" t="e">
        <f>VLOOKUP($B361,大盤與近月台指!$A$4:$I$499,5,FALSE)</f>
        <v>#N/A</v>
      </c>
      <c r="G361" s="52" t="e">
        <f>VLOOKUP($B361,三大法人買賣超!$A$4:$I$500,3,FALSE)</f>
        <v>#N/A</v>
      </c>
      <c r="H361" s="37" t="e">
        <f>VLOOKUP($B361,三大法人買賣超!$A$4:$I$500,5,FALSE)</f>
        <v>#N/A</v>
      </c>
      <c r="I361" s="29" t="e">
        <f>VLOOKUP($B361,三大法人買賣超!$A$4:$I$500,7,FALSE)</f>
        <v>#N/A</v>
      </c>
      <c r="J361" s="29" t="e">
        <f>VLOOKUP($B361,三大法人買賣超!$A$4:$I$500,9,FALSE)</f>
        <v>#N/A</v>
      </c>
      <c r="K361" s="40">
        <f>新台幣匯率美元指數!B362</f>
        <v>0</v>
      </c>
      <c r="L361" s="41">
        <f>新台幣匯率美元指數!C362</f>
        <v>0</v>
      </c>
      <c r="M361" s="42">
        <f>新台幣匯率美元指數!D362</f>
        <v>0</v>
      </c>
      <c r="N361" s="29" t="e">
        <f>VLOOKUP($B361,期貨未平倉口數!$A$4:$M$499,4,FALSE)</f>
        <v>#N/A</v>
      </c>
      <c r="O361" s="29" t="e">
        <f>VLOOKUP($B361,期貨未平倉口數!$A$4:$M$499,9,FALSE)</f>
        <v>#N/A</v>
      </c>
      <c r="P361" s="29" t="e">
        <f>VLOOKUP($B361,期貨未平倉口數!$A$4:$M$499,10,FALSE)</f>
        <v>#N/A</v>
      </c>
      <c r="Q361" s="29" t="e">
        <f>VLOOKUP($B361,期貨未平倉口數!$A$4:$M$499,11,FALSE)</f>
        <v>#N/A</v>
      </c>
      <c r="R361" s="67" t="e">
        <f>VLOOKUP($B361,選擇權未平倉餘額!$A$4:$I$500,6,FALSE)</f>
        <v>#N/A</v>
      </c>
      <c r="S361" s="67" t="e">
        <f>VLOOKUP($B361,選擇權未平倉餘額!$A$4:$I$500,7,FALSE)</f>
        <v>#N/A</v>
      </c>
      <c r="T361" s="67" t="e">
        <f>VLOOKUP($B361,選擇權未平倉餘額!$A$4:$I$500,8,FALSE)</f>
        <v>#N/A</v>
      </c>
      <c r="U361" s="67" t="e">
        <f>VLOOKUP($B361,選擇權未平倉餘額!$A$4:$I$500,9,FALSE)</f>
        <v>#N/A</v>
      </c>
      <c r="V361" s="42" t="e">
        <f>VLOOKUP($B361,臺指選擇權P_C_Ratios!$A$4:$C$500,3,FALSE)</f>
        <v>#N/A</v>
      </c>
      <c r="W361" s="44" t="e">
        <f>VLOOKUP($B361,散戶多空比!$A$6:$L$500,12,FALSE)</f>
        <v>#N/A</v>
      </c>
      <c r="X361" s="43" t="e">
        <f>VLOOKUP($B361,期貨大額交易人未沖銷部位!$A$4:$O$499,4,FALSE)</f>
        <v>#N/A</v>
      </c>
      <c r="Y361" s="43" t="e">
        <f>VLOOKUP($B361,期貨大額交易人未沖銷部位!$A$4:$O$499,7,FALSE)</f>
        <v>#N/A</v>
      </c>
      <c r="Z361" s="43" t="e">
        <f>VLOOKUP($B361,期貨大額交易人未沖銷部位!$A$4:$O$499,10,FALSE)</f>
        <v>#N/A</v>
      </c>
      <c r="AA361" s="43" t="e">
        <f>VLOOKUP($B361,期貨大額交易人未沖銷部位!$A$4:$O$499,13,FALSE)</f>
        <v>#N/A</v>
      </c>
      <c r="AB361" s="43" t="e">
        <f>VLOOKUP($B361,期貨大額交易人未沖銷部位!$A$4:$O$499,14,FALSE)</f>
        <v>#N/A</v>
      </c>
      <c r="AC361" s="43" t="e">
        <f>VLOOKUP($B361,期貨大額交易人未沖銷部位!$A$4:$O$499,15,FALSE)</f>
        <v>#N/A</v>
      </c>
      <c r="AD361" s="36" t="e">
        <f>VLOOKUP($B361,三大美股走勢!$A$4:$J$495,4,FALSE)</f>
        <v>#N/A</v>
      </c>
      <c r="AE361" s="36" t="e">
        <f>VLOOKUP($B361,三大美股走勢!$A$4:$J$495,7,FALSE)</f>
        <v>#N/A</v>
      </c>
      <c r="AF361" s="36" t="e">
        <f>VLOOKUP($B361,三大美股走勢!$A$4:$J$495,10,FALSE)</f>
        <v>#N/A</v>
      </c>
    </row>
    <row r="362" spans="2:32">
      <c r="B362" s="35">
        <v>43141</v>
      </c>
      <c r="C362" s="36" t="e">
        <f>VLOOKUP($B362,大盤與近月台指!$A$4:$I$499,2,FALSE)</f>
        <v>#N/A</v>
      </c>
      <c r="D362" s="37" t="e">
        <f>VLOOKUP($B362,大盤與近月台指!$A$4:$I$499,3,FALSE)</f>
        <v>#N/A</v>
      </c>
      <c r="E362" s="38" t="e">
        <f>VLOOKUP($B362,大盤與近月台指!$A$4:$I$499,4,FALSE)</f>
        <v>#N/A</v>
      </c>
      <c r="F362" s="36" t="e">
        <f>VLOOKUP($B362,大盤與近月台指!$A$4:$I$499,5,FALSE)</f>
        <v>#N/A</v>
      </c>
      <c r="G362" s="52" t="e">
        <f>VLOOKUP($B362,三大法人買賣超!$A$4:$I$500,3,FALSE)</f>
        <v>#N/A</v>
      </c>
      <c r="H362" s="37" t="e">
        <f>VLOOKUP($B362,三大法人買賣超!$A$4:$I$500,5,FALSE)</f>
        <v>#N/A</v>
      </c>
      <c r="I362" s="29" t="e">
        <f>VLOOKUP($B362,三大法人買賣超!$A$4:$I$500,7,FALSE)</f>
        <v>#N/A</v>
      </c>
      <c r="J362" s="29" t="e">
        <f>VLOOKUP($B362,三大法人買賣超!$A$4:$I$500,9,FALSE)</f>
        <v>#N/A</v>
      </c>
      <c r="K362" s="40">
        <f>新台幣匯率美元指數!B363</f>
        <v>0</v>
      </c>
      <c r="L362" s="41">
        <f>新台幣匯率美元指數!C363</f>
        <v>0</v>
      </c>
      <c r="M362" s="42">
        <f>新台幣匯率美元指數!D363</f>
        <v>0</v>
      </c>
      <c r="N362" s="29" t="e">
        <f>VLOOKUP($B362,期貨未平倉口數!$A$4:$M$499,4,FALSE)</f>
        <v>#N/A</v>
      </c>
      <c r="O362" s="29" t="e">
        <f>VLOOKUP($B362,期貨未平倉口數!$A$4:$M$499,9,FALSE)</f>
        <v>#N/A</v>
      </c>
      <c r="P362" s="29" t="e">
        <f>VLOOKUP($B362,期貨未平倉口數!$A$4:$M$499,10,FALSE)</f>
        <v>#N/A</v>
      </c>
      <c r="Q362" s="29" t="e">
        <f>VLOOKUP($B362,期貨未平倉口數!$A$4:$M$499,11,FALSE)</f>
        <v>#N/A</v>
      </c>
      <c r="R362" s="67" t="e">
        <f>VLOOKUP($B362,選擇權未平倉餘額!$A$4:$I$500,6,FALSE)</f>
        <v>#N/A</v>
      </c>
      <c r="S362" s="67" t="e">
        <f>VLOOKUP($B362,選擇權未平倉餘額!$A$4:$I$500,7,FALSE)</f>
        <v>#N/A</v>
      </c>
      <c r="T362" s="67" t="e">
        <f>VLOOKUP($B362,選擇權未平倉餘額!$A$4:$I$500,8,FALSE)</f>
        <v>#N/A</v>
      </c>
      <c r="U362" s="67" t="e">
        <f>VLOOKUP($B362,選擇權未平倉餘額!$A$4:$I$500,9,FALSE)</f>
        <v>#N/A</v>
      </c>
      <c r="V362" s="42" t="e">
        <f>VLOOKUP($B362,臺指選擇權P_C_Ratios!$A$4:$C$500,3,FALSE)</f>
        <v>#N/A</v>
      </c>
      <c r="W362" s="44" t="e">
        <f>VLOOKUP($B362,散戶多空比!$A$6:$L$500,12,FALSE)</f>
        <v>#N/A</v>
      </c>
      <c r="X362" s="43" t="e">
        <f>VLOOKUP($B362,期貨大額交易人未沖銷部位!$A$4:$O$499,4,FALSE)</f>
        <v>#N/A</v>
      </c>
      <c r="Y362" s="43" t="e">
        <f>VLOOKUP($B362,期貨大額交易人未沖銷部位!$A$4:$O$499,7,FALSE)</f>
        <v>#N/A</v>
      </c>
      <c r="Z362" s="43" t="e">
        <f>VLOOKUP($B362,期貨大額交易人未沖銷部位!$A$4:$O$499,10,FALSE)</f>
        <v>#N/A</v>
      </c>
      <c r="AA362" s="43" t="e">
        <f>VLOOKUP($B362,期貨大額交易人未沖銷部位!$A$4:$O$499,13,FALSE)</f>
        <v>#N/A</v>
      </c>
      <c r="AB362" s="43" t="e">
        <f>VLOOKUP($B362,期貨大額交易人未沖銷部位!$A$4:$O$499,14,FALSE)</f>
        <v>#N/A</v>
      </c>
      <c r="AC362" s="43" t="e">
        <f>VLOOKUP($B362,期貨大額交易人未沖銷部位!$A$4:$O$499,15,FALSE)</f>
        <v>#N/A</v>
      </c>
      <c r="AD362" s="36" t="e">
        <f>VLOOKUP($B362,三大美股走勢!$A$4:$J$495,4,FALSE)</f>
        <v>#N/A</v>
      </c>
      <c r="AE362" s="36" t="e">
        <f>VLOOKUP($B362,三大美股走勢!$A$4:$J$495,7,FALSE)</f>
        <v>#N/A</v>
      </c>
      <c r="AF362" s="36" t="e">
        <f>VLOOKUP($B362,三大美股走勢!$A$4:$J$495,10,FALSE)</f>
        <v>#N/A</v>
      </c>
    </row>
    <row r="363" spans="2:32">
      <c r="B363" s="35">
        <v>43142</v>
      </c>
      <c r="C363" s="36" t="e">
        <f>VLOOKUP($B363,大盤與近月台指!$A$4:$I$499,2,FALSE)</f>
        <v>#N/A</v>
      </c>
      <c r="D363" s="37" t="e">
        <f>VLOOKUP($B363,大盤與近月台指!$A$4:$I$499,3,FALSE)</f>
        <v>#N/A</v>
      </c>
      <c r="E363" s="38" t="e">
        <f>VLOOKUP($B363,大盤與近月台指!$A$4:$I$499,4,FALSE)</f>
        <v>#N/A</v>
      </c>
      <c r="F363" s="36" t="e">
        <f>VLOOKUP($B363,大盤與近月台指!$A$4:$I$499,5,FALSE)</f>
        <v>#N/A</v>
      </c>
      <c r="G363" s="52" t="e">
        <f>VLOOKUP($B363,三大法人買賣超!$A$4:$I$500,3,FALSE)</f>
        <v>#N/A</v>
      </c>
      <c r="H363" s="37" t="e">
        <f>VLOOKUP($B363,三大法人買賣超!$A$4:$I$500,5,FALSE)</f>
        <v>#N/A</v>
      </c>
      <c r="I363" s="29" t="e">
        <f>VLOOKUP($B363,三大法人買賣超!$A$4:$I$500,7,FALSE)</f>
        <v>#N/A</v>
      </c>
      <c r="J363" s="29" t="e">
        <f>VLOOKUP($B363,三大法人買賣超!$A$4:$I$500,9,FALSE)</f>
        <v>#N/A</v>
      </c>
      <c r="K363" s="40">
        <f>新台幣匯率美元指數!B364</f>
        <v>0</v>
      </c>
      <c r="L363" s="41">
        <f>新台幣匯率美元指數!C364</f>
        <v>0</v>
      </c>
      <c r="M363" s="42">
        <f>新台幣匯率美元指數!D364</f>
        <v>0</v>
      </c>
      <c r="N363" s="29" t="e">
        <f>VLOOKUP($B363,期貨未平倉口數!$A$4:$M$499,4,FALSE)</f>
        <v>#N/A</v>
      </c>
      <c r="O363" s="29" t="e">
        <f>VLOOKUP($B363,期貨未平倉口數!$A$4:$M$499,9,FALSE)</f>
        <v>#N/A</v>
      </c>
      <c r="P363" s="29" t="e">
        <f>VLOOKUP($B363,期貨未平倉口數!$A$4:$M$499,10,FALSE)</f>
        <v>#N/A</v>
      </c>
      <c r="Q363" s="29" t="e">
        <f>VLOOKUP($B363,期貨未平倉口數!$A$4:$M$499,11,FALSE)</f>
        <v>#N/A</v>
      </c>
      <c r="R363" s="67" t="e">
        <f>VLOOKUP($B363,選擇權未平倉餘額!$A$4:$I$500,6,FALSE)</f>
        <v>#N/A</v>
      </c>
      <c r="S363" s="67" t="e">
        <f>VLOOKUP($B363,選擇權未平倉餘額!$A$4:$I$500,7,FALSE)</f>
        <v>#N/A</v>
      </c>
      <c r="T363" s="67" t="e">
        <f>VLOOKUP($B363,選擇權未平倉餘額!$A$4:$I$500,8,FALSE)</f>
        <v>#N/A</v>
      </c>
      <c r="U363" s="67" t="e">
        <f>VLOOKUP($B363,選擇權未平倉餘額!$A$4:$I$500,9,FALSE)</f>
        <v>#N/A</v>
      </c>
      <c r="V363" s="42" t="e">
        <f>VLOOKUP($B363,臺指選擇權P_C_Ratios!$A$4:$C$500,3,FALSE)</f>
        <v>#N/A</v>
      </c>
      <c r="W363" s="44" t="e">
        <f>VLOOKUP($B363,散戶多空比!$A$6:$L$500,12,FALSE)</f>
        <v>#N/A</v>
      </c>
      <c r="X363" s="43" t="e">
        <f>VLOOKUP($B363,期貨大額交易人未沖銷部位!$A$4:$O$499,4,FALSE)</f>
        <v>#N/A</v>
      </c>
      <c r="Y363" s="43" t="e">
        <f>VLOOKUP($B363,期貨大額交易人未沖銷部位!$A$4:$O$499,7,FALSE)</f>
        <v>#N/A</v>
      </c>
      <c r="Z363" s="43" t="e">
        <f>VLOOKUP($B363,期貨大額交易人未沖銷部位!$A$4:$O$499,10,FALSE)</f>
        <v>#N/A</v>
      </c>
      <c r="AA363" s="43" t="e">
        <f>VLOOKUP($B363,期貨大額交易人未沖銷部位!$A$4:$O$499,13,FALSE)</f>
        <v>#N/A</v>
      </c>
      <c r="AB363" s="43" t="e">
        <f>VLOOKUP($B363,期貨大額交易人未沖銷部位!$A$4:$O$499,14,FALSE)</f>
        <v>#N/A</v>
      </c>
      <c r="AC363" s="43" t="e">
        <f>VLOOKUP($B363,期貨大額交易人未沖銷部位!$A$4:$O$499,15,FALSE)</f>
        <v>#N/A</v>
      </c>
      <c r="AD363" s="36" t="e">
        <f>VLOOKUP($B363,三大美股走勢!$A$4:$J$495,4,FALSE)</f>
        <v>#N/A</v>
      </c>
      <c r="AE363" s="36" t="e">
        <f>VLOOKUP($B363,三大美股走勢!$A$4:$J$495,7,FALSE)</f>
        <v>#N/A</v>
      </c>
      <c r="AF363" s="36" t="e">
        <f>VLOOKUP($B363,三大美股走勢!$A$4:$J$495,10,FALSE)</f>
        <v>#N/A</v>
      </c>
    </row>
    <row r="364" spans="2:32">
      <c r="B364" s="35">
        <v>43143</v>
      </c>
      <c r="C364" s="36" t="e">
        <f>VLOOKUP($B364,大盤與近月台指!$A$4:$I$499,2,FALSE)</f>
        <v>#N/A</v>
      </c>
      <c r="D364" s="37" t="e">
        <f>VLOOKUP($B364,大盤與近月台指!$A$4:$I$499,3,FALSE)</f>
        <v>#N/A</v>
      </c>
      <c r="E364" s="38" t="e">
        <f>VLOOKUP($B364,大盤與近月台指!$A$4:$I$499,4,FALSE)</f>
        <v>#N/A</v>
      </c>
      <c r="F364" s="36" t="e">
        <f>VLOOKUP($B364,大盤與近月台指!$A$4:$I$499,5,FALSE)</f>
        <v>#N/A</v>
      </c>
      <c r="G364" s="52" t="e">
        <f>VLOOKUP($B364,三大法人買賣超!$A$4:$I$500,3,FALSE)</f>
        <v>#N/A</v>
      </c>
      <c r="H364" s="37" t="e">
        <f>VLOOKUP($B364,三大法人買賣超!$A$4:$I$500,5,FALSE)</f>
        <v>#N/A</v>
      </c>
      <c r="I364" s="29" t="e">
        <f>VLOOKUP($B364,三大法人買賣超!$A$4:$I$500,7,FALSE)</f>
        <v>#N/A</v>
      </c>
      <c r="J364" s="29" t="e">
        <f>VLOOKUP($B364,三大法人買賣超!$A$4:$I$500,9,FALSE)</f>
        <v>#N/A</v>
      </c>
      <c r="K364" s="40">
        <f>新台幣匯率美元指數!B365</f>
        <v>0</v>
      </c>
      <c r="L364" s="41">
        <f>新台幣匯率美元指數!C365</f>
        <v>0</v>
      </c>
      <c r="M364" s="42">
        <f>新台幣匯率美元指數!D365</f>
        <v>0</v>
      </c>
      <c r="N364" s="29" t="e">
        <f>VLOOKUP($B364,期貨未平倉口數!$A$4:$M$499,4,FALSE)</f>
        <v>#N/A</v>
      </c>
      <c r="O364" s="29" t="e">
        <f>VLOOKUP($B364,期貨未平倉口數!$A$4:$M$499,9,FALSE)</f>
        <v>#N/A</v>
      </c>
      <c r="P364" s="29" t="e">
        <f>VLOOKUP($B364,期貨未平倉口數!$A$4:$M$499,10,FALSE)</f>
        <v>#N/A</v>
      </c>
      <c r="Q364" s="29" t="e">
        <f>VLOOKUP($B364,期貨未平倉口數!$A$4:$M$499,11,FALSE)</f>
        <v>#N/A</v>
      </c>
      <c r="R364" s="67" t="e">
        <f>VLOOKUP($B364,選擇權未平倉餘額!$A$4:$I$500,6,FALSE)</f>
        <v>#N/A</v>
      </c>
      <c r="S364" s="67" t="e">
        <f>VLOOKUP($B364,選擇權未平倉餘額!$A$4:$I$500,7,FALSE)</f>
        <v>#N/A</v>
      </c>
      <c r="T364" s="67" t="e">
        <f>VLOOKUP($B364,選擇權未平倉餘額!$A$4:$I$500,8,FALSE)</f>
        <v>#N/A</v>
      </c>
      <c r="U364" s="67" t="e">
        <f>VLOOKUP($B364,選擇權未平倉餘額!$A$4:$I$500,9,FALSE)</f>
        <v>#N/A</v>
      </c>
      <c r="V364" s="42" t="e">
        <f>VLOOKUP($B364,臺指選擇權P_C_Ratios!$A$4:$C$500,3,FALSE)</f>
        <v>#N/A</v>
      </c>
      <c r="W364" s="44" t="e">
        <f>VLOOKUP($B364,散戶多空比!$A$6:$L$500,12,FALSE)</f>
        <v>#N/A</v>
      </c>
      <c r="X364" s="43" t="e">
        <f>VLOOKUP($B364,期貨大額交易人未沖銷部位!$A$4:$O$499,4,FALSE)</f>
        <v>#N/A</v>
      </c>
      <c r="Y364" s="43" t="e">
        <f>VLOOKUP($B364,期貨大額交易人未沖銷部位!$A$4:$O$499,7,FALSE)</f>
        <v>#N/A</v>
      </c>
      <c r="Z364" s="43" t="e">
        <f>VLOOKUP($B364,期貨大額交易人未沖銷部位!$A$4:$O$499,10,FALSE)</f>
        <v>#N/A</v>
      </c>
      <c r="AA364" s="43" t="e">
        <f>VLOOKUP($B364,期貨大額交易人未沖銷部位!$A$4:$O$499,13,FALSE)</f>
        <v>#N/A</v>
      </c>
      <c r="AB364" s="43" t="e">
        <f>VLOOKUP($B364,期貨大額交易人未沖銷部位!$A$4:$O$499,14,FALSE)</f>
        <v>#N/A</v>
      </c>
      <c r="AC364" s="43" t="e">
        <f>VLOOKUP($B364,期貨大額交易人未沖銷部位!$A$4:$O$499,15,FALSE)</f>
        <v>#N/A</v>
      </c>
      <c r="AD364" s="36" t="e">
        <f>VLOOKUP($B364,三大美股走勢!$A$4:$J$495,4,FALSE)</f>
        <v>#N/A</v>
      </c>
      <c r="AE364" s="36" t="e">
        <f>VLOOKUP($B364,三大美股走勢!$A$4:$J$495,7,FALSE)</f>
        <v>#N/A</v>
      </c>
      <c r="AF364" s="36" t="e">
        <f>VLOOKUP($B364,三大美股走勢!$A$4:$J$495,10,FALSE)</f>
        <v>#N/A</v>
      </c>
    </row>
    <row r="365" spans="2:32">
      <c r="B365" s="35">
        <v>43144</v>
      </c>
      <c r="C365" s="36" t="e">
        <f>VLOOKUP($B365,大盤與近月台指!$A$4:$I$499,2,FALSE)</f>
        <v>#N/A</v>
      </c>
      <c r="D365" s="37" t="e">
        <f>VLOOKUP($B365,大盤與近月台指!$A$4:$I$499,3,FALSE)</f>
        <v>#N/A</v>
      </c>
      <c r="E365" s="38" t="e">
        <f>VLOOKUP($B365,大盤與近月台指!$A$4:$I$499,4,FALSE)</f>
        <v>#N/A</v>
      </c>
      <c r="F365" s="36" t="e">
        <f>VLOOKUP($B365,大盤與近月台指!$A$4:$I$499,5,FALSE)</f>
        <v>#N/A</v>
      </c>
      <c r="G365" s="52" t="e">
        <f>VLOOKUP($B365,三大法人買賣超!$A$4:$I$500,3,FALSE)</f>
        <v>#N/A</v>
      </c>
      <c r="H365" s="37" t="e">
        <f>VLOOKUP($B365,三大法人買賣超!$A$4:$I$500,5,FALSE)</f>
        <v>#N/A</v>
      </c>
      <c r="I365" s="29" t="e">
        <f>VLOOKUP($B365,三大法人買賣超!$A$4:$I$500,7,FALSE)</f>
        <v>#N/A</v>
      </c>
      <c r="J365" s="29" t="e">
        <f>VLOOKUP($B365,三大法人買賣超!$A$4:$I$500,9,FALSE)</f>
        <v>#N/A</v>
      </c>
      <c r="K365" s="40">
        <f>新台幣匯率美元指數!B366</f>
        <v>0</v>
      </c>
      <c r="L365" s="41">
        <f>新台幣匯率美元指數!C366</f>
        <v>0</v>
      </c>
      <c r="M365" s="42">
        <f>新台幣匯率美元指數!D366</f>
        <v>0</v>
      </c>
      <c r="N365" s="29" t="e">
        <f>VLOOKUP($B365,期貨未平倉口數!$A$4:$M$499,4,FALSE)</f>
        <v>#N/A</v>
      </c>
      <c r="O365" s="29" t="e">
        <f>VLOOKUP($B365,期貨未平倉口數!$A$4:$M$499,9,FALSE)</f>
        <v>#N/A</v>
      </c>
      <c r="P365" s="29" t="e">
        <f>VLOOKUP($B365,期貨未平倉口數!$A$4:$M$499,10,FALSE)</f>
        <v>#N/A</v>
      </c>
      <c r="Q365" s="29" t="e">
        <f>VLOOKUP($B365,期貨未平倉口數!$A$4:$M$499,11,FALSE)</f>
        <v>#N/A</v>
      </c>
      <c r="R365" s="67" t="e">
        <f>VLOOKUP($B365,選擇權未平倉餘額!$A$4:$I$500,6,FALSE)</f>
        <v>#N/A</v>
      </c>
      <c r="S365" s="67" t="e">
        <f>VLOOKUP($B365,選擇權未平倉餘額!$A$4:$I$500,7,FALSE)</f>
        <v>#N/A</v>
      </c>
      <c r="T365" s="67" t="e">
        <f>VLOOKUP($B365,選擇權未平倉餘額!$A$4:$I$500,8,FALSE)</f>
        <v>#N/A</v>
      </c>
      <c r="U365" s="67" t="e">
        <f>VLOOKUP($B365,選擇權未平倉餘額!$A$4:$I$500,9,FALSE)</f>
        <v>#N/A</v>
      </c>
      <c r="V365" s="42" t="e">
        <f>VLOOKUP($B365,臺指選擇權P_C_Ratios!$A$4:$C$500,3,FALSE)</f>
        <v>#N/A</v>
      </c>
      <c r="W365" s="44" t="e">
        <f>VLOOKUP($B365,散戶多空比!$A$6:$L$500,12,FALSE)</f>
        <v>#N/A</v>
      </c>
      <c r="X365" s="43" t="e">
        <f>VLOOKUP($B365,期貨大額交易人未沖銷部位!$A$4:$O$499,4,FALSE)</f>
        <v>#N/A</v>
      </c>
      <c r="Y365" s="43" t="e">
        <f>VLOOKUP($B365,期貨大額交易人未沖銷部位!$A$4:$O$499,7,FALSE)</f>
        <v>#N/A</v>
      </c>
      <c r="Z365" s="43" t="e">
        <f>VLOOKUP($B365,期貨大額交易人未沖銷部位!$A$4:$O$499,10,FALSE)</f>
        <v>#N/A</v>
      </c>
      <c r="AA365" s="43" t="e">
        <f>VLOOKUP($B365,期貨大額交易人未沖銷部位!$A$4:$O$499,13,FALSE)</f>
        <v>#N/A</v>
      </c>
      <c r="AB365" s="43" t="e">
        <f>VLOOKUP($B365,期貨大額交易人未沖銷部位!$A$4:$O$499,14,FALSE)</f>
        <v>#N/A</v>
      </c>
      <c r="AC365" s="43" t="e">
        <f>VLOOKUP($B365,期貨大額交易人未沖銷部位!$A$4:$O$499,15,FALSE)</f>
        <v>#N/A</v>
      </c>
      <c r="AD365" s="36" t="e">
        <f>VLOOKUP($B365,三大美股走勢!$A$4:$J$495,4,FALSE)</f>
        <v>#N/A</v>
      </c>
      <c r="AE365" s="36" t="e">
        <f>VLOOKUP($B365,三大美股走勢!$A$4:$J$495,7,FALSE)</f>
        <v>#N/A</v>
      </c>
      <c r="AF365" s="36" t="e">
        <f>VLOOKUP($B365,三大美股走勢!$A$4:$J$495,10,FALSE)</f>
        <v>#N/A</v>
      </c>
    </row>
    <row r="366" spans="2:32">
      <c r="B366" s="35">
        <v>43145</v>
      </c>
      <c r="C366" s="36" t="e">
        <f>VLOOKUP($B366,大盤與近月台指!$A$4:$I$499,2,FALSE)</f>
        <v>#N/A</v>
      </c>
      <c r="D366" s="37" t="e">
        <f>VLOOKUP($B366,大盤與近月台指!$A$4:$I$499,3,FALSE)</f>
        <v>#N/A</v>
      </c>
      <c r="E366" s="38" t="e">
        <f>VLOOKUP($B366,大盤與近月台指!$A$4:$I$499,4,FALSE)</f>
        <v>#N/A</v>
      </c>
      <c r="F366" s="36" t="e">
        <f>VLOOKUP($B366,大盤與近月台指!$A$4:$I$499,5,FALSE)</f>
        <v>#N/A</v>
      </c>
      <c r="G366" s="52" t="e">
        <f>VLOOKUP($B366,三大法人買賣超!$A$4:$I$500,3,FALSE)</f>
        <v>#N/A</v>
      </c>
      <c r="H366" s="37" t="e">
        <f>VLOOKUP($B366,三大法人買賣超!$A$4:$I$500,5,FALSE)</f>
        <v>#N/A</v>
      </c>
      <c r="I366" s="29" t="e">
        <f>VLOOKUP($B366,三大法人買賣超!$A$4:$I$500,7,FALSE)</f>
        <v>#N/A</v>
      </c>
      <c r="J366" s="29" t="e">
        <f>VLOOKUP($B366,三大法人買賣超!$A$4:$I$500,9,FALSE)</f>
        <v>#N/A</v>
      </c>
      <c r="K366" s="40">
        <f>新台幣匯率美元指數!B367</f>
        <v>0</v>
      </c>
      <c r="L366" s="41">
        <f>新台幣匯率美元指數!C367</f>
        <v>0</v>
      </c>
      <c r="M366" s="42">
        <f>新台幣匯率美元指數!D367</f>
        <v>0</v>
      </c>
      <c r="N366" s="29" t="e">
        <f>VLOOKUP($B366,期貨未平倉口數!$A$4:$M$499,4,FALSE)</f>
        <v>#N/A</v>
      </c>
      <c r="O366" s="29" t="e">
        <f>VLOOKUP($B366,期貨未平倉口數!$A$4:$M$499,9,FALSE)</f>
        <v>#N/A</v>
      </c>
      <c r="P366" s="29" t="e">
        <f>VLOOKUP($B366,期貨未平倉口數!$A$4:$M$499,10,FALSE)</f>
        <v>#N/A</v>
      </c>
      <c r="Q366" s="29" t="e">
        <f>VLOOKUP($B366,期貨未平倉口數!$A$4:$M$499,11,FALSE)</f>
        <v>#N/A</v>
      </c>
      <c r="R366" s="67" t="e">
        <f>VLOOKUP($B366,選擇權未平倉餘額!$A$4:$I$500,6,FALSE)</f>
        <v>#N/A</v>
      </c>
      <c r="S366" s="67" t="e">
        <f>VLOOKUP($B366,選擇權未平倉餘額!$A$4:$I$500,7,FALSE)</f>
        <v>#N/A</v>
      </c>
      <c r="T366" s="67" t="e">
        <f>VLOOKUP($B366,選擇權未平倉餘額!$A$4:$I$500,8,FALSE)</f>
        <v>#N/A</v>
      </c>
      <c r="U366" s="67" t="e">
        <f>VLOOKUP($B366,選擇權未平倉餘額!$A$4:$I$500,9,FALSE)</f>
        <v>#N/A</v>
      </c>
      <c r="V366" s="42" t="e">
        <f>VLOOKUP($B366,臺指選擇權P_C_Ratios!$A$4:$C$500,3,FALSE)</f>
        <v>#N/A</v>
      </c>
      <c r="W366" s="44" t="e">
        <f>VLOOKUP($B366,散戶多空比!$A$6:$L$500,12,FALSE)</f>
        <v>#N/A</v>
      </c>
      <c r="X366" s="43" t="e">
        <f>VLOOKUP($B366,期貨大額交易人未沖銷部位!$A$4:$O$499,4,FALSE)</f>
        <v>#N/A</v>
      </c>
      <c r="Y366" s="43" t="e">
        <f>VLOOKUP($B366,期貨大額交易人未沖銷部位!$A$4:$O$499,7,FALSE)</f>
        <v>#N/A</v>
      </c>
      <c r="Z366" s="43" t="e">
        <f>VLOOKUP($B366,期貨大額交易人未沖銷部位!$A$4:$O$499,10,FALSE)</f>
        <v>#N/A</v>
      </c>
      <c r="AA366" s="43" t="e">
        <f>VLOOKUP($B366,期貨大額交易人未沖銷部位!$A$4:$O$499,13,FALSE)</f>
        <v>#N/A</v>
      </c>
      <c r="AB366" s="43" t="e">
        <f>VLOOKUP($B366,期貨大額交易人未沖銷部位!$A$4:$O$499,14,FALSE)</f>
        <v>#N/A</v>
      </c>
      <c r="AC366" s="43" t="e">
        <f>VLOOKUP($B366,期貨大額交易人未沖銷部位!$A$4:$O$499,15,FALSE)</f>
        <v>#N/A</v>
      </c>
      <c r="AD366" s="36" t="e">
        <f>VLOOKUP($B366,三大美股走勢!$A$4:$J$495,4,FALSE)</f>
        <v>#N/A</v>
      </c>
      <c r="AE366" s="36" t="e">
        <f>VLOOKUP($B366,三大美股走勢!$A$4:$J$495,7,FALSE)</f>
        <v>#N/A</v>
      </c>
      <c r="AF366" s="36" t="e">
        <f>VLOOKUP($B366,三大美股走勢!$A$4:$J$495,10,FALSE)</f>
        <v>#N/A</v>
      </c>
    </row>
    <row r="367" spans="2:32">
      <c r="B367" s="35">
        <v>43146</v>
      </c>
      <c r="C367" s="36" t="e">
        <f>VLOOKUP($B367,大盤與近月台指!$A$4:$I$499,2,FALSE)</f>
        <v>#N/A</v>
      </c>
      <c r="D367" s="37" t="e">
        <f>VLOOKUP($B367,大盤與近月台指!$A$4:$I$499,3,FALSE)</f>
        <v>#N/A</v>
      </c>
      <c r="E367" s="38" t="e">
        <f>VLOOKUP($B367,大盤與近月台指!$A$4:$I$499,4,FALSE)</f>
        <v>#N/A</v>
      </c>
      <c r="F367" s="36" t="e">
        <f>VLOOKUP($B367,大盤與近月台指!$A$4:$I$499,5,FALSE)</f>
        <v>#N/A</v>
      </c>
      <c r="G367" s="52" t="e">
        <f>VLOOKUP($B367,三大法人買賣超!$A$4:$I$500,3,FALSE)</f>
        <v>#N/A</v>
      </c>
      <c r="H367" s="37" t="e">
        <f>VLOOKUP($B367,三大法人買賣超!$A$4:$I$500,5,FALSE)</f>
        <v>#N/A</v>
      </c>
      <c r="I367" s="29" t="e">
        <f>VLOOKUP($B367,三大法人買賣超!$A$4:$I$500,7,FALSE)</f>
        <v>#N/A</v>
      </c>
      <c r="J367" s="29" t="e">
        <f>VLOOKUP($B367,三大法人買賣超!$A$4:$I$500,9,FALSE)</f>
        <v>#N/A</v>
      </c>
      <c r="K367" s="40">
        <f>新台幣匯率美元指數!B368</f>
        <v>0</v>
      </c>
      <c r="L367" s="41">
        <f>新台幣匯率美元指數!C368</f>
        <v>0</v>
      </c>
      <c r="M367" s="42">
        <f>新台幣匯率美元指數!D368</f>
        <v>0</v>
      </c>
      <c r="N367" s="29" t="e">
        <f>VLOOKUP($B367,期貨未平倉口數!$A$4:$M$499,4,FALSE)</f>
        <v>#N/A</v>
      </c>
      <c r="O367" s="29" t="e">
        <f>VLOOKUP($B367,期貨未平倉口數!$A$4:$M$499,9,FALSE)</f>
        <v>#N/A</v>
      </c>
      <c r="P367" s="29" t="e">
        <f>VLOOKUP($B367,期貨未平倉口數!$A$4:$M$499,10,FALSE)</f>
        <v>#N/A</v>
      </c>
      <c r="Q367" s="29" t="e">
        <f>VLOOKUP($B367,期貨未平倉口數!$A$4:$M$499,11,FALSE)</f>
        <v>#N/A</v>
      </c>
      <c r="R367" s="67" t="e">
        <f>VLOOKUP($B367,選擇權未平倉餘額!$A$4:$I$500,6,FALSE)</f>
        <v>#N/A</v>
      </c>
      <c r="S367" s="67" t="e">
        <f>VLOOKUP($B367,選擇權未平倉餘額!$A$4:$I$500,7,FALSE)</f>
        <v>#N/A</v>
      </c>
      <c r="T367" s="67" t="e">
        <f>VLOOKUP($B367,選擇權未平倉餘額!$A$4:$I$500,8,FALSE)</f>
        <v>#N/A</v>
      </c>
      <c r="U367" s="67" t="e">
        <f>VLOOKUP($B367,選擇權未平倉餘額!$A$4:$I$500,9,FALSE)</f>
        <v>#N/A</v>
      </c>
      <c r="V367" s="42" t="e">
        <f>VLOOKUP($B367,臺指選擇權P_C_Ratios!$A$4:$C$500,3,FALSE)</f>
        <v>#N/A</v>
      </c>
      <c r="W367" s="44" t="e">
        <f>VLOOKUP($B367,散戶多空比!$A$6:$L$500,12,FALSE)</f>
        <v>#N/A</v>
      </c>
      <c r="X367" s="43" t="e">
        <f>VLOOKUP($B367,期貨大額交易人未沖銷部位!$A$4:$O$499,4,FALSE)</f>
        <v>#N/A</v>
      </c>
      <c r="Y367" s="43" t="e">
        <f>VLOOKUP($B367,期貨大額交易人未沖銷部位!$A$4:$O$499,7,FALSE)</f>
        <v>#N/A</v>
      </c>
      <c r="Z367" s="43" t="e">
        <f>VLOOKUP($B367,期貨大額交易人未沖銷部位!$A$4:$O$499,10,FALSE)</f>
        <v>#N/A</v>
      </c>
      <c r="AA367" s="43" t="e">
        <f>VLOOKUP($B367,期貨大額交易人未沖銷部位!$A$4:$O$499,13,FALSE)</f>
        <v>#N/A</v>
      </c>
      <c r="AB367" s="43" t="e">
        <f>VLOOKUP($B367,期貨大額交易人未沖銷部位!$A$4:$O$499,14,FALSE)</f>
        <v>#N/A</v>
      </c>
      <c r="AC367" s="43" t="e">
        <f>VLOOKUP($B367,期貨大額交易人未沖銷部位!$A$4:$O$499,15,FALSE)</f>
        <v>#N/A</v>
      </c>
      <c r="AD367" s="36" t="e">
        <f>VLOOKUP($B367,三大美股走勢!$A$4:$J$495,4,FALSE)</f>
        <v>#N/A</v>
      </c>
      <c r="AE367" s="36" t="e">
        <f>VLOOKUP($B367,三大美股走勢!$A$4:$J$495,7,FALSE)</f>
        <v>#N/A</v>
      </c>
      <c r="AF367" s="36" t="e">
        <f>VLOOKUP($B367,三大美股走勢!$A$4:$J$495,10,FALSE)</f>
        <v>#N/A</v>
      </c>
    </row>
    <row r="368" spans="2:32">
      <c r="B368" s="35">
        <v>43147</v>
      </c>
      <c r="C368" s="36" t="e">
        <f>VLOOKUP($B368,大盤與近月台指!$A$4:$I$499,2,FALSE)</f>
        <v>#N/A</v>
      </c>
      <c r="D368" s="37" t="e">
        <f>VLOOKUP($B368,大盤與近月台指!$A$4:$I$499,3,FALSE)</f>
        <v>#N/A</v>
      </c>
      <c r="E368" s="38" t="e">
        <f>VLOOKUP($B368,大盤與近月台指!$A$4:$I$499,4,FALSE)</f>
        <v>#N/A</v>
      </c>
      <c r="F368" s="36" t="e">
        <f>VLOOKUP($B368,大盤與近月台指!$A$4:$I$499,5,FALSE)</f>
        <v>#N/A</v>
      </c>
      <c r="G368" s="52" t="e">
        <f>VLOOKUP($B368,三大法人買賣超!$A$4:$I$500,3,FALSE)</f>
        <v>#N/A</v>
      </c>
      <c r="H368" s="37" t="e">
        <f>VLOOKUP($B368,三大法人買賣超!$A$4:$I$500,5,FALSE)</f>
        <v>#N/A</v>
      </c>
      <c r="I368" s="29" t="e">
        <f>VLOOKUP($B368,三大法人買賣超!$A$4:$I$500,7,FALSE)</f>
        <v>#N/A</v>
      </c>
      <c r="J368" s="29" t="e">
        <f>VLOOKUP($B368,三大法人買賣超!$A$4:$I$500,9,FALSE)</f>
        <v>#N/A</v>
      </c>
      <c r="K368" s="40">
        <f>新台幣匯率美元指數!B369</f>
        <v>0</v>
      </c>
      <c r="L368" s="41">
        <f>新台幣匯率美元指數!C369</f>
        <v>0</v>
      </c>
      <c r="M368" s="42">
        <f>新台幣匯率美元指數!D369</f>
        <v>0</v>
      </c>
      <c r="N368" s="29" t="e">
        <f>VLOOKUP($B368,期貨未平倉口數!$A$4:$M$499,4,FALSE)</f>
        <v>#N/A</v>
      </c>
      <c r="O368" s="29" t="e">
        <f>VLOOKUP($B368,期貨未平倉口數!$A$4:$M$499,9,FALSE)</f>
        <v>#N/A</v>
      </c>
      <c r="P368" s="29" t="e">
        <f>VLOOKUP($B368,期貨未平倉口數!$A$4:$M$499,10,FALSE)</f>
        <v>#N/A</v>
      </c>
      <c r="Q368" s="29" t="e">
        <f>VLOOKUP($B368,期貨未平倉口數!$A$4:$M$499,11,FALSE)</f>
        <v>#N/A</v>
      </c>
      <c r="R368" s="67" t="e">
        <f>VLOOKUP($B368,選擇權未平倉餘額!$A$4:$I$500,6,FALSE)</f>
        <v>#N/A</v>
      </c>
      <c r="S368" s="67" t="e">
        <f>VLOOKUP($B368,選擇權未平倉餘額!$A$4:$I$500,7,FALSE)</f>
        <v>#N/A</v>
      </c>
      <c r="T368" s="67" t="e">
        <f>VLOOKUP($B368,選擇權未平倉餘額!$A$4:$I$500,8,FALSE)</f>
        <v>#N/A</v>
      </c>
      <c r="U368" s="67" t="e">
        <f>VLOOKUP($B368,選擇權未平倉餘額!$A$4:$I$500,9,FALSE)</f>
        <v>#N/A</v>
      </c>
      <c r="V368" s="42" t="e">
        <f>VLOOKUP($B368,臺指選擇權P_C_Ratios!$A$4:$C$500,3,FALSE)</f>
        <v>#N/A</v>
      </c>
      <c r="W368" s="44" t="e">
        <f>VLOOKUP($B368,散戶多空比!$A$6:$L$500,12,FALSE)</f>
        <v>#N/A</v>
      </c>
      <c r="X368" s="43" t="e">
        <f>VLOOKUP($B368,期貨大額交易人未沖銷部位!$A$4:$O$499,4,FALSE)</f>
        <v>#N/A</v>
      </c>
      <c r="Y368" s="43" t="e">
        <f>VLOOKUP($B368,期貨大額交易人未沖銷部位!$A$4:$O$499,7,FALSE)</f>
        <v>#N/A</v>
      </c>
      <c r="Z368" s="43" t="e">
        <f>VLOOKUP($B368,期貨大額交易人未沖銷部位!$A$4:$O$499,10,FALSE)</f>
        <v>#N/A</v>
      </c>
      <c r="AA368" s="43" t="e">
        <f>VLOOKUP($B368,期貨大額交易人未沖銷部位!$A$4:$O$499,13,FALSE)</f>
        <v>#N/A</v>
      </c>
      <c r="AB368" s="43" t="e">
        <f>VLOOKUP($B368,期貨大額交易人未沖銷部位!$A$4:$O$499,14,FALSE)</f>
        <v>#N/A</v>
      </c>
      <c r="AC368" s="43" t="e">
        <f>VLOOKUP($B368,期貨大額交易人未沖銷部位!$A$4:$O$499,15,FALSE)</f>
        <v>#N/A</v>
      </c>
      <c r="AD368" s="36" t="e">
        <f>VLOOKUP($B368,三大美股走勢!$A$4:$J$495,4,FALSE)</f>
        <v>#N/A</v>
      </c>
      <c r="AE368" s="36" t="e">
        <f>VLOOKUP($B368,三大美股走勢!$A$4:$J$495,7,FALSE)</f>
        <v>#N/A</v>
      </c>
      <c r="AF368" s="36" t="e">
        <f>VLOOKUP($B368,三大美股走勢!$A$4:$J$495,10,FALSE)</f>
        <v>#N/A</v>
      </c>
    </row>
    <row r="369" spans="2:32">
      <c r="B369" s="35">
        <v>43148</v>
      </c>
      <c r="C369" s="36" t="e">
        <f>VLOOKUP($B369,大盤與近月台指!$A$4:$I$499,2,FALSE)</f>
        <v>#N/A</v>
      </c>
      <c r="D369" s="37" t="e">
        <f>VLOOKUP($B369,大盤與近月台指!$A$4:$I$499,3,FALSE)</f>
        <v>#N/A</v>
      </c>
      <c r="E369" s="38" t="e">
        <f>VLOOKUP($B369,大盤與近月台指!$A$4:$I$499,4,FALSE)</f>
        <v>#N/A</v>
      </c>
      <c r="F369" s="36" t="e">
        <f>VLOOKUP($B369,大盤與近月台指!$A$4:$I$499,5,FALSE)</f>
        <v>#N/A</v>
      </c>
      <c r="G369" s="52" t="e">
        <f>VLOOKUP($B369,三大法人買賣超!$A$4:$I$500,3,FALSE)</f>
        <v>#N/A</v>
      </c>
      <c r="H369" s="37" t="e">
        <f>VLOOKUP($B369,三大法人買賣超!$A$4:$I$500,5,FALSE)</f>
        <v>#N/A</v>
      </c>
      <c r="I369" s="29" t="e">
        <f>VLOOKUP($B369,三大法人買賣超!$A$4:$I$500,7,FALSE)</f>
        <v>#N/A</v>
      </c>
      <c r="J369" s="29" t="e">
        <f>VLOOKUP($B369,三大法人買賣超!$A$4:$I$500,9,FALSE)</f>
        <v>#N/A</v>
      </c>
      <c r="K369" s="40">
        <f>新台幣匯率美元指數!B370</f>
        <v>0</v>
      </c>
      <c r="L369" s="41">
        <f>新台幣匯率美元指數!C370</f>
        <v>0</v>
      </c>
      <c r="M369" s="42">
        <f>新台幣匯率美元指數!D370</f>
        <v>0</v>
      </c>
      <c r="N369" s="29" t="e">
        <f>VLOOKUP($B369,期貨未平倉口數!$A$4:$M$499,4,FALSE)</f>
        <v>#N/A</v>
      </c>
      <c r="O369" s="29" t="e">
        <f>VLOOKUP($B369,期貨未平倉口數!$A$4:$M$499,9,FALSE)</f>
        <v>#N/A</v>
      </c>
      <c r="P369" s="29" t="e">
        <f>VLOOKUP($B369,期貨未平倉口數!$A$4:$M$499,10,FALSE)</f>
        <v>#N/A</v>
      </c>
      <c r="Q369" s="29" t="e">
        <f>VLOOKUP($B369,期貨未平倉口數!$A$4:$M$499,11,FALSE)</f>
        <v>#N/A</v>
      </c>
      <c r="R369" s="67" t="e">
        <f>VLOOKUP($B369,選擇權未平倉餘額!$A$4:$I$500,6,FALSE)</f>
        <v>#N/A</v>
      </c>
      <c r="S369" s="67" t="e">
        <f>VLOOKUP($B369,選擇權未平倉餘額!$A$4:$I$500,7,FALSE)</f>
        <v>#N/A</v>
      </c>
      <c r="T369" s="67" t="e">
        <f>VLOOKUP($B369,選擇權未平倉餘額!$A$4:$I$500,8,FALSE)</f>
        <v>#N/A</v>
      </c>
      <c r="U369" s="67" t="e">
        <f>VLOOKUP($B369,選擇權未平倉餘額!$A$4:$I$500,9,FALSE)</f>
        <v>#N/A</v>
      </c>
      <c r="V369" s="42" t="e">
        <f>VLOOKUP($B369,臺指選擇權P_C_Ratios!$A$4:$C$500,3,FALSE)</f>
        <v>#N/A</v>
      </c>
      <c r="W369" s="44" t="e">
        <f>VLOOKUP($B369,散戶多空比!$A$6:$L$500,12,FALSE)</f>
        <v>#N/A</v>
      </c>
      <c r="X369" s="43" t="e">
        <f>VLOOKUP($B369,期貨大額交易人未沖銷部位!$A$4:$O$499,4,FALSE)</f>
        <v>#N/A</v>
      </c>
      <c r="Y369" s="43" t="e">
        <f>VLOOKUP($B369,期貨大額交易人未沖銷部位!$A$4:$O$499,7,FALSE)</f>
        <v>#N/A</v>
      </c>
      <c r="Z369" s="43" t="e">
        <f>VLOOKUP($B369,期貨大額交易人未沖銷部位!$A$4:$O$499,10,FALSE)</f>
        <v>#N/A</v>
      </c>
      <c r="AA369" s="43" t="e">
        <f>VLOOKUP($B369,期貨大額交易人未沖銷部位!$A$4:$O$499,13,FALSE)</f>
        <v>#N/A</v>
      </c>
      <c r="AB369" s="43" t="e">
        <f>VLOOKUP($B369,期貨大額交易人未沖銷部位!$A$4:$O$499,14,FALSE)</f>
        <v>#N/A</v>
      </c>
      <c r="AC369" s="43" t="e">
        <f>VLOOKUP($B369,期貨大額交易人未沖銷部位!$A$4:$O$499,15,FALSE)</f>
        <v>#N/A</v>
      </c>
      <c r="AD369" s="36" t="e">
        <f>VLOOKUP($B369,三大美股走勢!$A$4:$J$495,4,FALSE)</f>
        <v>#N/A</v>
      </c>
      <c r="AE369" s="36" t="e">
        <f>VLOOKUP($B369,三大美股走勢!$A$4:$J$495,7,FALSE)</f>
        <v>#N/A</v>
      </c>
      <c r="AF369" s="36" t="e">
        <f>VLOOKUP($B369,三大美股走勢!$A$4:$J$495,10,FALSE)</f>
        <v>#N/A</v>
      </c>
    </row>
    <row r="370" spans="2:32">
      <c r="B370" s="35">
        <v>43149</v>
      </c>
      <c r="C370" s="36" t="e">
        <f>VLOOKUP($B370,大盤與近月台指!$A$4:$I$499,2,FALSE)</f>
        <v>#N/A</v>
      </c>
      <c r="D370" s="37" t="e">
        <f>VLOOKUP($B370,大盤與近月台指!$A$4:$I$499,3,FALSE)</f>
        <v>#N/A</v>
      </c>
      <c r="E370" s="38" t="e">
        <f>VLOOKUP($B370,大盤與近月台指!$A$4:$I$499,4,FALSE)</f>
        <v>#N/A</v>
      </c>
      <c r="F370" s="36" t="e">
        <f>VLOOKUP($B370,大盤與近月台指!$A$4:$I$499,5,FALSE)</f>
        <v>#N/A</v>
      </c>
      <c r="G370" s="52" t="e">
        <f>VLOOKUP($B370,三大法人買賣超!$A$4:$I$500,3,FALSE)</f>
        <v>#N/A</v>
      </c>
      <c r="H370" s="37" t="e">
        <f>VLOOKUP($B370,三大法人買賣超!$A$4:$I$500,5,FALSE)</f>
        <v>#N/A</v>
      </c>
      <c r="I370" s="29" t="e">
        <f>VLOOKUP($B370,三大法人買賣超!$A$4:$I$500,7,FALSE)</f>
        <v>#N/A</v>
      </c>
      <c r="J370" s="29" t="e">
        <f>VLOOKUP($B370,三大法人買賣超!$A$4:$I$500,9,FALSE)</f>
        <v>#N/A</v>
      </c>
      <c r="K370" s="40">
        <f>新台幣匯率美元指數!B371</f>
        <v>0</v>
      </c>
      <c r="L370" s="41">
        <f>新台幣匯率美元指數!C371</f>
        <v>0</v>
      </c>
      <c r="M370" s="42">
        <f>新台幣匯率美元指數!D371</f>
        <v>0</v>
      </c>
      <c r="N370" s="29" t="e">
        <f>VLOOKUP($B370,期貨未平倉口數!$A$4:$M$499,4,FALSE)</f>
        <v>#N/A</v>
      </c>
      <c r="O370" s="29" t="e">
        <f>VLOOKUP($B370,期貨未平倉口數!$A$4:$M$499,9,FALSE)</f>
        <v>#N/A</v>
      </c>
      <c r="P370" s="29" t="e">
        <f>VLOOKUP($B370,期貨未平倉口數!$A$4:$M$499,10,FALSE)</f>
        <v>#N/A</v>
      </c>
      <c r="Q370" s="29" t="e">
        <f>VLOOKUP($B370,期貨未平倉口數!$A$4:$M$499,11,FALSE)</f>
        <v>#N/A</v>
      </c>
      <c r="R370" s="67" t="e">
        <f>VLOOKUP($B370,選擇權未平倉餘額!$A$4:$I$500,6,FALSE)</f>
        <v>#N/A</v>
      </c>
      <c r="S370" s="67" t="e">
        <f>VLOOKUP($B370,選擇權未平倉餘額!$A$4:$I$500,7,FALSE)</f>
        <v>#N/A</v>
      </c>
      <c r="T370" s="67" t="e">
        <f>VLOOKUP($B370,選擇權未平倉餘額!$A$4:$I$500,8,FALSE)</f>
        <v>#N/A</v>
      </c>
      <c r="U370" s="67" t="e">
        <f>VLOOKUP($B370,選擇權未平倉餘額!$A$4:$I$500,9,FALSE)</f>
        <v>#N/A</v>
      </c>
      <c r="V370" s="42" t="e">
        <f>VLOOKUP($B370,臺指選擇權P_C_Ratios!$A$4:$C$500,3,FALSE)</f>
        <v>#N/A</v>
      </c>
      <c r="W370" s="44" t="e">
        <f>VLOOKUP($B370,散戶多空比!$A$6:$L$500,12,FALSE)</f>
        <v>#N/A</v>
      </c>
      <c r="X370" s="43" t="e">
        <f>VLOOKUP($B370,期貨大額交易人未沖銷部位!$A$4:$O$499,4,FALSE)</f>
        <v>#N/A</v>
      </c>
      <c r="Y370" s="43" t="e">
        <f>VLOOKUP($B370,期貨大額交易人未沖銷部位!$A$4:$O$499,7,FALSE)</f>
        <v>#N/A</v>
      </c>
      <c r="Z370" s="43" t="e">
        <f>VLOOKUP($B370,期貨大額交易人未沖銷部位!$A$4:$O$499,10,FALSE)</f>
        <v>#N/A</v>
      </c>
      <c r="AA370" s="43" t="e">
        <f>VLOOKUP($B370,期貨大額交易人未沖銷部位!$A$4:$O$499,13,FALSE)</f>
        <v>#N/A</v>
      </c>
      <c r="AB370" s="43" t="e">
        <f>VLOOKUP($B370,期貨大額交易人未沖銷部位!$A$4:$O$499,14,FALSE)</f>
        <v>#N/A</v>
      </c>
      <c r="AC370" s="43" t="e">
        <f>VLOOKUP($B370,期貨大額交易人未沖銷部位!$A$4:$O$499,15,FALSE)</f>
        <v>#N/A</v>
      </c>
      <c r="AD370" s="36" t="e">
        <f>VLOOKUP($B370,三大美股走勢!$A$4:$J$495,4,FALSE)</f>
        <v>#N/A</v>
      </c>
      <c r="AE370" s="36" t="e">
        <f>VLOOKUP($B370,三大美股走勢!$A$4:$J$495,7,FALSE)</f>
        <v>#N/A</v>
      </c>
      <c r="AF370" s="36" t="e">
        <f>VLOOKUP($B370,三大美股走勢!$A$4:$J$495,10,FALSE)</f>
        <v>#N/A</v>
      </c>
    </row>
    <row r="371" spans="2:32">
      <c r="B371" s="35">
        <v>43150</v>
      </c>
      <c r="C371" s="36" t="e">
        <f>VLOOKUP($B371,大盤與近月台指!$A$4:$I$499,2,FALSE)</f>
        <v>#N/A</v>
      </c>
      <c r="D371" s="37" t="e">
        <f>VLOOKUP($B371,大盤與近月台指!$A$4:$I$499,3,FALSE)</f>
        <v>#N/A</v>
      </c>
      <c r="E371" s="38" t="e">
        <f>VLOOKUP($B371,大盤與近月台指!$A$4:$I$499,4,FALSE)</f>
        <v>#N/A</v>
      </c>
      <c r="F371" s="36" t="e">
        <f>VLOOKUP($B371,大盤與近月台指!$A$4:$I$499,5,FALSE)</f>
        <v>#N/A</v>
      </c>
      <c r="G371" s="52" t="e">
        <f>VLOOKUP($B371,三大法人買賣超!$A$4:$I$500,3,FALSE)</f>
        <v>#N/A</v>
      </c>
      <c r="H371" s="37" t="e">
        <f>VLOOKUP($B371,三大法人買賣超!$A$4:$I$500,5,FALSE)</f>
        <v>#N/A</v>
      </c>
      <c r="I371" s="29" t="e">
        <f>VLOOKUP($B371,三大法人買賣超!$A$4:$I$500,7,FALSE)</f>
        <v>#N/A</v>
      </c>
      <c r="J371" s="29" t="e">
        <f>VLOOKUP($B371,三大法人買賣超!$A$4:$I$500,9,FALSE)</f>
        <v>#N/A</v>
      </c>
      <c r="K371" s="40">
        <f>新台幣匯率美元指數!B372</f>
        <v>0</v>
      </c>
      <c r="L371" s="41">
        <f>新台幣匯率美元指數!C372</f>
        <v>0</v>
      </c>
      <c r="M371" s="42">
        <f>新台幣匯率美元指數!D372</f>
        <v>0</v>
      </c>
      <c r="N371" s="29" t="e">
        <f>VLOOKUP($B371,期貨未平倉口數!$A$4:$M$499,4,FALSE)</f>
        <v>#N/A</v>
      </c>
      <c r="O371" s="29" t="e">
        <f>VLOOKUP($B371,期貨未平倉口數!$A$4:$M$499,9,FALSE)</f>
        <v>#N/A</v>
      </c>
      <c r="P371" s="29" t="e">
        <f>VLOOKUP($B371,期貨未平倉口數!$A$4:$M$499,10,FALSE)</f>
        <v>#N/A</v>
      </c>
      <c r="Q371" s="29" t="e">
        <f>VLOOKUP($B371,期貨未平倉口數!$A$4:$M$499,11,FALSE)</f>
        <v>#N/A</v>
      </c>
      <c r="R371" s="67" t="e">
        <f>VLOOKUP($B371,選擇權未平倉餘額!$A$4:$I$500,6,FALSE)</f>
        <v>#N/A</v>
      </c>
      <c r="S371" s="67" t="e">
        <f>VLOOKUP($B371,選擇權未平倉餘額!$A$4:$I$500,7,FALSE)</f>
        <v>#N/A</v>
      </c>
      <c r="T371" s="67" t="e">
        <f>VLOOKUP($B371,選擇權未平倉餘額!$A$4:$I$500,8,FALSE)</f>
        <v>#N/A</v>
      </c>
      <c r="U371" s="67" t="e">
        <f>VLOOKUP($B371,選擇權未平倉餘額!$A$4:$I$500,9,FALSE)</f>
        <v>#N/A</v>
      </c>
      <c r="V371" s="42" t="e">
        <f>VLOOKUP($B371,臺指選擇權P_C_Ratios!$A$4:$C$500,3,FALSE)</f>
        <v>#N/A</v>
      </c>
      <c r="W371" s="44" t="e">
        <f>VLOOKUP($B371,散戶多空比!$A$6:$L$500,12,FALSE)</f>
        <v>#N/A</v>
      </c>
      <c r="X371" s="43" t="e">
        <f>VLOOKUP($B371,期貨大額交易人未沖銷部位!$A$4:$O$499,4,FALSE)</f>
        <v>#N/A</v>
      </c>
      <c r="Y371" s="43" t="e">
        <f>VLOOKUP($B371,期貨大額交易人未沖銷部位!$A$4:$O$499,7,FALSE)</f>
        <v>#N/A</v>
      </c>
      <c r="Z371" s="43" t="e">
        <f>VLOOKUP($B371,期貨大額交易人未沖銷部位!$A$4:$O$499,10,FALSE)</f>
        <v>#N/A</v>
      </c>
      <c r="AA371" s="43" t="e">
        <f>VLOOKUP($B371,期貨大額交易人未沖銷部位!$A$4:$O$499,13,FALSE)</f>
        <v>#N/A</v>
      </c>
      <c r="AB371" s="43" t="e">
        <f>VLOOKUP($B371,期貨大額交易人未沖銷部位!$A$4:$O$499,14,FALSE)</f>
        <v>#N/A</v>
      </c>
      <c r="AC371" s="43" t="e">
        <f>VLOOKUP($B371,期貨大額交易人未沖銷部位!$A$4:$O$499,15,FALSE)</f>
        <v>#N/A</v>
      </c>
      <c r="AD371" s="36" t="e">
        <f>VLOOKUP($B371,三大美股走勢!$A$4:$J$495,4,FALSE)</f>
        <v>#N/A</v>
      </c>
      <c r="AE371" s="36" t="e">
        <f>VLOOKUP($B371,三大美股走勢!$A$4:$J$495,7,FALSE)</f>
        <v>#N/A</v>
      </c>
      <c r="AF371" s="36" t="e">
        <f>VLOOKUP($B371,三大美股走勢!$A$4:$J$495,10,FALSE)</f>
        <v>#N/A</v>
      </c>
    </row>
    <row r="372" spans="2:32">
      <c r="B372" s="35">
        <v>43151</v>
      </c>
      <c r="C372" s="36" t="e">
        <f>VLOOKUP($B372,大盤與近月台指!$A$4:$I$499,2,FALSE)</f>
        <v>#N/A</v>
      </c>
      <c r="D372" s="37" t="e">
        <f>VLOOKUP($B372,大盤與近月台指!$A$4:$I$499,3,FALSE)</f>
        <v>#N/A</v>
      </c>
      <c r="E372" s="38" t="e">
        <f>VLOOKUP($B372,大盤與近月台指!$A$4:$I$499,4,FALSE)</f>
        <v>#N/A</v>
      </c>
      <c r="F372" s="36" t="e">
        <f>VLOOKUP($B372,大盤與近月台指!$A$4:$I$499,5,FALSE)</f>
        <v>#N/A</v>
      </c>
      <c r="G372" s="52" t="e">
        <f>VLOOKUP($B372,三大法人買賣超!$A$4:$I$500,3,FALSE)</f>
        <v>#N/A</v>
      </c>
      <c r="H372" s="37" t="e">
        <f>VLOOKUP($B372,三大法人買賣超!$A$4:$I$500,5,FALSE)</f>
        <v>#N/A</v>
      </c>
      <c r="I372" s="29" t="e">
        <f>VLOOKUP($B372,三大法人買賣超!$A$4:$I$500,7,FALSE)</f>
        <v>#N/A</v>
      </c>
      <c r="J372" s="29" t="e">
        <f>VLOOKUP($B372,三大法人買賣超!$A$4:$I$500,9,FALSE)</f>
        <v>#N/A</v>
      </c>
      <c r="K372" s="40">
        <f>新台幣匯率美元指數!B373</f>
        <v>0</v>
      </c>
      <c r="L372" s="41">
        <f>新台幣匯率美元指數!C373</f>
        <v>0</v>
      </c>
      <c r="M372" s="42">
        <f>新台幣匯率美元指數!D373</f>
        <v>0</v>
      </c>
      <c r="N372" s="29" t="e">
        <f>VLOOKUP($B372,期貨未平倉口數!$A$4:$M$499,4,FALSE)</f>
        <v>#N/A</v>
      </c>
      <c r="O372" s="29" t="e">
        <f>VLOOKUP($B372,期貨未平倉口數!$A$4:$M$499,9,FALSE)</f>
        <v>#N/A</v>
      </c>
      <c r="P372" s="29" t="e">
        <f>VLOOKUP($B372,期貨未平倉口數!$A$4:$M$499,10,FALSE)</f>
        <v>#N/A</v>
      </c>
      <c r="Q372" s="29" t="e">
        <f>VLOOKUP($B372,期貨未平倉口數!$A$4:$M$499,11,FALSE)</f>
        <v>#N/A</v>
      </c>
      <c r="R372" s="67" t="e">
        <f>VLOOKUP($B372,選擇權未平倉餘額!$A$4:$I$500,6,FALSE)</f>
        <v>#N/A</v>
      </c>
      <c r="S372" s="67" t="e">
        <f>VLOOKUP($B372,選擇權未平倉餘額!$A$4:$I$500,7,FALSE)</f>
        <v>#N/A</v>
      </c>
      <c r="T372" s="67" t="e">
        <f>VLOOKUP($B372,選擇權未平倉餘額!$A$4:$I$500,8,FALSE)</f>
        <v>#N/A</v>
      </c>
      <c r="U372" s="67" t="e">
        <f>VLOOKUP($B372,選擇權未平倉餘額!$A$4:$I$500,9,FALSE)</f>
        <v>#N/A</v>
      </c>
      <c r="V372" s="42" t="e">
        <f>VLOOKUP($B372,臺指選擇權P_C_Ratios!$A$4:$C$500,3,FALSE)</f>
        <v>#N/A</v>
      </c>
      <c r="W372" s="44" t="e">
        <f>VLOOKUP($B372,散戶多空比!$A$6:$L$500,12,FALSE)</f>
        <v>#N/A</v>
      </c>
      <c r="X372" s="43" t="e">
        <f>VLOOKUP($B372,期貨大額交易人未沖銷部位!$A$4:$O$499,4,FALSE)</f>
        <v>#N/A</v>
      </c>
      <c r="Y372" s="43" t="e">
        <f>VLOOKUP($B372,期貨大額交易人未沖銷部位!$A$4:$O$499,7,FALSE)</f>
        <v>#N/A</v>
      </c>
      <c r="Z372" s="43" t="e">
        <f>VLOOKUP($B372,期貨大額交易人未沖銷部位!$A$4:$O$499,10,FALSE)</f>
        <v>#N/A</v>
      </c>
      <c r="AA372" s="43" t="e">
        <f>VLOOKUP($B372,期貨大額交易人未沖銷部位!$A$4:$O$499,13,FALSE)</f>
        <v>#N/A</v>
      </c>
      <c r="AB372" s="43" t="e">
        <f>VLOOKUP($B372,期貨大額交易人未沖銷部位!$A$4:$O$499,14,FALSE)</f>
        <v>#N/A</v>
      </c>
      <c r="AC372" s="43" t="e">
        <f>VLOOKUP($B372,期貨大額交易人未沖銷部位!$A$4:$O$499,15,FALSE)</f>
        <v>#N/A</v>
      </c>
      <c r="AD372" s="36" t="e">
        <f>VLOOKUP($B372,三大美股走勢!$A$4:$J$495,4,FALSE)</f>
        <v>#N/A</v>
      </c>
      <c r="AE372" s="36" t="e">
        <f>VLOOKUP($B372,三大美股走勢!$A$4:$J$495,7,FALSE)</f>
        <v>#N/A</v>
      </c>
      <c r="AF372" s="36" t="e">
        <f>VLOOKUP($B372,三大美股走勢!$A$4:$J$495,10,FALSE)</f>
        <v>#N/A</v>
      </c>
    </row>
    <row r="373" spans="2:32">
      <c r="B373" s="35">
        <v>43152</v>
      </c>
      <c r="C373" s="36" t="e">
        <f>VLOOKUP($B373,大盤與近月台指!$A$4:$I$499,2,FALSE)</f>
        <v>#N/A</v>
      </c>
      <c r="D373" s="37" t="e">
        <f>VLOOKUP($B373,大盤與近月台指!$A$4:$I$499,3,FALSE)</f>
        <v>#N/A</v>
      </c>
      <c r="E373" s="38" t="e">
        <f>VLOOKUP($B373,大盤與近月台指!$A$4:$I$499,4,FALSE)</f>
        <v>#N/A</v>
      </c>
      <c r="F373" s="36" t="e">
        <f>VLOOKUP($B373,大盤與近月台指!$A$4:$I$499,5,FALSE)</f>
        <v>#N/A</v>
      </c>
      <c r="G373" s="52" t="e">
        <f>VLOOKUP($B373,三大法人買賣超!$A$4:$I$500,3,FALSE)</f>
        <v>#N/A</v>
      </c>
      <c r="H373" s="37" t="e">
        <f>VLOOKUP($B373,三大法人買賣超!$A$4:$I$500,5,FALSE)</f>
        <v>#N/A</v>
      </c>
      <c r="I373" s="29" t="e">
        <f>VLOOKUP($B373,三大法人買賣超!$A$4:$I$500,7,FALSE)</f>
        <v>#N/A</v>
      </c>
      <c r="J373" s="29" t="e">
        <f>VLOOKUP($B373,三大法人買賣超!$A$4:$I$500,9,FALSE)</f>
        <v>#N/A</v>
      </c>
      <c r="K373" s="40">
        <f>新台幣匯率美元指數!B374</f>
        <v>0</v>
      </c>
      <c r="L373" s="41">
        <f>新台幣匯率美元指數!C374</f>
        <v>0</v>
      </c>
      <c r="M373" s="42">
        <f>新台幣匯率美元指數!D374</f>
        <v>0</v>
      </c>
      <c r="N373" s="29" t="e">
        <f>VLOOKUP($B373,期貨未平倉口數!$A$4:$M$499,4,FALSE)</f>
        <v>#N/A</v>
      </c>
      <c r="O373" s="29" t="e">
        <f>VLOOKUP($B373,期貨未平倉口數!$A$4:$M$499,9,FALSE)</f>
        <v>#N/A</v>
      </c>
      <c r="P373" s="29" t="e">
        <f>VLOOKUP($B373,期貨未平倉口數!$A$4:$M$499,10,FALSE)</f>
        <v>#N/A</v>
      </c>
      <c r="Q373" s="29" t="e">
        <f>VLOOKUP($B373,期貨未平倉口數!$A$4:$M$499,11,FALSE)</f>
        <v>#N/A</v>
      </c>
      <c r="R373" s="67" t="e">
        <f>VLOOKUP($B373,選擇權未平倉餘額!$A$4:$I$500,6,FALSE)</f>
        <v>#N/A</v>
      </c>
      <c r="S373" s="67" t="e">
        <f>VLOOKUP($B373,選擇權未平倉餘額!$A$4:$I$500,7,FALSE)</f>
        <v>#N/A</v>
      </c>
      <c r="T373" s="67" t="e">
        <f>VLOOKUP($B373,選擇權未平倉餘額!$A$4:$I$500,8,FALSE)</f>
        <v>#N/A</v>
      </c>
      <c r="U373" s="67" t="e">
        <f>VLOOKUP($B373,選擇權未平倉餘額!$A$4:$I$500,9,FALSE)</f>
        <v>#N/A</v>
      </c>
      <c r="V373" s="42" t="e">
        <f>VLOOKUP($B373,臺指選擇權P_C_Ratios!$A$4:$C$500,3,FALSE)</f>
        <v>#N/A</v>
      </c>
      <c r="W373" s="44" t="e">
        <f>VLOOKUP($B373,散戶多空比!$A$6:$L$500,12,FALSE)</f>
        <v>#N/A</v>
      </c>
      <c r="X373" s="43" t="e">
        <f>VLOOKUP($B373,期貨大額交易人未沖銷部位!$A$4:$O$499,4,FALSE)</f>
        <v>#N/A</v>
      </c>
      <c r="Y373" s="43" t="e">
        <f>VLOOKUP($B373,期貨大額交易人未沖銷部位!$A$4:$O$499,7,FALSE)</f>
        <v>#N/A</v>
      </c>
      <c r="Z373" s="43" t="e">
        <f>VLOOKUP($B373,期貨大額交易人未沖銷部位!$A$4:$O$499,10,FALSE)</f>
        <v>#N/A</v>
      </c>
      <c r="AA373" s="43" t="e">
        <f>VLOOKUP($B373,期貨大額交易人未沖銷部位!$A$4:$O$499,13,FALSE)</f>
        <v>#N/A</v>
      </c>
      <c r="AB373" s="43" t="e">
        <f>VLOOKUP($B373,期貨大額交易人未沖銷部位!$A$4:$O$499,14,FALSE)</f>
        <v>#N/A</v>
      </c>
      <c r="AC373" s="43" t="e">
        <f>VLOOKUP($B373,期貨大額交易人未沖銷部位!$A$4:$O$499,15,FALSE)</f>
        <v>#N/A</v>
      </c>
      <c r="AD373" s="36" t="e">
        <f>VLOOKUP($B373,三大美股走勢!$A$4:$J$495,4,FALSE)</f>
        <v>#N/A</v>
      </c>
      <c r="AE373" s="36" t="e">
        <f>VLOOKUP($B373,三大美股走勢!$A$4:$J$495,7,FALSE)</f>
        <v>#N/A</v>
      </c>
      <c r="AF373" s="36" t="e">
        <f>VLOOKUP($B373,三大美股走勢!$A$4:$J$495,10,FALSE)</f>
        <v>#N/A</v>
      </c>
    </row>
    <row r="374" spans="2:32">
      <c r="B374" s="35">
        <v>43153</v>
      </c>
      <c r="C374" s="36" t="e">
        <f>VLOOKUP($B374,大盤與近月台指!$A$4:$I$499,2,FALSE)</f>
        <v>#N/A</v>
      </c>
      <c r="D374" s="37" t="e">
        <f>VLOOKUP($B374,大盤與近月台指!$A$4:$I$499,3,FALSE)</f>
        <v>#N/A</v>
      </c>
      <c r="E374" s="38" t="e">
        <f>VLOOKUP($B374,大盤與近月台指!$A$4:$I$499,4,FALSE)</f>
        <v>#N/A</v>
      </c>
      <c r="F374" s="36" t="e">
        <f>VLOOKUP($B374,大盤與近月台指!$A$4:$I$499,5,FALSE)</f>
        <v>#N/A</v>
      </c>
      <c r="G374" s="52" t="e">
        <f>VLOOKUP($B374,三大法人買賣超!$A$4:$I$500,3,FALSE)</f>
        <v>#N/A</v>
      </c>
      <c r="H374" s="37" t="e">
        <f>VLOOKUP($B374,三大法人買賣超!$A$4:$I$500,5,FALSE)</f>
        <v>#N/A</v>
      </c>
      <c r="I374" s="29" t="e">
        <f>VLOOKUP($B374,三大法人買賣超!$A$4:$I$500,7,FALSE)</f>
        <v>#N/A</v>
      </c>
      <c r="J374" s="29" t="e">
        <f>VLOOKUP($B374,三大法人買賣超!$A$4:$I$500,9,FALSE)</f>
        <v>#N/A</v>
      </c>
      <c r="K374" s="40">
        <f>新台幣匯率美元指數!B375</f>
        <v>0</v>
      </c>
      <c r="L374" s="41">
        <f>新台幣匯率美元指數!C375</f>
        <v>0</v>
      </c>
      <c r="M374" s="42">
        <f>新台幣匯率美元指數!D375</f>
        <v>0</v>
      </c>
      <c r="N374" s="29" t="e">
        <f>VLOOKUP($B374,期貨未平倉口數!$A$4:$M$499,4,FALSE)</f>
        <v>#N/A</v>
      </c>
      <c r="O374" s="29" t="e">
        <f>VLOOKUP($B374,期貨未平倉口數!$A$4:$M$499,9,FALSE)</f>
        <v>#N/A</v>
      </c>
      <c r="P374" s="29" t="e">
        <f>VLOOKUP($B374,期貨未平倉口數!$A$4:$M$499,10,FALSE)</f>
        <v>#N/A</v>
      </c>
      <c r="Q374" s="29" t="e">
        <f>VLOOKUP($B374,期貨未平倉口數!$A$4:$M$499,11,FALSE)</f>
        <v>#N/A</v>
      </c>
      <c r="R374" s="67" t="e">
        <f>VLOOKUP($B374,選擇權未平倉餘額!$A$4:$I$500,6,FALSE)</f>
        <v>#N/A</v>
      </c>
      <c r="S374" s="67" t="e">
        <f>VLOOKUP($B374,選擇權未平倉餘額!$A$4:$I$500,7,FALSE)</f>
        <v>#N/A</v>
      </c>
      <c r="T374" s="67" t="e">
        <f>VLOOKUP($B374,選擇權未平倉餘額!$A$4:$I$500,8,FALSE)</f>
        <v>#N/A</v>
      </c>
      <c r="U374" s="67" t="e">
        <f>VLOOKUP($B374,選擇權未平倉餘額!$A$4:$I$500,9,FALSE)</f>
        <v>#N/A</v>
      </c>
      <c r="V374" s="42" t="e">
        <f>VLOOKUP($B374,臺指選擇權P_C_Ratios!$A$4:$C$500,3,FALSE)</f>
        <v>#N/A</v>
      </c>
      <c r="W374" s="44" t="e">
        <f>VLOOKUP($B374,散戶多空比!$A$6:$L$500,12,FALSE)</f>
        <v>#N/A</v>
      </c>
      <c r="X374" s="43" t="e">
        <f>VLOOKUP($B374,期貨大額交易人未沖銷部位!$A$4:$O$499,4,FALSE)</f>
        <v>#N/A</v>
      </c>
      <c r="Y374" s="43" t="e">
        <f>VLOOKUP($B374,期貨大額交易人未沖銷部位!$A$4:$O$499,7,FALSE)</f>
        <v>#N/A</v>
      </c>
      <c r="Z374" s="43" t="e">
        <f>VLOOKUP($B374,期貨大額交易人未沖銷部位!$A$4:$O$499,10,FALSE)</f>
        <v>#N/A</v>
      </c>
      <c r="AA374" s="43" t="e">
        <f>VLOOKUP($B374,期貨大額交易人未沖銷部位!$A$4:$O$499,13,FALSE)</f>
        <v>#N/A</v>
      </c>
      <c r="AB374" s="43" t="e">
        <f>VLOOKUP($B374,期貨大額交易人未沖銷部位!$A$4:$O$499,14,FALSE)</f>
        <v>#N/A</v>
      </c>
      <c r="AC374" s="43" t="e">
        <f>VLOOKUP($B374,期貨大額交易人未沖銷部位!$A$4:$O$499,15,FALSE)</f>
        <v>#N/A</v>
      </c>
      <c r="AD374" s="36" t="e">
        <f>VLOOKUP($B374,三大美股走勢!$A$4:$J$495,4,FALSE)</f>
        <v>#N/A</v>
      </c>
      <c r="AE374" s="36" t="e">
        <f>VLOOKUP($B374,三大美股走勢!$A$4:$J$495,7,FALSE)</f>
        <v>#N/A</v>
      </c>
      <c r="AF374" s="36" t="e">
        <f>VLOOKUP($B374,三大美股走勢!$A$4:$J$495,10,FALSE)</f>
        <v>#N/A</v>
      </c>
    </row>
    <row r="375" spans="2:32">
      <c r="B375" s="35">
        <v>43154</v>
      </c>
      <c r="C375" s="36" t="e">
        <f>VLOOKUP($B375,大盤與近月台指!$A$4:$I$499,2,FALSE)</f>
        <v>#N/A</v>
      </c>
      <c r="D375" s="37" t="e">
        <f>VLOOKUP($B375,大盤與近月台指!$A$4:$I$499,3,FALSE)</f>
        <v>#N/A</v>
      </c>
      <c r="E375" s="38" t="e">
        <f>VLOOKUP($B375,大盤與近月台指!$A$4:$I$499,4,FALSE)</f>
        <v>#N/A</v>
      </c>
      <c r="F375" s="36" t="e">
        <f>VLOOKUP($B375,大盤與近月台指!$A$4:$I$499,5,FALSE)</f>
        <v>#N/A</v>
      </c>
      <c r="G375" s="52" t="e">
        <f>VLOOKUP($B375,三大法人買賣超!$A$4:$I$500,3,FALSE)</f>
        <v>#N/A</v>
      </c>
      <c r="H375" s="37" t="e">
        <f>VLOOKUP($B375,三大法人買賣超!$A$4:$I$500,5,FALSE)</f>
        <v>#N/A</v>
      </c>
      <c r="I375" s="29" t="e">
        <f>VLOOKUP($B375,三大法人買賣超!$A$4:$I$500,7,FALSE)</f>
        <v>#N/A</v>
      </c>
      <c r="J375" s="29" t="e">
        <f>VLOOKUP($B375,三大法人買賣超!$A$4:$I$500,9,FALSE)</f>
        <v>#N/A</v>
      </c>
      <c r="K375" s="40">
        <f>新台幣匯率美元指數!B376</f>
        <v>0</v>
      </c>
      <c r="L375" s="41">
        <f>新台幣匯率美元指數!C376</f>
        <v>0</v>
      </c>
      <c r="M375" s="42">
        <f>新台幣匯率美元指數!D376</f>
        <v>0</v>
      </c>
      <c r="N375" s="29" t="e">
        <f>VLOOKUP($B375,期貨未平倉口數!$A$4:$M$499,4,FALSE)</f>
        <v>#N/A</v>
      </c>
      <c r="O375" s="29" t="e">
        <f>VLOOKUP($B375,期貨未平倉口數!$A$4:$M$499,9,FALSE)</f>
        <v>#N/A</v>
      </c>
      <c r="P375" s="29" t="e">
        <f>VLOOKUP($B375,期貨未平倉口數!$A$4:$M$499,10,FALSE)</f>
        <v>#N/A</v>
      </c>
      <c r="Q375" s="29" t="e">
        <f>VLOOKUP($B375,期貨未平倉口數!$A$4:$M$499,11,FALSE)</f>
        <v>#N/A</v>
      </c>
      <c r="R375" s="67" t="e">
        <f>VLOOKUP($B375,選擇權未平倉餘額!$A$4:$I$500,6,FALSE)</f>
        <v>#N/A</v>
      </c>
      <c r="S375" s="67" t="e">
        <f>VLOOKUP($B375,選擇權未平倉餘額!$A$4:$I$500,7,FALSE)</f>
        <v>#N/A</v>
      </c>
      <c r="T375" s="67" t="e">
        <f>VLOOKUP($B375,選擇權未平倉餘額!$A$4:$I$500,8,FALSE)</f>
        <v>#N/A</v>
      </c>
      <c r="U375" s="67" t="e">
        <f>VLOOKUP($B375,選擇權未平倉餘額!$A$4:$I$500,9,FALSE)</f>
        <v>#N/A</v>
      </c>
      <c r="V375" s="42" t="e">
        <f>VLOOKUP($B375,臺指選擇權P_C_Ratios!$A$4:$C$500,3,FALSE)</f>
        <v>#N/A</v>
      </c>
      <c r="W375" s="44" t="e">
        <f>VLOOKUP($B375,散戶多空比!$A$6:$L$500,12,FALSE)</f>
        <v>#N/A</v>
      </c>
      <c r="X375" s="43" t="e">
        <f>VLOOKUP($B375,期貨大額交易人未沖銷部位!$A$4:$O$499,4,FALSE)</f>
        <v>#N/A</v>
      </c>
      <c r="Y375" s="43" t="e">
        <f>VLOOKUP($B375,期貨大額交易人未沖銷部位!$A$4:$O$499,7,FALSE)</f>
        <v>#N/A</v>
      </c>
      <c r="Z375" s="43" t="e">
        <f>VLOOKUP($B375,期貨大額交易人未沖銷部位!$A$4:$O$499,10,FALSE)</f>
        <v>#N/A</v>
      </c>
      <c r="AA375" s="43" t="e">
        <f>VLOOKUP($B375,期貨大額交易人未沖銷部位!$A$4:$O$499,13,FALSE)</f>
        <v>#N/A</v>
      </c>
      <c r="AB375" s="43" t="e">
        <f>VLOOKUP($B375,期貨大額交易人未沖銷部位!$A$4:$O$499,14,FALSE)</f>
        <v>#N/A</v>
      </c>
      <c r="AC375" s="43" t="e">
        <f>VLOOKUP($B375,期貨大額交易人未沖銷部位!$A$4:$O$499,15,FALSE)</f>
        <v>#N/A</v>
      </c>
      <c r="AD375" s="36" t="e">
        <f>VLOOKUP($B375,三大美股走勢!$A$4:$J$495,4,FALSE)</f>
        <v>#N/A</v>
      </c>
      <c r="AE375" s="36" t="e">
        <f>VLOOKUP($B375,三大美股走勢!$A$4:$J$495,7,FALSE)</f>
        <v>#N/A</v>
      </c>
      <c r="AF375" s="36" t="e">
        <f>VLOOKUP($B375,三大美股走勢!$A$4:$J$495,10,FALSE)</f>
        <v>#N/A</v>
      </c>
    </row>
    <row r="376" spans="2:32">
      <c r="B376" s="35">
        <v>43155</v>
      </c>
      <c r="C376" s="36" t="e">
        <f>VLOOKUP($B376,大盤與近月台指!$A$4:$I$499,2,FALSE)</f>
        <v>#N/A</v>
      </c>
      <c r="D376" s="37" t="e">
        <f>VLOOKUP($B376,大盤與近月台指!$A$4:$I$499,3,FALSE)</f>
        <v>#N/A</v>
      </c>
      <c r="E376" s="38" t="e">
        <f>VLOOKUP($B376,大盤與近月台指!$A$4:$I$499,4,FALSE)</f>
        <v>#N/A</v>
      </c>
      <c r="F376" s="36" t="e">
        <f>VLOOKUP($B376,大盤與近月台指!$A$4:$I$499,5,FALSE)</f>
        <v>#N/A</v>
      </c>
      <c r="G376" s="52" t="e">
        <f>VLOOKUP($B376,三大法人買賣超!$A$4:$I$500,3,FALSE)</f>
        <v>#N/A</v>
      </c>
      <c r="H376" s="37" t="e">
        <f>VLOOKUP($B376,三大法人買賣超!$A$4:$I$500,5,FALSE)</f>
        <v>#N/A</v>
      </c>
      <c r="I376" s="29" t="e">
        <f>VLOOKUP($B376,三大法人買賣超!$A$4:$I$500,7,FALSE)</f>
        <v>#N/A</v>
      </c>
      <c r="J376" s="29" t="e">
        <f>VLOOKUP($B376,三大法人買賣超!$A$4:$I$500,9,FALSE)</f>
        <v>#N/A</v>
      </c>
      <c r="K376" s="40">
        <f>新台幣匯率美元指數!B377</f>
        <v>0</v>
      </c>
      <c r="L376" s="41">
        <f>新台幣匯率美元指數!C377</f>
        <v>0</v>
      </c>
      <c r="M376" s="42">
        <f>新台幣匯率美元指數!D377</f>
        <v>0</v>
      </c>
      <c r="N376" s="29" t="e">
        <f>VLOOKUP($B376,期貨未平倉口數!$A$4:$M$499,4,FALSE)</f>
        <v>#N/A</v>
      </c>
      <c r="O376" s="29" t="e">
        <f>VLOOKUP($B376,期貨未平倉口數!$A$4:$M$499,9,FALSE)</f>
        <v>#N/A</v>
      </c>
      <c r="P376" s="29" t="e">
        <f>VLOOKUP($B376,期貨未平倉口數!$A$4:$M$499,10,FALSE)</f>
        <v>#N/A</v>
      </c>
      <c r="Q376" s="29" t="e">
        <f>VLOOKUP($B376,期貨未平倉口數!$A$4:$M$499,11,FALSE)</f>
        <v>#N/A</v>
      </c>
      <c r="R376" s="67" t="e">
        <f>VLOOKUP($B376,選擇權未平倉餘額!$A$4:$I$500,6,FALSE)</f>
        <v>#N/A</v>
      </c>
      <c r="S376" s="67" t="e">
        <f>VLOOKUP($B376,選擇權未平倉餘額!$A$4:$I$500,7,FALSE)</f>
        <v>#N/A</v>
      </c>
      <c r="T376" s="67" t="e">
        <f>VLOOKUP($B376,選擇權未平倉餘額!$A$4:$I$500,8,FALSE)</f>
        <v>#N/A</v>
      </c>
      <c r="U376" s="67" t="e">
        <f>VLOOKUP($B376,選擇權未平倉餘額!$A$4:$I$500,9,FALSE)</f>
        <v>#N/A</v>
      </c>
      <c r="V376" s="42" t="e">
        <f>VLOOKUP($B376,臺指選擇權P_C_Ratios!$A$4:$C$500,3,FALSE)</f>
        <v>#N/A</v>
      </c>
      <c r="W376" s="44" t="e">
        <f>VLOOKUP($B376,散戶多空比!$A$6:$L$500,12,FALSE)</f>
        <v>#N/A</v>
      </c>
      <c r="X376" s="43" t="e">
        <f>VLOOKUP($B376,期貨大額交易人未沖銷部位!$A$4:$O$499,4,FALSE)</f>
        <v>#N/A</v>
      </c>
      <c r="Y376" s="43" t="e">
        <f>VLOOKUP($B376,期貨大額交易人未沖銷部位!$A$4:$O$499,7,FALSE)</f>
        <v>#N/A</v>
      </c>
      <c r="Z376" s="43" t="e">
        <f>VLOOKUP($B376,期貨大額交易人未沖銷部位!$A$4:$O$499,10,FALSE)</f>
        <v>#N/A</v>
      </c>
      <c r="AA376" s="43" t="e">
        <f>VLOOKUP($B376,期貨大額交易人未沖銷部位!$A$4:$O$499,13,FALSE)</f>
        <v>#N/A</v>
      </c>
      <c r="AB376" s="43" t="e">
        <f>VLOOKUP($B376,期貨大額交易人未沖銷部位!$A$4:$O$499,14,FALSE)</f>
        <v>#N/A</v>
      </c>
      <c r="AC376" s="43" t="e">
        <f>VLOOKUP($B376,期貨大額交易人未沖銷部位!$A$4:$O$499,15,FALSE)</f>
        <v>#N/A</v>
      </c>
      <c r="AD376" s="36" t="e">
        <f>VLOOKUP($B376,三大美股走勢!$A$4:$J$495,4,FALSE)</f>
        <v>#N/A</v>
      </c>
      <c r="AE376" s="36" t="e">
        <f>VLOOKUP($B376,三大美股走勢!$A$4:$J$495,7,FALSE)</f>
        <v>#N/A</v>
      </c>
      <c r="AF376" s="36" t="e">
        <f>VLOOKUP($B376,三大美股走勢!$A$4:$J$495,10,FALSE)</f>
        <v>#N/A</v>
      </c>
    </row>
    <row r="377" spans="2:32">
      <c r="B377" s="35">
        <v>43156</v>
      </c>
      <c r="C377" s="36" t="e">
        <f>VLOOKUP($B377,大盤與近月台指!$A$4:$I$499,2,FALSE)</f>
        <v>#N/A</v>
      </c>
      <c r="D377" s="37" t="e">
        <f>VLOOKUP($B377,大盤與近月台指!$A$4:$I$499,3,FALSE)</f>
        <v>#N/A</v>
      </c>
      <c r="E377" s="38" t="e">
        <f>VLOOKUP($B377,大盤與近月台指!$A$4:$I$499,4,FALSE)</f>
        <v>#N/A</v>
      </c>
      <c r="F377" s="36" t="e">
        <f>VLOOKUP($B377,大盤與近月台指!$A$4:$I$499,5,FALSE)</f>
        <v>#N/A</v>
      </c>
      <c r="G377" s="52" t="e">
        <f>VLOOKUP($B377,三大法人買賣超!$A$4:$I$500,3,FALSE)</f>
        <v>#N/A</v>
      </c>
      <c r="H377" s="37" t="e">
        <f>VLOOKUP($B377,三大法人買賣超!$A$4:$I$500,5,FALSE)</f>
        <v>#N/A</v>
      </c>
      <c r="I377" s="29" t="e">
        <f>VLOOKUP($B377,三大法人買賣超!$A$4:$I$500,7,FALSE)</f>
        <v>#N/A</v>
      </c>
      <c r="J377" s="29" t="e">
        <f>VLOOKUP($B377,三大法人買賣超!$A$4:$I$500,9,FALSE)</f>
        <v>#N/A</v>
      </c>
      <c r="K377" s="40">
        <f>新台幣匯率美元指數!B378</f>
        <v>0</v>
      </c>
      <c r="L377" s="41">
        <f>新台幣匯率美元指數!C378</f>
        <v>0</v>
      </c>
      <c r="M377" s="42">
        <f>新台幣匯率美元指數!D378</f>
        <v>0</v>
      </c>
      <c r="N377" s="29" t="e">
        <f>VLOOKUP($B377,期貨未平倉口數!$A$4:$M$499,4,FALSE)</f>
        <v>#N/A</v>
      </c>
      <c r="O377" s="29" t="e">
        <f>VLOOKUP($B377,期貨未平倉口數!$A$4:$M$499,9,FALSE)</f>
        <v>#N/A</v>
      </c>
      <c r="P377" s="29" t="e">
        <f>VLOOKUP($B377,期貨未平倉口數!$A$4:$M$499,10,FALSE)</f>
        <v>#N/A</v>
      </c>
      <c r="Q377" s="29" t="e">
        <f>VLOOKUP($B377,期貨未平倉口數!$A$4:$M$499,11,FALSE)</f>
        <v>#N/A</v>
      </c>
      <c r="R377" s="67" t="e">
        <f>VLOOKUP($B377,選擇權未平倉餘額!$A$4:$I$500,6,FALSE)</f>
        <v>#N/A</v>
      </c>
      <c r="S377" s="67" t="e">
        <f>VLOOKUP($B377,選擇權未平倉餘額!$A$4:$I$500,7,FALSE)</f>
        <v>#N/A</v>
      </c>
      <c r="T377" s="67" t="e">
        <f>VLOOKUP($B377,選擇權未平倉餘額!$A$4:$I$500,8,FALSE)</f>
        <v>#N/A</v>
      </c>
      <c r="U377" s="67" t="e">
        <f>VLOOKUP($B377,選擇權未平倉餘額!$A$4:$I$500,9,FALSE)</f>
        <v>#N/A</v>
      </c>
      <c r="V377" s="42" t="e">
        <f>VLOOKUP($B377,臺指選擇權P_C_Ratios!$A$4:$C$500,3,FALSE)</f>
        <v>#N/A</v>
      </c>
      <c r="W377" s="44" t="e">
        <f>VLOOKUP($B377,散戶多空比!$A$6:$L$500,12,FALSE)</f>
        <v>#N/A</v>
      </c>
      <c r="X377" s="43" t="e">
        <f>VLOOKUP($B377,期貨大額交易人未沖銷部位!$A$4:$O$499,4,FALSE)</f>
        <v>#N/A</v>
      </c>
      <c r="Y377" s="43" t="e">
        <f>VLOOKUP($B377,期貨大額交易人未沖銷部位!$A$4:$O$499,7,FALSE)</f>
        <v>#N/A</v>
      </c>
      <c r="Z377" s="43" t="e">
        <f>VLOOKUP($B377,期貨大額交易人未沖銷部位!$A$4:$O$499,10,FALSE)</f>
        <v>#N/A</v>
      </c>
      <c r="AA377" s="43" t="e">
        <f>VLOOKUP($B377,期貨大額交易人未沖銷部位!$A$4:$O$499,13,FALSE)</f>
        <v>#N/A</v>
      </c>
      <c r="AB377" s="43" t="e">
        <f>VLOOKUP($B377,期貨大額交易人未沖銷部位!$A$4:$O$499,14,FALSE)</f>
        <v>#N/A</v>
      </c>
      <c r="AC377" s="43" t="e">
        <f>VLOOKUP($B377,期貨大額交易人未沖銷部位!$A$4:$O$499,15,FALSE)</f>
        <v>#N/A</v>
      </c>
      <c r="AD377" s="36" t="e">
        <f>VLOOKUP($B377,三大美股走勢!$A$4:$J$495,4,FALSE)</f>
        <v>#N/A</v>
      </c>
      <c r="AE377" s="36" t="e">
        <f>VLOOKUP($B377,三大美股走勢!$A$4:$J$495,7,FALSE)</f>
        <v>#N/A</v>
      </c>
      <c r="AF377" s="36" t="e">
        <f>VLOOKUP($B377,三大美股走勢!$A$4:$J$495,10,FALSE)</f>
        <v>#N/A</v>
      </c>
    </row>
    <row r="378" spans="2:32">
      <c r="B378" s="35">
        <v>43157</v>
      </c>
      <c r="C378" s="36" t="e">
        <f>VLOOKUP($B378,大盤與近月台指!$A$4:$I$499,2,FALSE)</f>
        <v>#N/A</v>
      </c>
      <c r="D378" s="37" t="e">
        <f>VLOOKUP($B378,大盤與近月台指!$A$4:$I$499,3,FALSE)</f>
        <v>#N/A</v>
      </c>
      <c r="E378" s="38" t="e">
        <f>VLOOKUP($B378,大盤與近月台指!$A$4:$I$499,4,FALSE)</f>
        <v>#N/A</v>
      </c>
      <c r="F378" s="36" t="e">
        <f>VLOOKUP($B378,大盤與近月台指!$A$4:$I$499,5,FALSE)</f>
        <v>#N/A</v>
      </c>
      <c r="G378" s="52" t="e">
        <f>VLOOKUP($B378,三大法人買賣超!$A$4:$I$500,3,FALSE)</f>
        <v>#N/A</v>
      </c>
      <c r="H378" s="37" t="e">
        <f>VLOOKUP($B378,三大法人買賣超!$A$4:$I$500,5,FALSE)</f>
        <v>#N/A</v>
      </c>
      <c r="I378" s="29" t="e">
        <f>VLOOKUP($B378,三大法人買賣超!$A$4:$I$500,7,FALSE)</f>
        <v>#N/A</v>
      </c>
      <c r="J378" s="29" t="e">
        <f>VLOOKUP($B378,三大法人買賣超!$A$4:$I$500,9,FALSE)</f>
        <v>#N/A</v>
      </c>
      <c r="K378" s="40">
        <f>新台幣匯率美元指數!B379</f>
        <v>0</v>
      </c>
      <c r="L378" s="41">
        <f>新台幣匯率美元指數!C379</f>
        <v>0</v>
      </c>
      <c r="M378" s="42">
        <f>新台幣匯率美元指數!D379</f>
        <v>0</v>
      </c>
      <c r="N378" s="29" t="e">
        <f>VLOOKUP($B378,期貨未平倉口數!$A$4:$M$499,4,FALSE)</f>
        <v>#N/A</v>
      </c>
      <c r="O378" s="29" t="e">
        <f>VLOOKUP($B378,期貨未平倉口數!$A$4:$M$499,9,FALSE)</f>
        <v>#N/A</v>
      </c>
      <c r="P378" s="29" t="e">
        <f>VLOOKUP($B378,期貨未平倉口數!$A$4:$M$499,10,FALSE)</f>
        <v>#N/A</v>
      </c>
      <c r="Q378" s="29" t="e">
        <f>VLOOKUP($B378,期貨未平倉口數!$A$4:$M$499,11,FALSE)</f>
        <v>#N/A</v>
      </c>
      <c r="R378" s="67" t="e">
        <f>VLOOKUP($B378,選擇權未平倉餘額!$A$4:$I$500,6,FALSE)</f>
        <v>#N/A</v>
      </c>
      <c r="S378" s="67" t="e">
        <f>VLOOKUP($B378,選擇權未平倉餘額!$A$4:$I$500,7,FALSE)</f>
        <v>#N/A</v>
      </c>
      <c r="T378" s="67" t="e">
        <f>VLOOKUP($B378,選擇權未平倉餘額!$A$4:$I$500,8,FALSE)</f>
        <v>#N/A</v>
      </c>
      <c r="U378" s="67" t="e">
        <f>VLOOKUP($B378,選擇權未平倉餘額!$A$4:$I$500,9,FALSE)</f>
        <v>#N/A</v>
      </c>
      <c r="V378" s="42" t="e">
        <f>VLOOKUP($B378,臺指選擇權P_C_Ratios!$A$4:$C$500,3,FALSE)</f>
        <v>#N/A</v>
      </c>
      <c r="W378" s="44" t="e">
        <f>VLOOKUP($B378,散戶多空比!$A$6:$L$500,12,FALSE)</f>
        <v>#N/A</v>
      </c>
      <c r="X378" s="43" t="e">
        <f>VLOOKUP($B378,期貨大額交易人未沖銷部位!$A$4:$O$499,4,FALSE)</f>
        <v>#N/A</v>
      </c>
      <c r="Y378" s="43" t="e">
        <f>VLOOKUP($B378,期貨大額交易人未沖銷部位!$A$4:$O$499,7,FALSE)</f>
        <v>#N/A</v>
      </c>
      <c r="Z378" s="43" t="e">
        <f>VLOOKUP($B378,期貨大額交易人未沖銷部位!$A$4:$O$499,10,FALSE)</f>
        <v>#N/A</v>
      </c>
      <c r="AA378" s="43" t="e">
        <f>VLOOKUP($B378,期貨大額交易人未沖銷部位!$A$4:$O$499,13,FALSE)</f>
        <v>#N/A</v>
      </c>
      <c r="AB378" s="43" t="e">
        <f>VLOOKUP($B378,期貨大額交易人未沖銷部位!$A$4:$O$499,14,FALSE)</f>
        <v>#N/A</v>
      </c>
      <c r="AC378" s="43" t="e">
        <f>VLOOKUP($B378,期貨大額交易人未沖銷部位!$A$4:$O$499,15,FALSE)</f>
        <v>#N/A</v>
      </c>
      <c r="AD378" s="36" t="e">
        <f>VLOOKUP($B378,三大美股走勢!$A$4:$J$495,4,FALSE)</f>
        <v>#N/A</v>
      </c>
      <c r="AE378" s="36" t="e">
        <f>VLOOKUP($B378,三大美股走勢!$A$4:$J$495,7,FALSE)</f>
        <v>#N/A</v>
      </c>
      <c r="AF378" s="36" t="e">
        <f>VLOOKUP($B378,三大美股走勢!$A$4:$J$495,10,FALSE)</f>
        <v>#N/A</v>
      </c>
    </row>
    <row r="379" spans="2:32">
      <c r="B379" s="35">
        <v>43158</v>
      </c>
      <c r="C379" s="36" t="e">
        <f>VLOOKUP($B379,大盤與近月台指!$A$4:$I$499,2,FALSE)</f>
        <v>#N/A</v>
      </c>
      <c r="D379" s="37" t="e">
        <f>VLOOKUP($B379,大盤與近月台指!$A$4:$I$499,3,FALSE)</f>
        <v>#N/A</v>
      </c>
      <c r="E379" s="38" t="e">
        <f>VLOOKUP($B379,大盤與近月台指!$A$4:$I$499,4,FALSE)</f>
        <v>#N/A</v>
      </c>
      <c r="F379" s="36" t="e">
        <f>VLOOKUP($B379,大盤與近月台指!$A$4:$I$499,5,FALSE)</f>
        <v>#N/A</v>
      </c>
      <c r="G379" s="52" t="e">
        <f>VLOOKUP($B379,三大法人買賣超!$A$4:$I$500,3,FALSE)</f>
        <v>#N/A</v>
      </c>
      <c r="H379" s="37" t="e">
        <f>VLOOKUP($B379,三大法人買賣超!$A$4:$I$500,5,FALSE)</f>
        <v>#N/A</v>
      </c>
      <c r="I379" s="29" t="e">
        <f>VLOOKUP($B379,三大法人買賣超!$A$4:$I$500,7,FALSE)</f>
        <v>#N/A</v>
      </c>
      <c r="J379" s="29" t="e">
        <f>VLOOKUP($B379,三大法人買賣超!$A$4:$I$500,9,FALSE)</f>
        <v>#N/A</v>
      </c>
      <c r="K379" s="40">
        <f>新台幣匯率美元指數!B380</f>
        <v>0</v>
      </c>
      <c r="L379" s="41">
        <f>新台幣匯率美元指數!C380</f>
        <v>0</v>
      </c>
      <c r="M379" s="42">
        <f>新台幣匯率美元指數!D380</f>
        <v>0</v>
      </c>
      <c r="N379" s="29" t="e">
        <f>VLOOKUP($B379,期貨未平倉口數!$A$4:$M$499,4,FALSE)</f>
        <v>#N/A</v>
      </c>
      <c r="O379" s="29" t="e">
        <f>VLOOKUP($B379,期貨未平倉口數!$A$4:$M$499,9,FALSE)</f>
        <v>#N/A</v>
      </c>
      <c r="P379" s="29" t="e">
        <f>VLOOKUP($B379,期貨未平倉口數!$A$4:$M$499,10,FALSE)</f>
        <v>#N/A</v>
      </c>
      <c r="Q379" s="29" t="e">
        <f>VLOOKUP($B379,期貨未平倉口數!$A$4:$M$499,11,FALSE)</f>
        <v>#N/A</v>
      </c>
      <c r="R379" s="67" t="e">
        <f>VLOOKUP($B379,選擇權未平倉餘額!$A$4:$I$500,6,FALSE)</f>
        <v>#N/A</v>
      </c>
      <c r="S379" s="67" t="e">
        <f>VLOOKUP($B379,選擇權未平倉餘額!$A$4:$I$500,7,FALSE)</f>
        <v>#N/A</v>
      </c>
      <c r="T379" s="67" t="e">
        <f>VLOOKUP($B379,選擇權未平倉餘額!$A$4:$I$500,8,FALSE)</f>
        <v>#N/A</v>
      </c>
      <c r="U379" s="67" t="e">
        <f>VLOOKUP($B379,選擇權未平倉餘額!$A$4:$I$500,9,FALSE)</f>
        <v>#N/A</v>
      </c>
      <c r="V379" s="42" t="e">
        <f>VLOOKUP($B379,臺指選擇權P_C_Ratios!$A$4:$C$500,3,FALSE)</f>
        <v>#N/A</v>
      </c>
      <c r="W379" s="44" t="e">
        <f>VLOOKUP($B379,散戶多空比!$A$6:$L$500,12,FALSE)</f>
        <v>#N/A</v>
      </c>
      <c r="X379" s="43" t="e">
        <f>VLOOKUP($B379,期貨大額交易人未沖銷部位!$A$4:$O$499,4,FALSE)</f>
        <v>#N/A</v>
      </c>
      <c r="Y379" s="43" t="e">
        <f>VLOOKUP($B379,期貨大額交易人未沖銷部位!$A$4:$O$499,7,FALSE)</f>
        <v>#N/A</v>
      </c>
      <c r="Z379" s="43" t="e">
        <f>VLOOKUP($B379,期貨大額交易人未沖銷部位!$A$4:$O$499,10,FALSE)</f>
        <v>#N/A</v>
      </c>
      <c r="AA379" s="43" t="e">
        <f>VLOOKUP($B379,期貨大額交易人未沖銷部位!$A$4:$O$499,13,FALSE)</f>
        <v>#N/A</v>
      </c>
      <c r="AB379" s="43" t="e">
        <f>VLOOKUP($B379,期貨大額交易人未沖銷部位!$A$4:$O$499,14,FALSE)</f>
        <v>#N/A</v>
      </c>
      <c r="AC379" s="43" t="e">
        <f>VLOOKUP($B379,期貨大額交易人未沖銷部位!$A$4:$O$499,15,FALSE)</f>
        <v>#N/A</v>
      </c>
      <c r="AD379" s="36" t="e">
        <f>VLOOKUP($B379,三大美股走勢!$A$4:$J$495,4,FALSE)</f>
        <v>#N/A</v>
      </c>
      <c r="AE379" s="36" t="e">
        <f>VLOOKUP($B379,三大美股走勢!$A$4:$J$495,7,FALSE)</f>
        <v>#N/A</v>
      </c>
      <c r="AF379" s="36" t="e">
        <f>VLOOKUP($B379,三大美股走勢!$A$4:$J$495,10,FALSE)</f>
        <v>#N/A</v>
      </c>
    </row>
    <row r="380" spans="2:32">
      <c r="B380" s="35">
        <v>43159</v>
      </c>
      <c r="C380" s="36" t="e">
        <f>VLOOKUP($B380,大盤與近月台指!$A$4:$I$499,2,FALSE)</f>
        <v>#N/A</v>
      </c>
      <c r="D380" s="37" t="e">
        <f>VLOOKUP($B380,大盤與近月台指!$A$4:$I$499,3,FALSE)</f>
        <v>#N/A</v>
      </c>
      <c r="E380" s="38" t="e">
        <f>VLOOKUP($B380,大盤與近月台指!$A$4:$I$499,4,FALSE)</f>
        <v>#N/A</v>
      </c>
      <c r="F380" s="36" t="e">
        <f>VLOOKUP($B380,大盤與近月台指!$A$4:$I$499,5,FALSE)</f>
        <v>#N/A</v>
      </c>
      <c r="G380" s="52" t="e">
        <f>VLOOKUP($B380,三大法人買賣超!$A$4:$I$500,3,FALSE)</f>
        <v>#N/A</v>
      </c>
      <c r="H380" s="37" t="e">
        <f>VLOOKUP($B380,三大法人買賣超!$A$4:$I$500,5,FALSE)</f>
        <v>#N/A</v>
      </c>
      <c r="I380" s="29" t="e">
        <f>VLOOKUP($B380,三大法人買賣超!$A$4:$I$500,7,FALSE)</f>
        <v>#N/A</v>
      </c>
      <c r="J380" s="29" t="e">
        <f>VLOOKUP($B380,三大法人買賣超!$A$4:$I$500,9,FALSE)</f>
        <v>#N/A</v>
      </c>
      <c r="K380" s="40">
        <f>新台幣匯率美元指數!B381</f>
        <v>0</v>
      </c>
      <c r="L380" s="41">
        <f>新台幣匯率美元指數!C381</f>
        <v>0</v>
      </c>
      <c r="M380" s="42">
        <f>新台幣匯率美元指數!D381</f>
        <v>0</v>
      </c>
      <c r="N380" s="29" t="e">
        <f>VLOOKUP($B380,期貨未平倉口數!$A$4:$M$499,4,FALSE)</f>
        <v>#N/A</v>
      </c>
      <c r="O380" s="29" t="e">
        <f>VLOOKUP($B380,期貨未平倉口數!$A$4:$M$499,9,FALSE)</f>
        <v>#N/A</v>
      </c>
      <c r="P380" s="29" t="e">
        <f>VLOOKUP($B380,期貨未平倉口數!$A$4:$M$499,10,FALSE)</f>
        <v>#N/A</v>
      </c>
      <c r="Q380" s="29" t="e">
        <f>VLOOKUP($B380,期貨未平倉口數!$A$4:$M$499,11,FALSE)</f>
        <v>#N/A</v>
      </c>
      <c r="R380" s="67" t="e">
        <f>VLOOKUP($B380,選擇權未平倉餘額!$A$4:$I$500,6,FALSE)</f>
        <v>#N/A</v>
      </c>
      <c r="S380" s="67" t="e">
        <f>VLOOKUP($B380,選擇權未平倉餘額!$A$4:$I$500,7,FALSE)</f>
        <v>#N/A</v>
      </c>
      <c r="T380" s="67" t="e">
        <f>VLOOKUP($B380,選擇權未平倉餘額!$A$4:$I$500,8,FALSE)</f>
        <v>#N/A</v>
      </c>
      <c r="U380" s="67" t="e">
        <f>VLOOKUP($B380,選擇權未平倉餘額!$A$4:$I$500,9,FALSE)</f>
        <v>#N/A</v>
      </c>
      <c r="V380" s="42" t="e">
        <f>VLOOKUP($B380,臺指選擇權P_C_Ratios!$A$4:$C$500,3,FALSE)</f>
        <v>#N/A</v>
      </c>
      <c r="W380" s="44" t="e">
        <f>VLOOKUP($B380,散戶多空比!$A$6:$L$500,12,FALSE)</f>
        <v>#N/A</v>
      </c>
      <c r="X380" s="43" t="e">
        <f>VLOOKUP($B380,期貨大額交易人未沖銷部位!$A$4:$O$499,4,FALSE)</f>
        <v>#N/A</v>
      </c>
      <c r="Y380" s="43" t="e">
        <f>VLOOKUP($B380,期貨大額交易人未沖銷部位!$A$4:$O$499,7,FALSE)</f>
        <v>#N/A</v>
      </c>
      <c r="Z380" s="43" t="e">
        <f>VLOOKUP($B380,期貨大額交易人未沖銷部位!$A$4:$O$499,10,FALSE)</f>
        <v>#N/A</v>
      </c>
      <c r="AA380" s="43" t="e">
        <f>VLOOKUP($B380,期貨大額交易人未沖銷部位!$A$4:$O$499,13,FALSE)</f>
        <v>#N/A</v>
      </c>
      <c r="AB380" s="43" t="e">
        <f>VLOOKUP($B380,期貨大額交易人未沖銷部位!$A$4:$O$499,14,FALSE)</f>
        <v>#N/A</v>
      </c>
      <c r="AC380" s="43" t="e">
        <f>VLOOKUP($B380,期貨大額交易人未沖銷部位!$A$4:$O$499,15,FALSE)</f>
        <v>#N/A</v>
      </c>
      <c r="AD380" s="36" t="e">
        <f>VLOOKUP($B380,三大美股走勢!$A$4:$J$495,4,FALSE)</f>
        <v>#N/A</v>
      </c>
      <c r="AE380" s="36" t="e">
        <f>VLOOKUP($B380,三大美股走勢!$A$4:$J$495,7,FALSE)</f>
        <v>#N/A</v>
      </c>
      <c r="AF380" s="36" t="e">
        <f>VLOOKUP($B380,三大美股走勢!$A$4:$J$495,10,FALSE)</f>
        <v>#N/A</v>
      </c>
    </row>
    <row r="381" spans="2:32">
      <c r="B381" s="35">
        <v>43160</v>
      </c>
      <c r="C381" s="36" t="e">
        <f>VLOOKUP($B381,大盤與近月台指!$A$4:$I$499,2,FALSE)</f>
        <v>#N/A</v>
      </c>
      <c r="D381" s="37" t="e">
        <f>VLOOKUP($B381,大盤與近月台指!$A$4:$I$499,3,FALSE)</f>
        <v>#N/A</v>
      </c>
      <c r="E381" s="38" t="e">
        <f>VLOOKUP($B381,大盤與近月台指!$A$4:$I$499,4,FALSE)</f>
        <v>#N/A</v>
      </c>
      <c r="F381" s="36" t="e">
        <f>VLOOKUP($B381,大盤與近月台指!$A$4:$I$499,5,FALSE)</f>
        <v>#N/A</v>
      </c>
      <c r="G381" s="52" t="e">
        <f>VLOOKUP($B381,三大法人買賣超!$A$4:$I$500,3,FALSE)</f>
        <v>#N/A</v>
      </c>
      <c r="H381" s="37" t="e">
        <f>VLOOKUP($B381,三大法人買賣超!$A$4:$I$500,5,FALSE)</f>
        <v>#N/A</v>
      </c>
      <c r="I381" s="29" t="e">
        <f>VLOOKUP($B381,三大法人買賣超!$A$4:$I$500,7,FALSE)</f>
        <v>#N/A</v>
      </c>
      <c r="J381" s="29" t="e">
        <f>VLOOKUP($B381,三大法人買賣超!$A$4:$I$500,9,FALSE)</f>
        <v>#N/A</v>
      </c>
      <c r="K381" s="40">
        <f>新台幣匯率美元指數!B382</f>
        <v>0</v>
      </c>
      <c r="L381" s="41">
        <f>新台幣匯率美元指數!C382</f>
        <v>0</v>
      </c>
      <c r="M381" s="42">
        <f>新台幣匯率美元指數!D382</f>
        <v>0</v>
      </c>
      <c r="N381" s="29" t="e">
        <f>VLOOKUP($B381,期貨未平倉口數!$A$4:$M$499,4,FALSE)</f>
        <v>#N/A</v>
      </c>
      <c r="O381" s="29" t="e">
        <f>VLOOKUP($B381,期貨未平倉口數!$A$4:$M$499,9,FALSE)</f>
        <v>#N/A</v>
      </c>
      <c r="P381" s="29" t="e">
        <f>VLOOKUP($B381,期貨未平倉口數!$A$4:$M$499,10,FALSE)</f>
        <v>#N/A</v>
      </c>
      <c r="Q381" s="29" t="e">
        <f>VLOOKUP($B381,期貨未平倉口數!$A$4:$M$499,11,FALSE)</f>
        <v>#N/A</v>
      </c>
      <c r="R381" s="67" t="e">
        <f>VLOOKUP($B381,選擇權未平倉餘額!$A$4:$I$500,6,FALSE)</f>
        <v>#N/A</v>
      </c>
      <c r="S381" s="67" t="e">
        <f>VLOOKUP($B381,選擇權未平倉餘額!$A$4:$I$500,7,FALSE)</f>
        <v>#N/A</v>
      </c>
      <c r="T381" s="67" t="e">
        <f>VLOOKUP($B381,選擇權未平倉餘額!$A$4:$I$500,8,FALSE)</f>
        <v>#N/A</v>
      </c>
      <c r="U381" s="67" t="e">
        <f>VLOOKUP($B381,選擇權未平倉餘額!$A$4:$I$500,9,FALSE)</f>
        <v>#N/A</v>
      </c>
      <c r="V381" s="42" t="e">
        <f>VLOOKUP($B381,臺指選擇權P_C_Ratios!$A$4:$C$500,3,FALSE)</f>
        <v>#N/A</v>
      </c>
      <c r="W381" s="44" t="e">
        <f>VLOOKUP($B381,散戶多空比!$A$6:$L$500,12,FALSE)</f>
        <v>#N/A</v>
      </c>
      <c r="X381" s="43" t="e">
        <f>VLOOKUP($B381,期貨大額交易人未沖銷部位!$A$4:$O$499,4,FALSE)</f>
        <v>#N/A</v>
      </c>
      <c r="Y381" s="43" t="e">
        <f>VLOOKUP($B381,期貨大額交易人未沖銷部位!$A$4:$O$499,7,FALSE)</f>
        <v>#N/A</v>
      </c>
      <c r="Z381" s="43" t="e">
        <f>VLOOKUP($B381,期貨大額交易人未沖銷部位!$A$4:$O$499,10,FALSE)</f>
        <v>#N/A</v>
      </c>
      <c r="AA381" s="43" t="e">
        <f>VLOOKUP($B381,期貨大額交易人未沖銷部位!$A$4:$O$499,13,FALSE)</f>
        <v>#N/A</v>
      </c>
      <c r="AB381" s="43" t="e">
        <f>VLOOKUP($B381,期貨大額交易人未沖銷部位!$A$4:$O$499,14,FALSE)</f>
        <v>#N/A</v>
      </c>
      <c r="AC381" s="43" t="e">
        <f>VLOOKUP($B381,期貨大額交易人未沖銷部位!$A$4:$O$499,15,FALSE)</f>
        <v>#N/A</v>
      </c>
      <c r="AD381" s="36" t="e">
        <f>VLOOKUP($B381,三大美股走勢!$A$4:$J$495,4,FALSE)</f>
        <v>#N/A</v>
      </c>
      <c r="AE381" s="36" t="e">
        <f>VLOOKUP($B381,三大美股走勢!$A$4:$J$495,7,FALSE)</f>
        <v>#N/A</v>
      </c>
      <c r="AF381" s="36" t="e">
        <f>VLOOKUP($B381,三大美股走勢!$A$4:$J$495,10,FALSE)</f>
        <v>#N/A</v>
      </c>
    </row>
    <row r="382" spans="2:32">
      <c r="B382" s="35">
        <v>43161</v>
      </c>
      <c r="C382" s="36" t="e">
        <f>VLOOKUP($B382,大盤與近月台指!$A$4:$I$499,2,FALSE)</f>
        <v>#N/A</v>
      </c>
      <c r="D382" s="37" t="e">
        <f>VLOOKUP($B382,大盤與近月台指!$A$4:$I$499,3,FALSE)</f>
        <v>#N/A</v>
      </c>
      <c r="E382" s="38" t="e">
        <f>VLOOKUP($B382,大盤與近月台指!$A$4:$I$499,4,FALSE)</f>
        <v>#N/A</v>
      </c>
      <c r="F382" s="36" t="e">
        <f>VLOOKUP($B382,大盤與近月台指!$A$4:$I$499,5,FALSE)</f>
        <v>#N/A</v>
      </c>
      <c r="G382" s="52" t="e">
        <f>VLOOKUP($B382,三大法人買賣超!$A$4:$I$500,3,FALSE)</f>
        <v>#N/A</v>
      </c>
      <c r="H382" s="37" t="e">
        <f>VLOOKUP($B382,三大法人買賣超!$A$4:$I$500,5,FALSE)</f>
        <v>#N/A</v>
      </c>
      <c r="I382" s="29" t="e">
        <f>VLOOKUP($B382,三大法人買賣超!$A$4:$I$500,7,FALSE)</f>
        <v>#N/A</v>
      </c>
      <c r="J382" s="29" t="e">
        <f>VLOOKUP($B382,三大法人買賣超!$A$4:$I$500,9,FALSE)</f>
        <v>#N/A</v>
      </c>
      <c r="K382" s="40">
        <f>新台幣匯率美元指數!B383</f>
        <v>0</v>
      </c>
      <c r="L382" s="41">
        <f>新台幣匯率美元指數!C383</f>
        <v>0</v>
      </c>
      <c r="M382" s="42">
        <f>新台幣匯率美元指數!D383</f>
        <v>0</v>
      </c>
      <c r="N382" s="29" t="e">
        <f>VLOOKUP($B382,期貨未平倉口數!$A$4:$M$499,4,FALSE)</f>
        <v>#N/A</v>
      </c>
      <c r="O382" s="29" t="e">
        <f>VLOOKUP($B382,期貨未平倉口數!$A$4:$M$499,9,FALSE)</f>
        <v>#N/A</v>
      </c>
      <c r="P382" s="29" t="e">
        <f>VLOOKUP($B382,期貨未平倉口數!$A$4:$M$499,10,FALSE)</f>
        <v>#N/A</v>
      </c>
      <c r="Q382" s="29" t="e">
        <f>VLOOKUP($B382,期貨未平倉口數!$A$4:$M$499,11,FALSE)</f>
        <v>#N/A</v>
      </c>
      <c r="R382" s="67" t="e">
        <f>VLOOKUP($B382,選擇權未平倉餘額!$A$4:$I$500,6,FALSE)</f>
        <v>#N/A</v>
      </c>
      <c r="S382" s="67" t="e">
        <f>VLOOKUP($B382,選擇權未平倉餘額!$A$4:$I$500,7,FALSE)</f>
        <v>#N/A</v>
      </c>
      <c r="T382" s="67" t="e">
        <f>VLOOKUP($B382,選擇權未平倉餘額!$A$4:$I$500,8,FALSE)</f>
        <v>#N/A</v>
      </c>
      <c r="U382" s="67" t="e">
        <f>VLOOKUP($B382,選擇權未平倉餘額!$A$4:$I$500,9,FALSE)</f>
        <v>#N/A</v>
      </c>
      <c r="V382" s="42" t="e">
        <f>VLOOKUP($B382,臺指選擇權P_C_Ratios!$A$4:$C$500,3,FALSE)</f>
        <v>#N/A</v>
      </c>
      <c r="W382" s="44" t="e">
        <f>VLOOKUP($B382,散戶多空比!$A$6:$L$500,12,FALSE)</f>
        <v>#N/A</v>
      </c>
      <c r="X382" s="43" t="e">
        <f>VLOOKUP($B382,期貨大額交易人未沖銷部位!$A$4:$O$499,4,FALSE)</f>
        <v>#N/A</v>
      </c>
      <c r="Y382" s="43" t="e">
        <f>VLOOKUP($B382,期貨大額交易人未沖銷部位!$A$4:$O$499,7,FALSE)</f>
        <v>#N/A</v>
      </c>
      <c r="Z382" s="43" t="e">
        <f>VLOOKUP($B382,期貨大額交易人未沖銷部位!$A$4:$O$499,10,FALSE)</f>
        <v>#N/A</v>
      </c>
      <c r="AA382" s="43" t="e">
        <f>VLOOKUP($B382,期貨大額交易人未沖銷部位!$A$4:$O$499,13,FALSE)</f>
        <v>#N/A</v>
      </c>
      <c r="AB382" s="43" t="e">
        <f>VLOOKUP($B382,期貨大額交易人未沖銷部位!$A$4:$O$499,14,FALSE)</f>
        <v>#N/A</v>
      </c>
      <c r="AC382" s="43" t="e">
        <f>VLOOKUP($B382,期貨大額交易人未沖銷部位!$A$4:$O$499,15,FALSE)</f>
        <v>#N/A</v>
      </c>
      <c r="AD382" s="36" t="e">
        <f>VLOOKUP($B382,三大美股走勢!$A$4:$J$495,4,FALSE)</f>
        <v>#N/A</v>
      </c>
      <c r="AE382" s="36" t="e">
        <f>VLOOKUP($B382,三大美股走勢!$A$4:$J$495,7,FALSE)</f>
        <v>#N/A</v>
      </c>
      <c r="AF382" s="36" t="e">
        <f>VLOOKUP($B382,三大美股走勢!$A$4:$J$495,10,FALSE)</f>
        <v>#N/A</v>
      </c>
    </row>
    <row r="383" spans="2:32">
      <c r="B383" s="35">
        <v>43162</v>
      </c>
      <c r="C383" s="36" t="e">
        <f>VLOOKUP($B383,大盤與近月台指!$A$4:$I$499,2,FALSE)</f>
        <v>#N/A</v>
      </c>
      <c r="D383" s="37" t="e">
        <f>VLOOKUP($B383,大盤與近月台指!$A$4:$I$499,3,FALSE)</f>
        <v>#N/A</v>
      </c>
      <c r="E383" s="38" t="e">
        <f>VLOOKUP($B383,大盤與近月台指!$A$4:$I$499,4,FALSE)</f>
        <v>#N/A</v>
      </c>
      <c r="F383" s="36" t="e">
        <f>VLOOKUP($B383,大盤與近月台指!$A$4:$I$499,5,FALSE)</f>
        <v>#N/A</v>
      </c>
      <c r="G383" s="52" t="e">
        <f>VLOOKUP($B383,三大法人買賣超!$A$4:$I$500,3,FALSE)</f>
        <v>#N/A</v>
      </c>
      <c r="H383" s="37" t="e">
        <f>VLOOKUP($B383,三大法人買賣超!$A$4:$I$500,5,FALSE)</f>
        <v>#N/A</v>
      </c>
      <c r="I383" s="29" t="e">
        <f>VLOOKUP($B383,三大法人買賣超!$A$4:$I$500,7,FALSE)</f>
        <v>#N/A</v>
      </c>
      <c r="J383" s="29" t="e">
        <f>VLOOKUP($B383,三大法人買賣超!$A$4:$I$500,9,FALSE)</f>
        <v>#N/A</v>
      </c>
      <c r="K383" s="40">
        <f>新台幣匯率美元指數!B384</f>
        <v>0</v>
      </c>
      <c r="L383" s="41">
        <f>新台幣匯率美元指數!C384</f>
        <v>0</v>
      </c>
      <c r="M383" s="42">
        <f>新台幣匯率美元指數!D384</f>
        <v>0</v>
      </c>
      <c r="N383" s="29" t="e">
        <f>VLOOKUP($B383,期貨未平倉口數!$A$4:$M$499,4,FALSE)</f>
        <v>#N/A</v>
      </c>
      <c r="O383" s="29" t="e">
        <f>VLOOKUP($B383,期貨未平倉口數!$A$4:$M$499,9,FALSE)</f>
        <v>#N/A</v>
      </c>
      <c r="P383" s="29" t="e">
        <f>VLOOKUP($B383,期貨未平倉口數!$A$4:$M$499,10,FALSE)</f>
        <v>#N/A</v>
      </c>
      <c r="Q383" s="29" t="e">
        <f>VLOOKUP($B383,期貨未平倉口數!$A$4:$M$499,11,FALSE)</f>
        <v>#N/A</v>
      </c>
      <c r="R383" s="67" t="e">
        <f>VLOOKUP($B383,選擇權未平倉餘額!$A$4:$I$500,6,FALSE)</f>
        <v>#N/A</v>
      </c>
      <c r="S383" s="67" t="e">
        <f>VLOOKUP($B383,選擇權未平倉餘額!$A$4:$I$500,7,FALSE)</f>
        <v>#N/A</v>
      </c>
      <c r="T383" s="67" t="e">
        <f>VLOOKUP($B383,選擇權未平倉餘額!$A$4:$I$500,8,FALSE)</f>
        <v>#N/A</v>
      </c>
      <c r="U383" s="67" t="e">
        <f>VLOOKUP($B383,選擇權未平倉餘額!$A$4:$I$500,9,FALSE)</f>
        <v>#N/A</v>
      </c>
      <c r="V383" s="42" t="e">
        <f>VLOOKUP($B383,臺指選擇權P_C_Ratios!$A$4:$C$500,3,FALSE)</f>
        <v>#N/A</v>
      </c>
      <c r="W383" s="44" t="e">
        <f>VLOOKUP($B383,散戶多空比!$A$6:$L$500,12,FALSE)</f>
        <v>#N/A</v>
      </c>
      <c r="X383" s="43" t="e">
        <f>VLOOKUP($B383,期貨大額交易人未沖銷部位!$A$4:$O$499,4,FALSE)</f>
        <v>#N/A</v>
      </c>
      <c r="Y383" s="43" t="e">
        <f>VLOOKUP($B383,期貨大額交易人未沖銷部位!$A$4:$O$499,7,FALSE)</f>
        <v>#N/A</v>
      </c>
      <c r="Z383" s="43" t="e">
        <f>VLOOKUP($B383,期貨大額交易人未沖銷部位!$A$4:$O$499,10,FALSE)</f>
        <v>#N/A</v>
      </c>
      <c r="AA383" s="43" t="e">
        <f>VLOOKUP($B383,期貨大額交易人未沖銷部位!$A$4:$O$499,13,FALSE)</f>
        <v>#N/A</v>
      </c>
      <c r="AB383" s="43" t="e">
        <f>VLOOKUP($B383,期貨大額交易人未沖銷部位!$A$4:$O$499,14,FALSE)</f>
        <v>#N/A</v>
      </c>
      <c r="AC383" s="43" t="e">
        <f>VLOOKUP($B383,期貨大額交易人未沖銷部位!$A$4:$O$499,15,FALSE)</f>
        <v>#N/A</v>
      </c>
      <c r="AD383" s="36" t="e">
        <f>VLOOKUP($B383,三大美股走勢!$A$4:$J$495,4,FALSE)</f>
        <v>#N/A</v>
      </c>
      <c r="AE383" s="36" t="e">
        <f>VLOOKUP($B383,三大美股走勢!$A$4:$J$495,7,FALSE)</f>
        <v>#N/A</v>
      </c>
      <c r="AF383" s="36" t="e">
        <f>VLOOKUP($B383,三大美股走勢!$A$4:$J$495,10,FALSE)</f>
        <v>#N/A</v>
      </c>
    </row>
    <row r="384" spans="2:32">
      <c r="B384" s="35">
        <v>43163</v>
      </c>
      <c r="C384" s="36" t="e">
        <f>VLOOKUP($B384,大盤與近月台指!$A$4:$I$499,2,FALSE)</f>
        <v>#N/A</v>
      </c>
      <c r="D384" s="37" t="e">
        <f>VLOOKUP($B384,大盤與近月台指!$A$4:$I$499,3,FALSE)</f>
        <v>#N/A</v>
      </c>
      <c r="E384" s="38" t="e">
        <f>VLOOKUP($B384,大盤與近月台指!$A$4:$I$499,4,FALSE)</f>
        <v>#N/A</v>
      </c>
      <c r="F384" s="36" t="e">
        <f>VLOOKUP($B384,大盤與近月台指!$A$4:$I$499,5,FALSE)</f>
        <v>#N/A</v>
      </c>
      <c r="G384" s="52" t="e">
        <f>VLOOKUP($B384,三大法人買賣超!$A$4:$I$500,3,FALSE)</f>
        <v>#N/A</v>
      </c>
      <c r="H384" s="37" t="e">
        <f>VLOOKUP($B384,三大法人買賣超!$A$4:$I$500,5,FALSE)</f>
        <v>#N/A</v>
      </c>
      <c r="I384" s="29" t="e">
        <f>VLOOKUP($B384,三大法人買賣超!$A$4:$I$500,7,FALSE)</f>
        <v>#N/A</v>
      </c>
      <c r="J384" s="29" t="e">
        <f>VLOOKUP($B384,三大法人買賣超!$A$4:$I$500,9,FALSE)</f>
        <v>#N/A</v>
      </c>
      <c r="K384" s="40">
        <f>新台幣匯率美元指數!B385</f>
        <v>0</v>
      </c>
      <c r="L384" s="41">
        <f>新台幣匯率美元指數!C385</f>
        <v>0</v>
      </c>
      <c r="M384" s="42">
        <f>新台幣匯率美元指數!D385</f>
        <v>0</v>
      </c>
      <c r="N384" s="29" t="e">
        <f>VLOOKUP($B384,期貨未平倉口數!$A$4:$M$499,4,FALSE)</f>
        <v>#N/A</v>
      </c>
      <c r="O384" s="29" t="e">
        <f>VLOOKUP($B384,期貨未平倉口數!$A$4:$M$499,9,FALSE)</f>
        <v>#N/A</v>
      </c>
      <c r="P384" s="29" t="e">
        <f>VLOOKUP($B384,期貨未平倉口數!$A$4:$M$499,10,FALSE)</f>
        <v>#N/A</v>
      </c>
      <c r="Q384" s="29" t="e">
        <f>VLOOKUP($B384,期貨未平倉口數!$A$4:$M$499,11,FALSE)</f>
        <v>#N/A</v>
      </c>
      <c r="R384" s="67" t="e">
        <f>VLOOKUP($B384,選擇權未平倉餘額!$A$4:$I$500,6,FALSE)</f>
        <v>#N/A</v>
      </c>
      <c r="S384" s="67" t="e">
        <f>VLOOKUP($B384,選擇權未平倉餘額!$A$4:$I$500,7,FALSE)</f>
        <v>#N/A</v>
      </c>
      <c r="T384" s="67" t="e">
        <f>VLOOKUP($B384,選擇權未平倉餘額!$A$4:$I$500,8,FALSE)</f>
        <v>#N/A</v>
      </c>
      <c r="U384" s="67" t="e">
        <f>VLOOKUP($B384,選擇權未平倉餘額!$A$4:$I$500,9,FALSE)</f>
        <v>#N/A</v>
      </c>
      <c r="V384" s="42" t="e">
        <f>VLOOKUP($B384,臺指選擇權P_C_Ratios!$A$4:$C$500,3,FALSE)</f>
        <v>#N/A</v>
      </c>
      <c r="W384" s="44" t="e">
        <f>VLOOKUP($B384,散戶多空比!$A$6:$L$500,12,FALSE)</f>
        <v>#N/A</v>
      </c>
      <c r="X384" s="43" t="e">
        <f>VLOOKUP($B384,期貨大額交易人未沖銷部位!$A$4:$O$499,4,FALSE)</f>
        <v>#N/A</v>
      </c>
      <c r="Y384" s="43" t="e">
        <f>VLOOKUP($B384,期貨大額交易人未沖銷部位!$A$4:$O$499,7,FALSE)</f>
        <v>#N/A</v>
      </c>
      <c r="Z384" s="43" t="e">
        <f>VLOOKUP($B384,期貨大額交易人未沖銷部位!$A$4:$O$499,10,FALSE)</f>
        <v>#N/A</v>
      </c>
      <c r="AA384" s="43" t="e">
        <f>VLOOKUP($B384,期貨大額交易人未沖銷部位!$A$4:$O$499,13,FALSE)</f>
        <v>#N/A</v>
      </c>
      <c r="AB384" s="43" t="e">
        <f>VLOOKUP($B384,期貨大額交易人未沖銷部位!$A$4:$O$499,14,FALSE)</f>
        <v>#N/A</v>
      </c>
      <c r="AC384" s="43" t="e">
        <f>VLOOKUP($B384,期貨大額交易人未沖銷部位!$A$4:$O$499,15,FALSE)</f>
        <v>#N/A</v>
      </c>
      <c r="AD384" s="36" t="e">
        <f>VLOOKUP($B384,三大美股走勢!$A$4:$J$495,4,FALSE)</f>
        <v>#N/A</v>
      </c>
      <c r="AE384" s="36" t="e">
        <f>VLOOKUP($B384,三大美股走勢!$A$4:$J$495,7,FALSE)</f>
        <v>#N/A</v>
      </c>
      <c r="AF384" s="36" t="e">
        <f>VLOOKUP($B384,三大美股走勢!$A$4:$J$495,10,FALSE)</f>
        <v>#N/A</v>
      </c>
    </row>
    <row r="385" spans="2:32">
      <c r="B385" s="35">
        <v>43164</v>
      </c>
      <c r="C385" s="36" t="e">
        <f>VLOOKUP($B385,大盤與近月台指!$A$4:$I$499,2,FALSE)</f>
        <v>#N/A</v>
      </c>
      <c r="D385" s="37" t="e">
        <f>VLOOKUP($B385,大盤與近月台指!$A$4:$I$499,3,FALSE)</f>
        <v>#N/A</v>
      </c>
      <c r="E385" s="38" t="e">
        <f>VLOOKUP($B385,大盤與近月台指!$A$4:$I$499,4,FALSE)</f>
        <v>#N/A</v>
      </c>
      <c r="F385" s="36" t="e">
        <f>VLOOKUP($B385,大盤與近月台指!$A$4:$I$499,5,FALSE)</f>
        <v>#N/A</v>
      </c>
      <c r="G385" s="52" t="e">
        <f>VLOOKUP($B385,三大法人買賣超!$A$4:$I$500,3,FALSE)</f>
        <v>#N/A</v>
      </c>
      <c r="H385" s="37" t="e">
        <f>VLOOKUP($B385,三大法人買賣超!$A$4:$I$500,5,FALSE)</f>
        <v>#N/A</v>
      </c>
      <c r="I385" s="29" t="e">
        <f>VLOOKUP($B385,三大法人買賣超!$A$4:$I$500,7,FALSE)</f>
        <v>#N/A</v>
      </c>
      <c r="J385" s="29" t="e">
        <f>VLOOKUP($B385,三大法人買賣超!$A$4:$I$500,9,FALSE)</f>
        <v>#N/A</v>
      </c>
      <c r="K385" s="40">
        <f>新台幣匯率美元指數!B386</f>
        <v>0</v>
      </c>
      <c r="L385" s="41">
        <f>新台幣匯率美元指數!C386</f>
        <v>0</v>
      </c>
      <c r="M385" s="42">
        <f>新台幣匯率美元指數!D386</f>
        <v>0</v>
      </c>
      <c r="N385" s="29" t="e">
        <f>VLOOKUP($B385,期貨未平倉口數!$A$4:$M$499,4,FALSE)</f>
        <v>#N/A</v>
      </c>
      <c r="O385" s="29" t="e">
        <f>VLOOKUP($B385,期貨未平倉口數!$A$4:$M$499,9,FALSE)</f>
        <v>#N/A</v>
      </c>
      <c r="P385" s="29" t="e">
        <f>VLOOKUP($B385,期貨未平倉口數!$A$4:$M$499,10,FALSE)</f>
        <v>#N/A</v>
      </c>
      <c r="Q385" s="29" t="e">
        <f>VLOOKUP($B385,期貨未平倉口數!$A$4:$M$499,11,FALSE)</f>
        <v>#N/A</v>
      </c>
      <c r="R385" s="67" t="e">
        <f>VLOOKUP($B385,選擇權未平倉餘額!$A$4:$I$500,6,FALSE)</f>
        <v>#N/A</v>
      </c>
      <c r="S385" s="67" t="e">
        <f>VLOOKUP($B385,選擇權未平倉餘額!$A$4:$I$500,7,FALSE)</f>
        <v>#N/A</v>
      </c>
      <c r="T385" s="67" t="e">
        <f>VLOOKUP($B385,選擇權未平倉餘額!$A$4:$I$500,8,FALSE)</f>
        <v>#N/A</v>
      </c>
      <c r="U385" s="67" t="e">
        <f>VLOOKUP($B385,選擇權未平倉餘額!$A$4:$I$500,9,FALSE)</f>
        <v>#N/A</v>
      </c>
      <c r="V385" s="42" t="e">
        <f>VLOOKUP($B385,臺指選擇權P_C_Ratios!$A$4:$C$500,3,FALSE)</f>
        <v>#N/A</v>
      </c>
      <c r="W385" s="44" t="e">
        <f>VLOOKUP($B385,散戶多空比!$A$6:$L$500,12,FALSE)</f>
        <v>#N/A</v>
      </c>
      <c r="X385" s="43" t="e">
        <f>VLOOKUP($B385,期貨大額交易人未沖銷部位!$A$4:$O$499,4,FALSE)</f>
        <v>#N/A</v>
      </c>
      <c r="Y385" s="43" t="e">
        <f>VLOOKUP($B385,期貨大額交易人未沖銷部位!$A$4:$O$499,7,FALSE)</f>
        <v>#N/A</v>
      </c>
      <c r="Z385" s="43" t="e">
        <f>VLOOKUP($B385,期貨大額交易人未沖銷部位!$A$4:$O$499,10,FALSE)</f>
        <v>#N/A</v>
      </c>
      <c r="AA385" s="43" t="e">
        <f>VLOOKUP($B385,期貨大額交易人未沖銷部位!$A$4:$O$499,13,FALSE)</f>
        <v>#N/A</v>
      </c>
      <c r="AB385" s="43" t="e">
        <f>VLOOKUP($B385,期貨大額交易人未沖銷部位!$A$4:$O$499,14,FALSE)</f>
        <v>#N/A</v>
      </c>
      <c r="AC385" s="43" t="e">
        <f>VLOOKUP($B385,期貨大額交易人未沖銷部位!$A$4:$O$499,15,FALSE)</f>
        <v>#N/A</v>
      </c>
      <c r="AD385" s="36" t="e">
        <f>VLOOKUP($B385,三大美股走勢!$A$4:$J$495,4,FALSE)</f>
        <v>#N/A</v>
      </c>
      <c r="AE385" s="36" t="e">
        <f>VLOOKUP($B385,三大美股走勢!$A$4:$J$495,7,FALSE)</f>
        <v>#N/A</v>
      </c>
      <c r="AF385" s="36" t="e">
        <f>VLOOKUP($B385,三大美股走勢!$A$4:$J$495,10,FALSE)</f>
        <v>#N/A</v>
      </c>
    </row>
    <row r="386" spans="2:32">
      <c r="B386" s="35">
        <v>43165</v>
      </c>
      <c r="C386" s="36" t="e">
        <f>VLOOKUP($B386,大盤與近月台指!$A$4:$I$499,2,FALSE)</f>
        <v>#N/A</v>
      </c>
      <c r="D386" s="37" t="e">
        <f>VLOOKUP($B386,大盤與近月台指!$A$4:$I$499,3,FALSE)</f>
        <v>#N/A</v>
      </c>
      <c r="E386" s="38" t="e">
        <f>VLOOKUP($B386,大盤與近月台指!$A$4:$I$499,4,FALSE)</f>
        <v>#N/A</v>
      </c>
      <c r="F386" s="36" t="e">
        <f>VLOOKUP($B386,大盤與近月台指!$A$4:$I$499,5,FALSE)</f>
        <v>#N/A</v>
      </c>
      <c r="G386" s="52" t="e">
        <f>VLOOKUP($B386,三大法人買賣超!$A$4:$I$500,3,FALSE)</f>
        <v>#N/A</v>
      </c>
      <c r="H386" s="37" t="e">
        <f>VLOOKUP($B386,三大法人買賣超!$A$4:$I$500,5,FALSE)</f>
        <v>#N/A</v>
      </c>
      <c r="I386" s="29" t="e">
        <f>VLOOKUP($B386,三大法人買賣超!$A$4:$I$500,7,FALSE)</f>
        <v>#N/A</v>
      </c>
      <c r="J386" s="29" t="e">
        <f>VLOOKUP($B386,三大法人買賣超!$A$4:$I$500,9,FALSE)</f>
        <v>#N/A</v>
      </c>
      <c r="K386" s="40">
        <f>新台幣匯率美元指數!B387</f>
        <v>0</v>
      </c>
      <c r="L386" s="41">
        <f>新台幣匯率美元指數!C387</f>
        <v>0</v>
      </c>
      <c r="M386" s="42">
        <f>新台幣匯率美元指數!D387</f>
        <v>0</v>
      </c>
      <c r="N386" s="29" t="e">
        <f>VLOOKUP($B386,期貨未平倉口數!$A$4:$M$499,4,FALSE)</f>
        <v>#N/A</v>
      </c>
      <c r="O386" s="29" t="e">
        <f>VLOOKUP($B386,期貨未平倉口數!$A$4:$M$499,9,FALSE)</f>
        <v>#N/A</v>
      </c>
      <c r="P386" s="29" t="e">
        <f>VLOOKUP($B386,期貨未平倉口數!$A$4:$M$499,10,FALSE)</f>
        <v>#N/A</v>
      </c>
      <c r="Q386" s="29" t="e">
        <f>VLOOKUP($B386,期貨未平倉口數!$A$4:$M$499,11,FALSE)</f>
        <v>#N/A</v>
      </c>
      <c r="R386" s="67" t="e">
        <f>VLOOKUP($B386,選擇權未平倉餘額!$A$4:$I$500,6,FALSE)</f>
        <v>#N/A</v>
      </c>
      <c r="S386" s="67" t="e">
        <f>VLOOKUP($B386,選擇權未平倉餘額!$A$4:$I$500,7,FALSE)</f>
        <v>#N/A</v>
      </c>
      <c r="T386" s="67" t="e">
        <f>VLOOKUP($B386,選擇權未平倉餘額!$A$4:$I$500,8,FALSE)</f>
        <v>#N/A</v>
      </c>
      <c r="U386" s="67" t="e">
        <f>VLOOKUP($B386,選擇權未平倉餘額!$A$4:$I$500,9,FALSE)</f>
        <v>#N/A</v>
      </c>
      <c r="V386" s="42" t="e">
        <f>VLOOKUP($B386,臺指選擇權P_C_Ratios!$A$4:$C$500,3,FALSE)</f>
        <v>#N/A</v>
      </c>
      <c r="W386" s="44" t="e">
        <f>VLOOKUP($B386,散戶多空比!$A$6:$L$500,12,FALSE)</f>
        <v>#N/A</v>
      </c>
      <c r="X386" s="43" t="e">
        <f>VLOOKUP($B386,期貨大額交易人未沖銷部位!$A$4:$O$499,4,FALSE)</f>
        <v>#N/A</v>
      </c>
      <c r="Y386" s="43" t="e">
        <f>VLOOKUP($B386,期貨大額交易人未沖銷部位!$A$4:$O$499,7,FALSE)</f>
        <v>#N/A</v>
      </c>
      <c r="Z386" s="43" t="e">
        <f>VLOOKUP($B386,期貨大額交易人未沖銷部位!$A$4:$O$499,10,FALSE)</f>
        <v>#N/A</v>
      </c>
      <c r="AA386" s="43" t="e">
        <f>VLOOKUP($B386,期貨大額交易人未沖銷部位!$A$4:$O$499,13,FALSE)</f>
        <v>#N/A</v>
      </c>
      <c r="AB386" s="43" t="e">
        <f>VLOOKUP($B386,期貨大額交易人未沖銷部位!$A$4:$O$499,14,FALSE)</f>
        <v>#N/A</v>
      </c>
      <c r="AC386" s="43" t="e">
        <f>VLOOKUP($B386,期貨大額交易人未沖銷部位!$A$4:$O$499,15,FALSE)</f>
        <v>#N/A</v>
      </c>
      <c r="AD386" s="36" t="e">
        <f>VLOOKUP($B386,三大美股走勢!$A$4:$J$495,4,FALSE)</f>
        <v>#N/A</v>
      </c>
      <c r="AE386" s="36" t="e">
        <f>VLOOKUP($B386,三大美股走勢!$A$4:$J$495,7,FALSE)</f>
        <v>#N/A</v>
      </c>
      <c r="AF386" s="36" t="e">
        <f>VLOOKUP($B386,三大美股走勢!$A$4:$J$495,10,FALSE)</f>
        <v>#N/A</v>
      </c>
    </row>
    <row r="387" spans="2:32">
      <c r="B387" s="35">
        <v>43166</v>
      </c>
      <c r="C387" s="36" t="e">
        <f>VLOOKUP($B387,大盤與近月台指!$A$4:$I$499,2,FALSE)</f>
        <v>#N/A</v>
      </c>
      <c r="D387" s="37" t="e">
        <f>VLOOKUP($B387,大盤與近月台指!$A$4:$I$499,3,FALSE)</f>
        <v>#N/A</v>
      </c>
      <c r="E387" s="38" t="e">
        <f>VLOOKUP($B387,大盤與近月台指!$A$4:$I$499,4,FALSE)</f>
        <v>#N/A</v>
      </c>
      <c r="F387" s="36" t="e">
        <f>VLOOKUP($B387,大盤與近月台指!$A$4:$I$499,5,FALSE)</f>
        <v>#N/A</v>
      </c>
      <c r="G387" s="52" t="e">
        <f>VLOOKUP($B387,三大法人買賣超!$A$4:$I$500,3,FALSE)</f>
        <v>#N/A</v>
      </c>
      <c r="H387" s="37" t="e">
        <f>VLOOKUP($B387,三大法人買賣超!$A$4:$I$500,5,FALSE)</f>
        <v>#N/A</v>
      </c>
      <c r="I387" s="29" t="e">
        <f>VLOOKUP($B387,三大法人買賣超!$A$4:$I$500,7,FALSE)</f>
        <v>#N/A</v>
      </c>
      <c r="J387" s="29" t="e">
        <f>VLOOKUP($B387,三大法人買賣超!$A$4:$I$500,9,FALSE)</f>
        <v>#N/A</v>
      </c>
      <c r="K387" s="40">
        <f>新台幣匯率美元指數!B388</f>
        <v>0</v>
      </c>
      <c r="L387" s="41">
        <f>新台幣匯率美元指數!C388</f>
        <v>0</v>
      </c>
      <c r="M387" s="42">
        <f>新台幣匯率美元指數!D388</f>
        <v>0</v>
      </c>
      <c r="N387" s="29" t="e">
        <f>VLOOKUP($B387,期貨未平倉口數!$A$4:$M$499,4,FALSE)</f>
        <v>#N/A</v>
      </c>
      <c r="O387" s="29" t="e">
        <f>VLOOKUP($B387,期貨未平倉口數!$A$4:$M$499,9,FALSE)</f>
        <v>#N/A</v>
      </c>
      <c r="P387" s="29" t="e">
        <f>VLOOKUP($B387,期貨未平倉口數!$A$4:$M$499,10,FALSE)</f>
        <v>#N/A</v>
      </c>
      <c r="Q387" s="29" t="e">
        <f>VLOOKUP($B387,期貨未平倉口數!$A$4:$M$499,11,FALSE)</f>
        <v>#N/A</v>
      </c>
      <c r="R387" s="67" t="e">
        <f>VLOOKUP($B387,選擇權未平倉餘額!$A$4:$I$500,6,FALSE)</f>
        <v>#N/A</v>
      </c>
      <c r="S387" s="67" t="e">
        <f>VLOOKUP($B387,選擇權未平倉餘額!$A$4:$I$500,7,FALSE)</f>
        <v>#N/A</v>
      </c>
      <c r="T387" s="67" t="e">
        <f>VLOOKUP($B387,選擇權未平倉餘額!$A$4:$I$500,8,FALSE)</f>
        <v>#N/A</v>
      </c>
      <c r="U387" s="67" t="e">
        <f>VLOOKUP($B387,選擇權未平倉餘額!$A$4:$I$500,9,FALSE)</f>
        <v>#N/A</v>
      </c>
      <c r="V387" s="42" t="e">
        <f>VLOOKUP($B387,臺指選擇權P_C_Ratios!$A$4:$C$500,3,FALSE)</f>
        <v>#N/A</v>
      </c>
      <c r="W387" s="44" t="e">
        <f>VLOOKUP($B387,散戶多空比!$A$6:$L$500,12,FALSE)</f>
        <v>#N/A</v>
      </c>
      <c r="X387" s="43" t="e">
        <f>VLOOKUP($B387,期貨大額交易人未沖銷部位!$A$4:$O$499,4,FALSE)</f>
        <v>#N/A</v>
      </c>
      <c r="Y387" s="43" t="e">
        <f>VLOOKUP($B387,期貨大額交易人未沖銷部位!$A$4:$O$499,7,FALSE)</f>
        <v>#N/A</v>
      </c>
      <c r="Z387" s="43" t="e">
        <f>VLOOKUP($B387,期貨大額交易人未沖銷部位!$A$4:$O$499,10,FALSE)</f>
        <v>#N/A</v>
      </c>
      <c r="AA387" s="43" t="e">
        <f>VLOOKUP($B387,期貨大額交易人未沖銷部位!$A$4:$O$499,13,FALSE)</f>
        <v>#N/A</v>
      </c>
      <c r="AB387" s="43" t="e">
        <f>VLOOKUP($B387,期貨大額交易人未沖銷部位!$A$4:$O$499,14,FALSE)</f>
        <v>#N/A</v>
      </c>
      <c r="AC387" s="43" t="e">
        <f>VLOOKUP($B387,期貨大額交易人未沖銷部位!$A$4:$O$499,15,FALSE)</f>
        <v>#N/A</v>
      </c>
      <c r="AD387" s="36" t="e">
        <f>VLOOKUP($B387,三大美股走勢!$A$4:$J$495,4,FALSE)</f>
        <v>#N/A</v>
      </c>
      <c r="AE387" s="36" t="e">
        <f>VLOOKUP($B387,三大美股走勢!$A$4:$J$495,7,FALSE)</f>
        <v>#N/A</v>
      </c>
      <c r="AF387" s="36" t="e">
        <f>VLOOKUP($B387,三大美股走勢!$A$4:$J$495,10,FALSE)</f>
        <v>#N/A</v>
      </c>
    </row>
    <row r="388" spans="2:32">
      <c r="B388" s="35">
        <v>43167</v>
      </c>
      <c r="C388" s="36" t="e">
        <f>VLOOKUP($B388,大盤與近月台指!$A$4:$I$499,2,FALSE)</f>
        <v>#N/A</v>
      </c>
      <c r="D388" s="37" t="e">
        <f>VLOOKUP($B388,大盤與近月台指!$A$4:$I$499,3,FALSE)</f>
        <v>#N/A</v>
      </c>
      <c r="E388" s="38" t="e">
        <f>VLOOKUP($B388,大盤與近月台指!$A$4:$I$499,4,FALSE)</f>
        <v>#N/A</v>
      </c>
      <c r="F388" s="36" t="e">
        <f>VLOOKUP($B388,大盤與近月台指!$A$4:$I$499,5,FALSE)</f>
        <v>#N/A</v>
      </c>
      <c r="G388" s="52" t="e">
        <f>VLOOKUP($B388,三大法人買賣超!$A$4:$I$500,3,FALSE)</f>
        <v>#N/A</v>
      </c>
      <c r="H388" s="37" t="e">
        <f>VLOOKUP($B388,三大法人買賣超!$A$4:$I$500,5,FALSE)</f>
        <v>#N/A</v>
      </c>
      <c r="I388" s="29" t="e">
        <f>VLOOKUP($B388,三大法人買賣超!$A$4:$I$500,7,FALSE)</f>
        <v>#N/A</v>
      </c>
      <c r="J388" s="29" t="e">
        <f>VLOOKUP($B388,三大法人買賣超!$A$4:$I$500,9,FALSE)</f>
        <v>#N/A</v>
      </c>
      <c r="K388" s="40">
        <f>新台幣匯率美元指數!B389</f>
        <v>0</v>
      </c>
      <c r="L388" s="41">
        <f>新台幣匯率美元指數!C389</f>
        <v>0</v>
      </c>
      <c r="M388" s="42">
        <f>新台幣匯率美元指數!D389</f>
        <v>0</v>
      </c>
      <c r="N388" s="29" t="e">
        <f>VLOOKUP($B388,期貨未平倉口數!$A$4:$M$499,4,FALSE)</f>
        <v>#N/A</v>
      </c>
      <c r="O388" s="29" t="e">
        <f>VLOOKUP($B388,期貨未平倉口數!$A$4:$M$499,9,FALSE)</f>
        <v>#N/A</v>
      </c>
      <c r="P388" s="29" t="e">
        <f>VLOOKUP($B388,期貨未平倉口數!$A$4:$M$499,10,FALSE)</f>
        <v>#N/A</v>
      </c>
      <c r="Q388" s="29" t="e">
        <f>VLOOKUP($B388,期貨未平倉口數!$A$4:$M$499,11,FALSE)</f>
        <v>#N/A</v>
      </c>
      <c r="R388" s="67" t="e">
        <f>VLOOKUP($B388,選擇權未平倉餘額!$A$4:$I$500,6,FALSE)</f>
        <v>#N/A</v>
      </c>
      <c r="S388" s="67" t="e">
        <f>VLOOKUP($B388,選擇權未平倉餘額!$A$4:$I$500,7,FALSE)</f>
        <v>#N/A</v>
      </c>
      <c r="T388" s="67" t="e">
        <f>VLOOKUP($B388,選擇權未平倉餘額!$A$4:$I$500,8,FALSE)</f>
        <v>#N/A</v>
      </c>
      <c r="U388" s="67" t="e">
        <f>VLOOKUP($B388,選擇權未平倉餘額!$A$4:$I$500,9,FALSE)</f>
        <v>#N/A</v>
      </c>
      <c r="V388" s="42" t="e">
        <f>VLOOKUP($B388,臺指選擇權P_C_Ratios!$A$4:$C$500,3,FALSE)</f>
        <v>#N/A</v>
      </c>
      <c r="W388" s="44" t="e">
        <f>VLOOKUP($B388,散戶多空比!$A$6:$L$500,12,FALSE)</f>
        <v>#N/A</v>
      </c>
      <c r="X388" s="43" t="e">
        <f>VLOOKUP($B388,期貨大額交易人未沖銷部位!$A$4:$O$499,4,FALSE)</f>
        <v>#N/A</v>
      </c>
      <c r="Y388" s="43" t="e">
        <f>VLOOKUP($B388,期貨大額交易人未沖銷部位!$A$4:$O$499,7,FALSE)</f>
        <v>#N/A</v>
      </c>
      <c r="Z388" s="43" t="e">
        <f>VLOOKUP($B388,期貨大額交易人未沖銷部位!$A$4:$O$499,10,FALSE)</f>
        <v>#N/A</v>
      </c>
      <c r="AA388" s="43" t="e">
        <f>VLOOKUP($B388,期貨大額交易人未沖銷部位!$A$4:$O$499,13,FALSE)</f>
        <v>#N/A</v>
      </c>
      <c r="AB388" s="43" t="e">
        <f>VLOOKUP($B388,期貨大額交易人未沖銷部位!$A$4:$O$499,14,FALSE)</f>
        <v>#N/A</v>
      </c>
      <c r="AC388" s="43" t="e">
        <f>VLOOKUP($B388,期貨大額交易人未沖銷部位!$A$4:$O$499,15,FALSE)</f>
        <v>#N/A</v>
      </c>
      <c r="AD388" s="36" t="e">
        <f>VLOOKUP($B388,三大美股走勢!$A$4:$J$495,4,FALSE)</f>
        <v>#N/A</v>
      </c>
      <c r="AE388" s="36" t="e">
        <f>VLOOKUP($B388,三大美股走勢!$A$4:$J$495,7,FALSE)</f>
        <v>#N/A</v>
      </c>
      <c r="AF388" s="36" t="e">
        <f>VLOOKUP($B388,三大美股走勢!$A$4:$J$495,10,FALSE)</f>
        <v>#N/A</v>
      </c>
    </row>
    <row r="389" spans="2:32">
      <c r="B389" s="35">
        <v>43168</v>
      </c>
      <c r="C389" s="36" t="e">
        <f>VLOOKUP($B389,大盤與近月台指!$A$4:$I$499,2,FALSE)</f>
        <v>#N/A</v>
      </c>
      <c r="D389" s="37" t="e">
        <f>VLOOKUP($B389,大盤與近月台指!$A$4:$I$499,3,FALSE)</f>
        <v>#N/A</v>
      </c>
      <c r="E389" s="38" t="e">
        <f>VLOOKUP($B389,大盤與近月台指!$A$4:$I$499,4,FALSE)</f>
        <v>#N/A</v>
      </c>
      <c r="F389" s="36" t="e">
        <f>VLOOKUP($B389,大盤與近月台指!$A$4:$I$499,5,FALSE)</f>
        <v>#N/A</v>
      </c>
      <c r="G389" s="52" t="e">
        <f>VLOOKUP($B389,三大法人買賣超!$A$4:$I$500,3,FALSE)</f>
        <v>#N/A</v>
      </c>
      <c r="H389" s="37" t="e">
        <f>VLOOKUP($B389,三大法人買賣超!$A$4:$I$500,5,FALSE)</f>
        <v>#N/A</v>
      </c>
      <c r="I389" s="29" t="e">
        <f>VLOOKUP($B389,三大法人買賣超!$A$4:$I$500,7,FALSE)</f>
        <v>#N/A</v>
      </c>
      <c r="J389" s="29" t="e">
        <f>VLOOKUP($B389,三大法人買賣超!$A$4:$I$500,9,FALSE)</f>
        <v>#N/A</v>
      </c>
      <c r="K389" s="40">
        <f>新台幣匯率美元指數!B390</f>
        <v>0</v>
      </c>
      <c r="L389" s="41">
        <f>新台幣匯率美元指數!C390</f>
        <v>0</v>
      </c>
      <c r="M389" s="42">
        <f>新台幣匯率美元指數!D390</f>
        <v>0</v>
      </c>
      <c r="N389" s="29" t="e">
        <f>VLOOKUP($B389,期貨未平倉口數!$A$4:$M$499,4,FALSE)</f>
        <v>#N/A</v>
      </c>
      <c r="O389" s="29" t="e">
        <f>VLOOKUP($B389,期貨未平倉口數!$A$4:$M$499,9,FALSE)</f>
        <v>#N/A</v>
      </c>
      <c r="P389" s="29" t="e">
        <f>VLOOKUP($B389,期貨未平倉口數!$A$4:$M$499,10,FALSE)</f>
        <v>#N/A</v>
      </c>
      <c r="Q389" s="29" t="e">
        <f>VLOOKUP($B389,期貨未平倉口數!$A$4:$M$499,11,FALSE)</f>
        <v>#N/A</v>
      </c>
      <c r="R389" s="67" t="e">
        <f>VLOOKUP($B389,選擇權未平倉餘額!$A$4:$I$500,6,FALSE)</f>
        <v>#N/A</v>
      </c>
      <c r="S389" s="67" t="e">
        <f>VLOOKUP($B389,選擇權未平倉餘額!$A$4:$I$500,7,FALSE)</f>
        <v>#N/A</v>
      </c>
      <c r="T389" s="67" t="e">
        <f>VLOOKUP($B389,選擇權未平倉餘額!$A$4:$I$500,8,FALSE)</f>
        <v>#N/A</v>
      </c>
      <c r="U389" s="67" t="e">
        <f>VLOOKUP($B389,選擇權未平倉餘額!$A$4:$I$500,9,FALSE)</f>
        <v>#N/A</v>
      </c>
      <c r="V389" s="42" t="e">
        <f>VLOOKUP($B389,臺指選擇權P_C_Ratios!$A$4:$C$500,3,FALSE)</f>
        <v>#N/A</v>
      </c>
      <c r="W389" s="44" t="e">
        <f>VLOOKUP($B389,散戶多空比!$A$6:$L$500,12,FALSE)</f>
        <v>#N/A</v>
      </c>
      <c r="X389" s="43" t="e">
        <f>VLOOKUP($B389,期貨大額交易人未沖銷部位!$A$4:$O$499,4,FALSE)</f>
        <v>#N/A</v>
      </c>
      <c r="Y389" s="43" t="e">
        <f>VLOOKUP($B389,期貨大額交易人未沖銷部位!$A$4:$O$499,7,FALSE)</f>
        <v>#N/A</v>
      </c>
      <c r="Z389" s="43" t="e">
        <f>VLOOKUP($B389,期貨大額交易人未沖銷部位!$A$4:$O$499,10,FALSE)</f>
        <v>#N/A</v>
      </c>
      <c r="AA389" s="43" t="e">
        <f>VLOOKUP($B389,期貨大額交易人未沖銷部位!$A$4:$O$499,13,FALSE)</f>
        <v>#N/A</v>
      </c>
      <c r="AB389" s="43" t="e">
        <f>VLOOKUP($B389,期貨大額交易人未沖銷部位!$A$4:$O$499,14,FALSE)</f>
        <v>#N/A</v>
      </c>
      <c r="AC389" s="43" t="e">
        <f>VLOOKUP($B389,期貨大額交易人未沖銷部位!$A$4:$O$499,15,FALSE)</f>
        <v>#N/A</v>
      </c>
      <c r="AD389" s="36" t="e">
        <f>VLOOKUP($B389,三大美股走勢!$A$4:$J$495,4,FALSE)</f>
        <v>#N/A</v>
      </c>
      <c r="AE389" s="36" t="e">
        <f>VLOOKUP($B389,三大美股走勢!$A$4:$J$495,7,FALSE)</f>
        <v>#N/A</v>
      </c>
      <c r="AF389" s="36" t="e">
        <f>VLOOKUP($B389,三大美股走勢!$A$4:$J$495,10,FALSE)</f>
        <v>#N/A</v>
      </c>
    </row>
    <row r="390" spans="2:32">
      <c r="B390" s="35">
        <v>43169</v>
      </c>
      <c r="C390" s="36" t="e">
        <f>VLOOKUP($B390,大盤與近月台指!$A$4:$I$499,2,FALSE)</f>
        <v>#N/A</v>
      </c>
      <c r="D390" s="37" t="e">
        <f>VLOOKUP($B390,大盤與近月台指!$A$4:$I$499,3,FALSE)</f>
        <v>#N/A</v>
      </c>
      <c r="E390" s="38" t="e">
        <f>VLOOKUP($B390,大盤與近月台指!$A$4:$I$499,4,FALSE)</f>
        <v>#N/A</v>
      </c>
      <c r="F390" s="36" t="e">
        <f>VLOOKUP($B390,大盤與近月台指!$A$4:$I$499,5,FALSE)</f>
        <v>#N/A</v>
      </c>
      <c r="G390" s="52" t="e">
        <f>VLOOKUP($B390,三大法人買賣超!$A$4:$I$500,3,FALSE)</f>
        <v>#N/A</v>
      </c>
      <c r="H390" s="37" t="e">
        <f>VLOOKUP($B390,三大法人買賣超!$A$4:$I$500,5,FALSE)</f>
        <v>#N/A</v>
      </c>
      <c r="I390" s="29" t="e">
        <f>VLOOKUP($B390,三大法人買賣超!$A$4:$I$500,7,FALSE)</f>
        <v>#N/A</v>
      </c>
      <c r="J390" s="29" t="e">
        <f>VLOOKUP($B390,三大法人買賣超!$A$4:$I$500,9,FALSE)</f>
        <v>#N/A</v>
      </c>
      <c r="K390" s="40">
        <f>新台幣匯率美元指數!B391</f>
        <v>0</v>
      </c>
      <c r="L390" s="41">
        <f>新台幣匯率美元指數!C391</f>
        <v>0</v>
      </c>
      <c r="M390" s="42">
        <f>新台幣匯率美元指數!D391</f>
        <v>0</v>
      </c>
      <c r="N390" s="29" t="e">
        <f>VLOOKUP($B390,期貨未平倉口數!$A$4:$M$499,4,FALSE)</f>
        <v>#N/A</v>
      </c>
      <c r="O390" s="29" t="e">
        <f>VLOOKUP($B390,期貨未平倉口數!$A$4:$M$499,9,FALSE)</f>
        <v>#N/A</v>
      </c>
      <c r="P390" s="29" t="e">
        <f>VLOOKUP($B390,期貨未平倉口數!$A$4:$M$499,10,FALSE)</f>
        <v>#N/A</v>
      </c>
      <c r="Q390" s="29" t="e">
        <f>VLOOKUP($B390,期貨未平倉口數!$A$4:$M$499,11,FALSE)</f>
        <v>#N/A</v>
      </c>
      <c r="R390" s="67" t="e">
        <f>VLOOKUP($B390,選擇權未平倉餘額!$A$4:$I$500,6,FALSE)</f>
        <v>#N/A</v>
      </c>
      <c r="S390" s="67" t="e">
        <f>VLOOKUP($B390,選擇權未平倉餘額!$A$4:$I$500,7,FALSE)</f>
        <v>#N/A</v>
      </c>
      <c r="T390" s="67" t="e">
        <f>VLOOKUP($B390,選擇權未平倉餘額!$A$4:$I$500,8,FALSE)</f>
        <v>#N/A</v>
      </c>
      <c r="U390" s="67" t="e">
        <f>VLOOKUP($B390,選擇權未平倉餘額!$A$4:$I$500,9,FALSE)</f>
        <v>#N/A</v>
      </c>
      <c r="V390" s="42" t="e">
        <f>VLOOKUP($B390,臺指選擇權P_C_Ratios!$A$4:$C$500,3,FALSE)</f>
        <v>#N/A</v>
      </c>
      <c r="W390" s="44" t="e">
        <f>VLOOKUP($B390,散戶多空比!$A$6:$L$500,12,FALSE)</f>
        <v>#N/A</v>
      </c>
      <c r="X390" s="43" t="e">
        <f>VLOOKUP($B390,期貨大額交易人未沖銷部位!$A$4:$O$499,4,FALSE)</f>
        <v>#N/A</v>
      </c>
      <c r="Y390" s="43" t="e">
        <f>VLOOKUP($B390,期貨大額交易人未沖銷部位!$A$4:$O$499,7,FALSE)</f>
        <v>#N/A</v>
      </c>
      <c r="Z390" s="43" t="e">
        <f>VLOOKUP($B390,期貨大額交易人未沖銷部位!$A$4:$O$499,10,FALSE)</f>
        <v>#N/A</v>
      </c>
      <c r="AA390" s="43" t="e">
        <f>VLOOKUP($B390,期貨大額交易人未沖銷部位!$A$4:$O$499,13,FALSE)</f>
        <v>#N/A</v>
      </c>
      <c r="AB390" s="43" t="e">
        <f>VLOOKUP($B390,期貨大額交易人未沖銷部位!$A$4:$O$499,14,FALSE)</f>
        <v>#N/A</v>
      </c>
      <c r="AC390" s="43" t="e">
        <f>VLOOKUP($B390,期貨大額交易人未沖銷部位!$A$4:$O$499,15,FALSE)</f>
        <v>#N/A</v>
      </c>
      <c r="AD390" s="36" t="e">
        <f>VLOOKUP($B390,三大美股走勢!$A$4:$J$495,4,FALSE)</f>
        <v>#N/A</v>
      </c>
      <c r="AE390" s="36" t="e">
        <f>VLOOKUP($B390,三大美股走勢!$A$4:$J$495,7,FALSE)</f>
        <v>#N/A</v>
      </c>
      <c r="AF390" s="36" t="e">
        <f>VLOOKUP($B390,三大美股走勢!$A$4:$J$495,10,FALSE)</f>
        <v>#N/A</v>
      </c>
    </row>
    <row r="391" spans="2:32">
      <c r="B391" s="35">
        <v>43170</v>
      </c>
      <c r="C391" s="36" t="e">
        <f>VLOOKUP($B391,大盤與近月台指!$A$4:$I$499,2,FALSE)</f>
        <v>#N/A</v>
      </c>
      <c r="D391" s="37" t="e">
        <f>VLOOKUP($B391,大盤與近月台指!$A$4:$I$499,3,FALSE)</f>
        <v>#N/A</v>
      </c>
      <c r="E391" s="38" t="e">
        <f>VLOOKUP($B391,大盤與近月台指!$A$4:$I$499,4,FALSE)</f>
        <v>#N/A</v>
      </c>
      <c r="F391" s="36" t="e">
        <f>VLOOKUP($B391,大盤與近月台指!$A$4:$I$499,5,FALSE)</f>
        <v>#N/A</v>
      </c>
      <c r="G391" s="52" t="e">
        <f>VLOOKUP($B391,三大法人買賣超!$A$4:$I$500,3,FALSE)</f>
        <v>#N/A</v>
      </c>
      <c r="H391" s="37" t="e">
        <f>VLOOKUP($B391,三大法人買賣超!$A$4:$I$500,5,FALSE)</f>
        <v>#N/A</v>
      </c>
      <c r="I391" s="29" t="e">
        <f>VLOOKUP($B391,三大法人買賣超!$A$4:$I$500,7,FALSE)</f>
        <v>#N/A</v>
      </c>
      <c r="J391" s="29" t="e">
        <f>VLOOKUP($B391,三大法人買賣超!$A$4:$I$500,9,FALSE)</f>
        <v>#N/A</v>
      </c>
      <c r="K391" s="40">
        <f>新台幣匯率美元指數!B392</f>
        <v>0</v>
      </c>
      <c r="L391" s="41">
        <f>新台幣匯率美元指數!C392</f>
        <v>0</v>
      </c>
      <c r="M391" s="42">
        <f>新台幣匯率美元指數!D392</f>
        <v>0</v>
      </c>
      <c r="N391" s="29" t="e">
        <f>VLOOKUP($B391,期貨未平倉口數!$A$4:$M$499,4,FALSE)</f>
        <v>#N/A</v>
      </c>
      <c r="O391" s="29" t="e">
        <f>VLOOKUP($B391,期貨未平倉口數!$A$4:$M$499,9,FALSE)</f>
        <v>#N/A</v>
      </c>
      <c r="P391" s="29" t="e">
        <f>VLOOKUP($B391,期貨未平倉口數!$A$4:$M$499,10,FALSE)</f>
        <v>#N/A</v>
      </c>
      <c r="Q391" s="29" t="e">
        <f>VLOOKUP($B391,期貨未平倉口數!$A$4:$M$499,11,FALSE)</f>
        <v>#N/A</v>
      </c>
      <c r="R391" s="67" t="e">
        <f>VLOOKUP($B391,選擇權未平倉餘額!$A$4:$I$500,6,FALSE)</f>
        <v>#N/A</v>
      </c>
      <c r="S391" s="67" t="e">
        <f>VLOOKUP($B391,選擇權未平倉餘額!$A$4:$I$500,7,FALSE)</f>
        <v>#N/A</v>
      </c>
      <c r="T391" s="67" t="e">
        <f>VLOOKUP($B391,選擇權未平倉餘額!$A$4:$I$500,8,FALSE)</f>
        <v>#N/A</v>
      </c>
      <c r="U391" s="67" t="e">
        <f>VLOOKUP($B391,選擇權未平倉餘額!$A$4:$I$500,9,FALSE)</f>
        <v>#N/A</v>
      </c>
      <c r="V391" s="42" t="e">
        <f>VLOOKUP($B391,臺指選擇權P_C_Ratios!$A$4:$C$500,3,FALSE)</f>
        <v>#N/A</v>
      </c>
      <c r="W391" s="44" t="e">
        <f>VLOOKUP($B391,散戶多空比!$A$6:$L$500,12,FALSE)</f>
        <v>#N/A</v>
      </c>
      <c r="X391" s="43" t="e">
        <f>VLOOKUP($B391,期貨大額交易人未沖銷部位!$A$4:$O$499,4,FALSE)</f>
        <v>#N/A</v>
      </c>
      <c r="Y391" s="43" t="e">
        <f>VLOOKUP($B391,期貨大額交易人未沖銷部位!$A$4:$O$499,7,FALSE)</f>
        <v>#N/A</v>
      </c>
      <c r="Z391" s="43" t="e">
        <f>VLOOKUP($B391,期貨大額交易人未沖銷部位!$A$4:$O$499,10,FALSE)</f>
        <v>#N/A</v>
      </c>
      <c r="AA391" s="43" t="e">
        <f>VLOOKUP($B391,期貨大額交易人未沖銷部位!$A$4:$O$499,13,FALSE)</f>
        <v>#N/A</v>
      </c>
      <c r="AB391" s="43" t="e">
        <f>VLOOKUP($B391,期貨大額交易人未沖銷部位!$A$4:$O$499,14,FALSE)</f>
        <v>#N/A</v>
      </c>
      <c r="AC391" s="43" t="e">
        <f>VLOOKUP($B391,期貨大額交易人未沖銷部位!$A$4:$O$499,15,FALSE)</f>
        <v>#N/A</v>
      </c>
      <c r="AD391" s="36" t="e">
        <f>VLOOKUP($B391,三大美股走勢!$A$4:$J$495,4,FALSE)</f>
        <v>#N/A</v>
      </c>
      <c r="AE391" s="36" t="e">
        <f>VLOOKUP($B391,三大美股走勢!$A$4:$J$495,7,FALSE)</f>
        <v>#N/A</v>
      </c>
      <c r="AF391" s="36" t="e">
        <f>VLOOKUP($B391,三大美股走勢!$A$4:$J$495,10,FALSE)</f>
        <v>#N/A</v>
      </c>
    </row>
    <row r="392" spans="2:32">
      <c r="B392" s="35">
        <v>43171</v>
      </c>
      <c r="C392" s="36" t="e">
        <f>VLOOKUP($B392,大盤與近月台指!$A$4:$I$499,2,FALSE)</f>
        <v>#N/A</v>
      </c>
      <c r="D392" s="37" t="e">
        <f>VLOOKUP($B392,大盤與近月台指!$A$4:$I$499,3,FALSE)</f>
        <v>#N/A</v>
      </c>
      <c r="E392" s="38" t="e">
        <f>VLOOKUP($B392,大盤與近月台指!$A$4:$I$499,4,FALSE)</f>
        <v>#N/A</v>
      </c>
      <c r="F392" s="36" t="e">
        <f>VLOOKUP($B392,大盤與近月台指!$A$4:$I$499,5,FALSE)</f>
        <v>#N/A</v>
      </c>
      <c r="G392" s="52" t="e">
        <f>VLOOKUP($B392,三大法人買賣超!$A$4:$I$500,3,FALSE)</f>
        <v>#N/A</v>
      </c>
      <c r="H392" s="37" t="e">
        <f>VLOOKUP($B392,三大法人買賣超!$A$4:$I$500,5,FALSE)</f>
        <v>#N/A</v>
      </c>
      <c r="I392" s="29" t="e">
        <f>VLOOKUP($B392,三大法人買賣超!$A$4:$I$500,7,FALSE)</f>
        <v>#N/A</v>
      </c>
      <c r="J392" s="29" t="e">
        <f>VLOOKUP($B392,三大法人買賣超!$A$4:$I$500,9,FALSE)</f>
        <v>#N/A</v>
      </c>
      <c r="K392" s="40">
        <f>新台幣匯率美元指數!B393</f>
        <v>0</v>
      </c>
      <c r="L392" s="41">
        <f>新台幣匯率美元指數!C393</f>
        <v>0</v>
      </c>
      <c r="M392" s="42">
        <f>新台幣匯率美元指數!D393</f>
        <v>0</v>
      </c>
      <c r="N392" s="29" t="e">
        <f>VLOOKUP($B392,期貨未平倉口數!$A$4:$M$499,4,FALSE)</f>
        <v>#N/A</v>
      </c>
      <c r="O392" s="29" t="e">
        <f>VLOOKUP($B392,期貨未平倉口數!$A$4:$M$499,9,FALSE)</f>
        <v>#N/A</v>
      </c>
      <c r="P392" s="29" t="e">
        <f>VLOOKUP($B392,期貨未平倉口數!$A$4:$M$499,10,FALSE)</f>
        <v>#N/A</v>
      </c>
      <c r="Q392" s="29" t="e">
        <f>VLOOKUP($B392,期貨未平倉口數!$A$4:$M$499,11,FALSE)</f>
        <v>#N/A</v>
      </c>
      <c r="R392" s="67" t="e">
        <f>VLOOKUP($B392,選擇權未平倉餘額!$A$4:$I$500,6,FALSE)</f>
        <v>#N/A</v>
      </c>
      <c r="S392" s="67" t="e">
        <f>VLOOKUP($B392,選擇權未平倉餘額!$A$4:$I$500,7,FALSE)</f>
        <v>#N/A</v>
      </c>
      <c r="T392" s="67" t="e">
        <f>VLOOKUP($B392,選擇權未平倉餘額!$A$4:$I$500,8,FALSE)</f>
        <v>#N/A</v>
      </c>
      <c r="U392" s="67" t="e">
        <f>VLOOKUP($B392,選擇權未平倉餘額!$A$4:$I$500,9,FALSE)</f>
        <v>#N/A</v>
      </c>
      <c r="V392" s="42" t="e">
        <f>VLOOKUP($B392,臺指選擇權P_C_Ratios!$A$4:$C$500,3,FALSE)</f>
        <v>#N/A</v>
      </c>
      <c r="W392" s="44" t="e">
        <f>VLOOKUP($B392,散戶多空比!$A$6:$L$500,12,FALSE)</f>
        <v>#N/A</v>
      </c>
      <c r="X392" s="43" t="e">
        <f>VLOOKUP($B392,期貨大額交易人未沖銷部位!$A$4:$O$499,4,FALSE)</f>
        <v>#N/A</v>
      </c>
      <c r="Y392" s="43" t="e">
        <f>VLOOKUP($B392,期貨大額交易人未沖銷部位!$A$4:$O$499,7,FALSE)</f>
        <v>#N/A</v>
      </c>
      <c r="Z392" s="43" t="e">
        <f>VLOOKUP($B392,期貨大額交易人未沖銷部位!$A$4:$O$499,10,FALSE)</f>
        <v>#N/A</v>
      </c>
      <c r="AA392" s="43" t="e">
        <f>VLOOKUP($B392,期貨大額交易人未沖銷部位!$A$4:$O$499,13,FALSE)</f>
        <v>#N/A</v>
      </c>
      <c r="AB392" s="43" t="e">
        <f>VLOOKUP($B392,期貨大額交易人未沖銷部位!$A$4:$O$499,14,FALSE)</f>
        <v>#N/A</v>
      </c>
      <c r="AC392" s="43" t="e">
        <f>VLOOKUP($B392,期貨大額交易人未沖銷部位!$A$4:$O$499,15,FALSE)</f>
        <v>#N/A</v>
      </c>
      <c r="AD392" s="36" t="e">
        <f>VLOOKUP($B392,三大美股走勢!$A$4:$J$495,4,FALSE)</f>
        <v>#N/A</v>
      </c>
      <c r="AE392" s="36" t="e">
        <f>VLOOKUP($B392,三大美股走勢!$A$4:$J$495,7,FALSE)</f>
        <v>#N/A</v>
      </c>
      <c r="AF392" s="36" t="e">
        <f>VLOOKUP($B392,三大美股走勢!$A$4:$J$495,10,FALSE)</f>
        <v>#N/A</v>
      </c>
    </row>
    <row r="393" spans="2:32">
      <c r="B393" s="35">
        <v>43172</v>
      </c>
      <c r="C393" s="36" t="e">
        <f>VLOOKUP($B393,大盤與近月台指!$A$4:$I$499,2,FALSE)</f>
        <v>#N/A</v>
      </c>
      <c r="D393" s="37" t="e">
        <f>VLOOKUP($B393,大盤與近月台指!$A$4:$I$499,3,FALSE)</f>
        <v>#N/A</v>
      </c>
      <c r="E393" s="38" t="e">
        <f>VLOOKUP($B393,大盤與近月台指!$A$4:$I$499,4,FALSE)</f>
        <v>#N/A</v>
      </c>
      <c r="F393" s="36" t="e">
        <f>VLOOKUP($B393,大盤與近月台指!$A$4:$I$499,5,FALSE)</f>
        <v>#N/A</v>
      </c>
      <c r="G393" s="52" t="e">
        <f>VLOOKUP($B393,三大法人買賣超!$A$4:$I$500,3,FALSE)</f>
        <v>#N/A</v>
      </c>
      <c r="H393" s="37" t="e">
        <f>VLOOKUP($B393,三大法人買賣超!$A$4:$I$500,5,FALSE)</f>
        <v>#N/A</v>
      </c>
      <c r="I393" s="29" t="e">
        <f>VLOOKUP($B393,三大法人買賣超!$A$4:$I$500,7,FALSE)</f>
        <v>#N/A</v>
      </c>
      <c r="J393" s="29" t="e">
        <f>VLOOKUP($B393,三大法人買賣超!$A$4:$I$500,9,FALSE)</f>
        <v>#N/A</v>
      </c>
      <c r="K393" s="40">
        <f>新台幣匯率美元指數!B394</f>
        <v>0</v>
      </c>
      <c r="L393" s="41">
        <f>新台幣匯率美元指數!C394</f>
        <v>0</v>
      </c>
      <c r="M393" s="42">
        <f>新台幣匯率美元指數!D394</f>
        <v>0</v>
      </c>
      <c r="N393" s="29" t="e">
        <f>VLOOKUP($B393,期貨未平倉口數!$A$4:$M$499,4,FALSE)</f>
        <v>#N/A</v>
      </c>
      <c r="O393" s="29" t="e">
        <f>VLOOKUP($B393,期貨未平倉口數!$A$4:$M$499,9,FALSE)</f>
        <v>#N/A</v>
      </c>
      <c r="P393" s="29" t="e">
        <f>VLOOKUP($B393,期貨未平倉口數!$A$4:$M$499,10,FALSE)</f>
        <v>#N/A</v>
      </c>
      <c r="Q393" s="29" t="e">
        <f>VLOOKUP($B393,期貨未平倉口數!$A$4:$M$499,11,FALSE)</f>
        <v>#N/A</v>
      </c>
      <c r="R393" s="67" t="e">
        <f>VLOOKUP($B393,選擇權未平倉餘額!$A$4:$I$500,6,FALSE)</f>
        <v>#N/A</v>
      </c>
      <c r="S393" s="67" t="e">
        <f>VLOOKUP($B393,選擇權未平倉餘額!$A$4:$I$500,7,FALSE)</f>
        <v>#N/A</v>
      </c>
      <c r="T393" s="67" t="e">
        <f>VLOOKUP($B393,選擇權未平倉餘額!$A$4:$I$500,8,FALSE)</f>
        <v>#N/A</v>
      </c>
      <c r="U393" s="67" t="e">
        <f>VLOOKUP($B393,選擇權未平倉餘額!$A$4:$I$500,9,FALSE)</f>
        <v>#N/A</v>
      </c>
      <c r="V393" s="42" t="e">
        <f>VLOOKUP($B393,臺指選擇權P_C_Ratios!$A$4:$C$500,3,FALSE)</f>
        <v>#N/A</v>
      </c>
      <c r="W393" s="44" t="e">
        <f>VLOOKUP($B393,散戶多空比!$A$6:$L$500,12,FALSE)</f>
        <v>#N/A</v>
      </c>
      <c r="X393" s="43" t="e">
        <f>VLOOKUP($B393,期貨大額交易人未沖銷部位!$A$4:$O$499,4,FALSE)</f>
        <v>#N/A</v>
      </c>
      <c r="Y393" s="43" t="e">
        <f>VLOOKUP($B393,期貨大額交易人未沖銷部位!$A$4:$O$499,7,FALSE)</f>
        <v>#N/A</v>
      </c>
      <c r="Z393" s="43" t="e">
        <f>VLOOKUP($B393,期貨大額交易人未沖銷部位!$A$4:$O$499,10,FALSE)</f>
        <v>#N/A</v>
      </c>
      <c r="AA393" s="43" t="e">
        <f>VLOOKUP($B393,期貨大額交易人未沖銷部位!$A$4:$O$499,13,FALSE)</f>
        <v>#N/A</v>
      </c>
      <c r="AB393" s="43" t="e">
        <f>VLOOKUP($B393,期貨大額交易人未沖銷部位!$A$4:$O$499,14,FALSE)</f>
        <v>#N/A</v>
      </c>
      <c r="AC393" s="43" t="e">
        <f>VLOOKUP($B393,期貨大額交易人未沖銷部位!$A$4:$O$499,15,FALSE)</f>
        <v>#N/A</v>
      </c>
      <c r="AD393" s="36" t="e">
        <f>VLOOKUP($B393,三大美股走勢!$A$4:$J$495,4,FALSE)</f>
        <v>#N/A</v>
      </c>
      <c r="AE393" s="36" t="e">
        <f>VLOOKUP($B393,三大美股走勢!$A$4:$J$495,7,FALSE)</f>
        <v>#N/A</v>
      </c>
      <c r="AF393" s="36" t="e">
        <f>VLOOKUP($B393,三大美股走勢!$A$4:$J$495,10,FALSE)</f>
        <v>#N/A</v>
      </c>
    </row>
    <row r="394" spans="2:32">
      <c r="B394" s="35">
        <v>43173</v>
      </c>
      <c r="C394" s="36" t="e">
        <f>VLOOKUP($B394,大盤與近月台指!$A$4:$I$499,2,FALSE)</f>
        <v>#N/A</v>
      </c>
      <c r="D394" s="37" t="e">
        <f>VLOOKUP($B394,大盤與近月台指!$A$4:$I$499,3,FALSE)</f>
        <v>#N/A</v>
      </c>
      <c r="E394" s="38" t="e">
        <f>VLOOKUP($B394,大盤與近月台指!$A$4:$I$499,4,FALSE)</f>
        <v>#N/A</v>
      </c>
      <c r="F394" s="36" t="e">
        <f>VLOOKUP($B394,大盤與近月台指!$A$4:$I$499,5,FALSE)</f>
        <v>#N/A</v>
      </c>
      <c r="G394" s="52" t="e">
        <f>VLOOKUP($B394,三大法人買賣超!$A$4:$I$500,3,FALSE)</f>
        <v>#N/A</v>
      </c>
      <c r="H394" s="37" t="e">
        <f>VLOOKUP($B394,三大法人買賣超!$A$4:$I$500,5,FALSE)</f>
        <v>#N/A</v>
      </c>
      <c r="I394" s="29" t="e">
        <f>VLOOKUP($B394,三大法人買賣超!$A$4:$I$500,7,FALSE)</f>
        <v>#N/A</v>
      </c>
      <c r="J394" s="29" t="e">
        <f>VLOOKUP($B394,三大法人買賣超!$A$4:$I$500,9,FALSE)</f>
        <v>#N/A</v>
      </c>
      <c r="K394" s="40">
        <f>新台幣匯率美元指數!B395</f>
        <v>0</v>
      </c>
      <c r="L394" s="41">
        <f>新台幣匯率美元指數!C395</f>
        <v>0</v>
      </c>
      <c r="M394" s="42">
        <f>新台幣匯率美元指數!D395</f>
        <v>0</v>
      </c>
      <c r="N394" s="29" t="e">
        <f>VLOOKUP($B394,期貨未平倉口數!$A$4:$M$499,4,FALSE)</f>
        <v>#N/A</v>
      </c>
      <c r="O394" s="29" t="e">
        <f>VLOOKUP($B394,期貨未平倉口數!$A$4:$M$499,9,FALSE)</f>
        <v>#N/A</v>
      </c>
      <c r="P394" s="29" t="e">
        <f>VLOOKUP($B394,期貨未平倉口數!$A$4:$M$499,10,FALSE)</f>
        <v>#N/A</v>
      </c>
      <c r="Q394" s="29" t="e">
        <f>VLOOKUP($B394,期貨未平倉口數!$A$4:$M$499,11,FALSE)</f>
        <v>#N/A</v>
      </c>
      <c r="R394" s="67" t="e">
        <f>VLOOKUP($B394,選擇權未平倉餘額!$A$4:$I$500,6,FALSE)</f>
        <v>#N/A</v>
      </c>
      <c r="S394" s="67" t="e">
        <f>VLOOKUP($B394,選擇權未平倉餘額!$A$4:$I$500,7,FALSE)</f>
        <v>#N/A</v>
      </c>
      <c r="T394" s="67" t="e">
        <f>VLOOKUP($B394,選擇權未平倉餘額!$A$4:$I$500,8,FALSE)</f>
        <v>#N/A</v>
      </c>
      <c r="U394" s="67" t="e">
        <f>VLOOKUP($B394,選擇權未平倉餘額!$A$4:$I$500,9,FALSE)</f>
        <v>#N/A</v>
      </c>
      <c r="V394" s="42" t="e">
        <f>VLOOKUP($B394,臺指選擇權P_C_Ratios!$A$4:$C$500,3,FALSE)</f>
        <v>#N/A</v>
      </c>
      <c r="W394" s="44" t="e">
        <f>VLOOKUP($B394,散戶多空比!$A$6:$L$500,12,FALSE)</f>
        <v>#N/A</v>
      </c>
      <c r="X394" s="43" t="e">
        <f>VLOOKUP($B394,期貨大額交易人未沖銷部位!$A$4:$O$499,4,FALSE)</f>
        <v>#N/A</v>
      </c>
      <c r="Y394" s="43" t="e">
        <f>VLOOKUP($B394,期貨大額交易人未沖銷部位!$A$4:$O$499,7,FALSE)</f>
        <v>#N/A</v>
      </c>
      <c r="Z394" s="43" t="e">
        <f>VLOOKUP($B394,期貨大額交易人未沖銷部位!$A$4:$O$499,10,FALSE)</f>
        <v>#N/A</v>
      </c>
      <c r="AA394" s="43" t="e">
        <f>VLOOKUP($B394,期貨大額交易人未沖銷部位!$A$4:$O$499,13,FALSE)</f>
        <v>#N/A</v>
      </c>
      <c r="AB394" s="43" t="e">
        <f>VLOOKUP($B394,期貨大額交易人未沖銷部位!$A$4:$O$499,14,FALSE)</f>
        <v>#N/A</v>
      </c>
      <c r="AC394" s="43" t="e">
        <f>VLOOKUP($B394,期貨大額交易人未沖銷部位!$A$4:$O$499,15,FALSE)</f>
        <v>#N/A</v>
      </c>
      <c r="AD394" s="36" t="e">
        <f>VLOOKUP($B394,三大美股走勢!$A$4:$J$495,4,FALSE)</f>
        <v>#N/A</v>
      </c>
      <c r="AE394" s="36" t="e">
        <f>VLOOKUP($B394,三大美股走勢!$A$4:$J$495,7,FALSE)</f>
        <v>#N/A</v>
      </c>
      <c r="AF394" s="36" t="e">
        <f>VLOOKUP($B394,三大美股走勢!$A$4:$J$495,10,FALSE)</f>
        <v>#N/A</v>
      </c>
    </row>
    <row r="395" spans="2:32">
      <c r="B395" s="35">
        <v>43174</v>
      </c>
      <c r="C395" s="36" t="e">
        <f>VLOOKUP($B395,大盤與近月台指!$A$4:$I$499,2,FALSE)</f>
        <v>#N/A</v>
      </c>
      <c r="D395" s="37" t="e">
        <f>VLOOKUP($B395,大盤與近月台指!$A$4:$I$499,3,FALSE)</f>
        <v>#N/A</v>
      </c>
      <c r="E395" s="38" t="e">
        <f>VLOOKUP($B395,大盤與近月台指!$A$4:$I$499,4,FALSE)</f>
        <v>#N/A</v>
      </c>
      <c r="F395" s="36" t="e">
        <f>VLOOKUP($B395,大盤與近月台指!$A$4:$I$499,5,FALSE)</f>
        <v>#N/A</v>
      </c>
      <c r="G395" s="52" t="e">
        <f>VLOOKUP($B395,三大法人買賣超!$A$4:$I$500,3,FALSE)</f>
        <v>#N/A</v>
      </c>
      <c r="H395" s="37" t="e">
        <f>VLOOKUP($B395,三大法人買賣超!$A$4:$I$500,5,FALSE)</f>
        <v>#N/A</v>
      </c>
      <c r="I395" s="29" t="e">
        <f>VLOOKUP($B395,三大法人買賣超!$A$4:$I$500,7,FALSE)</f>
        <v>#N/A</v>
      </c>
      <c r="J395" s="29" t="e">
        <f>VLOOKUP($B395,三大法人買賣超!$A$4:$I$500,9,FALSE)</f>
        <v>#N/A</v>
      </c>
      <c r="K395" s="40">
        <f>新台幣匯率美元指數!B396</f>
        <v>0</v>
      </c>
      <c r="L395" s="41">
        <f>新台幣匯率美元指數!C396</f>
        <v>0</v>
      </c>
      <c r="M395" s="42">
        <f>新台幣匯率美元指數!D396</f>
        <v>0</v>
      </c>
      <c r="N395" s="29" t="e">
        <f>VLOOKUP($B395,期貨未平倉口數!$A$4:$M$499,4,FALSE)</f>
        <v>#N/A</v>
      </c>
      <c r="O395" s="29" t="e">
        <f>VLOOKUP($B395,期貨未平倉口數!$A$4:$M$499,9,FALSE)</f>
        <v>#N/A</v>
      </c>
      <c r="P395" s="29" t="e">
        <f>VLOOKUP($B395,期貨未平倉口數!$A$4:$M$499,10,FALSE)</f>
        <v>#N/A</v>
      </c>
      <c r="Q395" s="29" t="e">
        <f>VLOOKUP($B395,期貨未平倉口數!$A$4:$M$499,11,FALSE)</f>
        <v>#N/A</v>
      </c>
      <c r="R395" s="67" t="e">
        <f>VLOOKUP($B395,選擇權未平倉餘額!$A$4:$I$500,6,FALSE)</f>
        <v>#N/A</v>
      </c>
      <c r="S395" s="67" t="e">
        <f>VLOOKUP($B395,選擇權未平倉餘額!$A$4:$I$500,7,FALSE)</f>
        <v>#N/A</v>
      </c>
      <c r="T395" s="67" t="e">
        <f>VLOOKUP($B395,選擇權未平倉餘額!$A$4:$I$500,8,FALSE)</f>
        <v>#N/A</v>
      </c>
      <c r="U395" s="67" t="e">
        <f>VLOOKUP($B395,選擇權未平倉餘額!$A$4:$I$500,9,FALSE)</f>
        <v>#N/A</v>
      </c>
      <c r="V395" s="42" t="e">
        <f>VLOOKUP($B395,臺指選擇權P_C_Ratios!$A$4:$C$500,3,FALSE)</f>
        <v>#N/A</v>
      </c>
      <c r="W395" s="44" t="e">
        <f>VLOOKUP($B395,散戶多空比!$A$6:$L$500,12,FALSE)</f>
        <v>#N/A</v>
      </c>
      <c r="X395" s="43" t="e">
        <f>VLOOKUP($B395,期貨大額交易人未沖銷部位!$A$4:$O$499,4,FALSE)</f>
        <v>#N/A</v>
      </c>
      <c r="Y395" s="43" t="e">
        <f>VLOOKUP($B395,期貨大額交易人未沖銷部位!$A$4:$O$499,7,FALSE)</f>
        <v>#N/A</v>
      </c>
      <c r="Z395" s="43" t="e">
        <f>VLOOKUP($B395,期貨大額交易人未沖銷部位!$A$4:$O$499,10,FALSE)</f>
        <v>#N/A</v>
      </c>
      <c r="AA395" s="43" t="e">
        <f>VLOOKUP($B395,期貨大額交易人未沖銷部位!$A$4:$O$499,13,FALSE)</f>
        <v>#N/A</v>
      </c>
      <c r="AB395" s="43" t="e">
        <f>VLOOKUP($B395,期貨大額交易人未沖銷部位!$A$4:$O$499,14,FALSE)</f>
        <v>#N/A</v>
      </c>
      <c r="AC395" s="43" t="e">
        <f>VLOOKUP($B395,期貨大額交易人未沖銷部位!$A$4:$O$499,15,FALSE)</f>
        <v>#N/A</v>
      </c>
      <c r="AD395" s="36" t="e">
        <f>VLOOKUP($B395,三大美股走勢!$A$4:$J$495,4,FALSE)</f>
        <v>#N/A</v>
      </c>
      <c r="AE395" s="36" t="e">
        <f>VLOOKUP($B395,三大美股走勢!$A$4:$J$495,7,FALSE)</f>
        <v>#N/A</v>
      </c>
      <c r="AF395" s="36" t="e">
        <f>VLOOKUP($B395,三大美股走勢!$A$4:$J$495,10,FALSE)</f>
        <v>#N/A</v>
      </c>
    </row>
    <row r="396" spans="2:32">
      <c r="B396" s="35">
        <v>43175</v>
      </c>
      <c r="C396" s="36" t="e">
        <f>VLOOKUP($B396,大盤與近月台指!$A$4:$I$499,2,FALSE)</f>
        <v>#N/A</v>
      </c>
      <c r="D396" s="37" t="e">
        <f>VLOOKUP($B396,大盤與近月台指!$A$4:$I$499,3,FALSE)</f>
        <v>#N/A</v>
      </c>
      <c r="E396" s="38" t="e">
        <f>VLOOKUP($B396,大盤與近月台指!$A$4:$I$499,4,FALSE)</f>
        <v>#N/A</v>
      </c>
      <c r="F396" s="36" t="e">
        <f>VLOOKUP($B396,大盤與近月台指!$A$4:$I$499,5,FALSE)</f>
        <v>#N/A</v>
      </c>
      <c r="G396" s="52" t="e">
        <f>VLOOKUP($B396,三大法人買賣超!$A$4:$I$500,3,FALSE)</f>
        <v>#N/A</v>
      </c>
      <c r="H396" s="37" t="e">
        <f>VLOOKUP($B396,三大法人買賣超!$A$4:$I$500,5,FALSE)</f>
        <v>#N/A</v>
      </c>
      <c r="I396" s="29" t="e">
        <f>VLOOKUP($B396,三大法人買賣超!$A$4:$I$500,7,FALSE)</f>
        <v>#N/A</v>
      </c>
      <c r="J396" s="29" t="e">
        <f>VLOOKUP($B396,三大法人買賣超!$A$4:$I$500,9,FALSE)</f>
        <v>#N/A</v>
      </c>
      <c r="K396" s="40">
        <f>新台幣匯率美元指數!B397</f>
        <v>0</v>
      </c>
      <c r="L396" s="41">
        <f>新台幣匯率美元指數!C397</f>
        <v>0</v>
      </c>
      <c r="M396" s="42">
        <f>新台幣匯率美元指數!D397</f>
        <v>0</v>
      </c>
      <c r="N396" s="29" t="e">
        <f>VLOOKUP($B396,期貨未平倉口數!$A$4:$M$499,4,FALSE)</f>
        <v>#N/A</v>
      </c>
      <c r="O396" s="29" t="e">
        <f>VLOOKUP($B396,期貨未平倉口數!$A$4:$M$499,9,FALSE)</f>
        <v>#N/A</v>
      </c>
      <c r="P396" s="29" t="e">
        <f>VLOOKUP($B396,期貨未平倉口數!$A$4:$M$499,10,FALSE)</f>
        <v>#N/A</v>
      </c>
      <c r="Q396" s="29" t="e">
        <f>VLOOKUP($B396,期貨未平倉口數!$A$4:$M$499,11,FALSE)</f>
        <v>#N/A</v>
      </c>
      <c r="R396" s="67" t="e">
        <f>VLOOKUP($B396,選擇權未平倉餘額!$A$4:$I$500,6,FALSE)</f>
        <v>#N/A</v>
      </c>
      <c r="S396" s="67" t="e">
        <f>VLOOKUP($B396,選擇權未平倉餘額!$A$4:$I$500,7,FALSE)</f>
        <v>#N/A</v>
      </c>
      <c r="T396" s="67" t="e">
        <f>VLOOKUP($B396,選擇權未平倉餘額!$A$4:$I$500,8,FALSE)</f>
        <v>#N/A</v>
      </c>
      <c r="U396" s="67" t="e">
        <f>VLOOKUP($B396,選擇權未平倉餘額!$A$4:$I$500,9,FALSE)</f>
        <v>#N/A</v>
      </c>
      <c r="V396" s="42" t="e">
        <f>VLOOKUP($B396,臺指選擇權P_C_Ratios!$A$4:$C$500,3,FALSE)</f>
        <v>#N/A</v>
      </c>
      <c r="W396" s="44" t="e">
        <f>VLOOKUP($B396,散戶多空比!$A$6:$L$500,12,FALSE)</f>
        <v>#N/A</v>
      </c>
      <c r="X396" s="43" t="e">
        <f>VLOOKUP($B396,期貨大額交易人未沖銷部位!$A$4:$O$499,4,FALSE)</f>
        <v>#N/A</v>
      </c>
      <c r="Y396" s="43" t="e">
        <f>VLOOKUP($B396,期貨大額交易人未沖銷部位!$A$4:$O$499,7,FALSE)</f>
        <v>#N/A</v>
      </c>
      <c r="Z396" s="43" t="e">
        <f>VLOOKUP($B396,期貨大額交易人未沖銷部位!$A$4:$O$499,10,FALSE)</f>
        <v>#N/A</v>
      </c>
      <c r="AA396" s="43" t="e">
        <f>VLOOKUP($B396,期貨大額交易人未沖銷部位!$A$4:$O$499,13,FALSE)</f>
        <v>#N/A</v>
      </c>
      <c r="AB396" s="43" t="e">
        <f>VLOOKUP($B396,期貨大額交易人未沖銷部位!$A$4:$O$499,14,FALSE)</f>
        <v>#N/A</v>
      </c>
      <c r="AC396" s="43" t="e">
        <f>VLOOKUP($B396,期貨大額交易人未沖銷部位!$A$4:$O$499,15,FALSE)</f>
        <v>#N/A</v>
      </c>
      <c r="AD396" s="36" t="e">
        <f>VLOOKUP($B396,三大美股走勢!$A$4:$J$495,4,FALSE)</f>
        <v>#N/A</v>
      </c>
      <c r="AE396" s="36" t="e">
        <f>VLOOKUP($B396,三大美股走勢!$A$4:$J$495,7,FALSE)</f>
        <v>#N/A</v>
      </c>
      <c r="AF396" s="36" t="e">
        <f>VLOOKUP($B396,三大美股走勢!$A$4:$J$495,10,FALSE)</f>
        <v>#N/A</v>
      </c>
    </row>
    <row r="397" spans="2:32">
      <c r="B397" s="35">
        <v>43176</v>
      </c>
      <c r="C397" s="36" t="e">
        <f>VLOOKUP($B397,大盤與近月台指!$A$4:$I$499,2,FALSE)</f>
        <v>#N/A</v>
      </c>
      <c r="D397" s="37" t="e">
        <f>VLOOKUP($B397,大盤與近月台指!$A$4:$I$499,3,FALSE)</f>
        <v>#N/A</v>
      </c>
      <c r="E397" s="38" t="e">
        <f>VLOOKUP($B397,大盤與近月台指!$A$4:$I$499,4,FALSE)</f>
        <v>#N/A</v>
      </c>
      <c r="F397" s="36" t="e">
        <f>VLOOKUP($B397,大盤與近月台指!$A$4:$I$499,5,FALSE)</f>
        <v>#N/A</v>
      </c>
      <c r="G397" s="52" t="e">
        <f>VLOOKUP($B397,三大法人買賣超!$A$4:$I$500,3,FALSE)</f>
        <v>#N/A</v>
      </c>
      <c r="H397" s="37" t="e">
        <f>VLOOKUP($B397,三大法人買賣超!$A$4:$I$500,5,FALSE)</f>
        <v>#N/A</v>
      </c>
      <c r="I397" s="29" t="e">
        <f>VLOOKUP($B397,三大法人買賣超!$A$4:$I$500,7,FALSE)</f>
        <v>#N/A</v>
      </c>
      <c r="J397" s="29" t="e">
        <f>VLOOKUP($B397,三大法人買賣超!$A$4:$I$500,9,FALSE)</f>
        <v>#N/A</v>
      </c>
      <c r="K397" s="40">
        <f>新台幣匯率美元指數!B398</f>
        <v>0</v>
      </c>
      <c r="L397" s="41">
        <f>新台幣匯率美元指數!C398</f>
        <v>0</v>
      </c>
      <c r="M397" s="42">
        <f>新台幣匯率美元指數!D398</f>
        <v>0</v>
      </c>
      <c r="N397" s="29" t="e">
        <f>VLOOKUP($B397,期貨未平倉口數!$A$4:$M$499,4,FALSE)</f>
        <v>#N/A</v>
      </c>
      <c r="O397" s="29" t="e">
        <f>VLOOKUP($B397,期貨未平倉口數!$A$4:$M$499,9,FALSE)</f>
        <v>#N/A</v>
      </c>
      <c r="P397" s="29" t="e">
        <f>VLOOKUP($B397,期貨未平倉口數!$A$4:$M$499,10,FALSE)</f>
        <v>#N/A</v>
      </c>
      <c r="Q397" s="29" t="e">
        <f>VLOOKUP($B397,期貨未平倉口數!$A$4:$M$499,11,FALSE)</f>
        <v>#N/A</v>
      </c>
      <c r="R397" s="67" t="e">
        <f>VLOOKUP($B397,選擇權未平倉餘額!$A$4:$I$500,6,FALSE)</f>
        <v>#N/A</v>
      </c>
      <c r="S397" s="67" t="e">
        <f>VLOOKUP($B397,選擇權未平倉餘額!$A$4:$I$500,7,FALSE)</f>
        <v>#N/A</v>
      </c>
      <c r="T397" s="67" t="e">
        <f>VLOOKUP($B397,選擇權未平倉餘額!$A$4:$I$500,8,FALSE)</f>
        <v>#N/A</v>
      </c>
      <c r="U397" s="67" t="e">
        <f>VLOOKUP($B397,選擇權未平倉餘額!$A$4:$I$500,9,FALSE)</f>
        <v>#N/A</v>
      </c>
      <c r="V397" s="42" t="e">
        <f>VLOOKUP($B397,臺指選擇權P_C_Ratios!$A$4:$C$500,3,FALSE)</f>
        <v>#N/A</v>
      </c>
      <c r="W397" s="44" t="e">
        <f>VLOOKUP($B397,散戶多空比!$A$6:$L$500,12,FALSE)</f>
        <v>#N/A</v>
      </c>
      <c r="X397" s="43" t="e">
        <f>VLOOKUP($B397,期貨大額交易人未沖銷部位!$A$4:$O$499,4,FALSE)</f>
        <v>#N/A</v>
      </c>
      <c r="Y397" s="43" t="e">
        <f>VLOOKUP($B397,期貨大額交易人未沖銷部位!$A$4:$O$499,7,FALSE)</f>
        <v>#N/A</v>
      </c>
      <c r="Z397" s="43" t="e">
        <f>VLOOKUP($B397,期貨大額交易人未沖銷部位!$A$4:$O$499,10,FALSE)</f>
        <v>#N/A</v>
      </c>
      <c r="AA397" s="43" t="e">
        <f>VLOOKUP($B397,期貨大額交易人未沖銷部位!$A$4:$O$499,13,FALSE)</f>
        <v>#N/A</v>
      </c>
      <c r="AB397" s="43" t="e">
        <f>VLOOKUP($B397,期貨大額交易人未沖銷部位!$A$4:$O$499,14,FALSE)</f>
        <v>#N/A</v>
      </c>
      <c r="AC397" s="43" t="e">
        <f>VLOOKUP($B397,期貨大額交易人未沖銷部位!$A$4:$O$499,15,FALSE)</f>
        <v>#N/A</v>
      </c>
      <c r="AD397" s="36" t="e">
        <f>VLOOKUP($B397,三大美股走勢!$A$4:$J$495,4,FALSE)</f>
        <v>#N/A</v>
      </c>
      <c r="AE397" s="36" t="e">
        <f>VLOOKUP($B397,三大美股走勢!$A$4:$J$495,7,FALSE)</f>
        <v>#N/A</v>
      </c>
      <c r="AF397" s="36" t="e">
        <f>VLOOKUP($B397,三大美股走勢!$A$4:$J$495,10,FALSE)</f>
        <v>#N/A</v>
      </c>
    </row>
    <row r="398" spans="2:32">
      <c r="B398" s="35">
        <v>43177</v>
      </c>
      <c r="C398" s="36" t="e">
        <f>VLOOKUP($B398,大盤與近月台指!$A$4:$I$499,2,FALSE)</f>
        <v>#N/A</v>
      </c>
      <c r="D398" s="37" t="e">
        <f>VLOOKUP($B398,大盤與近月台指!$A$4:$I$499,3,FALSE)</f>
        <v>#N/A</v>
      </c>
      <c r="E398" s="38" t="e">
        <f>VLOOKUP($B398,大盤與近月台指!$A$4:$I$499,4,FALSE)</f>
        <v>#N/A</v>
      </c>
      <c r="F398" s="36" t="e">
        <f>VLOOKUP($B398,大盤與近月台指!$A$4:$I$499,5,FALSE)</f>
        <v>#N/A</v>
      </c>
      <c r="G398" s="52" t="e">
        <f>VLOOKUP($B398,三大法人買賣超!$A$4:$I$500,3,FALSE)</f>
        <v>#N/A</v>
      </c>
      <c r="H398" s="37" t="e">
        <f>VLOOKUP($B398,三大法人買賣超!$A$4:$I$500,5,FALSE)</f>
        <v>#N/A</v>
      </c>
      <c r="I398" s="29" t="e">
        <f>VLOOKUP($B398,三大法人買賣超!$A$4:$I$500,7,FALSE)</f>
        <v>#N/A</v>
      </c>
      <c r="J398" s="29" t="e">
        <f>VLOOKUP($B398,三大法人買賣超!$A$4:$I$500,9,FALSE)</f>
        <v>#N/A</v>
      </c>
      <c r="K398" s="40">
        <f>新台幣匯率美元指數!B399</f>
        <v>0</v>
      </c>
      <c r="L398" s="41">
        <f>新台幣匯率美元指數!C399</f>
        <v>0</v>
      </c>
      <c r="M398" s="42">
        <f>新台幣匯率美元指數!D399</f>
        <v>0</v>
      </c>
      <c r="N398" s="29" t="e">
        <f>VLOOKUP($B398,期貨未平倉口數!$A$4:$M$499,4,FALSE)</f>
        <v>#N/A</v>
      </c>
      <c r="O398" s="29" t="e">
        <f>VLOOKUP($B398,期貨未平倉口數!$A$4:$M$499,9,FALSE)</f>
        <v>#N/A</v>
      </c>
      <c r="P398" s="29" t="e">
        <f>VLOOKUP($B398,期貨未平倉口數!$A$4:$M$499,10,FALSE)</f>
        <v>#N/A</v>
      </c>
      <c r="Q398" s="29" t="e">
        <f>VLOOKUP($B398,期貨未平倉口數!$A$4:$M$499,11,FALSE)</f>
        <v>#N/A</v>
      </c>
      <c r="R398" s="67" t="e">
        <f>VLOOKUP($B398,選擇權未平倉餘額!$A$4:$I$500,6,FALSE)</f>
        <v>#N/A</v>
      </c>
      <c r="S398" s="67" t="e">
        <f>VLOOKUP($B398,選擇權未平倉餘額!$A$4:$I$500,7,FALSE)</f>
        <v>#N/A</v>
      </c>
      <c r="T398" s="67" t="e">
        <f>VLOOKUP($B398,選擇權未平倉餘額!$A$4:$I$500,8,FALSE)</f>
        <v>#N/A</v>
      </c>
      <c r="U398" s="67" t="e">
        <f>VLOOKUP($B398,選擇權未平倉餘額!$A$4:$I$500,9,FALSE)</f>
        <v>#N/A</v>
      </c>
      <c r="V398" s="42" t="e">
        <f>VLOOKUP($B398,臺指選擇權P_C_Ratios!$A$4:$C$500,3,FALSE)</f>
        <v>#N/A</v>
      </c>
      <c r="W398" s="44" t="e">
        <f>VLOOKUP($B398,散戶多空比!$A$6:$L$500,12,FALSE)</f>
        <v>#N/A</v>
      </c>
      <c r="X398" s="43" t="e">
        <f>VLOOKUP($B398,期貨大額交易人未沖銷部位!$A$4:$O$499,4,FALSE)</f>
        <v>#N/A</v>
      </c>
      <c r="Y398" s="43" t="e">
        <f>VLOOKUP($B398,期貨大額交易人未沖銷部位!$A$4:$O$499,7,FALSE)</f>
        <v>#N/A</v>
      </c>
      <c r="Z398" s="43" t="e">
        <f>VLOOKUP($B398,期貨大額交易人未沖銷部位!$A$4:$O$499,10,FALSE)</f>
        <v>#N/A</v>
      </c>
      <c r="AA398" s="43" t="e">
        <f>VLOOKUP($B398,期貨大額交易人未沖銷部位!$A$4:$O$499,13,FALSE)</f>
        <v>#N/A</v>
      </c>
      <c r="AB398" s="43" t="e">
        <f>VLOOKUP($B398,期貨大額交易人未沖銷部位!$A$4:$O$499,14,FALSE)</f>
        <v>#N/A</v>
      </c>
      <c r="AC398" s="43" t="e">
        <f>VLOOKUP($B398,期貨大額交易人未沖銷部位!$A$4:$O$499,15,FALSE)</f>
        <v>#N/A</v>
      </c>
      <c r="AD398" s="36" t="e">
        <f>VLOOKUP($B398,三大美股走勢!$A$4:$J$495,4,FALSE)</f>
        <v>#N/A</v>
      </c>
      <c r="AE398" s="36" t="e">
        <f>VLOOKUP($B398,三大美股走勢!$A$4:$J$495,7,FALSE)</f>
        <v>#N/A</v>
      </c>
      <c r="AF398" s="36" t="e">
        <f>VLOOKUP($B398,三大美股走勢!$A$4:$J$495,10,FALSE)</f>
        <v>#N/A</v>
      </c>
    </row>
    <row r="399" spans="2:32">
      <c r="B399" s="35">
        <v>43178</v>
      </c>
      <c r="C399" s="36" t="e">
        <f>VLOOKUP($B399,大盤與近月台指!$A$4:$I$499,2,FALSE)</f>
        <v>#N/A</v>
      </c>
      <c r="D399" s="37" t="e">
        <f>VLOOKUP($B399,大盤與近月台指!$A$4:$I$499,3,FALSE)</f>
        <v>#N/A</v>
      </c>
      <c r="E399" s="38" t="e">
        <f>VLOOKUP($B399,大盤與近月台指!$A$4:$I$499,4,FALSE)</f>
        <v>#N/A</v>
      </c>
      <c r="F399" s="36" t="e">
        <f>VLOOKUP($B399,大盤與近月台指!$A$4:$I$499,5,FALSE)</f>
        <v>#N/A</v>
      </c>
      <c r="G399" s="52" t="e">
        <f>VLOOKUP($B399,三大法人買賣超!$A$4:$I$500,3,FALSE)</f>
        <v>#N/A</v>
      </c>
      <c r="H399" s="37" t="e">
        <f>VLOOKUP($B399,三大法人買賣超!$A$4:$I$500,5,FALSE)</f>
        <v>#N/A</v>
      </c>
      <c r="I399" s="29" t="e">
        <f>VLOOKUP($B399,三大法人買賣超!$A$4:$I$500,7,FALSE)</f>
        <v>#N/A</v>
      </c>
      <c r="J399" s="29" t="e">
        <f>VLOOKUP($B399,三大法人買賣超!$A$4:$I$500,9,FALSE)</f>
        <v>#N/A</v>
      </c>
      <c r="K399" s="40">
        <f>新台幣匯率美元指數!B400</f>
        <v>0</v>
      </c>
      <c r="L399" s="41">
        <f>新台幣匯率美元指數!C400</f>
        <v>0</v>
      </c>
      <c r="M399" s="42">
        <f>新台幣匯率美元指數!D400</f>
        <v>0</v>
      </c>
      <c r="N399" s="29" t="e">
        <f>VLOOKUP($B399,期貨未平倉口數!$A$4:$M$499,4,FALSE)</f>
        <v>#N/A</v>
      </c>
      <c r="O399" s="29" t="e">
        <f>VLOOKUP($B399,期貨未平倉口數!$A$4:$M$499,9,FALSE)</f>
        <v>#N/A</v>
      </c>
      <c r="P399" s="29" t="e">
        <f>VLOOKUP($B399,期貨未平倉口數!$A$4:$M$499,10,FALSE)</f>
        <v>#N/A</v>
      </c>
      <c r="Q399" s="29" t="e">
        <f>VLOOKUP($B399,期貨未平倉口數!$A$4:$M$499,11,FALSE)</f>
        <v>#N/A</v>
      </c>
      <c r="R399" s="67" t="e">
        <f>VLOOKUP($B399,選擇權未平倉餘額!$A$4:$I$500,6,FALSE)</f>
        <v>#N/A</v>
      </c>
      <c r="S399" s="67" t="e">
        <f>VLOOKUP($B399,選擇權未平倉餘額!$A$4:$I$500,7,FALSE)</f>
        <v>#N/A</v>
      </c>
      <c r="T399" s="67" t="e">
        <f>VLOOKUP($B399,選擇權未平倉餘額!$A$4:$I$500,8,FALSE)</f>
        <v>#N/A</v>
      </c>
      <c r="U399" s="67" t="e">
        <f>VLOOKUP($B399,選擇權未平倉餘額!$A$4:$I$500,9,FALSE)</f>
        <v>#N/A</v>
      </c>
      <c r="V399" s="42" t="e">
        <f>VLOOKUP($B399,臺指選擇權P_C_Ratios!$A$4:$C$500,3,FALSE)</f>
        <v>#N/A</v>
      </c>
      <c r="W399" s="44" t="e">
        <f>VLOOKUP($B399,散戶多空比!$A$6:$L$500,12,FALSE)</f>
        <v>#N/A</v>
      </c>
      <c r="X399" s="43" t="e">
        <f>VLOOKUP($B399,期貨大額交易人未沖銷部位!$A$4:$O$499,4,FALSE)</f>
        <v>#N/A</v>
      </c>
      <c r="Y399" s="43" t="e">
        <f>VLOOKUP($B399,期貨大額交易人未沖銷部位!$A$4:$O$499,7,FALSE)</f>
        <v>#N/A</v>
      </c>
      <c r="Z399" s="43" t="e">
        <f>VLOOKUP($B399,期貨大額交易人未沖銷部位!$A$4:$O$499,10,FALSE)</f>
        <v>#N/A</v>
      </c>
      <c r="AA399" s="43" t="e">
        <f>VLOOKUP($B399,期貨大額交易人未沖銷部位!$A$4:$O$499,13,FALSE)</f>
        <v>#N/A</v>
      </c>
      <c r="AB399" s="43" t="e">
        <f>VLOOKUP($B399,期貨大額交易人未沖銷部位!$A$4:$O$499,14,FALSE)</f>
        <v>#N/A</v>
      </c>
      <c r="AC399" s="43" t="e">
        <f>VLOOKUP($B399,期貨大額交易人未沖銷部位!$A$4:$O$499,15,FALSE)</f>
        <v>#N/A</v>
      </c>
      <c r="AD399" s="36" t="e">
        <f>VLOOKUP($B399,三大美股走勢!$A$4:$J$495,4,FALSE)</f>
        <v>#N/A</v>
      </c>
      <c r="AE399" s="36" t="e">
        <f>VLOOKUP($B399,三大美股走勢!$A$4:$J$495,7,FALSE)</f>
        <v>#N/A</v>
      </c>
      <c r="AF399" s="36" t="e">
        <f>VLOOKUP($B399,三大美股走勢!$A$4:$J$495,10,FALSE)</f>
        <v>#N/A</v>
      </c>
    </row>
    <row r="400" spans="2:32">
      <c r="B400" s="35">
        <v>43179</v>
      </c>
      <c r="C400" s="36" t="e">
        <f>VLOOKUP($B400,大盤與近月台指!$A$4:$I$499,2,FALSE)</f>
        <v>#N/A</v>
      </c>
      <c r="D400" s="37" t="e">
        <f>VLOOKUP($B400,大盤與近月台指!$A$4:$I$499,3,FALSE)</f>
        <v>#N/A</v>
      </c>
      <c r="E400" s="38" t="e">
        <f>VLOOKUP($B400,大盤與近月台指!$A$4:$I$499,4,FALSE)</f>
        <v>#N/A</v>
      </c>
      <c r="F400" s="36" t="e">
        <f>VLOOKUP($B400,大盤與近月台指!$A$4:$I$499,5,FALSE)</f>
        <v>#N/A</v>
      </c>
      <c r="G400" s="52" t="e">
        <f>VLOOKUP($B400,三大法人買賣超!$A$4:$I$500,3,FALSE)</f>
        <v>#N/A</v>
      </c>
      <c r="H400" s="37" t="e">
        <f>VLOOKUP($B400,三大法人買賣超!$A$4:$I$500,5,FALSE)</f>
        <v>#N/A</v>
      </c>
      <c r="I400" s="29" t="e">
        <f>VLOOKUP($B400,三大法人買賣超!$A$4:$I$500,7,FALSE)</f>
        <v>#N/A</v>
      </c>
      <c r="J400" s="29" t="e">
        <f>VLOOKUP($B400,三大法人買賣超!$A$4:$I$500,9,FALSE)</f>
        <v>#N/A</v>
      </c>
      <c r="K400" s="40">
        <f>新台幣匯率美元指數!B401</f>
        <v>0</v>
      </c>
      <c r="L400" s="41">
        <f>新台幣匯率美元指數!C401</f>
        <v>0</v>
      </c>
      <c r="M400" s="42">
        <f>新台幣匯率美元指數!D401</f>
        <v>0</v>
      </c>
      <c r="N400" s="29" t="e">
        <f>VLOOKUP($B400,期貨未平倉口數!$A$4:$M$499,4,FALSE)</f>
        <v>#N/A</v>
      </c>
      <c r="O400" s="29" t="e">
        <f>VLOOKUP($B400,期貨未平倉口數!$A$4:$M$499,9,FALSE)</f>
        <v>#N/A</v>
      </c>
      <c r="P400" s="29" t="e">
        <f>VLOOKUP($B400,期貨未平倉口數!$A$4:$M$499,10,FALSE)</f>
        <v>#N/A</v>
      </c>
      <c r="Q400" s="29" t="e">
        <f>VLOOKUP($B400,期貨未平倉口數!$A$4:$M$499,11,FALSE)</f>
        <v>#N/A</v>
      </c>
      <c r="R400" s="67" t="e">
        <f>VLOOKUP($B400,選擇權未平倉餘額!$A$4:$I$500,6,FALSE)</f>
        <v>#N/A</v>
      </c>
      <c r="S400" s="67" t="e">
        <f>VLOOKUP($B400,選擇權未平倉餘額!$A$4:$I$500,7,FALSE)</f>
        <v>#N/A</v>
      </c>
      <c r="T400" s="67" t="e">
        <f>VLOOKUP($B400,選擇權未平倉餘額!$A$4:$I$500,8,FALSE)</f>
        <v>#N/A</v>
      </c>
      <c r="U400" s="67" t="e">
        <f>VLOOKUP($B400,選擇權未平倉餘額!$A$4:$I$500,9,FALSE)</f>
        <v>#N/A</v>
      </c>
      <c r="V400" s="42" t="e">
        <f>VLOOKUP($B400,臺指選擇權P_C_Ratios!$A$4:$C$500,3,FALSE)</f>
        <v>#N/A</v>
      </c>
      <c r="W400" s="44" t="e">
        <f>VLOOKUP($B400,散戶多空比!$A$6:$L$500,12,FALSE)</f>
        <v>#N/A</v>
      </c>
      <c r="X400" s="43" t="e">
        <f>VLOOKUP($B400,期貨大額交易人未沖銷部位!$A$4:$O$499,4,FALSE)</f>
        <v>#N/A</v>
      </c>
      <c r="Y400" s="43" t="e">
        <f>VLOOKUP($B400,期貨大額交易人未沖銷部位!$A$4:$O$499,7,FALSE)</f>
        <v>#N/A</v>
      </c>
      <c r="Z400" s="43" t="e">
        <f>VLOOKUP($B400,期貨大額交易人未沖銷部位!$A$4:$O$499,10,FALSE)</f>
        <v>#N/A</v>
      </c>
      <c r="AA400" s="43" t="e">
        <f>VLOOKUP($B400,期貨大額交易人未沖銷部位!$A$4:$O$499,13,FALSE)</f>
        <v>#N/A</v>
      </c>
      <c r="AB400" s="43" t="e">
        <f>VLOOKUP($B400,期貨大額交易人未沖銷部位!$A$4:$O$499,14,FALSE)</f>
        <v>#N/A</v>
      </c>
      <c r="AC400" s="43" t="e">
        <f>VLOOKUP($B400,期貨大額交易人未沖銷部位!$A$4:$O$499,15,FALSE)</f>
        <v>#N/A</v>
      </c>
      <c r="AD400" s="36" t="e">
        <f>VLOOKUP($B400,三大美股走勢!$A$4:$J$495,4,FALSE)</f>
        <v>#N/A</v>
      </c>
      <c r="AE400" s="36" t="e">
        <f>VLOOKUP($B400,三大美股走勢!$A$4:$J$495,7,FALSE)</f>
        <v>#N/A</v>
      </c>
      <c r="AF400" s="36" t="e">
        <f>VLOOKUP($B400,三大美股走勢!$A$4:$J$495,10,FALSE)</f>
        <v>#N/A</v>
      </c>
    </row>
    <row r="401" spans="2:32">
      <c r="B401" s="35">
        <v>43180</v>
      </c>
      <c r="C401" s="36" t="e">
        <f>VLOOKUP($B401,大盤與近月台指!$A$4:$I$499,2,FALSE)</f>
        <v>#N/A</v>
      </c>
      <c r="D401" s="37" t="e">
        <f>VLOOKUP($B401,大盤與近月台指!$A$4:$I$499,3,FALSE)</f>
        <v>#N/A</v>
      </c>
      <c r="E401" s="38" t="e">
        <f>VLOOKUP($B401,大盤與近月台指!$A$4:$I$499,4,FALSE)</f>
        <v>#N/A</v>
      </c>
      <c r="F401" s="36" t="e">
        <f>VLOOKUP($B401,大盤與近月台指!$A$4:$I$499,5,FALSE)</f>
        <v>#N/A</v>
      </c>
      <c r="G401" s="52" t="e">
        <f>VLOOKUP($B401,三大法人買賣超!$A$4:$I$500,3,FALSE)</f>
        <v>#N/A</v>
      </c>
      <c r="H401" s="37" t="e">
        <f>VLOOKUP($B401,三大法人買賣超!$A$4:$I$500,5,FALSE)</f>
        <v>#N/A</v>
      </c>
      <c r="I401" s="29" t="e">
        <f>VLOOKUP($B401,三大法人買賣超!$A$4:$I$500,7,FALSE)</f>
        <v>#N/A</v>
      </c>
      <c r="J401" s="29" t="e">
        <f>VLOOKUP($B401,三大法人買賣超!$A$4:$I$500,9,FALSE)</f>
        <v>#N/A</v>
      </c>
      <c r="K401" s="40">
        <f>新台幣匯率美元指數!B402</f>
        <v>0</v>
      </c>
      <c r="L401" s="41">
        <f>新台幣匯率美元指數!C402</f>
        <v>0</v>
      </c>
      <c r="M401" s="42">
        <f>新台幣匯率美元指數!D402</f>
        <v>0</v>
      </c>
      <c r="N401" s="29" t="e">
        <f>VLOOKUP($B401,期貨未平倉口數!$A$4:$M$499,4,FALSE)</f>
        <v>#N/A</v>
      </c>
      <c r="O401" s="29" t="e">
        <f>VLOOKUP($B401,期貨未平倉口數!$A$4:$M$499,9,FALSE)</f>
        <v>#N/A</v>
      </c>
      <c r="P401" s="29" t="e">
        <f>VLOOKUP($B401,期貨未平倉口數!$A$4:$M$499,10,FALSE)</f>
        <v>#N/A</v>
      </c>
      <c r="Q401" s="29" t="e">
        <f>VLOOKUP($B401,期貨未平倉口數!$A$4:$M$499,11,FALSE)</f>
        <v>#N/A</v>
      </c>
      <c r="R401" s="67" t="e">
        <f>VLOOKUP($B401,選擇權未平倉餘額!$A$4:$I$500,6,FALSE)</f>
        <v>#N/A</v>
      </c>
      <c r="S401" s="67" t="e">
        <f>VLOOKUP($B401,選擇權未平倉餘額!$A$4:$I$500,7,FALSE)</f>
        <v>#N/A</v>
      </c>
      <c r="T401" s="67" t="e">
        <f>VLOOKUP($B401,選擇權未平倉餘額!$A$4:$I$500,8,FALSE)</f>
        <v>#N/A</v>
      </c>
      <c r="U401" s="67" t="e">
        <f>VLOOKUP($B401,選擇權未平倉餘額!$A$4:$I$500,9,FALSE)</f>
        <v>#N/A</v>
      </c>
      <c r="V401" s="42" t="e">
        <f>VLOOKUP($B401,臺指選擇權P_C_Ratios!$A$4:$C$500,3,FALSE)</f>
        <v>#N/A</v>
      </c>
      <c r="W401" s="44" t="e">
        <f>VLOOKUP($B401,散戶多空比!$A$6:$L$500,12,FALSE)</f>
        <v>#N/A</v>
      </c>
      <c r="X401" s="43" t="e">
        <f>VLOOKUP($B401,期貨大額交易人未沖銷部位!$A$4:$O$499,4,FALSE)</f>
        <v>#N/A</v>
      </c>
      <c r="Y401" s="43" t="e">
        <f>VLOOKUP($B401,期貨大額交易人未沖銷部位!$A$4:$O$499,7,FALSE)</f>
        <v>#N/A</v>
      </c>
      <c r="Z401" s="43" t="e">
        <f>VLOOKUP($B401,期貨大額交易人未沖銷部位!$A$4:$O$499,10,FALSE)</f>
        <v>#N/A</v>
      </c>
      <c r="AA401" s="43" t="e">
        <f>VLOOKUP($B401,期貨大額交易人未沖銷部位!$A$4:$O$499,13,FALSE)</f>
        <v>#N/A</v>
      </c>
      <c r="AB401" s="43" t="e">
        <f>VLOOKUP($B401,期貨大額交易人未沖銷部位!$A$4:$O$499,14,FALSE)</f>
        <v>#N/A</v>
      </c>
      <c r="AC401" s="43" t="e">
        <f>VLOOKUP($B401,期貨大額交易人未沖銷部位!$A$4:$O$499,15,FALSE)</f>
        <v>#N/A</v>
      </c>
      <c r="AD401" s="36" t="e">
        <f>VLOOKUP($B401,三大美股走勢!$A$4:$J$495,4,FALSE)</f>
        <v>#N/A</v>
      </c>
      <c r="AE401" s="36" t="e">
        <f>VLOOKUP($B401,三大美股走勢!$A$4:$J$495,7,FALSE)</f>
        <v>#N/A</v>
      </c>
      <c r="AF401" s="36" t="e">
        <f>VLOOKUP($B401,三大美股走勢!$A$4:$J$495,10,FALSE)</f>
        <v>#N/A</v>
      </c>
    </row>
    <row r="402" spans="2:32">
      <c r="B402" s="35">
        <v>43181</v>
      </c>
      <c r="C402" s="36" t="e">
        <f>VLOOKUP($B402,大盤與近月台指!$A$4:$I$499,2,FALSE)</f>
        <v>#N/A</v>
      </c>
      <c r="D402" s="37" t="e">
        <f>VLOOKUP($B402,大盤與近月台指!$A$4:$I$499,3,FALSE)</f>
        <v>#N/A</v>
      </c>
      <c r="E402" s="38" t="e">
        <f>VLOOKUP($B402,大盤與近月台指!$A$4:$I$499,4,FALSE)</f>
        <v>#N/A</v>
      </c>
      <c r="F402" s="36" t="e">
        <f>VLOOKUP($B402,大盤與近月台指!$A$4:$I$499,5,FALSE)</f>
        <v>#N/A</v>
      </c>
      <c r="G402" s="52" t="e">
        <f>VLOOKUP($B402,三大法人買賣超!$A$4:$I$500,3,FALSE)</f>
        <v>#N/A</v>
      </c>
      <c r="H402" s="37" t="e">
        <f>VLOOKUP($B402,三大法人買賣超!$A$4:$I$500,5,FALSE)</f>
        <v>#N/A</v>
      </c>
      <c r="I402" s="29" t="e">
        <f>VLOOKUP($B402,三大法人買賣超!$A$4:$I$500,7,FALSE)</f>
        <v>#N/A</v>
      </c>
      <c r="J402" s="29" t="e">
        <f>VLOOKUP($B402,三大法人買賣超!$A$4:$I$500,9,FALSE)</f>
        <v>#N/A</v>
      </c>
      <c r="K402" s="40">
        <f>新台幣匯率美元指數!B403</f>
        <v>0</v>
      </c>
      <c r="L402" s="41">
        <f>新台幣匯率美元指數!C403</f>
        <v>0</v>
      </c>
      <c r="M402" s="42">
        <f>新台幣匯率美元指數!D403</f>
        <v>0</v>
      </c>
      <c r="N402" s="29" t="e">
        <f>VLOOKUP($B402,期貨未平倉口數!$A$4:$M$499,4,FALSE)</f>
        <v>#N/A</v>
      </c>
      <c r="O402" s="29" t="e">
        <f>VLOOKUP($B402,期貨未平倉口數!$A$4:$M$499,9,FALSE)</f>
        <v>#N/A</v>
      </c>
      <c r="P402" s="29" t="e">
        <f>VLOOKUP($B402,期貨未平倉口數!$A$4:$M$499,10,FALSE)</f>
        <v>#N/A</v>
      </c>
      <c r="Q402" s="29" t="e">
        <f>VLOOKUP($B402,期貨未平倉口數!$A$4:$M$499,11,FALSE)</f>
        <v>#N/A</v>
      </c>
      <c r="R402" s="67" t="e">
        <f>VLOOKUP($B402,選擇權未平倉餘額!$A$4:$I$500,6,FALSE)</f>
        <v>#N/A</v>
      </c>
      <c r="S402" s="67" t="e">
        <f>VLOOKUP($B402,選擇權未平倉餘額!$A$4:$I$500,7,FALSE)</f>
        <v>#N/A</v>
      </c>
      <c r="T402" s="67" t="e">
        <f>VLOOKUP($B402,選擇權未平倉餘額!$A$4:$I$500,8,FALSE)</f>
        <v>#N/A</v>
      </c>
      <c r="U402" s="67" t="e">
        <f>VLOOKUP($B402,選擇權未平倉餘額!$A$4:$I$500,9,FALSE)</f>
        <v>#N/A</v>
      </c>
      <c r="V402" s="42" t="e">
        <f>VLOOKUP($B402,臺指選擇權P_C_Ratios!$A$4:$C$500,3,FALSE)</f>
        <v>#N/A</v>
      </c>
      <c r="W402" s="44" t="e">
        <f>VLOOKUP($B402,散戶多空比!$A$6:$L$500,12,FALSE)</f>
        <v>#N/A</v>
      </c>
      <c r="X402" s="43" t="e">
        <f>VLOOKUP($B402,期貨大額交易人未沖銷部位!$A$4:$O$499,4,FALSE)</f>
        <v>#N/A</v>
      </c>
      <c r="Y402" s="43" t="e">
        <f>VLOOKUP($B402,期貨大額交易人未沖銷部位!$A$4:$O$499,7,FALSE)</f>
        <v>#N/A</v>
      </c>
      <c r="Z402" s="43" t="e">
        <f>VLOOKUP($B402,期貨大額交易人未沖銷部位!$A$4:$O$499,10,FALSE)</f>
        <v>#N/A</v>
      </c>
      <c r="AA402" s="43" t="e">
        <f>VLOOKUP($B402,期貨大額交易人未沖銷部位!$A$4:$O$499,13,FALSE)</f>
        <v>#N/A</v>
      </c>
      <c r="AB402" s="43" t="e">
        <f>VLOOKUP($B402,期貨大額交易人未沖銷部位!$A$4:$O$499,14,FALSE)</f>
        <v>#N/A</v>
      </c>
      <c r="AC402" s="43" t="e">
        <f>VLOOKUP($B402,期貨大額交易人未沖銷部位!$A$4:$O$499,15,FALSE)</f>
        <v>#N/A</v>
      </c>
      <c r="AD402" s="36" t="e">
        <f>VLOOKUP($B402,三大美股走勢!$A$4:$J$495,4,FALSE)</f>
        <v>#N/A</v>
      </c>
      <c r="AE402" s="36" t="e">
        <f>VLOOKUP($B402,三大美股走勢!$A$4:$J$495,7,FALSE)</f>
        <v>#N/A</v>
      </c>
      <c r="AF402" s="36" t="e">
        <f>VLOOKUP($B402,三大美股走勢!$A$4:$J$495,10,FALSE)</f>
        <v>#N/A</v>
      </c>
    </row>
    <row r="403" spans="2:32">
      <c r="B403" s="35">
        <v>43182</v>
      </c>
      <c r="C403" s="36" t="e">
        <f>VLOOKUP($B403,大盤與近月台指!$A$4:$I$499,2,FALSE)</f>
        <v>#N/A</v>
      </c>
      <c r="D403" s="37" t="e">
        <f>VLOOKUP($B403,大盤與近月台指!$A$4:$I$499,3,FALSE)</f>
        <v>#N/A</v>
      </c>
      <c r="E403" s="38" t="e">
        <f>VLOOKUP($B403,大盤與近月台指!$A$4:$I$499,4,FALSE)</f>
        <v>#N/A</v>
      </c>
      <c r="F403" s="36" t="e">
        <f>VLOOKUP($B403,大盤與近月台指!$A$4:$I$499,5,FALSE)</f>
        <v>#N/A</v>
      </c>
      <c r="G403" s="52" t="e">
        <f>VLOOKUP($B403,三大法人買賣超!$A$4:$I$500,3,FALSE)</f>
        <v>#N/A</v>
      </c>
      <c r="H403" s="37" t="e">
        <f>VLOOKUP($B403,三大法人買賣超!$A$4:$I$500,5,FALSE)</f>
        <v>#N/A</v>
      </c>
      <c r="I403" s="29" t="e">
        <f>VLOOKUP($B403,三大法人買賣超!$A$4:$I$500,7,FALSE)</f>
        <v>#N/A</v>
      </c>
      <c r="J403" s="29" t="e">
        <f>VLOOKUP($B403,三大法人買賣超!$A$4:$I$500,9,FALSE)</f>
        <v>#N/A</v>
      </c>
      <c r="K403" s="40">
        <f>新台幣匯率美元指數!B404</f>
        <v>0</v>
      </c>
      <c r="L403" s="41">
        <f>新台幣匯率美元指數!C404</f>
        <v>0</v>
      </c>
      <c r="M403" s="42">
        <f>新台幣匯率美元指數!D404</f>
        <v>0</v>
      </c>
      <c r="N403" s="29" t="e">
        <f>VLOOKUP($B403,期貨未平倉口數!$A$4:$M$499,4,FALSE)</f>
        <v>#N/A</v>
      </c>
      <c r="O403" s="29" t="e">
        <f>VLOOKUP($B403,期貨未平倉口數!$A$4:$M$499,9,FALSE)</f>
        <v>#N/A</v>
      </c>
      <c r="P403" s="29" t="e">
        <f>VLOOKUP($B403,期貨未平倉口數!$A$4:$M$499,10,FALSE)</f>
        <v>#N/A</v>
      </c>
      <c r="Q403" s="29" t="e">
        <f>VLOOKUP($B403,期貨未平倉口數!$A$4:$M$499,11,FALSE)</f>
        <v>#N/A</v>
      </c>
      <c r="R403" s="67" t="e">
        <f>VLOOKUP($B403,選擇權未平倉餘額!$A$4:$I$500,6,FALSE)</f>
        <v>#N/A</v>
      </c>
      <c r="S403" s="67" t="e">
        <f>VLOOKUP($B403,選擇權未平倉餘額!$A$4:$I$500,7,FALSE)</f>
        <v>#N/A</v>
      </c>
      <c r="T403" s="67" t="e">
        <f>VLOOKUP($B403,選擇權未平倉餘額!$A$4:$I$500,8,FALSE)</f>
        <v>#N/A</v>
      </c>
      <c r="U403" s="67" t="e">
        <f>VLOOKUP($B403,選擇權未平倉餘額!$A$4:$I$500,9,FALSE)</f>
        <v>#N/A</v>
      </c>
      <c r="V403" s="42" t="e">
        <f>VLOOKUP($B403,臺指選擇權P_C_Ratios!$A$4:$C$500,3,FALSE)</f>
        <v>#N/A</v>
      </c>
      <c r="W403" s="44" t="e">
        <f>VLOOKUP($B403,散戶多空比!$A$6:$L$500,12,FALSE)</f>
        <v>#N/A</v>
      </c>
      <c r="X403" s="43" t="e">
        <f>VLOOKUP($B403,期貨大額交易人未沖銷部位!$A$4:$O$499,4,FALSE)</f>
        <v>#N/A</v>
      </c>
      <c r="Y403" s="43" t="e">
        <f>VLOOKUP($B403,期貨大額交易人未沖銷部位!$A$4:$O$499,7,FALSE)</f>
        <v>#N/A</v>
      </c>
      <c r="Z403" s="43" t="e">
        <f>VLOOKUP($B403,期貨大額交易人未沖銷部位!$A$4:$O$499,10,FALSE)</f>
        <v>#N/A</v>
      </c>
      <c r="AA403" s="43" t="e">
        <f>VLOOKUP($B403,期貨大額交易人未沖銷部位!$A$4:$O$499,13,FALSE)</f>
        <v>#N/A</v>
      </c>
      <c r="AB403" s="43" t="e">
        <f>VLOOKUP($B403,期貨大額交易人未沖銷部位!$A$4:$O$499,14,FALSE)</f>
        <v>#N/A</v>
      </c>
      <c r="AC403" s="43" t="e">
        <f>VLOOKUP($B403,期貨大額交易人未沖銷部位!$A$4:$O$499,15,FALSE)</f>
        <v>#N/A</v>
      </c>
      <c r="AD403" s="36" t="e">
        <f>VLOOKUP($B403,三大美股走勢!$A$4:$J$495,4,FALSE)</f>
        <v>#N/A</v>
      </c>
      <c r="AE403" s="36" t="e">
        <f>VLOOKUP($B403,三大美股走勢!$A$4:$J$495,7,FALSE)</f>
        <v>#N/A</v>
      </c>
      <c r="AF403" s="36" t="e">
        <f>VLOOKUP($B403,三大美股走勢!$A$4:$J$495,10,FALSE)</f>
        <v>#N/A</v>
      </c>
    </row>
    <row r="404" spans="2:32">
      <c r="B404" s="35">
        <v>43183</v>
      </c>
      <c r="C404" s="36" t="e">
        <f>VLOOKUP($B404,大盤與近月台指!$A$4:$I$499,2,FALSE)</f>
        <v>#N/A</v>
      </c>
      <c r="D404" s="37" t="e">
        <f>VLOOKUP($B404,大盤與近月台指!$A$4:$I$499,3,FALSE)</f>
        <v>#N/A</v>
      </c>
      <c r="E404" s="38" t="e">
        <f>VLOOKUP($B404,大盤與近月台指!$A$4:$I$499,4,FALSE)</f>
        <v>#N/A</v>
      </c>
      <c r="F404" s="36" t="e">
        <f>VLOOKUP($B404,大盤與近月台指!$A$4:$I$499,5,FALSE)</f>
        <v>#N/A</v>
      </c>
      <c r="G404" s="52" t="e">
        <f>VLOOKUP($B404,三大法人買賣超!$A$4:$I$500,3,FALSE)</f>
        <v>#N/A</v>
      </c>
      <c r="H404" s="37" t="e">
        <f>VLOOKUP($B404,三大法人買賣超!$A$4:$I$500,5,FALSE)</f>
        <v>#N/A</v>
      </c>
      <c r="I404" s="29" t="e">
        <f>VLOOKUP($B404,三大法人買賣超!$A$4:$I$500,7,FALSE)</f>
        <v>#N/A</v>
      </c>
      <c r="J404" s="29" t="e">
        <f>VLOOKUP($B404,三大法人買賣超!$A$4:$I$500,9,FALSE)</f>
        <v>#N/A</v>
      </c>
      <c r="K404" s="40">
        <f>新台幣匯率美元指數!B405</f>
        <v>0</v>
      </c>
      <c r="L404" s="41">
        <f>新台幣匯率美元指數!C405</f>
        <v>0</v>
      </c>
      <c r="M404" s="42">
        <f>新台幣匯率美元指數!D405</f>
        <v>0</v>
      </c>
      <c r="N404" s="29" t="e">
        <f>VLOOKUP($B404,期貨未平倉口數!$A$4:$M$499,4,FALSE)</f>
        <v>#N/A</v>
      </c>
      <c r="O404" s="29" t="e">
        <f>VLOOKUP($B404,期貨未平倉口數!$A$4:$M$499,9,FALSE)</f>
        <v>#N/A</v>
      </c>
      <c r="P404" s="29" t="e">
        <f>VLOOKUP($B404,期貨未平倉口數!$A$4:$M$499,10,FALSE)</f>
        <v>#N/A</v>
      </c>
      <c r="Q404" s="29" t="e">
        <f>VLOOKUP($B404,期貨未平倉口數!$A$4:$M$499,11,FALSE)</f>
        <v>#N/A</v>
      </c>
      <c r="R404" s="67" t="e">
        <f>VLOOKUP($B404,選擇權未平倉餘額!$A$4:$I$500,6,FALSE)</f>
        <v>#N/A</v>
      </c>
      <c r="S404" s="67" t="e">
        <f>VLOOKUP($B404,選擇權未平倉餘額!$A$4:$I$500,7,FALSE)</f>
        <v>#N/A</v>
      </c>
      <c r="T404" s="67" t="e">
        <f>VLOOKUP($B404,選擇權未平倉餘額!$A$4:$I$500,8,FALSE)</f>
        <v>#N/A</v>
      </c>
      <c r="U404" s="67" t="e">
        <f>VLOOKUP($B404,選擇權未平倉餘額!$A$4:$I$500,9,FALSE)</f>
        <v>#N/A</v>
      </c>
      <c r="V404" s="42" t="e">
        <f>VLOOKUP($B404,臺指選擇權P_C_Ratios!$A$4:$C$500,3,FALSE)</f>
        <v>#N/A</v>
      </c>
      <c r="W404" s="44" t="e">
        <f>VLOOKUP($B404,散戶多空比!$A$6:$L$500,12,FALSE)</f>
        <v>#N/A</v>
      </c>
      <c r="X404" s="43" t="e">
        <f>VLOOKUP($B404,期貨大額交易人未沖銷部位!$A$4:$O$499,4,FALSE)</f>
        <v>#N/A</v>
      </c>
      <c r="Y404" s="43" t="e">
        <f>VLOOKUP($B404,期貨大額交易人未沖銷部位!$A$4:$O$499,7,FALSE)</f>
        <v>#N/A</v>
      </c>
      <c r="Z404" s="43" t="e">
        <f>VLOOKUP($B404,期貨大額交易人未沖銷部位!$A$4:$O$499,10,FALSE)</f>
        <v>#N/A</v>
      </c>
      <c r="AA404" s="43" t="e">
        <f>VLOOKUP($B404,期貨大額交易人未沖銷部位!$A$4:$O$499,13,FALSE)</f>
        <v>#N/A</v>
      </c>
      <c r="AB404" s="43" t="e">
        <f>VLOOKUP($B404,期貨大額交易人未沖銷部位!$A$4:$O$499,14,FALSE)</f>
        <v>#N/A</v>
      </c>
      <c r="AC404" s="43" t="e">
        <f>VLOOKUP($B404,期貨大額交易人未沖銷部位!$A$4:$O$499,15,FALSE)</f>
        <v>#N/A</v>
      </c>
      <c r="AD404" s="36" t="e">
        <f>VLOOKUP($B404,三大美股走勢!$A$4:$J$495,4,FALSE)</f>
        <v>#N/A</v>
      </c>
      <c r="AE404" s="36" t="e">
        <f>VLOOKUP($B404,三大美股走勢!$A$4:$J$495,7,FALSE)</f>
        <v>#N/A</v>
      </c>
      <c r="AF404" s="36" t="e">
        <f>VLOOKUP($B404,三大美股走勢!$A$4:$J$495,10,FALSE)</f>
        <v>#N/A</v>
      </c>
    </row>
    <row r="405" spans="2:32">
      <c r="B405" s="35">
        <v>43184</v>
      </c>
      <c r="C405" s="36" t="e">
        <f>VLOOKUP($B405,大盤與近月台指!$A$4:$I$499,2,FALSE)</f>
        <v>#N/A</v>
      </c>
      <c r="D405" s="37" t="e">
        <f>VLOOKUP($B405,大盤與近月台指!$A$4:$I$499,3,FALSE)</f>
        <v>#N/A</v>
      </c>
      <c r="E405" s="38" t="e">
        <f>VLOOKUP($B405,大盤與近月台指!$A$4:$I$499,4,FALSE)</f>
        <v>#N/A</v>
      </c>
      <c r="F405" s="36" t="e">
        <f>VLOOKUP($B405,大盤與近月台指!$A$4:$I$499,5,FALSE)</f>
        <v>#N/A</v>
      </c>
      <c r="G405" s="52" t="e">
        <f>VLOOKUP($B405,三大法人買賣超!$A$4:$I$500,3,FALSE)</f>
        <v>#N/A</v>
      </c>
      <c r="H405" s="37" t="e">
        <f>VLOOKUP($B405,三大法人買賣超!$A$4:$I$500,5,FALSE)</f>
        <v>#N/A</v>
      </c>
      <c r="I405" s="29" t="e">
        <f>VLOOKUP($B405,三大法人買賣超!$A$4:$I$500,7,FALSE)</f>
        <v>#N/A</v>
      </c>
      <c r="J405" s="29" t="e">
        <f>VLOOKUP($B405,三大法人買賣超!$A$4:$I$500,9,FALSE)</f>
        <v>#N/A</v>
      </c>
      <c r="K405" s="40">
        <f>新台幣匯率美元指數!B406</f>
        <v>0</v>
      </c>
      <c r="L405" s="41">
        <f>新台幣匯率美元指數!C406</f>
        <v>0</v>
      </c>
      <c r="M405" s="42">
        <f>新台幣匯率美元指數!D406</f>
        <v>0</v>
      </c>
      <c r="N405" s="29" t="e">
        <f>VLOOKUP($B405,期貨未平倉口數!$A$4:$M$499,4,FALSE)</f>
        <v>#N/A</v>
      </c>
      <c r="O405" s="29" t="e">
        <f>VLOOKUP($B405,期貨未平倉口數!$A$4:$M$499,9,FALSE)</f>
        <v>#N/A</v>
      </c>
      <c r="P405" s="29" t="e">
        <f>VLOOKUP($B405,期貨未平倉口數!$A$4:$M$499,10,FALSE)</f>
        <v>#N/A</v>
      </c>
      <c r="Q405" s="29" t="e">
        <f>VLOOKUP($B405,期貨未平倉口數!$A$4:$M$499,11,FALSE)</f>
        <v>#N/A</v>
      </c>
      <c r="R405" s="67" t="e">
        <f>VLOOKUP($B405,選擇權未平倉餘額!$A$4:$I$500,6,FALSE)</f>
        <v>#N/A</v>
      </c>
      <c r="S405" s="67" t="e">
        <f>VLOOKUP($B405,選擇權未平倉餘額!$A$4:$I$500,7,FALSE)</f>
        <v>#N/A</v>
      </c>
      <c r="T405" s="67" t="e">
        <f>VLOOKUP($B405,選擇權未平倉餘額!$A$4:$I$500,8,FALSE)</f>
        <v>#N/A</v>
      </c>
      <c r="U405" s="67" t="e">
        <f>VLOOKUP($B405,選擇權未平倉餘額!$A$4:$I$500,9,FALSE)</f>
        <v>#N/A</v>
      </c>
      <c r="V405" s="42" t="e">
        <f>VLOOKUP($B405,臺指選擇權P_C_Ratios!$A$4:$C$500,3,FALSE)</f>
        <v>#N/A</v>
      </c>
      <c r="W405" s="44" t="e">
        <f>VLOOKUP($B405,散戶多空比!$A$6:$L$500,12,FALSE)</f>
        <v>#N/A</v>
      </c>
      <c r="X405" s="43" t="e">
        <f>VLOOKUP($B405,期貨大額交易人未沖銷部位!$A$4:$O$499,4,FALSE)</f>
        <v>#N/A</v>
      </c>
      <c r="Y405" s="43" t="e">
        <f>VLOOKUP($B405,期貨大額交易人未沖銷部位!$A$4:$O$499,7,FALSE)</f>
        <v>#N/A</v>
      </c>
      <c r="Z405" s="43" t="e">
        <f>VLOOKUP($B405,期貨大額交易人未沖銷部位!$A$4:$O$499,10,FALSE)</f>
        <v>#N/A</v>
      </c>
      <c r="AA405" s="43" t="e">
        <f>VLOOKUP($B405,期貨大額交易人未沖銷部位!$A$4:$O$499,13,FALSE)</f>
        <v>#N/A</v>
      </c>
      <c r="AB405" s="43" t="e">
        <f>VLOOKUP($B405,期貨大額交易人未沖銷部位!$A$4:$O$499,14,FALSE)</f>
        <v>#N/A</v>
      </c>
      <c r="AC405" s="43" t="e">
        <f>VLOOKUP($B405,期貨大額交易人未沖銷部位!$A$4:$O$499,15,FALSE)</f>
        <v>#N/A</v>
      </c>
      <c r="AD405" s="36" t="e">
        <f>VLOOKUP($B405,三大美股走勢!$A$4:$J$495,4,FALSE)</f>
        <v>#N/A</v>
      </c>
      <c r="AE405" s="36" t="e">
        <f>VLOOKUP($B405,三大美股走勢!$A$4:$J$495,7,FALSE)</f>
        <v>#N/A</v>
      </c>
      <c r="AF405" s="36" t="e">
        <f>VLOOKUP($B405,三大美股走勢!$A$4:$J$495,10,FALSE)</f>
        <v>#N/A</v>
      </c>
    </row>
    <row r="406" spans="2:32">
      <c r="B406" s="35">
        <v>43185</v>
      </c>
      <c r="C406" s="36" t="e">
        <f>VLOOKUP($B406,大盤與近月台指!$A$4:$I$499,2,FALSE)</f>
        <v>#N/A</v>
      </c>
      <c r="D406" s="37" t="e">
        <f>VLOOKUP($B406,大盤與近月台指!$A$4:$I$499,3,FALSE)</f>
        <v>#N/A</v>
      </c>
      <c r="E406" s="38" t="e">
        <f>VLOOKUP($B406,大盤與近月台指!$A$4:$I$499,4,FALSE)</f>
        <v>#N/A</v>
      </c>
      <c r="F406" s="36" t="e">
        <f>VLOOKUP($B406,大盤與近月台指!$A$4:$I$499,5,FALSE)</f>
        <v>#N/A</v>
      </c>
      <c r="G406" s="52" t="e">
        <f>VLOOKUP($B406,三大法人買賣超!$A$4:$I$500,3,FALSE)</f>
        <v>#N/A</v>
      </c>
      <c r="H406" s="37" t="e">
        <f>VLOOKUP($B406,三大法人買賣超!$A$4:$I$500,5,FALSE)</f>
        <v>#N/A</v>
      </c>
      <c r="I406" s="29" t="e">
        <f>VLOOKUP($B406,三大法人買賣超!$A$4:$I$500,7,FALSE)</f>
        <v>#N/A</v>
      </c>
      <c r="J406" s="29" t="e">
        <f>VLOOKUP($B406,三大法人買賣超!$A$4:$I$500,9,FALSE)</f>
        <v>#N/A</v>
      </c>
      <c r="K406" s="40">
        <f>新台幣匯率美元指數!B407</f>
        <v>0</v>
      </c>
      <c r="L406" s="41">
        <f>新台幣匯率美元指數!C407</f>
        <v>0</v>
      </c>
      <c r="M406" s="42">
        <f>新台幣匯率美元指數!D407</f>
        <v>0</v>
      </c>
      <c r="N406" s="29" t="e">
        <f>VLOOKUP($B406,期貨未平倉口數!$A$4:$M$499,4,FALSE)</f>
        <v>#N/A</v>
      </c>
      <c r="O406" s="29" t="e">
        <f>VLOOKUP($B406,期貨未平倉口數!$A$4:$M$499,9,FALSE)</f>
        <v>#N/A</v>
      </c>
      <c r="P406" s="29" t="e">
        <f>VLOOKUP($B406,期貨未平倉口數!$A$4:$M$499,10,FALSE)</f>
        <v>#N/A</v>
      </c>
      <c r="Q406" s="29" t="e">
        <f>VLOOKUP($B406,期貨未平倉口數!$A$4:$M$499,11,FALSE)</f>
        <v>#N/A</v>
      </c>
      <c r="R406" s="67" t="e">
        <f>VLOOKUP($B406,選擇權未平倉餘額!$A$4:$I$500,6,FALSE)</f>
        <v>#N/A</v>
      </c>
      <c r="S406" s="67" t="e">
        <f>VLOOKUP($B406,選擇權未平倉餘額!$A$4:$I$500,7,FALSE)</f>
        <v>#N/A</v>
      </c>
      <c r="T406" s="67" t="e">
        <f>VLOOKUP($B406,選擇權未平倉餘額!$A$4:$I$500,8,FALSE)</f>
        <v>#N/A</v>
      </c>
      <c r="U406" s="67" t="e">
        <f>VLOOKUP($B406,選擇權未平倉餘額!$A$4:$I$500,9,FALSE)</f>
        <v>#N/A</v>
      </c>
      <c r="V406" s="42" t="e">
        <f>VLOOKUP($B406,臺指選擇權P_C_Ratios!$A$4:$C$500,3,FALSE)</f>
        <v>#N/A</v>
      </c>
      <c r="W406" s="44" t="e">
        <f>VLOOKUP($B406,散戶多空比!$A$6:$L$500,12,FALSE)</f>
        <v>#N/A</v>
      </c>
      <c r="X406" s="43" t="e">
        <f>VLOOKUP($B406,期貨大額交易人未沖銷部位!$A$4:$O$499,4,FALSE)</f>
        <v>#N/A</v>
      </c>
      <c r="Y406" s="43" t="e">
        <f>VLOOKUP($B406,期貨大額交易人未沖銷部位!$A$4:$O$499,7,FALSE)</f>
        <v>#N/A</v>
      </c>
      <c r="Z406" s="43" t="e">
        <f>VLOOKUP($B406,期貨大額交易人未沖銷部位!$A$4:$O$499,10,FALSE)</f>
        <v>#N/A</v>
      </c>
      <c r="AA406" s="43" t="e">
        <f>VLOOKUP($B406,期貨大額交易人未沖銷部位!$A$4:$O$499,13,FALSE)</f>
        <v>#N/A</v>
      </c>
      <c r="AB406" s="43" t="e">
        <f>VLOOKUP($B406,期貨大額交易人未沖銷部位!$A$4:$O$499,14,FALSE)</f>
        <v>#N/A</v>
      </c>
      <c r="AC406" s="43" t="e">
        <f>VLOOKUP($B406,期貨大額交易人未沖銷部位!$A$4:$O$499,15,FALSE)</f>
        <v>#N/A</v>
      </c>
      <c r="AD406" s="36" t="e">
        <f>VLOOKUP($B406,三大美股走勢!$A$4:$J$495,4,FALSE)</f>
        <v>#N/A</v>
      </c>
      <c r="AE406" s="36" t="e">
        <f>VLOOKUP($B406,三大美股走勢!$A$4:$J$495,7,FALSE)</f>
        <v>#N/A</v>
      </c>
      <c r="AF406" s="36" t="e">
        <f>VLOOKUP($B406,三大美股走勢!$A$4:$J$495,10,FALSE)</f>
        <v>#N/A</v>
      </c>
    </row>
    <row r="407" spans="2:32">
      <c r="B407" s="35">
        <v>43186</v>
      </c>
      <c r="C407" s="36" t="e">
        <f>VLOOKUP($B407,大盤與近月台指!$A$4:$I$499,2,FALSE)</f>
        <v>#N/A</v>
      </c>
      <c r="D407" s="37" t="e">
        <f>VLOOKUP($B407,大盤與近月台指!$A$4:$I$499,3,FALSE)</f>
        <v>#N/A</v>
      </c>
      <c r="E407" s="38" t="e">
        <f>VLOOKUP($B407,大盤與近月台指!$A$4:$I$499,4,FALSE)</f>
        <v>#N/A</v>
      </c>
      <c r="F407" s="36" t="e">
        <f>VLOOKUP($B407,大盤與近月台指!$A$4:$I$499,5,FALSE)</f>
        <v>#N/A</v>
      </c>
      <c r="G407" s="52" t="e">
        <f>VLOOKUP($B407,三大法人買賣超!$A$4:$I$500,3,FALSE)</f>
        <v>#N/A</v>
      </c>
      <c r="H407" s="37" t="e">
        <f>VLOOKUP($B407,三大法人買賣超!$A$4:$I$500,5,FALSE)</f>
        <v>#N/A</v>
      </c>
      <c r="I407" s="29" t="e">
        <f>VLOOKUP($B407,三大法人買賣超!$A$4:$I$500,7,FALSE)</f>
        <v>#N/A</v>
      </c>
      <c r="J407" s="29" t="e">
        <f>VLOOKUP($B407,三大法人買賣超!$A$4:$I$500,9,FALSE)</f>
        <v>#N/A</v>
      </c>
      <c r="K407" s="40">
        <f>新台幣匯率美元指數!B408</f>
        <v>0</v>
      </c>
      <c r="L407" s="41">
        <f>新台幣匯率美元指數!C408</f>
        <v>0</v>
      </c>
      <c r="M407" s="42">
        <f>新台幣匯率美元指數!D408</f>
        <v>0</v>
      </c>
      <c r="N407" s="29" t="e">
        <f>VLOOKUP($B407,期貨未平倉口數!$A$4:$M$499,4,FALSE)</f>
        <v>#N/A</v>
      </c>
      <c r="O407" s="29" t="e">
        <f>VLOOKUP($B407,期貨未平倉口數!$A$4:$M$499,9,FALSE)</f>
        <v>#N/A</v>
      </c>
      <c r="P407" s="29" t="e">
        <f>VLOOKUP($B407,期貨未平倉口數!$A$4:$M$499,10,FALSE)</f>
        <v>#N/A</v>
      </c>
      <c r="Q407" s="29" t="e">
        <f>VLOOKUP($B407,期貨未平倉口數!$A$4:$M$499,11,FALSE)</f>
        <v>#N/A</v>
      </c>
      <c r="R407" s="67" t="e">
        <f>VLOOKUP($B407,選擇權未平倉餘額!$A$4:$I$500,6,FALSE)</f>
        <v>#N/A</v>
      </c>
      <c r="S407" s="67" t="e">
        <f>VLOOKUP($B407,選擇權未平倉餘額!$A$4:$I$500,7,FALSE)</f>
        <v>#N/A</v>
      </c>
      <c r="T407" s="67" t="e">
        <f>VLOOKUP($B407,選擇權未平倉餘額!$A$4:$I$500,8,FALSE)</f>
        <v>#N/A</v>
      </c>
      <c r="U407" s="67" t="e">
        <f>VLOOKUP($B407,選擇權未平倉餘額!$A$4:$I$500,9,FALSE)</f>
        <v>#N/A</v>
      </c>
      <c r="V407" s="42" t="e">
        <f>VLOOKUP($B407,臺指選擇權P_C_Ratios!$A$4:$C$500,3,FALSE)</f>
        <v>#N/A</v>
      </c>
      <c r="W407" s="44" t="e">
        <f>VLOOKUP($B407,散戶多空比!$A$6:$L$500,12,FALSE)</f>
        <v>#N/A</v>
      </c>
      <c r="X407" s="43" t="e">
        <f>VLOOKUP($B407,期貨大額交易人未沖銷部位!$A$4:$O$499,4,FALSE)</f>
        <v>#N/A</v>
      </c>
      <c r="Y407" s="43" t="e">
        <f>VLOOKUP($B407,期貨大額交易人未沖銷部位!$A$4:$O$499,7,FALSE)</f>
        <v>#N/A</v>
      </c>
      <c r="Z407" s="43" t="e">
        <f>VLOOKUP($B407,期貨大額交易人未沖銷部位!$A$4:$O$499,10,FALSE)</f>
        <v>#N/A</v>
      </c>
      <c r="AA407" s="43" t="e">
        <f>VLOOKUP($B407,期貨大額交易人未沖銷部位!$A$4:$O$499,13,FALSE)</f>
        <v>#N/A</v>
      </c>
      <c r="AB407" s="43" t="e">
        <f>VLOOKUP($B407,期貨大額交易人未沖銷部位!$A$4:$O$499,14,FALSE)</f>
        <v>#N/A</v>
      </c>
      <c r="AC407" s="43" t="e">
        <f>VLOOKUP($B407,期貨大額交易人未沖銷部位!$A$4:$O$499,15,FALSE)</f>
        <v>#N/A</v>
      </c>
      <c r="AD407" s="36" t="e">
        <f>VLOOKUP($B407,三大美股走勢!$A$4:$J$495,4,FALSE)</f>
        <v>#N/A</v>
      </c>
      <c r="AE407" s="36" t="e">
        <f>VLOOKUP($B407,三大美股走勢!$A$4:$J$495,7,FALSE)</f>
        <v>#N/A</v>
      </c>
      <c r="AF407" s="36" t="e">
        <f>VLOOKUP($B407,三大美股走勢!$A$4:$J$495,10,FALSE)</f>
        <v>#N/A</v>
      </c>
    </row>
    <row r="408" spans="2:32">
      <c r="B408" s="35">
        <v>43187</v>
      </c>
      <c r="C408" s="36" t="e">
        <f>VLOOKUP($B408,大盤與近月台指!$A$4:$I$499,2,FALSE)</f>
        <v>#N/A</v>
      </c>
      <c r="D408" s="37" t="e">
        <f>VLOOKUP($B408,大盤與近月台指!$A$4:$I$499,3,FALSE)</f>
        <v>#N/A</v>
      </c>
      <c r="E408" s="38" t="e">
        <f>VLOOKUP($B408,大盤與近月台指!$A$4:$I$499,4,FALSE)</f>
        <v>#N/A</v>
      </c>
      <c r="F408" s="36" t="e">
        <f>VLOOKUP($B408,大盤與近月台指!$A$4:$I$499,5,FALSE)</f>
        <v>#N/A</v>
      </c>
      <c r="G408" s="52" t="e">
        <f>VLOOKUP($B408,三大法人買賣超!$A$4:$I$500,3,FALSE)</f>
        <v>#N/A</v>
      </c>
      <c r="H408" s="37" t="e">
        <f>VLOOKUP($B408,三大法人買賣超!$A$4:$I$500,5,FALSE)</f>
        <v>#N/A</v>
      </c>
      <c r="I408" s="29" t="e">
        <f>VLOOKUP($B408,三大法人買賣超!$A$4:$I$500,7,FALSE)</f>
        <v>#N/A</v>
      </c>
      <c r="J408" s="29" t="e">
        <f>VLOOKUP($B408,三大法人買賣超!$A$4:$I$500,9,FALSE)</f>
        <v>#N/A</v>
      </c>
      <c r="K408" s="40">
        <f>新台幣匯率美元指數!B409</f>
        <v>0</v>
      </c>
      <c r="L408" s="41">
        <f>新台幣匯率美元指數!C409</f>
        <v>0</v>
      </c>
      <c r="M408" s="42">
        <f>新台幣匯率美元指數!D409</f>
        <v>0</v>
      </c>
      <c r="N408" s="29" t="e">
        <f>VLOOKUP($B408,期貨未平倉口數!$A$4:$M$499,4,FALSE)</f>
        <v>#N/A</v>
      </c>
      <c r="O408" s="29" t="e">
        <f>VLOOKUP($B408,期貨未平倉口數!$A$4:$M$499,9,FALSE)</f>
        <v>#N/A</v>
      </c>
      <c r="P408" s="29" t="e">
        <f>VLOOKUP($B408,期貨未平倉口數!$A$4:$M$499,10,FALSE)</f>
        <v>#N/A</v>
      </c>
      <c r="Q408" s="29" t="e">
        <f>VLOOKUP($B408,期貨未平倉口數!$A$4:$M$499,11,FALSE)</f>
        <v>#N/A</v>
      </c>
      <c r="R408" s="67" t="e">
        <f>VLOOKUP($B408,選擇權未平倉餘額!$A$4:$I$500,6,FALSE)</f>
        <v>#N/A</v>
      </c>
      <c r="S408" s="67" t="e">
        <f>VLOOKUP($B408,選擇權未平倉餘額!$A$4:$I$500,7,FALSE)</f>
        <v>#N/A</v>
      </c>
      <c r="T408" s="67" t="e">
        <f>VLOOKUP($B408,選擇權未平倉餘額!$A$4:$I$500,8,FALSE)</f>
        <v>#N/A</v>
      </c>
      <c r="U408" s="67" t="e">
        <f>VLOOKUP($B408,選擇權未平倉餘額!$A$4:$I$500,9,FALSE)</f>
        <v>#N/A</v>
      </c>
      <c r="V408" s="42" t="e">
        <f>VLOOKUP($B408,臺指選擇權P_C_Ratios!$A$4:$C$500,3,FALSE)</f>
        <v>#N/A</v>
      </c>
      <c r="W408" s="44" t="e">
        <f>VLOOKUP($B408,散戶多空比!$A$6:$L$500,12,FALSE)</f>
        <v>#N/A</v>
      </c>
      <c r="X408" s="43" t="e">
        <f>VLOOKUP($B408,期貨大額交易人未沖銷部位!$A$4:$O$499,4,FALSE)</f>
        <v>#N/A</v>
      </c>
      <c r="Y408" s="43" t="e">
        <f>VLOOKUP($B408,期貨大額交易人未沖銷部位!$A$4:$O$499,7,FALSE)</f>
        <v>#N/A</v>
      </c>
      <c r="Z408" s="43" t="e">
        <f>VLOOKUP($B408,期貨大額交易人未沖銷部位!$A$4:$O$499,10,FALSE)</f>
        <v>#N/A</v>
      </c>
      <c r="AA408" s="43" t="e">
        <f>VLOOKUP($B408,期貨大額交易人未沖銷部位!$A$4:$O$499,13,FALSE)</f>
        <v>#N/A</v>
      </c>
      <c r="AB408" s="43" t="e">
        <f>VLOOKUP($B408,期貨大額交易人未沖銷部位!$A$4:$O$499,14,FALSE)</f>
        <v>#N/A</v>
      </c>
      <c r="AC408" s="43" t="e">
        <f>VLOOKUP($B408,期貨大額交易人未沖銷部位!$A$4:$O$499,15,FALSE)</f>
        <v>#N/A</v>
      </c>
      <c r="AD408" s="36" t="e">
        <f>VLOOKUP($B408,三大美股走勢!$A$4:$J$495,4,FALSE)</f>
        <v>#N/A</v>
      </c>
      <c r="AE408" s="36" t="e">
        <f>VLOOKUP($B408,三大美股走勢!$A$4:$J$495,7,FALSE)</f>
        <v>#N/A</v>
      </c>
      <c r="AF408" s="36" t="e">
        <f>VLOOKUP($B408,三大美股走勢!$A$4:$J$495,10,FALSE)</f>
        <v>#N/A</v>
      </c>
    </row>
    <row r="409" spans="2:32">
      <c r="B409" s="35">
        <v>43188</v>
      </c>
      <c r="C409" s="36" t="e">
        <f>VLOOKUP($B409,大盤與近月台指!$A$4:$I$499,2,FALSE)</f>
        <v>#N/A</v>
      </c>
      <c r="D409" s="37" t="e">
        <f>VLOOKUP($B409,大盤與近月台指!$A$4:$I$499,3,FALSE)</f>
        <v>#N/A</v>
      </c>
      <c r="E409" s="38" t="e">
        <f>VLOOKUP($B409,大盤與近月台指!$A$4:$I$499,4,FALSE)</f>
        <v>#N/A</v>
      </c>
      <c r="F409" s="36" t="e">
        <f>VLOOKUP($B409,大盤與近月台指!$A$4:$I$499,5,FALSE)</f>
        <v>#N/A</v>
      </c>
      <c r="G409" s="52" t="e">
        <f>VLOOKUP($B409,三大法人買賣超!$A$4:$I$500,3,FALSE)</f>
        <v>#N/A</v>
      </c>
      <c r="H409" s="37" t="e">
        <f>VLOOKUP($B409,三大法人買賣超!$A$4:$I$500,5,FALSE)</f>
        <v>#N/A</v>
      </c>
      <c r="I409" s="29" t="e">
        <f>VLOOKUP($B409,三大法人買賣超!$A$4:$I$500,7,FALSE)</f>
        <v>#N/A</v>
      </c>
      <c r="J409" s="29" t="e">
        <f>VLOOKUP($B409,三大法人買賣超!$A$4:$I$500,9,FALSE)</f>
        <v>#N/A</v>
      </c>
      <c r="K409" s="40">
        <f>新台幣匯率美元指數!B410</f>
        <v>0</v>
      </c>
      <c r="L409" s="41">
        <f>新台幣匯率美元指數!C410</f>
        <v>0</v>
      </c>
      <c r="M409" s="42">
        <f>新台幣匯率美元指數!D410</f>
        <v>0</v>
      </c>
      <c r="N409" s="29" t="e">
        <f>VLOOKUP($B409,期貨未平倉口數!$A$4:$M$499,4,FALSE)</f>
        <v>#N/A</v>
      </c>
      <c r="O409" s="29" t="e">
        <f>VLOOKUP($B409,期貨未平倉口數!$A$4:$M$499,9,FALSE)</f>
        <v>#N/A</v>
      </c>
      <c r="P409" s="29" t="e">
        <f>VLOOKUP($B409,期貨未平倉口數!$A$4:$M$499,10,FALSE)</f>
        <v>#N/A</v>
      </c>
      <c r="Q409" s="29" t="e">
        <f>VLOOKUP($B409,期貨未平倉口數!$A$4:$M$499,11,FALSE)</f>
        <v>#N/A</v>
      </c>
      <c r="R409" s="67" t="e">
        <f>VLOOKUP($B409,選擇權未平倉餘額!$A$4:$I$500,6,FALSE)</f>
        <v>#N/A</v>
      </c>
      <c r="S409" s="67" t="e">
        <f>VLOOKUP($B409,選擇權未平倉餘額!$A$4:$I$500,7,FALSE)</f>
        <v>#N/A</v>
      </c>
      <c r="T409" s="67" t="e">
        <f>VLOOKUP($B409,選擇權未平倉餘額!$A$4:$I$500,8,FALSE)</f>
        <v>#N/A</v>
      </c>
      <c r="U409" s="67" t="e">
        <f>VLOOKUP($B409,選擇權未平倉餘額!$A$4:$I$500,9,FALSE)</f>
        <v>#N/A</v>
      </c>
      <c r="V409" s="42" t="e">
        <f>VLOOKUP($B409,臺指選擇權P_C_Ratios!$A$4:$C$500,3,FALSE)</f>
        <v>#N/A</v>
      </c>
      <c r="W409" s="44" t="e">
        <f>VLOOKUP($B409,散戶多空比!$A$6:$L$500,12,FALSE)</f>
        <v>#N/A</v>
      </c>
      <c r="X409" s="43" t="e">
        <f>VLOOKUP($B409,期貨大額交易人未沖銷部位!$A$4:$O$499,4,FALSE)</f>
        <v>#N/A</v>
      </c>
      <c r="Y409" s="43" t="e">
        <f>VLOOKUP($B409,期貨大額交易人未沖銷部位!$A$4:$O$499,7,FALSE)</f>
        <v>#N/A</v>
      </c>
      <c r="Z409" s="43" t="e">
        <f>VLOOKUP($B409,期貨大額交易人未沖銷部位!$A$4:$O$499,10,FALSE)</f>
        <v>#N/A</v>
      </c>
      <c r="AA409" s="43" t="e">
        <f>VLOOKUP($B409,期貨大額交易人未沖銷部位!$A$4:$O$499,13,FALSE)</f>
        <v>#N/A</v>
      </c>
      <c r="AB409" s="43" t="e">
        <f>VLOOKUP($B409,期貨大額交易人未沖銷部位!$A$4:$O$499,14,FALSE)</f>
        <v>#N/A</v>
      </c>
      <c r="AC409" s="43" t="e">
        <f>VLOOKUP($B409,期貨大額交易人未沖銷部位!$A$4:$O$499,15,FALSE)</f>
        <v>#N/A</v>
      </c>
      <c r="AD409" s="36" t="e">
        <f>VLOOKUP($B409,三大美股走勢!$A$4:$J$495,4,FALSE)</f>
        <v>#N/A</v>
      </c>
      <c r="AE409" s="36" t="e">
        <f>VLOOKUP($B409,三大美股走勢!$A$4:$J$495,7,FALSE)</f>
        <v>#N/A</v>
      </c>
      <c r="AF409" s="36" t="e">
        <f>VLOOKUP($B409,三大美股走勢!$A$4:$J$495,10,FALSE)</f>
        <v>#N/A</v>
      </c>
    </row>
    <row r="410" spans="2:32">
      <c r="B410" s="35">
        <v>43189</v>
      </c>
      <c r="C410" s="36" t="e">
        <f>VLOOKUP($B410,大盤與近月台指!$A$4:$I$499,2,FALSE)</f>
        <v>#N/A</v>
      </c>
      <c r="D410" s="37" t="e">
        <f>VLOOKUP($B410,大盤與近月台指!$A$4:$I$499,3,FALSE)</f>
        <v>#N/A</v>
      </c>
      <c r="E410" s="38" t="e">
        <f>VLOOKUP($B410,大盤與近月台指!$A$4:$I$499,4,FALSE)</f>
        <v>#N/A</v>
      </c>
      <c r="F410" s="36" t="e">
        <f>VLOOKUP($B410,大盤與近月台指!$A$4:$I$499,5,FALSE)</f>
        <v>#N/A</v>
      </c>
      <c r="G410" s="52" t="e">
        <f>VLOOKUP($B410,三大法人買賣超!$A$4:$I$500,3,FALSE)</f>
        <v>#N/A</v>
      </c>
      <c r="H410" s="37" t="e">
        <f>VLOOKUP($B410,三大法人買賣超!$A$4:$I$500,5,FALSE)</f>
        <v>#N/A</v>
      </c>
      <c r="I410" s="29" t="e">
        <f>VLOOKUP($B410,三大法人買賣超!$A$4:$I$500,7,FALSE)</f>
        <v>#N/A</v>
      </c>
      <c r="J410" s="29" t="e">
        <f>VLOOKUP($B410,三大法人買賣超!$A$4:$I$500,9,FALSE)</f>
        <v>#N/A</v>
      </c>
      <c r="K410" s="40">
        <f>新台幣匯率美元指數!B411</f>
        <v>0</v>
      </c>
      <c r="L410" s="41">
        <f>新台幣匯率美元指數!C411</f>
        <v>0</v>
      </c>
      <c r="M410" s="42">
        <f>新台幣匯率美元指數!D411</f>
        <v>0</v>
      </c>
      <c r="N410" s="29" t="e">
        <f>VLOOKUP($B410,期貨未平倉口數!$A$4:$M$499,4,FALSE)</f>
        <v>#N/A</v>
      </c>
      <c r="O410" s="29" t="e">
        <f>VLOOKUP($B410,期貨未平倉口數!$A$4:$M$499,9,FALSE)</f>
        <v>#N/A</v>
      </c>
      <c r="P410" s="29" t="e">
        <f>VLOOKUP($B410,期貨未平倉口數!$A$4:$M$499,10,FALSE)</f>
        <v>#N/A</v>
      </c>
      <c r="Q410" s="29" t="e">
        <f>VLOOKUP($B410,期貨未平倉口數!$A$4:$M$499,11,FALSE)</f>
        <v>#N/A</v>
      </c>
      <c r="R410" s="67" t="e">
        <f>VLOOKUP($B410,選擇權未平倉餘額!$A$4:$I$500,6,FALSE)</f>
        <v>#N/A</v>
      </c>
      <c r="S410" s="67" t="e">
        <f>VLOOKUP($B410,選擇權未平倉餘額!$A$4:$I$500,7,FALSE)</f>
        <v>#N/A</v>
      </c>
      <c r="T410" s="67" t="e">
        <f>VLOOKUP($B410,選擇權未平倉餘額!$A$4:$I$500,8,FALSE)</f>
        <v>#N/A</v>
      </c>
      <c r="U410" s="67" t="e">
        <f>VLOOKUP($B410,選擇權未平倉餘額!$A$4:$I$500,9,FALSE)</f>
        <v>#N/A</v>
      </c>
      <c r="V410" s="42" t="e">
        <f>VLOOKUP($B410,臺指選擇權P_C_Ratios!$A$4:$C$500,3,FALSE)</f>
        <v>#N/A</v>
      </c>
      <c r="W410" s="44" t="e">
        <f>VLOOKUP($B410,散戶多空比!$A$6:$L$500,12,FALSE)</f>
        <v>#N/A</v>
      </c>
      <c r="X410" s="43" t="e">
        <f>VLOOKUP($B410,期貨大額交易人未沖銷部位!$A$4:$O$499,4,FALSE)</f>
        <v>#N/A</v>
      </c>
      <c r="Y410" s="43" t="e">
        <f>VLOOKUP($B410,期貨大額交易人未沖銷部位!$A$4:$O$499,7,FALSE)</f>
        <v>#N/A</v>
      </c>
      <c r="Z410" s="43" t="e">
        <f>VLOOKUP($B410,期貨大額交易人未沖銷部位!$A$4:$O$499,10,FALSE)</f>
        <v>#N/A</v>
      </c>
      <c r="AA410" s="43" t="e">
        <f>VLOOKUP($B410,期貨大額交易人未沖銷部位!$A$4:$O$499,13,FALSE)</f>
        <v>#N/A</v>
      </c>
      <c r="AB410" s="43" t="e">
        <f>VLOOKUP($B410,期貨大額交易人未沖銷部位!$A$4:$O$499,14,FALSE)</f>
        <v>#N/A</v>
      </c>
      <c r="AC410" s="43" t="e">
        <f>VLOOKUP($B410,期貨大額交易人未沖銷部位!$A$4:$O$499,15,FALSE)</f>
        <v>#N/A</v>
      </c>
      <c r="AD410" s="36" t="e">
        <f>VLOOKUP($B410,三大美股走勢!$A$4:$J$495,4,FALSE)</f>
        <v>#N/A</v>
      </c>
      <c r="AE410" s="36" t="e">
        <f>VLOOKUP($B410,三大美股走勢!$A$4:$J$495,7,FALSE)</f>
        <v>#N/A</v>
      </c>
      <c r="AF410" s="36" t="e">
        <f>VLOOKUP($B410,三大美股走勢!$A$4:$J$495,10,FALSE)</f>
        <v>#N/A</v>
      </c>
    </row>
    <row r="411" spans="2:32">
      <c r="B411" s="35">
        <v>43190</v>
      </c>
      <c r="C411" s="36" t="e">
        <f>VLOOKUP($B411,大盤與近月台指!$A$4:$I$499,2,FALSE)</f>
        <v>#N/A</v>
      </c>
      <c r="D411" s="37" t="e">
        <f>VLOOKUP($B411,大盤與近月台指!$A$4:$I$499,3,FALSE)</f>
        <v>#N/A</v>
      </c>
      <c r="E411" s="38" t="e">
        <f>VLOOKUP($B411,大盤與近月台指!$A$4:$I$499,4,FALSE)</f>
        <v>#N/A</v>
      </c>
      <c r="F411" s="36" t="e">
        <f>VLOOKUP($B411,大盤與近月台指!$A$4:$I$499,5,FALSE)</f>
        <v>#N/A</v>
      </c>
      <c r="G411" s="52" t="e">
        <f>VLOOKUP($B411,三大法人買賣超!$A$4:$I$500,3,FALSE)</f>
        <v>#N/A</v>
      </c>
      <c r="H411" s="37" t="e">
        <f>VLOOKUP($B411,三大法人買賣超!$A$4:$I$500,5,FALSE)</f>
        <v>#N/A</v>
      </c>
      <c r="I411" s="29" t="e">
        <f>VLOOKUP($B411,三大法人買賣超!$A$4:$I$500,7,FALSE)</f>
        <v>#N/A</v>
      </c>
      <c r="J411" s="29" t="e">
        <f>VLOOKUP($B411,三大法人買賣超!$A$4:$I$500,9,FALSE)</f>
        <v>#N/A</v>
      </c>
      <c r="K411" s="40">
        <f>新台幣匯率美元指數!B412</f>
        <v>0</v>
      </c>
      <c r="L411" s="41">
        <f>新台幣匯率美元指數!C412</f>
        <v>0</v>
      </c>
      <c r="M411" s="42">
        <f>新台幣匯率美元指數!D412</f>
        <v>0</v>
      </c>
      <c r="N411" s="29" t="e">
        <f>VLOOKUP($B411,期貨未平倉口數!$A$4:$M$499,4,FALSE)</f>
        <v>#N/A</v>
      </c>
      <c r="O411" s="29" t="e">
        <f>VLOOKUP($B411,期貨未平倉口數!$A$4:$M$499,9,FALSE)</f>
        <v>#N/A</v>
      </c>
      <c r="P411" s="29" t="e">
        <f>VLOOKUP($B411,期貨未平倉口數!$A$4:$M$499,10,FALSE)</f>
        <v>#N/A</v>
      </c>
      <c r="Q411" s="29" t="e">
        <f>VLOOKUP($B411,期貨未平倉口數!$A$4:$M$499,11,FALSE)</f>
        <v>#N/A</v>
      </c>
      <c r="R411" s="67" t="e">
        <f>VLOOKUP($B411,選擇權未平倉餘額!$A$4:$I$500,6,FALSE)</f>
        <v>#N/A</v>
      </c>
      <c r="S411" s="67" t="e">
        <f>VLOOKUP($B411,選擇權未平倉餘額!$A$4:$I$500,7,FALSE)</f>
        <v>#N/A</v>
      </c>
      <c r="T411" s="67" t="e">
        <f>VLOOKUP($B411,選擇權未平倉餘額!$A$4:$I$500,8,FALSE)</f>
        <v>#N/A</v>
      </c>
      <c r="U411" s="67" t="e">
        <f>VLOOKUP($B411,選擇權未平倉餘額!$A$4:$I$500,9,FALSE)</f>
        <v>#N/A</v>
      </c>
      <c r="V411" s="42" t="e">
        <f>VLOOKUP($B411,臺指選擇權P_C_Ratios!$A$4:$C$500,3,FALSE)</f>
        <v>#N/A</v>
      </c>
      <c r="W411" s="44" t="e">
        <f>VLOOKUP($B411,散戶多空比!$A$6:$L$500,12,FALSE)</f>
        <v>#N/A</v>
      </c>
      <c r="X411" s="43" t="e">
        <f>VLOOKUP($B411,期貨大額交易人未沖銷部位!$A$4:$O$499,4,FALSE)</f>
        <v>#N/A</v>
      </c>
      <c r="Y411" s="43" t="e">
        <f>VLOOKUP($B411,期貨大額交易人未沖銷部位!$A$4:$O$499,7,FALSE)</f>
        <v>#N/A</v>
      </c>
      <c r="Z411" s="43" t="e">
        <f>VLOOKUP($B411,期貨大額交易人未沖銷部位!$A$4:$O$499,10,FALSE)</f>
        <v>#N/A</v>
      </c>
      <c r="AA411" s="43" t="e">
        <f>VLOOKUP($B411,期貨大額交易人未沖銷部位!$A$4:$O$499,13,FALSE)</f>
        <v>#N/A</v>
      </c>
      <c r="AB411" s="43" t="e">
        <f>VLOOKUP($B411,期貨大額交易人未沖銷部位!$A$4:$O$499,14,FALSE)</f>
        <v>#N/A</v>
      </c>
      <c r="AC411" s="43" t="e">
        <f>VLOOKUP($B411,期貨大額交易人未沖銷部位!$A$4:$O$499,15,FALSE)</f>
        <v>#N/A</v>
      </c>
      <c r="AD411" s="36" t="e">
        <f>VLOOKUP($B411,三大美股走勢!$A$4:$J$495,4,FALSE)</f>
        <v>#N/A</v>
      </c>
      <c r="AE411" s="36" t="e">
        <f>VLOOKUP($B411,三大美股走勢!$A$4:$J$495,7,FALSE)</f>
        <v>#N/A</v>
      </c>
      <c r="AF411" s="36" t="e">
        <f>VLOOKUP($B411,三大美股走勢!$A$4:$J$495,10,FALSE)</f>
        <v>#N/A</v>
      </c>
    </row>
    <row r="412" spans="2:32">
      <c r="B412" s="35">
        <v>43191</v>
      </c>
      <c r="C412" s="36" t="e">
        <f>VLOOKUP($B412,大盤與近月台指!$A$4:$I$499,2,FALSE)</f>
        <v>#N/A</v>
      </c>
      <c r="D412" s="37" t="e">
        <f>VLOOKUP($B412,大盤與近月台指!$A$4:$I$499,3,FALSE)</f>
        <v>#N/A</v>
      </c>
      <c r="E412" s="38" t="e">
        <f>VLOOKUP($B412,大盤與近月台指!$A$4:$I$499,4,FALSE)</f>
        <v>#N/A</v>
      </c>
      <c r="F412" s="36" t="e">
        <f>VLOOKUP($B412,大盤與近月台指!$A$4:$I$499,5,FALSE)</f>
        <v>#N/A</v>
      </c>
      <c r="G412" s="52" t="e">
        <f>VLOOKUP($B412,三大法人買賣超!$A$4:$I$500,3,FALSE)</f>
        <v>#N/A</v>
      </c>
      <c r="H412" s="37" t="e">
        <f>VLOOKUP($B412,三大法人買賣超!$A$4:$I$500,5,FALSE)</f>
        <v>#N/A</v>
      </c>
      <c r="I412" s="29" t="e">
        <f>VLOOKUP($B412,三大法人買賣超!$A$4:$I$500,7,FALSE)</f>
        <v>#N/A</v>
      </c>
      <c r="J412" s="29" t="e">
        <f>VLOOKUP($B412,三大法人買賣超!$A$4:$I$500,9,FALSE)</f>
        <v>#N/A</v>
      </c>
      <c r="K412" s="40">
        <f>新台幣匯率美元指數!B413</f>
        <v>0</v>
      </c>
      <c r="L412" s="41">
        <f>新台幣匯率美元指數!C413</f>
        <v>0</v>
      </c>
      <c r="M412" s="42">
        <f>新台幣匯率美元指數!D413</f>
        <v>0</v>
      </c>
      <c r="N412" s="29" t="e">
        <f>VLOOKUP($B412,期貨未平倉口數!$A$4:$M$499,4,FALSE)</f>
        <v>#N/A</v>
      </c>
      <c r="O412" s="29" t="e">
        <f>VLOOKUP($B412,期貨未平倉口數!$A$4:$M$499,9,FALSE)</f>
        <v>#N/A</v>
      </c>
      <c r="P412" s="29" t="e">
        <f>VLOOKUP($B412,期貨未平倉口數!$A$4:$M$499,10,FALSE)</f>
        <v>#N/A</v>
      </c>
      <c r="Q412" s="29" t="e">
        <f>VLOOKUP($B412,期貨未平倉口數!$A$4:$M$499,11,FALSE)</f>
        <v>#N/A</v>
      </c>
      <c r="R412" s="67" t="e">
        <f>VLOOKUP($B412,選擇權未平倉餘額!$A$4:$I$500,6,FALSE)</f>
        <v>#N/A</v>
      </c>
      <c r="S412" s="67" t="e">
        <f>VLOOKUP($B412,選擇權未平倉餘額!$A$4:$I$500,7,FALSE)</f>
        <v>#N/A</v>
      </c>
      <c r="T412" s="67" t="e">
        <f>VLOOKUP($B412,選擇權未平倉餘額!$A$4:$I$500,8,FALSE)</f>
        <v>#N/A</v>
      </c>
      <c r="U412" s="67" t="e">
        <f>VLOOKUP($B412,選擇權未平倉餘額!$A$4:$I$500,9,FALSE)</f>
        <v>#N/A</v>
      </c>
      <c r="V412" s="42" t="e">
        <f>VLOOKUP($B412,臺指選擇權P_C_Ratios!$A$4:$C$500,3,FALSE)</f>
        <v>#N/A</v>
      </c>
      <c r="W412" s="44" t="e">
        <f>VLOOKUP($B412,散戶多空比!$A$6:$L$500,12,FALSE)</f>
        <v>#N/A</v>
      </c>
      <c r="X412" s="43" t="e">
        <f>VLOOKUP($B412,期貨大額交易人未沖銷部位!$A$4:$O$499,4,FALSE)</f>
        <v>#N/A</v>
      </c>
      <c r="Y412" s="43" t="e">
        <f>VLOOKUP($B412,期貨大額交易人未沖銷部位!$A$4:$O$499,7,FALSE)</f>
        <v>#N/A</v>
      </c>
      <c r="Z412" s="43" t="e">
        <f>VLOOKUP($B412,期貨大額交易人未沖銷部位!$A$4:$O$499,10,FALSE)</f>
        <v>#N/A</v>
      </c>
      <c r="AA412" s="43" t="e">
        <f>VLOOKUP($B412,期貨大額交易人未沖銷部位!$A$4:$O$499,13,FALSE)</f>
        <v>#N/A</v>
      </c>
      <c r="AB412" s="43" t="e">
        <f>VLOOKUP($B412,期貨大額交易人未沖銷部位!$A$4:$O$499,14,FALSE)</f>
        <v>#N/A</v>
      </c>
      <c r="AC412" s="43" t="e">
        <f>VLOOKUP($B412,期貨大額交易人未沖銷部位!$A$4:$O$499,15,FALSE)</f>
        <v>#N/A</v>
      </c>
      <c r="AD412" s="36" t="e">
        <f>VLOOKUP($B412,三大美股走勢!$A$4:$J$495,4,FALSE)</f>
        <v>#N/A</v>
      </c>
      <c r="AE412" s="36" t="e">
        <f>VLOOKUP($B412,三大美股走勢!$A$4:$J$495,7,FALSE)</f>
        <v>#N/A</v>
      </c>
      <c r="AF412" s="36" t="e">
        <f>VLOOKUP($B412,三大美股走勢!$A$4:$J$495,10,FALSE)</f>
        <v>#N/A</v>
      </c>
    </row>
    <row r="413" spans="2:32">
      <c r="B413" s="35">
        <v>43192</v>
      </c>
      <c r="C413" s="36" t="e">
        <f>VLOOKUP($B413,大盤與近月台指!$A$4:$I$499,2,FALSE)</f>
        <v>#N/A</v>
      </c>
      <c r="D413" s="37" t="e">
        <f>VLOOKUP($B413,大盤與近月台指!$A$4:$I$499,3,FALSE)</f>
        <v>#N/A</v>
      </c>
      <c r="E413" s="38" t="e">
        <f>VLOOKUP($B413,大盤與近月台指!$A$4:$I$499,4,FALSE)</f>
        <v>#N/A</v>
      </c>
      <c r="F413" s="36" t="e">
        <f>VLOOKUP($B413,大盤與近月台指!$A$4:$I$499,5,FALSE)</f>
        <v>#N/A</v>
      </c>
      <c r="G413" s="52" t="e">
        <f>VLOOKUP($B413,三大法人買賣超!$A$4:$I$500,3,FALSE)</f>
        <v>#N/A</v>
      </c>
      <c r="H413" s="37" t="e">
        <f>VLOOKUP($B413,三大法人買賣超!$A$4:$I$500,5,FALSE)</f>
        <v>#N/A</v>
      </c>
      <c r="I413" s="29" t="e">
        <f>VLOOKUP($B413,三大法人買賣超!$A$4:$I$500,7,FALSE)</f>
        <v>#N/A</v>
      </c>
      <c r="J413" s="29" t="e">
        <f>VLOOKUP($B413,三大法人買賣超!$A$4:$I$500,9,FALSE)</f>
        <v>#N/A</v>
      </c>
      <c r="K413" s="40">
        <f>新台幣匯率美元指數!B414</f>
        <v>0</v>
      </c>
      <c r="L413" s="41">
        <f>新台幣匯率美元指數!C414</f>
        <v>0</v>
      </c>
      <c r="M413" s="42">
        <f>新台幣匯率美元指數!D414</f>
        <v>0</v>
      </c>
      <c r="N413" s="29" t="e">
        <f>VLOOKUP($B413,期貨未平倉口數!$A$4:$M$499,4,FALSE)</f>
        <v>#N/A</v>
      </c>
      <c r="O413" s="29" t="e">
        <f>VLOOKUP($B413,期貨未平倉口數!$A$4:$M$499,9,FALSE)</f>
        <v>#N/A</v>
      </c>
      <c r="P413" s="29" t="e">
        <f>VLOOKUP($B413,期貨未平倉口數!$A$4:$M$499,10,FALSE)</f>
        <v>#N/A</v>
      </c>
      <c r="Q413" s="29" t="e">
        <f>VLOOKUP($B413,期貨未平倉口數!$A$4:$M$499,11,FALSE)</f>
        <v>#N/A</v>
      </c>
      <c r="R413" s="67" t="e">
        <f>VLOOKUP($B413,選擇權未平倉餘額!$A$4:$I$500,6,FALSE)</f>
        <v>#N/A</v>
      </c>
      <c r="S413" s="67" t="e">
        <f>VLOOKUP($B413,選擇權未平倉餘額!$A$4:$I$500,7,FALSE)</f>
        <v>#N/A</v>
      </c>
      <c r="T413" s="67" t="e">
        <f>VLOOKUP($B413,選擇權未平倉餘額!$A$4:$I$500,8,FALSE)</f>
        <v>#N/A</v>
      </c>
      <c r="U413" s="67" t="e">
        <f>VLOOKUP($B413,選擇權未平倉餘額!$A$4:$I$500,9,FALSE)</f>
        <v>#N/A</v>
      </c>
      <c r="V413" s="42" t="e">
        <f>VLOOKUP($B413,臺指選擇權P_C_Ratios!$A$4:$C$500,3,FALSE)</f>
        <v>#N/A</v>
      </c>
      <c r="W413" s="44" t="e">
        <f>VLOOKUP($B413,散戶多空比!$A$6:$L$500,12,FALSE)</f>
        <v>#N/A</v>
      </c>
      <c r="X413" s="43" t="e">
        <f>VLOOKUP($B413,期貨大額交易人未沖銷部位!$A$4:$O$499,4,FALSE)</f>
        <v>#N/A</v>
      </c>
      <c r="Y413" s="43" t="e">
        <f>VLOOKUP($B413,期貨大額交易人未沖銷部位!$A$4:$O$499,7,FALSE)</f>
        <v>#N/A</v>
      </c>
      <c r="Z413" s="43" t="e">
        <f>VLOOKUP($B413,期貨大額交易人未沖銷部位!$A$4:$O$499,10,FALSE)</f>
        <v>#N/A</v>
      </c>
      <c r="AA413" s="43" t="e">
        <f>VLOOKUP($B413,期貨大額交易人未沖銷部位!$A$4:$O$499,13,FALSE)</f>
        <v>#N/A</v>
      </c>
      <c r="AB413" s="43" t="e">
        <f>VLOOKUP($B413,期貨大額交易人未沖銷部位!$A$4:$O$499,14,FALSE)</f>
        <v>#N/A</v>
      </c>
      <c r="AC413" s="43" t="e">
        <f>VLOOKUP($B413,期貨大額交易人未沖銷部位!$A$4:$O$499,15,FALSE)</f>
        <v>#N/A</v>
      </c>
      <c r="AD413" s="36" t="e">
        <f>VLOOKUP($B413,三大美股走勢!$A$4:$J$495,4,FALSE)</f>
        <v>#N/A</v>
      </c>
      <c r="AE413" s="36" t="e">
        <f>VLOOKUP($B413,三大美股走勢!$A$4:$J$495,7,FALSE)</f>
        <v>#N/A</v>
      </c>
      <c r="AF413" s="36" t="e">
        <f>VLOOKUP($B413,三大美股走勢!$A$4:$J$495,10,FALSE)</f>
        <v>#N/A</v>
      </c>
    </row>
    <row r="414" spans="2:32">
      <c r="B414" s="35">
        <v>43193</v>
      </c>
      <c r="C414" s="36" t="e">
        <f>VLOOKUP($B414,大盤與近月台指!$A$4:$I$499,2,FALSE)</f>
        <v>#N/A</v>
      </c>
      <c r="D414" s="37" t="e">
        <f>VLOOKUP($B414,大盤與近月台指!$A$4:$I$499,3,FALSE)</f>
        <v>#N/A</v>
      </c>
      <c r="E414" s="38" t="e">
        <f>VLOOKUP($B414,大盤與近月台指!$A$4:$I$499,4,FALSE)</f>
        <v>#N/A</v>
      </c>
      <c r="F414" s="36" t="e">
        <f>VLOOKUP($B414,大盤與近月台指!$A$4:$I$499,5,FALSE)</f>
        <v>#N/A</v>
      </c>
      <c r="G414" s="52" t="e">
        <f>VLOOKUP($B414,三大法人買賣超!$A$4:$I$500,3,FALSE)</f>
        <v>#N/A</v>
      </c>
      <c r="H414" s="37" t="e">
        <f>VLOOKUP($B414,三大法人買賣超!$A$4:$I$500,5,FALSE)</f>
        <v>#N/A</v>
      </c>
      <c r="I414" s="29" t="e">
        <f>VLOOKUP($B414,三大法人買賣超!$A$4:$I$500,7,FALSE)</f>
        <v>#N/A</v>
      </c>
      <c r="J414" s="29" t="e">
        <f>VLOOKUP($B414,三大法人買賣超!$A$4:$I$500,9,FALSE)</f>
        <v>#N/A</v>
      </c>
      <c r="K414" s="40">
        <f>新台幣匯率美元指數!B415</f>
        <v>0</v>
      </c>
      <c r="L414" s="41">
        <f>新台幣匯率美元指數!C415</f>
        <v>0</v>
      </c>
      <c r="M414" s="42">
        <f>新台幣匯率美元指數!D415</f>
        <v>0</v>
      </c>
      <c r="N414" s="29" t="e">
        <f>VLOOKUP($B414,期貨未平倉口數!$A$4:$M$499,4,FALSE)</f>
        <v>#N/A</v>
      </c>
      <c r="O414" s="29" t="e">
        <f>VLOOKUP($B414,期貨未平倉口數!$A$4:$M$499,9,FALSE)</f>
        <v>#N/A</v>
      </c>
      <c r="P414" s="29" t="e">
        <f>VLOOKUP($B414,期貨未平倉口數!$A$4:$M$499,10,FALSE)</f>
        <v>#N/A</v>
      </c>
      <c r="Q414" s="29" t="e">
        <f>VLOOKUP($B414,期貨未平倉口數!$A$4:$M$499,11,FALSE)</f>
        <v>#N/A</v>
      </c>
      <c r="R414" s="67" t="e">
        <f>VLOOKUP($B414,選擇權未平倉餘額!$A$4:$I$500,6,FALSE)</f>
        <v>#N/A</v>
      </c>
      <c r="S414" s="67" t="e">
        <f>VLOOKUP($B414,選擇權未平倉餘額!$A$4:$I$500,7,FALSE)</f>
        <v>#N/A</v>
      </c>
      <c r="T414" s="67" t="e">
        <f>VLOOKUP($B414,選擇權未平倉餘額!$A$4:$I$500,8,FALSE)</f>
        <v>#N/A</v>
      </c>
      <c r="U414" s="67" t="e">
        <f>VLOOKUP($B414,選擇權未平倉餘額!$A$4:$I$500,9,FALSE)</f>
        <v>#N/A</v>
      </c>
      <c r="V414" s="42" t="e">
        <f>VLOOKUP($B414,臺指選擇權P_C_Ratios!$A$4:$C$500,3,FALSE)</f>
        <v>#N/A</v>
      </c>
      <c r="W414" s="44" t="e">
        <f>VLOOKUP($B414,散戶多空比!$A$6:$L$500,12,FALSE)</f>
        <v>#N/A</v>
      </c>
      <c r="X414" s="43" t="e">
        <f>VLOOKUP($B414,期貨大額交易人未沖銷部位!$A$4:$O$499,4,FALSE)</f>
        <v>#N/A</v>
      </c>
      <c r="Y414" s="43" t="e">
        <f>VLOOKUP($B414,期貨大額交易人未沖銷部位!$A$4:$O$499,7,FALSE)</f>
        <v>#N/A</v>
      </c>
      <c r="Z414" s="43" t="e">
        <f>VLOOKUP($B414,期貨大額交易人未沖銷部位!$A$4:$O$499,10,FALSE)</f>
        <v>#N/A</v>
      </c>
      <c r="AA414" s="43" t="e">
        <f>VLOOKUP($B414,期貨大額交易人未沖銷部位!$A$4:$O$499,13,FALSE)</f>
        <v>#N/A</v>
      </c>
      <c r="AB414" s="43" t="e">
        <f>VLOOKUP($B414,期貨大額交易人未沖銷部位!$A$4:$O$499,14,FALSE)</f>
        <v>#N/A</v>
      </c>
      <c r="AC414" s="43" t="e">
        <f>VLOOKUP($B414,期貨大額交易人未沖銷部位!$A$4:$O$499,15,FALSE)</f>
        <v>#N/A</v>
      </c>
      <c r="AD414" s="36" t="e">
        <f>VLOOKUP($B414,三大美股走勢!$A$4:$J$495,4,FALSE)</f>
        <v>#N/A</v>
      </c>
      <c r="AE414" s="36" t="e">
        <f>VLOOKUP($B414,三大美股走勢!$A$4:$J$495,7,FALSE)</f>
        <v>#N/A</v>
      </c>
      <c r="AF414" s="36" t="e">
        <f>VLOOKUP($B414,三大美股走勢!$A$4:$J$495,10,FALSE)</f>
        <v>#N/A</v>
      </c>
    </row>
    <row r="415" spans="2:32">
      <c r="B415" s="35">
        <v>43194</v>
      </c>
      <c r="C415" s="36" t="e">
        <f>VLOOKUP($B415,大盤與近月台指!$A$4:$I$499,2,FALSE)</f>
        <v>#N/A</v>
      </c>
      <c r="D415" s="37" t="e">
        <f>VLOOKUP($B415,大盤與近月台指!$A$4:$I$499,3,FALSE)</f>
        <v>#N/A</v>
      </c>
      <c r="E415" s="38" t="e">
        <f>VLOOKUP($B415,大盤與近月台指!$A$4:$I$499,4,FALSE)</f>
        <v>#N/A</v>
      </c>
      <c r="F415" s="36" t="e">
        <f>VLOOKUP($B415,大盤與近月台指!$A$4:$I$499,5,FALSE)</f>
        <v>#N/A</v>
      </c>
      <c r="G415" s="52" t="e">
        <f>VLOOKUP($B415,三大法人買賣超!$A$4:$I$500,3,FALSE)</f>
        <v>#N/A</v>
      </c>
      <c r="H415" s="37" t="e">
        <f>VLOOKUP($B415,三大法人買賣超!$A$4:$I$500,5,FALSE)</f>
        <v>#N/A</v>
      </c>
      <c r="I415" s="29" t="e">
        <f>VLOOKUP($B415,三大法人買賣超!$A$4:$I$500,7,FALSE)</f>
        <v>#N/A</v>
      </c>
      <c r="J415" s="29" t="e">
        <f>VLOOKUP($B415,三大法人買賣超!$A$4:$I$500,9,FALSE)</f>
        <v>#N/A</v>
      </c>
      <c r="K415" s="40">
        <f>新台幣匯率美元指數!B416</f>
        <v>0</v>
      </c>
      <c r="L415" s="41">
        <f>新台幣匯率美元指數!C416</f>
        <v>0</v>
      </c>
      <c r="M415" s="42">
        <f>新台幣匯率美元指數!D416</f>
        <v>0</v>
      </c>
      <c r="N415" s="29" t="e">
        <f>VLOOKUP($B415,期貨未平倉口數!$A$4:$M$499,4,FALSE)</f>
        <v>#N/A</v>
      </c>
      <c r="O415" s="29" t="e">
        <f>VLOOKUP($B415,期貨未平倉口數!$A$4:$M$499,9,FALSE)</f>
        <v>#N/A</v>
      </c>
      <c r="P415" s="29" t="e">
        <f>VLOOKUP($B415,期貨未平倉口數!$A$4:$M$499,10,FALSE)</f>
        <v>#N/A</v>
      </c>
      <c r="Q415" s="29" t="e">
        <f>VLOOKUP($B415,期貨未平倉口數!$A$4:$M$499,11,FALSE)</f>
        <v>#N/A</v>
      </c>
      <c r="R415" s="67" t="e">
        <f>VLOOKUP($B415,選擇權未平倉餘額!$A$4:$I$500,6,FALSE)</f>
        <v>#N/A</v>
      </c>
      <c r="S415" s="67" t="e">
        <f>VLOOKUP($B415,選擇權未平倉餘額!$A$4:$I$500,7,FALSE)</f>
        <v>#N/A</v>
      </c>
      <c r="T415" s="67" t="e">
        <f>VLOOKUP($B415,選擇權未平倉餘額!$A$4:$I$500,8,FALSE)</f>
        <v>#N/A</v>
      </c>
      <c r="U415" s="67" t="e">
        <f>VLOOKUP($B415,選擇權未平倉餘額!$A$4:$I$500,9,FALSE)</f>
        <v>#N/A</v>
      </c>
      <c r="V415" s="42" t="e">
        <f>VLOOKUP($B415,臺指選擇權P_C_Ratios!$A$4:$C$500,3,FALSE)</f>
        <v>#N/A</v>
      </c>
      <c r="W415" s="44" t="e">
        <f>VLOOKUP($B415,散戶多空比!$A$6:$L$500,12,FALSE)</f>
        <v>#N/A</v>
      </c>
      <c r="X415" s="43" t="e">
        <f>VLOOKUP($B415,期貨大額交易人未沖銷部位!$A$4:$O$499,4,FALSE)</f>
        <v>#N/A</v>
      </c>
      <c r="Y415" s="43" t="e">
        <f>VLOOKUP($B415,期貨大額交易人未沖銷部位!$A$4:$O$499,7,FALSE)</f>
        <v>#N/A</v>
      </c>
      <c r="Z415" s="43" t="e">
        <f>VLOOKUP($B415,期貨大額交易人未沖銷部位!$A$4:$O$499,10,FALSE)</f>
        <v>#N/A</v>
      </c>
      <c r="AA415" s="43" t="e">
        <f>VLOOKUP($B415,期貨大額交易人未沖銷部位!$A$4:$O$499,13,FALSE)</f>
        <v>#N/A</v>
      </c>
      <c r="AB415" s="43" t="e">
        <f>VLOOKUP($B415,期貨大額交易人未沖銷部位!$A$4:$O$499,14,FALSE)</f>
        <v>#N/A</v>
      </c>
      <c r="AC415" s="43" t="e">
        <f>VLOOKUP($B415,期貨大額交易人未沖銷部位!$A$4:$O$499,15,FALSE)</f>
        <v>#N/A</v>
      </c>
      <c r="AD415" s="36" t="e">
        <f>VLOOKUP($B415,三大美股走勢!$A$4:$J$495,4,FALSE)</f>
        <v>#N/A</v>
      </c>
      <c r="AE415" s="36" t="e">
        <f>VLOOKUP($B415,三大美股走勢!$A$4:$J$495,7,FALSE)</f>
        <v>#N/A</v>
      </c>
      <c r="AF415" s="36" t="e">
        <f>VLOOKUP($B415,三大美股走勢!$A$4:$J$495,10,FALSE)</f>
        <v>#N/A</v>
      </c>
    </row>
    <row r="416" spans="2:32">
      <c r="B416" s="35">
        <v>43195</v>
      </c>
      <c r="C416" s="36" t="e">
        <f>VLOOKUP($B416,大盤與近月台指!$A$4:$I$499,2,FALSE)</f>
        <v>#N/A</v>
      </c>
      <c r="D416" s="37" t="e">
        <f>VLOOKUP($B416,大盤與近月台指!$A$4:$I$499,3,FALSE)</f>
        <v>#N/A</v>
      </c>
      <c r="E416" s="38" t="e">
        <f>VLOOKUP($B416,大盤與近月台指!$A$4:$I$499,4,FALSE)</f>
        <v>#N/A</v>
      </c>
      <c r="F416" s="36" t="e">
        <f>VLOOKUP($B416,大盤與近月台指!$A$4:$I$499,5,FALSE)</f>
        <v>#N/A</v>
      </c>
      <c r="G416" s="52" t="e">
        <f>VLOOKUP($B416,三大法人買賣超!$A$4:$I$500,3,FALSE)</f>
        <v>#N/A</v>
      </c>
      <c r="H416" s="37" t="e">
        <f>VLOOKUP($B416,三大法人買賣超!$A$4:$I$500,5,FALSE)</f>
        <v>#N/A</v>
      </c>
      <c r="I416" s="29" t="e">
        <f>VLOOKUP($B416,三大法人買賣超!$A$4:$I$500,7,FALSE)</f>
        <v>#N/A</v>
      </c>
      <c r="J416" s="29" t="e">
        <f>VLOOKUP($B416,三大法人買賣超!$A$4:$I$500,9,FALSE)</f>
        <v>#N/A</v>
      </c>
      <c r="K416" s="40">
        <f>新台幣匯率美元指數!B417</f>
        <v>0</v>
      </c>
      <c r="L416" s="41">
        <f>新台幣匯率美元指數!C417</f>
        <v>0</v>
      </c>
      <c r="M416" s="42">
        <f>新台幣匯率美元指數!D417</f>
        <v>0</v>
      </c>
      <c r="N416" s="29" t="e">
        <f>VLOOKUP($B416,期貨未平倉口數!$A$4:$M$499,4,FALSE)</f>
        <v>#N/A</v>
      </c>
      <c r="O416" s="29" t="e">
        <f>VLOOKUP($B416,期貨未平倉口數!$A$4:$M$499,9,FALSE)</f>
        <v>#N/A</v>
      </c>
      <c r="P416" s="29" t="e">
        <f>VLOOKUP($B416,期貨未平倉口數!$A$4:$M$499,10,FALSE)</f>
        <v>#N/A</v>
      </c>
      <c r="Q416" s="29" t="e">
        <f>VLOOKUP($B416,期貨未平倉口數!$A$4:$M$499,11,FALSE)</f>
        <v>#N/A</v>
      </c>
      <c r="R416" s="67" t="e">
        <f>VLOOKUP($B416,選擇權未平倉餘額!$A$4:$I$500,6,FALSE)</f>
        <v>#N/A</v>
      </c>
      <c r="S416" s="67" t="e">
        <f>VLOOKUP($B416,選擇權未平倉餘額!$A$4:$I$500,7,FALSE)</f>
        <v>#N/A</v>
      </c>
      <c r="T416" s="67" t="e">
        <f>VLOOKUP($B416,選擇權未平倉餘額!$A$4:$I$500,8,FALSE)</f>
        <v>#N/A</v>
      </c>
      <c r="U416" s="67" t="e">
        <f>VLOOKUP($B416,選擇權未平倉餘額!$A$4:$I$500,9,FALSE)</f>
        <v>#N/A</v>
      </c>
      <c r="V416" s="42" t="e">
        <f>VLOOKUP($B416,臺指選擇權P_C_Ratios!$A$4:$C$500,3,FALSE)</f>
        <v>#N/A</v>
      </c>
      <c r="W416" s="44" t="e">
        <f>VLOOKUP($B416,散戶多空比!$A$6:$L$500,12,FALSE)</f>
        <v>#N/A</v>
      </c>
      <c r="X416" s="43" t="e">
        <f>VLOOKUP($B416,期貨大額交易人未沖銷部位!$A$4:$O$499,4,FALSE)</f>
        <v>#N/A</v>
      </c>
      <c r="Y416" s="43" t="e">
        <f>VLOOKUP($B416,期貨大額交易人未沖銷部位!$A$4:$O$499,7,FALSE)</f>
        <v>#N/A</v>
      </c>
      <c r="Z416" s="43" t="e">
        <f>VLOOKUP($B416,期貨大額交易人未沖銷部位!$A$4:$O$499,10,FALSE)</f>
        <v>#N/A</v>
      </c>
      <c r="AA416" s="43" t="e">
        <f>VLOOKUP($B416,期貨大額交易人未沖銷部位!$A$4:$O$499,13,FALSE)</f>
        <v>#N/A</v>
      </c>
      <c r="AB416" s="43" t="e">
        <f>VLOOKUP($B416,期貨大額交易人未沖銷部位!$A$4:$O$499,14,FALSE)</f>
        <v>#N/A</v>
      </c>
      <c r="AC416" s="43" t="e">
        <f>VLOOKUP($B416,期貨大額交易人未沖銷部位!$A$4:$O$499,15,FALSE)</f>
        <v>#N/A</v>
      </c>
      <c r="AD416" s="36" t="e">
        <f>VLOOKUP($B416,三大美股走勢!$A$4:$J$495,4,FALSE)</f>
        <v>#N/A</v>
      </c>
      <c r="AE416" s="36" t="e">
        <f>VLOOKUP($B416,三大美股走勢!$A$4:$J$495,7,FALSE)</f>
        <v>#N/A</v>
      </c>
      <c r="AF416" s="36" t="e">
        <f>VLOOKUP($B416,三大美股走勢!$A$4:$J$495,10,FALSE)</f>
        <v>#N/A</v>
      </c>
    </row>
    <row r="417" spans="2:32">
      <c r="B417" s="35">
        <v>43196</v>
      </c>
      <c r="C417" s="36" t="e">
        <f>VLOOKUP($B417,大盤與近月台指!$A$4:$I$499,2,FALSE)</f>
        <v>#N/A</v>
      </c>
      <c r="D417" s="37" t="e">
        <f>VLOOKUP($B417,大盤與近月台指!$A$4:$I$499,3,FALSE)</f>
        <v>#N/A</v>
      </c>
      <c r="E417" s="38" t="e">
        <f>VLOOKUP($B417,大盤與近月台指!$A$4:$I$499,4,FALSE)</f>
        <v>#N/A</v>
      </c>
      <c r="F417" s="36" t="e">
        <f>VLOOKUP($B417,大盤與近月台指!$A$4:$I$499,5,FALSE)</f>
        <v>#N/A</v>
      </c>
      <c r="G417" s="52" t="e">
        <f>VLOOKUP($B417,三大法人買賣超!$A$4:$I$500,3,FALSE)</f>
        <v>#N/A</v>
      </c>
      <c r="H417" s="37" t="e">
        <f>VLOOKUP($B417,三大法人買賣超!$A$4:$I$500,5,FALSE)</f>
        <v>#N/A</v>
      </c>
      <c r="I417" s="29" t="e">
        <f>VLOOKUP($B417,三大法人買賣超!$A$4:$I$500,7,FALSE)</f>
        <v>#N/A</v>
      </c>
      <c r="J417" s="29" t="e">
        <f>VLOOKUP($B417,三大法人買賣超!$A$4:$I$500,9,FALSE)</f>
        <v>#N/A</v>
      </c>
      <c r="K417" s="40">
        <f>新台幣匯率美元指數!B418</f>
        <v>0</v>
      </c>
      <c r="L417" s="41">
        <f>新台幣匯率美元指數!C418</f>
        <v>0</v>
      </c>
      <c r="M417" s="42">
        <f>新台幣匯率美元指數!D418</f>
        <v>0</v>
      </c>
      <c r="N417" s="29" t="e">
        <f>VLOOKUP($B417,期貨未平倉口數!$A$4:$M$499,4,FALSE)</f>
        <v>#N/A</v>
      </c>
      <c r="O417" s="29" t="e">
        <f>VLOOKUP($B417,期貨未平倉口數!$A$4:$M$499,9,FALSE)</f>
        <v>#N/A</v>
      </c>
      <c r="P417" s="29" t="e">
        <f>VLOOKUP($B417,期貨未平倉口數!$A$4:$M$499,10,FALSE)</f>
        <v>#N/A</v>
      </c>
      <c r="Q417" s="29" t="e">
        <f>VLOOKUP($B417,期貨未平倉口數!$A$4:$M$499,11,FALSE)</f>
        <v>#N/A</v>
      </c>
      <c r="R417" s="67" t="e">
        <f>VLOOKUP($B417,選擇權未平倉餘額!$A$4:$I$500,6,FALSE)</f>
        <v>#N/A</v>
      </c>
      <c r="S417" s="67" t="e">
        <f>VLOOKUP($B417,選擇權未平倉餘額!$A$4:$I$500,7,FALSE)</f>
        <v>#N/A</v>
      </c>
      <c r="T417" s="67" t="e">
        <f>VLOOKUP($B417,選擇權未平倉餘額!$A$4:$I$500,8,FALSE)</f>
        <v>#N/A</v>
      </c>
      <c r="U417" s="67" t="e">
        <f>VLOOKUP($B417,選擇權未平倉餘額!$A$4:$I$500,9,FALSE)</f>
        <v>#N/A</v>
      </c>
      <c r="V417" s="42" t="e">
        <f>VLOOKUP($B417,臺指選擇權P_C_Ratios!$A$4:$C$500,3,FALSE)</f>
        <v>#N/A</v>
      </c>
      <c r="W417" s="44" t="e">
        <f>VLOOKUP($B417,散戶多空比!$A$6:$L$500,12,FALSE)</f>
        <v>#N/A</v>
      </c>
      <c r="X417" s="43" t="e">
        <f>VLOOKUP($B417,期貨大額交易人未沖銷部位!$A$4:$O$499,4,FALSE)</f>
        <v>#N/A</v>
      </c>
      <c r="Y417" s="43" t="e">
        <f>VLOOKUP($B417,期貨大額交易人未沖銷部位!$A$4:$O$499,7,FALSE)</f>
        <v>#N/A</v>
      </c>
      <c r="Z417" s="43" t="e">
        <f>VLOOKUP($B417,期貨大額交易人未沖銷部位!$A$4:$O$499,10,FALSE)</f>
        <v>#N/A</v>
      </c>
      <c r="AA417" s="43" t="e">
        <f>VLOOKUP($B417,期貨大額交易人未沖銷部位!$A$4:$O$499,13,FALSE)</f>
        <v>#N/A</v>
      </c>
      <c r="AB417" s="43" t="e">
        <f>VLOOKUP($B417,期貨大額交易人未沖銷部位!$A$4:$O$499,14,FALSE)</f>
        <v>#N/A</v>
      </c>
      <c r="AC417" s="43" t="e">
        <f>VLOOKUP($B417,期貨大額交易人未沖銷部位!$A$4:$O$499,15,FALSE)</f>
        <v>#N/A</v>
      </c>
      <c r="AD417" s="36" t="e">
        <f>VLOOKUP($B417,三大美股走勢!$A$4:$J$495,4,FALSE)</f>
        <v>#N/A</v>
      </c>
      <c r="AE417" s="36" t="e">
        <f>VLOOKUP($B417,三大美股走勢!$A$4:$J$495,7,FALSE)</f>
        <v>#N/A</v>
      </c>
      <c r="AF417" s="36" t="e">
        <f>VLOOKUP($B417,三大美股走勢!$A$4:$J$495,10,FALSE)</f>
        <v>#N/A</v>
      </c>
    </row>
    <row r="418" spans="2:32">
      <c r="B418" s="35">
        <v>43197</v>
      </c>
      <c r="C418" s="36" t="e">
        <f>VLOOKUP($B418,大盤與近月台指!$A$4:$I$499,2,FALSE)</f>
        <v>#N/A</v>
      </c>
      <c r="D418" s="37" t="e">
        <f>VLOOKUP($B418,大盤與近月台指!$A$4:$I$499,3,FALSE)</f>
        <v>#N/A</v>
      </c>
      <c r="E418" s="38" t="e">
        <f>VLOOKUP($B418,大盤與近月台指!$A$4:$I$499,4,FALSE)</f>
        <v>#N/A</v>
      </c>
      <c r="F418" s="36" t="e">
        <f>VLOOKUP($B418,大盤與近月台指!$A$4:$I$499,5,FALSE)</f>
        <v>#N/A</v>
      </c>
      <c r="G418" s="52" t="e">
        <f>VLOOKUP($B418,三大法人買賣超!$A$4:$I$500,3,FALSE)</f>
        <v>#N/A</v>
      </c>
      <c r="H418" s="37" t="e">
        <f>VLOOKUP($B418,三大法人買賣超!$A$4:$I$500,5,FALSE)</f>
        <v>#N/A</v>
      </c>
      <c r="I418" s="29" t="e">
        <f>VLOOKUP($B418,三大法人買賣超!$A$4:$I$500,7,FALSE)</f>
        <v>#N/A</v>
      </c>
      <c r="J418" s="29" t="e">
        <f>VLOOKUP($B418,三大法人買賣超!$A$4:$I$500,9,FALSE)</f>
        <v>#N/A</v>
      </c>
      <c r="K418" s="40">
        <f>新台幣匯率美元指數!B419</f>
        <v>0</v>
      </c>
      <c r="L418" s="41">
        <f>新台幣匯率美元指數!C419</f>
        <v>0</v>
      </c>
      <c r="M418" s="42">
        <f>新台幣匯率美元指數!D419</f>
        <v>0</v>
      </c>
      <c r="N418" s="29" t="e">
        <f>VLOOKUP($B418,期貨未平倉口數!$A$4:$M$499,4,FALSE)</f>
        <v>#N/A</v>
      </c>
      <c r="O418" s="29" t="e">
        <f>VLOOKUP($B418,期貨未平倉口數!$A$4:$M$499,9,FALSE)</f>
        <v>#N/A</v>
      </c>
      <c r="P418" s="29" t="e">
        <f>VLOOKUP($B418,期貨未平倉口數!$A$4:$M$499,10,FALSE)</f>
        <v>#N/A</v>
      </c>
      <c r="Q418" s="29" t="e">
        <f>VLOOKUP($B418,期貨未平倉口數!$A$4:$M$499,11,FALSE)</f>
        <v>#N/A</v>
      </c>
      <c r="R418" s="67" t="e">
        <f>VLOOKUP($B418,選擇權未平倉餘額!$A$4:$I$500,6,FALSE)</f>
        <v>#N/A</v>
      </c>
      <c r="S418" s="67" t="e">
        <f>VLOOKUP($B418,選擇權未平倉餘額!$A$4:$I$500,7,FALSE)</f>
        <v>#N/A</v>
      </c>
      <c r="T418" s="67" t="e">
        <f>VLOOKUP($B418,選擇權未平倉餘額!$A$4:$I$500,8,FALSE)</f>
        <v>#N/A</v>
      </c>
      <c r="U418" s="67" t="e">
        <f>VLOOKUP($B418,選擇權未平倉餘額!$A$4:$I$500,9,FALSE)</f>
        <v>#N/A</v>
      </c>
      <c r="V418" s="42" t="e">
        <f>VLOOKUP($B418,臺指選擇權P_C_Ratios!$A$4:$C$500,3,FALSE)</f>
        <v>#N/A</v>
      </c>
      <c r="W418" s="44" t="e">
        <f>VLOOKUP($B418,散戶多空比!$A$6:$L$500,12,FALSE)</f>
        <v>#N/A</v>
      </c>
      <c r="X418" s="43" t="e">
        <f>VLOOKUP($B418,期貨大額交易人未沖銷部位!$A$4:$O$499,4,FALSE)</f>
        <v>#N/A</v>
      </c>
      <c r="Y418" s="43" t="e">
        <f>VLOOKUP($B418,期貨大額交易人未沖銷部位!$A$4:$O$499,7,FALSE)</f>
        <v>#N/A</v>
      </c>
      <c r="Z418" s="43" t="e">
        <f>VLOOKUP($B418,期貨大額交易人未沖銷部位!$A$4:$O$499,10,FALSE)</f>
        <v>#N/A</v>
      </c>
      <c r="AA418" s="43" t="e">
        <f>VLOOKUP($B418,期貨大額交易人未沖銷部位!$A$4:$O$499,13,FALSE)</f>
        <v>#N/A</v>
      </c>
      <c r="AB418" s="43" t="e">
        <f>VLOOKUP($B418,期貨大額交易人未沖銷部位!$A$4:$O$499,14,FALSE)</f>
        <v>#N/A</v>
      </c>
      <c r="AC418" s="43" t="e">
        <f>VLOOKUP($B418,期貨大額交易人未沖銷部位!$A$4:$O$499,15,FALSE)</f>
        <v>#N/A</v>
      </c>
      <c r="AD418" s="36" t="e">
        <f>VLOOKUP($B418,三大美股走勢!$A$4:$J$495,4,FALSE)</f>
        <v>#N/A</v>
      </c>
      <c r="AE418" s="36" t="e">
        <f>VLOOKUP($B418,三大美股走勢!$A$4:$J$495,7,FALSE)</f>
        <v>#N/A</v>
      </c>
      <c r="AF418" s="36" t="e">
        <f>VLOOKUP($B418,三大美股走勢!$A$4:$J$495,10,FALSE)</f>
        <v>#N/A</v>
      </c>
    </row>
    <row r="419" spans="2:32">
      <c r="B419" s="35">
        <v>43198</v>
      </c>
      <c r="C419" s="36" t="e">
        <f>VLOOKUP($B419,大盤與近月台指!$A$4:$I$499,2,FALSE)</f>
        <v>#N/A</v>
      </c>
      <c r="D419" s="37" t="e">
        <f>VLOOKUP($B419,大盤與近月台指!$A$4:$I$499,3,FALSE)</f>
        <v>#N/A</v>
      </c>
      <c r="E419" s="38" t="e">
        <f>VLOOKUP($B419,大盤與近月台指!$A$4:$I$499,4,FALSE)</f>
        <v>#N/A</v>
      </c>
      <c r="F419" s="36" t="e">
        <f>VLOOKUP($B419,大盤與近月台指!$A$4:$I$499,5,FALSE)</f>
        <v>#N/A</v>
      </c>
      <c r="G419" s="52" t="e">
        <f>VLOOKUP($B419,三大法人買賣超!$A$4:$I$500,3,FALSE)</f>
        <v>#N/A</v>
      </c>
      <c r="H419" s="37" t="e">
        <f>VLOOKUP($B419,三大法人買賣超!$A$4:$I$500,5,FALSE)</f>
        <v>#N/A</v>
      </c>
      <c r="I419" s="29" t="e">
        <f>VLOOKUP($B419,三大法人買賣超!$A$4:$I$500,7,FALSE)</f>
        <v>#N/A</v>
      </c>
      <c r="J419" s="29" t="e">
        <f>VLOOKUP($B419,三大法人買賣超!$A$4:$I$500,9,FALSE)</f>
        <v>#N/A</v>
      </c>
      <c r="K419" s="40">
        <f>新台幣匯率美元指數!B420</f>
        <v>0</v>
      </c>
      <c r="L419" s="41">
        <f>新台幣匯率美元指數!C420</f>
        <v>0</v>
      </c>
      <c r="M419" s="42">
        <f>新台幣匯率美元指數!D420</f>
        <v>0</v>
      </c>
      <c r="N419" s="29" t="e">
        <f>VLOOKUP($B419,期貨未平倉口數!$A$4:$M$499,4,FALSE)</f>
        <v>#N/A</v>
      </c>
      <c r="O419" s="29" t="e">
        <f>VLOOKUP($B419,期貨未平倉口數!$A$4:$M$499,9,FALSE)</f>
        <v>#N/A</v>
      </c>
      <c r="P419" s="29" t="e">
        <f>VLOOKUP($B419,期貨未平倉口數!$A$4:$M$499,10,FALSE)</f>
        <v>#N/A</v>
      </c>
      <c r="Q419" s="29" t="e">
        <f>VLOOKUP($B419,期貨未平倉口數!$A$4:$M$499,11,FALSE)</f>
        <v>#N/A</v>
      </c>
      <c r="R419" s="67" t="e">
        <f>VLOOKUP($B419,選擇權未平倉餘額!$A$4:$I$500,6,FALSE)</f>
        <v>#N/A</v>
      </c>
      <c r="S419" s="67" t="e">
        <f>VLOOKUP($B419,選擇權未平倉餘額!$A$4:$I$500,7,FALSE)</f>
        <v>#N/A</v>
      </c>
      <c r="T419" s="67" t="e">
        <f>VLOOKUP($B419,選擇權未平倉餘額!$A$4:$I$500,8,FALSE)</f>
        <v>#N/A</v>
      </c>
      <c r="U419" s="67" t="e">
        <f>VLOOKUP($B419,選擇權未平倉餘額!$A$4:$I$500,9,FALSE)</f>
        <v>#N/A</v>
      </c>
      <c r="V419" s="42" t="e">
        <f>VLOOKUP($B419,臺指選擇權P_C_Ratios!$A$4:$C$500,3,FALSE)</f>
        <v>#N/A</v>
      </c>
      <c r="W419" s="44" t="e">
        <f>VLOOKUP($B419,散戶多空比!$A$6:$L$500,12,FALSE)</f>
        <v>#N/A</v>
      </c>
      <c r="X419" s="43" t="e">
        <f>VLOOKUP($B419,期貨大額交易人未沖銷部位!$A$4:$O$499,4,FALSE)</f>
        <v>#N/A</v>
      </c>
      <c r="Y419" s="43" t="e">
        <f>VLOOKUP($B419,期貨大額交易人未沖銷部位!$A$4:$O$499,7,FALSE)</f>
        <v>#N/A</v>
      </c>
      <c r="Z419" s="43" t="e">
        <f>VLOOKUP($B419,期貨大額交易人未沖銷部位!$A$4:$O$499,10,FALSE)</f>
        <v>#N/A</v>
      </c>
      <c r="AA419" s="43" t="e">
        <f>VLOOKUP($B419,期貨大額交易人未沖銷部位!$A$4:$O$499,13,FALSE)</f>
        <v>#N/A</v>
      </c>
      <c r="AB419" s="43" t="e">
        <f>VLOOKUP($B419,期貨大額交易人未沖銷部位!$A$4:$O$499,14,FALSE)</f>
        <v>#N/A</v>
      </c>
      <c r="AC419" s="43" t="e">
        <f>VLOOKUP($B419,期貨大額交易人未沖銷部位!$A$4:$O$499,15,FALSE)</f>
        <v>#N/A</v>
      </c>
      <c r="AD419" s="36" t="e">
        <f>VLOOKUP($B419,三大美股走勢!$A$4:$J$495,4,FALSE)</f>
        <v>#N/A</v>
      </c>
      <c r="AE419" s="36" t="e">
        <f>VLOOKUP($B419,三大美股走勢!$A$4:$J$495,7,FALSE)</f>
        <v>#N/A</v>
      </c>
      <c r="AF419" s="36" t="e">
        <f>VLOOKUP($B419,三大美股走勢!$A$4:$J$495,10,FALSE)</f>
        <v>#N/A</v>
      </c>
    </row>
    <row r="420" spans="2:32">
      <c r="B420" s="35">
        <v>43199</v>
      </c>
      <c r="C420" s="36" t="e">
        <f>VLOOKUP($B420,大盤與近月台指!$A$4:$I$499,2,FALSE)</f>
        <v>#N/A</v>
      </c>
      <c r="D420" s="37" t="e">
        <f>VLOOKUP($B420,大盤與近月台指!$A$4:$I$499,3,FALSE)</f>
        <v>#N/A</v>
      </c>
      <c r="E420" s="38" t="e">
        <f>VLOOKUP($B420,大盤與近月台指!$A$4:$I$499,4,FALSE)</f>
        <v>#N/A</v>
      </c>
      <c r="F420" s="36" t="e">
        <f>VLOOKUP($B420,大盤與近月台指!$A$4:$I$499,5,FALSE)</f>
        <v>#N/A</v>
      </c>
      <c r="G420" s="52" t="e">
        <f>VLOOKUP($B420,三大法人買賣超!$A$4:$I$500,3,FALSE)</f>
        <v>#N/A</v>
      </c>
      <c r="H420" s="37" t="e">
        <f>VLOOKUP($B420,三大法人買賣超!$A$4:$I$500,5,FALSE)</f>
        <v>#N/A</v>
      </c>
      <c r="I420" s="29" t="e">
        <f>VLOOKUP($B420,三大法人買賣超!$A$4:$I$500,7,FALSE)</f>
        <v>#N/A</v>
      </c>
      <c r="J420" s="29" t="e">
        <f>VLOOKUP($B420,三大法人買賣超!$A$4:$I$500,9,FALSE)</f>
        <v>#N/A</v>
      </c>
      <c r="K420" s="40">
        <f>新台幣匯率美元指數!B421</f>
        <v>0</v>
      </c>
      <c r="L420" s="41">
        <f>新台幣匯率美元指數!C421</f>
        <v>0</v>
      </c>
      <c r="M420" s="42">
        <f>新台幣匯率美元指數!D421</f>
        <v>0</v>
      </c>
      <c r="N420" s="29" t="e">
        <f>VLOOKUP($B420,期貨未平倉口數!$A$4:$M$499,4,FALSE)</f>
        <v>#N/A</v>
      </c>
      <c r="O420" s="29" t="e">
        <f>VLOOKUP($B420,期貨未平倉口數!$A$4:$M$499,9,FALSE)</f>
        <v>#N/A</v>
      </c>
      <c r="P420" s="29" t="e">
        <f>VLOOKUP($B420,期貨未平倉口數!$A$4:$M$499,10,FALSE)</f>
        <v>#N/A</v>
      </c>
      <c r="Q420" s="29" t="e">
        <f>VLOOKUP($B420,期貨未平倉口數!$A$4:$M$499,11,FALSE)</f>
        <v>#N/A</v>
      </c>
      <c r="R420" s="67" t="e">
        <f>VLOOKUP($B420,選擇權未平倉餘額!$A$4:$I$500,6,FALSE)</f>
        <v>#N/A</v>
      </c>
      <c r="S420" s="67" t="e">
        <f>VLOOKUP($B420,選擇權未平倉餘額!$A$4:$I$500,7,FALSE)</f>
        <v>#N/A</v>
      </c>
      <c r="T420" s="67" t="e">
        <f>VLOOKUP($B420,選擇權未平倉餘額!$A$4:$I$500,8,FALSE)</f>
        <v>#N/A</v>
      </c>
      <c r="U420" s="67" t="e">
        <f>VLOOKUP($B420,選擇權未平倉餘額!$A$4:$I$500,9,FALSE)</f>
        <v>#N/A</v>
      </c>
      <c r="V420" s="42" t="e">
        <f>VLOOKUP($B420,臺指選擇權P_C_Ratios!$A$4:$C$500,3,FALSE)</f>
        <v>#N/A</v>
      </c>
      <c r="W420" s="44" t="e">
        <f>VLOOKUP($B420,散戶多空比!$A$6:$L$500,12,FALSE)</f>
        <v>#N/A</v>
      </c>
      <c r="X420" s="43" t="e">
        <f>VLOOKUP($B420,期貨大額交易人未沖銷部位!$A$4:$O$499,4,FALSE)</f>
        <v>#N/A</v>
      </c>
      <c r="Y420" s="43" t="e">
        <f>VLOOKUP($B420,期貨大額交易人未沖銷部位!$A$4:$O$499,7,FALSE)</f>
        <v>#N/A</v>
      </c>
      <c r="Z420" s="43" t="e">
        <f>VLOOKUP($B420,期貨大額交易人未沖銷部位!$A$4:$O$499,10,FALSE)</f>
        <v>#N/A</v>
      </c>
      <c r="AA420" s="43" t="e">
        <f>VLOOKUP($B420,期貨大額交易人未沖銷部位!$A$4:$O$499,13,FALSE)</f>
        <v>#N/A</v>
      </c>
      <c r="AB420" s="43" t="e">
        <f>VLOOKUP($B420,期貨大額交易人未沖銷部位!$A$4:$O$499,14,FALSE)</f>
        <v>#N/A</v>
      </c>
      <c r="AC420" s="43" t="e">
        <f>VLOOKUP($B420,期貨大額交易人未沖銷部位!$A$4:$O$499,15,FALSE)</f>
        <v>#N/A</v>
      </c>
      <c r="AD420" s="36" t="e">
        <f>VLOOKUP($B420,三大美股走勢!$A$4:$J$495,4,FALSE)</f>
        <v>#N/A</v>
      </c>
      <c r="AE420" s="36" t="e">
        <f>VLOOKUP($B420,三大美股走勢!$A$4:$J$495,7,FALSE)</f>
        <v>#N/A</v>
      </c>
      <c r="AF420" s="36" t="e">
        <f>VLOOKUP($B420,三大美股走勢!$A$4:$J$495,10,FALSE)</f>
        <v>#N/A</v>
      </c>
    </row>
    <row r="421" spans="2:32">
      <c r="B421" s="35">
        <v>43200</v>
      </c>
      <c r="C421" s="36" t="e">
        <f>VLOOKUP($B421,大盤與近月台指!$A$4:$I$499,2,FALSE)</f>
        <v>#N/A</v>
      </c>
      <c r="D421" s="37" t="e">
        <f>VLOOKUP($B421,大盤與近月台指!$A$4:$I$499,3,FALSE)</f>
        <v>#N/A</v>
      </c>
      <c r="E421" s="38" t="e">
        <f>VLOOKUP($B421,大盤與近月台指!$A$4:$I$499,4,FALSE)</f>
        <v>#N/A</v>
      </c>
      <c r="F421" s="36" t="e">
        <f>VLOOKUP($B421,大盤與近月台指!$A$4:$I$499,5,FALSE)</f>
        <v>#N/A</v>
      </c>
      <c r="G421" s="52" t="e">
        <f>VLOOKUP($B421,三大法人買賣超!$A$4:$I$500,3,FALSE)</f>
        <v>#N/A</v>
      </c>
      <c r="H421" s="37" t="e">
        <f>VLOOKUP($B421,三大法人買賣超!$A$4:$I$500,5,FALSE)</f>
        <v>#N/A</v>
      </c>
      <c r="I421" s="29" t="e">
        <f>VLOOKUP($B421,三大法人買賣超!$A$4:$I$500,7,FALSE)</f>
        <v>#N/A</v>
      </c>
      <c r="J421" s="29" t="e">
        <f>VLOOKUP($B421,三大法人買賣超!$A$4:$I$500,9,FALSE)</f>
        <v>#N/A</v>
      </c>
      <c r="K421" s="40">
        <f>新台幣匯率美元指數!B422</f>
        <v>0</v>
      </c>
      <c r="L421" s="41">
        <f>新台幣匯率美元指數!C422</f>
        <v>0</v>
      </c>
      <c r="M421" s="42">
        <f>新台幣匯率美元指數!D422</f>
        <v>0</v>
      </c>
      <c r="N421" s="29" t="e">
        <f>VLOOKUP($B421,期貨未平倉口數!$A$4:$M$499,4,FALSE)</f>
        <v>#N/A</v>
      </c>
      <c r="O421" s="29" t="e">
        <f>VLOOKUP($B421,期貨未平倉口數!$A$4:$M$499,9,FALSE)</f>
        <v>#N/A</v>
      </c>
      <c r="P421" s="29" t="e">
        <f>VLOOKUP($B421,期貨未平倉口數!$A$4:$M$499,10,FALSE)</f>
        <v>#N/A</v>
      </c>
      <c r="Q421" s="29" t="e">
        <f>VLOOKUP($B421,期貨未平倉口數!$A$4:$M$499,11,FALSE)</f>
        <v>#N/A</v>
      </c>
      <c r="R421" s="67" t="e">
        <f>VLOOKUP($B421,選擇權未平倉餘額!$A$4:$I$500,6,FALSE)</f>
        <v>#N/A</v>
      </c>
      <c r="S421" s="67" t="e">
        <f>VLOOKUP($B421,選擇權未平倉餘額!$A$4:$I$500,7,FALSE)</f>
        <v>#N/A</v>
      </c>
      <c r="T421" s="67" t="e">
        <f>VLOOKUP($B421,選擇權未平倉餘額!$A$4:$I$500,8,FALSE)</f>
        <v>#N/A</v>
      </c>
      <c r="U421" s="67" t="e">
        <f>VLOOKUP($B421,選擇權未平倉餘額!$A$4:$I$500,9,FALSE)</f>
        <v>#N/A</v>
      </c>
      <c r="V421" s="42" t="e">
        <f>VLOOKUP($B421,臺指選擇權P_C_Ratios!$A$4:$C$500,3,FALSE)</f>
        <v>#N/A</v>
      </c>
      <c r="W421" s="44" t="e">
        <f>VLOOKUP($B421,散戶多空比!$A$6:$L$500,12,FALSE)</f>
        <v>#N/A</v>
      </c>
      <c r="X421" s="43" t="e">
        <f>VLOOKUP($B421,期貨大額交易人未沖銷部位!$A$4:$O$499,4,FALSE)</f>
        <v>#N/A</v>
      </c>
      <c r="Y421" s="43" t="e">
        <f>VLOOKUP($B421,期貨大額交易人未沖銷部位!$A$4:$O$499,7,FALSE)</f>
        <v>#N/A</v>
      </c>
      <c r="Z421" s="43" t="e">
        <f>VLOOKUP($B421,期貨大額交易人未沖銷部位!$A$4:$O$499,10,FALSE)</f>
        <v>#N/A</v>
      </c>
      <c r="AA421" s="43" t="e">
        <f>VLOOKUP($B421,期貨大額交易人未沖銷部位!$A$4:$O$499,13,FALSE)</f>
        <v>#N/A</v>
      </c>
      <c r="AB421" s="43" t="e">
        <f>VLOOKUP($B421,期貨大額交易人未沖銷部位!$A$4:$O$499,14,FALSE)</f>
        <v>#N/A</v>
      </c>
      <c r="AC421" s="43" t="e">
        <f>VLOOKUP($B421,期貨大額交易人未沖銷部位!$A$4:$O$499,15,FALSE)</f>
        <v>#N/A</v>
      </c>
      <c r="AD421" s="36" t="e">
        <f>VLOOKUP($B421,三大美股走勢!$A$4:$J$495,4,FALSE)</f>
        <v>#N/A</v>
      </c>
      <c r="AE421" s="36" t="e">
        <f>VLOOKUP($B421,三大美股走勢!$A$4:$J$495,7,FALSE)</f>
        <v>#N/A</v>
      </c>
      <c r="AF421" s="36" t="e">
        <f>VLOOKUP($B421,三大美股走勢!$A$4:$J$495,10,FALSE)</f>
        <v>#N/A</v>
      </c>
    </row>
    <row r="422" spans="2:32">
      <c r="B422" s="35">
        <v>43201</v>
      </c>
      <c r="C422" s="36" t="e">
        <f>VLOOKUP($B422,大盤與近月台指!$A$4:$I$499,2,FALSE)</f>
        <v>#N/A</v>
      </c>
      <c r="D422" s="37" t="e">
        <f>VLOOKUP($B422,大盤與近月台指!$A$4:$I$499,3,FALSE)</f>
        <v>#N/A</v>
      </c>
      <c r="E422" s="38" t="e">
        <f>VLOOKUP($B422,大盤與近月台指!$A$4:$I$499,4,FALSE)</f>
        <v>#N/A</v>
      </c>
      <c r="F422" s="36" t="e">
        <f>VLOOKUP($B422,大盤與近月台指!$A$4:$I$499,5,FALSE)</f>
        <v>#N/A</v>
      </c>
      <c r="G422" s="52" t="e">
        <f>VLOOKUP($B422,三大法人買賣超!$A$4:$I$500,3,FALSE)</f>
        <v>#N/A</v>
      </c>
      <c r="H422" s="37" t="e">
        <f>VLOOKUP($B422,三大法人買賣超!$A$4:$I$500,5,FALSE)</f>
        <v>#N/A</v>
      </c>
      <c r="I422" s="29" t="e">
        <f>VLOOKUP($B422,三大法人買賣超!$A$4:$I$500,7,FALSE)</f>
        <v>#N/A</v>
      </c>
      <c r="J422" s="29" t="e">
        <f>VLOOKUP($B422,三大法人買賣超!$A$4:$I$500,9,FALSE)</f>
        <v>#N/A</v>
      </c>
      <c r="K422" s="40">
        <f>新台幣匯率美元指數!B423</f>
        <v>0</v>
      </c>
      <c r="L422" s="41">
        <f>新台幣匯率美元指數!C423</f>
        <v>0</v>
      </c>
      <c r="M422" s="42">
        <f>新台幣匯率美元指數!D423</f>
        <v>0</v>
      </c>
      <c r="N422" s="29" t="e">
        <f>VLOOKUP($B422,期貨未平倉口數!$A$4:$M$499,4,FALSE)</f>
        <v>#N/A</v>
      </c>
      <c r="O422" s="29" t="e">
        <f>VLOOKUP($B422,期貨未平倉口數!$A$4:$M$499,9,FALSE)</f>
        <v>#N/A</v>
      </c>
      <c r="P422" s="29" t="e">
        <f>VLOOKUP($B422,期貨未平倉口數!$A$4:$M$499,10,FALSE)</f>
        <v>#N/A</v>
      </c>
      <c r="Q422" s="29" t="e">
        <f>VLOOKUP($B422,期貨未平倉口數!$A$4:$M$499,11,FALSE)</f>
        <v>#N/A</v>
      </c>
      <c r="R422" s="67" t="e">
        <f>VLOOKUP($B422,選擇權未平倉餘額!$A$4:$I$500,6,FALSE)</f>
        <v>#N/A</v>
      </c>
      <c r="S422" s="67" t="e">
        <f>VLOOKUP($B422,選擇權未平倉餘額!$A$4:$I$500,7,FALSE)</f>
        <v>#N/A</v>
      </c>
      <c r="T422" s="67" t="e">
        <f>VLOOKUP($B422,選擇權未平倉餘額!$A$4:$I$500,8,FALSE)</f>
        <v>#N/A</v>
      </c>
      <c r="U422" s="67" t="e">
        <f>VLOOKUP($B422,選擇權未平倉餘額!$A$4:$I$500,9,FALSE)</f>
        <v>#N/A</v>
      </c>
      <c r="V422" s="42" t="e">
        <f>VLOOKUP($B422,臺指選擇權P_C_Ratios!$A$4:$C$500,3,FALSE)</f>
        <v>#N/A</v>
      </c>
      <c r="W422" s="44" t="e">
        <f>VLOOKUP($B422,散戶多空比!$A$6:$L$500,12,FALSE)</f>
        <v>#N/A</v>
      </c>
      <c r="X422" s="43" t="e">
        <f>VLOOKUP($B422,期貨大額交易人未沖銷部位!$A$4:$O$499,4,FALSE)</f>
        <v>#N/A</v>
      </c>
      <c r="Y422" s="43" t="e">
        <f>VLOOKUP($B422,期貨大額交易人未沖銷部位!$A$4:$O$499,7,FALSE)</f>
        <v>#N/A</v>
      </c>
      <c r="Z422" s="43" t="e">
        <f>VLOOKUP($B422,期貨大額交易人未沖銷部位!$A$4:$O$499,10,FALSE)</f>
        <v>#N/A</v>
      </c>
      <c r="AA422" s="43" t="e">
        <f>VLOOKUP($B422,期貨大額交易人未沖銷部位!$A$4:$O$499,13,FALSE)</f>
        <v>#N/A</v>
      </c>
      <c r="AB422" s="43" t="e">
        <f>VLOOKUP($B422,期貨大額交易人未沖銷部位!$A$4:$O$499,14,FALSE)</f>
        <v>#N/A</v>
      </c>
      <c r="AC422" s="43" t="e">
        <f>VLOOKUP($B422,期貨大額交易人未沖銷部位!$A$4:$O$499,15,FALSE)</f>
        <v>#N/A</v>
      </c>
      <c r="AD422" s="36" t="e">
        <f>VLOOKUP($B422,三大美股走勢!$A$4:$J$495,4,FALSE)</f>
        <v>#N/A</v>
      </c>
      <c r="AE422" s="36" t="e">
        <f>VLOOKUP($B422,三大美股走勢!$A$4:$J$495,7,FALSE)</f>
        <v>#N/A</v>
      </c>
      <c r="AF422" s="36" t="e">
        <f>VLOOKUP($B422,三大美股走勢!$A$4:$J$495,10,FALSE)</f>
        <v>#N/A</v>
      </c>
    </row>
    <row r="423" spans="2:32">
      <c r="B423" s="35">
        <v>43202</v>
      </c>
      <c r="C423" s="36" t="e">
        <f>VLOOKUP($B423,大盤與近月台指!$A$4:$I$499,2,FALSE)</f>
        <v>#N/A</v>
      </c>
      <c r="D423" s="37" t="e">
        <f>VLOOKUP($B423,大盤與近月台指!$A$4:$I$499,3,FALSE)</f>
        <v>#N/A</v>
      </c>
      <c r="E423" s="38" t="e">
        <f>VLOOKUP($B423,大盤與近月台指!$A$4:$I$499,4,FALSE)</f>
        <v>#N/A</v>
      </c>
      <c r="F423" s="36" t="e">
        <f>VLOOKUP($B423,大盤與近月台指!$A$4:$I$499,5,FALSE)</f>
        <v>#N/A</v>
      </c>
      <c r="G423" s="52" t="e">
        <f>VLOOKUP($B423,三大法人買賣超!$A$4:$I$500,3,FALSE)</f>
        <v>#N/A</v>
      </c>
      <c r="H423" s="37" t="e">
        <f>VLOOKUP($B423,三大法人買賣超!$A$4:$I$500,5,FALSE)</f>
        <v>#N/A</v>
      </c>
      <c r="I423" s="29" t="e">
        <f>VLOOKUP($B423,三大法人買賣超!$A$4:$I$500,7,FALSE)</f>
        <v>#N/A</v>
      </c>
      <c r="J423" s="29" t="e">
        <f>VLOOKUP($B423,三大法人買賣超!$A$4:$I$500,9,FALSE)</f>
        <v>#N/A</v>
      </c>
      <c r="K423" s="40">
        <f>新台幣匯率美元指數!B424</f>
        <v>0</v>
      </c>
      <c r="L423" s="41">
        <f>新台幣匯率美元指數!C424</f>
        <v>0</v>
      </c>
      <c r="M423" s="42">
        <f>新台幣匯率美元指數!D424</f>
        <v>0</v>
      </c>
      <c r="N423" s="29" t="e">
        <f>VLOOKUP($B423,期貨未平倉口數!$A$4:$M$499,4,FALSE)</f>
        <v>#N/A</v>
      </c>
      <c r="O423" s="29" t="e">
        <f>VLOOKUP($B423,期貨未平倉口數!$A$4:$M$499,9,FALSE)</f>
        <v>#N/A</v>
      </c>
      <c r="P423" s="29" t="e">
        <f>VLOOKUP($B423,期貨未平倉口數!$A$4:$M$499,10,FALSE)</f>
        <v>#N/A</v>
      </c>
      <c r="Q423" s="29" t="e">
        <f>VLOOKUP($B423,期貨未平倉口數!$A$4:$M$499,11,FALSE)</f>
        <v>#N/A</v>
      </c>
      <c r="R423" s="67" t="e">
        <f>VLOOKUP($B423,選擇權未平倉餘額!$A$4:$I$500,6,FALSE)</f>
        <v>#N/A</v>
      </c>
      <c r="S423" s="67" t="e">
        <f>VLOOKUP($B423,選擇權未平倉餘額!$A$4:$I$500,7,FALSE)</f>
        <v>#N/A</v>
      </c>
      <c r="T423" s="67" t="e">
        <f>VLOOKUP($B423,選擇權未平倉餘額!$A$4:$I$500,8,FALSE)</f>
        <v>#N/A</v>
      </c>
      <c r="U423" s="67" t="e">
        <f>VLOOKUP($B423,選擇權未平倉餘額!$A$4:$I$500,9,FALSE)</f>
        <v>#N/A</v>
      </c>
      <c r="V423" s="42" t="e">
        <f>VLOOKUP($B423,臺指選擇權P_C_Ratios!$A$4:$C$500,3,FALSE)</f>
        <v>#N/A</v>
      </c>
      <c r="W423" s="44" t="e">
        <f>VLOOKUP($B423,散戶多空比!$A$6:$L$500,12,FALSE)</f>
        <v>#N/A</v>
      </c>
      <c r="X423" s="43" t="e">
        <f>VLOOKUP($B423,期貨大額交易人未沖銷部位!$A$4:$O$499,4,FALSE)</f>
        <v>#N/A</v>
      </c>
      <c r="Y423" s="43" t="e">
        <f>VLOOKUP($B423,期貨大額交易人未沖銷部位!$A$4:$O$499,7,FALSE)</f>
        <v>#N/A</v>
      </c>
      <c r="Z423" s="43" t="e">
        <f>VLOOKUP($B423,期貨大額交易人未沖銷部位!$A$4:$O$499,10,FALSE)</f>
        <v>#N/A</v>
      </c>
      <c r="AA423" s="43" t="e">
        <f>VLOOKUP($B423,期貨大額交易人未沖銷部位!$A$4:$O$499,13,FALSE)</f>
        <v>#N/A</v>
      </c>
      <c r="AB423" s="43" t="e">
        <f>VLOOKUP($B423,期貨大額交易人未沖銷部位!$A$4:$O$499,14,FALSE)</f>
        <v>#N/A</v>
      </c>
      <c r="AC423" s="43" t="e">
        <f>VLOOKUP($B423,期貨大額交易人未沖銷部位!$A$4:$O$499,15,FALSE)</f>
        <v>#N/A</v>
      </c>
      <c r="AD423" s="36" t="e">
        <f>VLOOKUP($B423,三大美股走勢!$A$4:$J$495,4,FALSE)</f>
        <v>#N/A</v>
      </c>
      <c r="AE423" s="36" t="e">
        <f>VLOOKUP($B423,三大美股走勢!$A$4:$J$495,7,FALSE)</f>
        <v>#N/A</v>
      </c>
      <c r="AF423" s="36" t="e">
        <f>VLOOKUP($B423,三大美股走勢!$A$4:$J$495,10,FALSE)</f>
        <v>#N/A</v>
      </c>
    </row>
    <row r="424" spans="2:32">
      <c r="B424" s="35">
        <v>43203</v>
      </c>
      <c r="C424" s="36" t="e">
        <f>VLOOKUP($B424,大盤與近月台指!$A$4:$I$499,2,FALSE)</f>
        <v>#N/A</v>
      </c>
      <c r="D424" s="37" t="e">
        <f>VLOOKUP($B424,大盤與近月台指!$A$4:$I$499,3,FALSE)</f>
        <v>#N/A</v>
      </c>
      <c r="E424" s="38" t="e">
        <f>VLOOKUP($B424,大盤與近月台指!$A$4:$I$499,4,FALSE)</f>
        <v>#N/A</v>
      </c>
      <c r="F424" s="36" t="e">
        <f>VLOOKUP($B424,大盤與近月台指!$A$4:$I$499,5,FALSE)</f>
        <v>#N/A</v>
      </c>
      <c r="G424" s="52" t="e">
        <f>VLOOKUP($B424,三大法人買賣超!$A$4:$I$500,3,FALSE)</f>
        <v>#N/A</v>
      </c>
      <c r="H424" s="37" t="e">
        <f>VLOOKUP($B424,三大法人買賣超!$A$4:$I$500,5,FALSE)</f>
        <v>#N/A</v>
      </c>
      <c r="I424" s="29" t="e">
        <f>VLOOKUP($B424,三大法人買賣超!$A$4:$I$500,7,FALSE)</f>
        <v>#N/A</v>
      </c>
      <c r="J424" s="29" t="e">
        <f>VLOOKUP($B424,三大法人買賣超!$A$4:$I$500,9,FALSE)</f>
        <v>#N/A</v>
      </c>
      <c r="K424" s="40">
        <f>新台幣匯率美元指數!B425</f>
        <v>0</v>
      </c>
      <c r="L424" s="41">
        <f>新台幣匯率美元指數!C425</f>
        <v>0</v>
      </c>
      <c r="M424" s="42">
        <f>新台幣匯率美元指數!D425</f>
        <v>0</v>
      </c>
      <c r="N424" s="29" t="e">
        <f>VLOOKUP($B424,期貨未平倉口數!$A$4:$M$499,4,FALSE)</f>
        <v>#N/A</v>
      </c>
      <c r="O424" s="29" t="e">
        <f>VLOOKUP($B424,期貨未平倉口數!$A$4:$M$499,9,FALSE)</f>
        <v>#N/A</v>
      </c>
      <c r="P424" s="29" t="e">
        <f>VLOOKUP($B424,期貨未平倉口數!$A$4:$M$499,10,FALSE)</f>
        <v>#N/A</v>
      </c>
      <c r="Q424" s="29" t="e">
        <f>VLOOKUP($B424,期貨未平倉口數!$A$4:$M$499,11,FALSE)</f>
        <v>#N/A</v>
      </c>
      <c r="R424" s="67" t="e">
        <f>VLOOKUP($B424,選擇權未平倉餘額!$A$4:$I$500,6,FALSE)</f>
        <v>#N/A</v>
      </c>
      <c r="S424" s="67" t="e">
        <f>VLOOKUP($B424,選擇權未平倉餘額!$A$4:$I$500,7,FALSE)</f>
        <v>#N/A</v>
      </c>
      <c r="T424" s="67" t="e">
        <f>VLOOKUP($B424,選擇權未平倉餘額!$A$4:$I$500,8,FALSE)</f>
        <v>#N/A</v>
      </c>
      <c r="U424" s="67" t="e">
        <f>VLOOKUP($B424,選擇權未平倉餘額!$A$4:$I$500,9,FALSE)</f>
        <v>#N/A</v>
      </c>
      <c r="V424" s="42" t="e">
        <f>VLOOKUP($B424,臺指選擇權P_C_Ratios!$A$4:$C$500,3,FALSE)</f>
        <v>#N/A</v>
      </c>
      <c r="W424" s="44" t="e">
        <f>VLOOKUP($B424,散戶多空比!$A$6:$L$500,12,FALSE)</f>
        <v>#N/A</v>
      </c>
      <c r="X424" s="43" t="e">
        <f>VLOOKUP($B424,期貨大額交易人未沖銷部位!$A$4:$O$499,4,FALSE)</f>
        <v>#N/A</v>
      </c>
      <c r="Y424" s="43" t="e">
        <f>VLOOKUP($B424,期貨大額交易人未沖銷部位!$A$4:$O$499,7,FALSE)</f>
        <v>#N/A</v>
      </c>
      <c r="Z424" s="43" t="e">
        <f>VLOOKUP($B424,期貨大額交易人未沖銷部位!$A$4:$O$499,10,FALSE)</f>
        <v>#N/A</v>
      </c>
      <c r="AA424" s="43" t="e">
        <f>VLOOKUP($B424,期貨大額交易人未沖銷部位!$A$4:$O$499,13,FALSE)</f>
        <v>#N/A</v>
      </c>
      <c r="AB424" s="43" t="e">
        <f>VLOOKUP($B424,期貨大額交易人未沖銷部位!$A$4:$O$499,14,FALSE)</f>
        <v>#N/A</v>
      </c>
      <c r="AC424" s="43" t="e">
        <f>VLOOKUP($B424,期貨大額交易人未沖銷部位!$A$4:$O$499,15,FALSE)</f>
        <v>#N/A</v>
      </c>
      <c r="AD424" s="36" t="e">
        <f>VLOOKUP($B424,三大美股走勢!$A$4:$J$495,4,FALSE)</f>
        <v>#N/A</v>
      </c>
      <c r="AE424" s="36" t="e">
        <f>VLOOKUP($B424,三大美股走勢!$A$4:$J$495,7,FALSE)</f>
        <v>#N/A</v>
      </c>
      <c r="AF424" s="36" t="e">
        <f>VLOOKUP($B424,三大美股走勢!$A$4:$J$495,10,FALSE)</f>
        <v>#N/A</v>
      </c>
    </row>
    <row r="425" spans="2:32">
      <c r="B425" s="35">
        <v>43204</v>
      </c>
      <c r="C425" s="36" t="e">
        <f>VLOOKUP($B425,大盤與近月台指!$A$4:$I$499,2,FALSE)</f>
        <v>#N/A</v>
      </c>
      <c r="D425" s="37" t="e">
        <f>VLOOKUP($B425,大盤與近月台指!$A$4:$I$499,3,FALSE)</f>
        <v>#N/A</v>
      </c>
      <c r="E425" s="38" t="e">
        <f>VLOOKUP($B425,大盤與近月台指!$A$4:$I$499,4,FALSE)</f>
        <v>#N/A</v>
      </c>
      <c r="F425" s="36" t="e">
        <f>VLOOKUP($B425,大盤與近月台指!$A$4:$I$499,5,FALSE)</f>
        <v>#N/A</v>
      </c>
      <c r="G425" s="52" t="e">
        <f>VLOOKUP($B425,三大法人買賣超!$A$4:$I$500,3,FALSE)</f>
        <v>#N/A</v>
      </c>
      <c r="H425" s="37" t="e">
        <f>VLOOKUP($B425,三大法人買賣超!$A$4:$I$500,5,FALSE)</f>
        <v>#N/A</v>
      </c>
      <c r="I425" s="29" t="e">
        <f>VLOOKUP($B425,三大法人買賣超!$A$4:$I$500,7,FALSE)</f>
        <v>#N/A</v>
      </c>
      <c r="J425" s="29" t="e">
        <f>VLOOKUP($B425,三大法人買賣超!$A$4:$I$500,9,FALSE)</f>
        <v>#N/A</v>
      </c>
      <c r="K425" s="40">
        <f>新台幣匯率美元指數!B426</f>
        <v>0</v>
      </c>
      <c r="L425" s="41">
        <f>新台幣匯率美元指數!C426</f>
        <v>0</v>
      </c>
      <c r="M425" s="42">
        <f>新台幣匯率美元指數!D426</f>
        <v>0</v>
      </c>
      <c r="N425" s="29" t="e">
        <f>VLOOKUP($B425,期貨未平倉口數!$A$4:$M$499,4,FALSE)</f>
        <v>#N/A</v>
      </c>
      <c r="O425" s="29" t="e">
        <f>VLOOKUP($B425,期貨未平倉口數!$A$4:$M$499,9,FALSE)</f>
        <v>#N/A</v>
      </c>
      <c r="P425" s="29" t="e">
        <f>VLOOKUP($B425,期貨未平倉口數!$A$4:$M$499,10,FALSE)</f>
        <v>#N/A</v>
      </c>
      <c r="Q425" s="29" t="e">
        <f>VLOOKUP($B425,期貨未平倉口數!$A$4:$M$499,11,FALSE)</f>
        <v>#N/A</v>
      </c>
      <c r="R425" s="67" t="e">
        <f>VLOOKUP($B425,選擇權未平倉餘額!$A$4:$I$500,6,FALSE)</f>
        <v>#N/A</v>
      </c>
      <c r="S425" s="67" t="e">
        <f>VLOOKUP($B425,選擇權未平倉餘額!$A$4:$I$500,7,FALSE)</f>
        <v>#N/A</v>
      </c>
      <c r="T425" s="67" t="e">
        <f>VLOOKUP($B425,選擇權未平倉餘額!$A$4:$I$500,8,FALSE)</f>
        <v>#N/A</v>
      </c>
      <c r="U425" s="67" t="e">
        <f>VLOOKUP($B425,選擇權未平倉餘額!$A$4:$I$500,9,FALSE)</f>
        <v>#N/A</v>
      </c>
      <c r="V425" s="42" t="e">
        <f>VLOOKUP($B425,臺指選擇權P_C_Ratios!$A$4:$C$500,3,FALSE)</f>
        <v>#N/A</v>
      </c>
      <c r="W425" s="44" t="e">
        <f>VLOOKUP($B425,散戶多空比!$A$6:$L$500,12,FALSE)</f>
        <v>#N/A</v>
      </c>
      <c r="X425" s="43" t="e">
        <f>VLOOKUP($B425,期貨大額交易人未沖銷部位!$A$4:$O$499,4,FALSE)</f>
        <v>#N/A</v>
      </c>
      <c r="Y425" s="43" t="e">
        <f>VLOOKUP($B425,期貨大額交易人未沖銷部位!$A$4:$O$499,7,FALSE)</f>
        <v>#N/A</v>
      </c>
      <c r="Z425" s="43" t="e">
        <f>VLOOKUP($B425,期貨大額交易人未沖銷部位!$A$4:$O$499,10,FALSE)</f>
        <v>#N/A</v>
      </c>
      <c r="AA425" s="43" t="e">
        <f>VLOOKUP($B425,期貨大額交易人未沖銷部位!$A$4:$O$499,13,FALSE)</f>
        <v>#N/A</v>
      </c>
      <c r="AB425" s="43" t="e">
        <f>VLOOKUP($B425,期貨大額交易人未沖銷部位!$A$4:$O$499,14,FALSE)</f>
        <v>#N/A</v>
      </c>
      <c r="AC425" s="43" t="e">
        <f>VLOOKUP($B425,期貨大額交易人未沖銷部位!$A$4:$O$499,15,FALSE)</f>
        <v>#N/A</v>
      </c>
      <c r="AD425" s="36" t="e">
        <f>VLOOKUP($B425,三大美股走勢!$A$4:$J$495,4,FALSE)</f>
        <v>#N/A</v>
      </c>
      <c r="AE425" s="36" t="e">
        <f>VLOOKUP($B425,三大美股走勢!$A$4:$J$495,7,FALSE)</f>
        <v>#N/A</v>
      </c>
      <c r="AF425" s="36" t="e">
        <f>VLOOKUP($B425,三大美股走勢!$A$4:$J$495,10,FALSE)</f>
        <v>#N/A</v>
      </c>
    </row>
    <row r="426" spans="2:32">
      <c r="B426" s="35">
        <v>43205</v>
      </c>
      <c r="C426" s="36" t="e">
        <f>VLOOKUP($B426,大盤與近月台指!$A$4:$I$499,2,FALSE)</f>
        <v>#N/A</v>
      </c>
      <c r="D426" s="37" t="e">
        <f>VLOOKUP($B426,大盤與近月台指!$A$4:$I$499,3,FALSE)</f>
        <v>#N/A</v>
      </c>
      <c r="E426" s="38" t="e">
        <f>VLOOKUP($B426,大盤與近月台指!$A$4:$I$499,4,FALSE)</f>
        <v>#N/A</v>
      </c>
      <c r="F426" s="36" t="e">
        <f>VLOOKUP($B426,大盤與近月台指!$A$4:$I$499,5,FALSE)</f>
        <v>#N/A</v>
      </c>
      <c r="G426" s="52" t="e">
        <f>VLOOKUP($B426,三大法人買賣超!$A$4:$I$500,3,FALSE)</f>
        <v>#N/A</v>
      </c>
      <c r="H426" s="37" t="e">
        <f>VLOOKUP($B426,三大法人買賣超!$A$4:$I$500,5,FALSE)</f>
        <v>#N/A</v>
      </c>
      <c r="I426" s="29" t="e">
        <f>VLOOKUP($B426,三大法人買賣超!$A$4:$I$500,7,FALSE)</f>
        <v>#N/A</v>
      </c>
      <c r="J426" s="29" t="e">
        <f>VLOOKUP($B426,三大法人買賣超!$A$4:$I$500,9,FALSE)</f>
        <v>#N/A</v>
      </c>
      <c r="K426" s="40">
        <f>新台幣匯率美元指數!B427</f>
        <v>0</v>
      </c>
      <c r="L426" s="41">
        <f>新台幣匯率美元指數!C427</f>
        <v>0</v>
      </c>
      <c r="M426" s="42">
        <f>新台幣匯率美元指數!D427</f>
        <v>0</v>
      </c>
      <c r="N426" s="29" t="e">
        <f>VLOOKUP($B426,期貨未平倉口數!$A$4:$M$499,4,FALSE)</f>
        <v>#N/A</v>
      </c>
      <c r="O426" s="29" t="e">
        <f>VLOOKUP($B426,期貨未平倉口數!$A$4:$M$499,9,FALSE)</f>
        <v>#N/A</v>
      </c>
      <c r="P426" s="29" t="e">
        <f>VLOOKUP($B426,期貨未平倉口數!$A$4:$M$499,10,FALSE)</f>
        <v>#N/A</v>
      </c>
      <c r="Q426" s="29" t="e">
        <f>VLOOKUP($B426,期貨未平倉口數!$A$4:$M$499,11,FALSE)</f>
        <v>#N/A</v>
      </c>
      <c r="R426" s="67" t="e">
        <f>VLOOKUP($B426,選擇權未平倉餘額!$A$4:$I$500,6,FALSE)</f>
        <v>#N/A</v>
      </c>
      <c r="S426" s="67" t="e">
        <f>VLOOKUP($B426,選擇權未平倉餘額!$A$4:$I$500,7,FALSE)</f>
        <v>#N/A</v>
      </c>
      <c r="T426" s="67" t="e">
        <f>VLOOKUP($B426,選擇權未平倉餘額!$A$4:$I$500,8,FALSE)</f>
        <v>#N/A</v>
      </c>
      <c r="U426" s="67" t="e">
        <f>VLOOKUP($B426,選擇權未平倉餘額!$A$4:$I$500,9,FALSE)</f>
        <v>#N/A</v>
      </c>
      <c r="V426" s="42" t="e">
        <f>VLOOKUP($B426,臺指選擇權P_C_Ratios!$A$4:$C$500,3,FALSE)</f>
        <v>#N/A</v>
      </c>
      <c r="W426" s="44" t="e">
        <f>VLOOKUP($B426,散戶多空比!$A$6:$L$500,12,FALSE)</f>
        <v>#N/A</v>
      </c>
      <c r="X426" s="43" t="e">
        <f>VLOOKUP($B426,期貨大額交易人未沖銷部位!$A$4:$O$499,4,FALSE)</f>
        <v>#N/A</v>
      </c>
      <c r="Y426" s="43" t="e">
        <f>VLOOKUP($B426,期貨大額交易人未沖銷部位!$A$4:$O$499,7,FALSE)</f>
        <v>#N/A</v>
      </c>
      <c r="Z426" s="43" t="e">
        <f>VLOOKUP($B426,期貨大額交易人未沖銷部位!$A$4:$O$499,10,FALSE)</f>
        <v>#N/A</v>
      </c>
      <c r="AA426" s="43" t="e">
        <f>VLOOKUP($B426,期貨大額交易人未沖銷部位!$A$4:$O$499,13,FALSE)</f>
        <v>#N/A</v>
      </c>
      <c r="AB426" s="43" t="e">
        <f>VLOOKUP($B426,期貨大額交易人未沖銷部位!$A$4:$O$499,14,FALSE)</f>
        <v>#N/A</v>
      </c>
      <c r="AC426" s="43" t="e">
        <f>VLOOKUP($B426,期貨大額交易人未沖銷部位!$A$4:$O$499,15,FALSE)</f>
        <v>#N/A</v>
      </c>
      <c r="AD426" s="36" t="e">
        <f>VLOOKUP($B426,三大美股走勢!$A$4:$J$495,4,FALSE)</f>
        <v>#N/A</v>
      </c>
      <c r="AE426" s="36" t="e">
        <f>VLOOKUP($B426,三大美股走勢!$A$4:$J$495,7,FALSE)</f>
        <v>#N/A</v>
      </c>
      <c r="AF426" s="36" t="e">
        <f>VLOOKUP($B426,三大美股走勢!$A$4:$J$495,10,FALSE)</f>
        <v>#N/A</v>
      </c>
    </row>
    <row r="427" spans="2:32">
      <c r="B427" s="35">
        <v>43206</v>
      </c>
      <c r="C427" s="36" t="e">
        <f>VLOOKUP($B427,大盤與近月台指!$A$4:$I$499,2,FALSE)</f>
        <v>#N/A</v>
      </c>
      <c r="D427" s="37" t="e">
        <f>VLOOKUP($B427,大盤與近月台指!$A$4:$I$499,3,FALSE)</f>
        <v>#N/A</v>
      </c>
      <c r="E427" s="38" t="e">
        <f>VLOOKUP($B427,大盤與近月台指!$A$4:$I$499,4,FALSE)</f>
        <v>#N/A</v>
      </c>
      <c r="F427" s="36" t="e">
        <f>VLOOKUP($B427,大盤與近月台指!$A$4:$I$499,5,FALSE)</f>
        <v>#N/A</v>
      </c>
      <c r="G427" s="52" t="e">
        <f>VLOOKUP($B427,三大法人買賣超!$A$4:$I$500,3,FALSE)</f>
        <v>#N/A</v>
      </c>
      <c r="H427" s="37" t="e">
        <f>VLOOKUP($B427,三大法人買賣超!$A$4:$I$500,5,FALSE)</f>
        <v>#N/A</v>
      </c>
      <c r="I427" s="29" t="e">
        <f>VLOOKUP($B427,三大法人買賣超!$A$4:$I$500,7,FALSE)</f>
        <v>#N/A</v>
      </c>
      <c r="J427" s="29" t="e">
        <f>VLOOKUP($B427,三大法人買賣超!$A$4:$I$500,9,FALSE)</f>
        <v>#N/A</v>
      </c>
      <c r="K427" s="40">
        <f>新台幣匯率美元指數!B428</f>
        <v>0</v>
      </c>
      <c r="L427" s="41">
        <f>新台幣匯率美元指數!C428</f>
        <v>0</v>
      </c>
      <c r="M427" s="42">
        <f>新台幣匯率美元指數!D428</f>
        <v>0</v>
      </c>
      <c r="N427" s="29" t="e">
        <f>VLOOKUP($B427,期貨未平倉口數!$A$4:$M$499,4,FALSE)</f>
        <v>#N/A</v>
      </c>
      <c r="O427" s="29" t="e">
        <f>VLOOKUP($B427,期貨未平倉口數!$A$4:$M$499,9,FALSE)</f>
        <v>#N/A</v>
      </c>
      <c r="P427" s="29" t="e">
        <f>VLOOKUP($B427,期貨未平倉口數!$A$4:$M$499,10,FALSE)</f>
        <v>#N/A</v>
      </c>
      <c r="Q427" s="29" t="e">
        <f>VLOOKUP($B427,期貨未平倉口數!$A$4:$M$499,11,FALSE)</f>
        <v>#N/A</v>
      </c>
      <c r="R427" s="67" t="e">
        <f>VLOOKUP($B427,選擇權未平倉餘額!$A$4:$I$500,6,FALSE)</f>
        <v>#N/A</v>
      </c>
      <c r="S427" s="67" t="e">
        <f>VLOOKUP($B427,選擇權未平倉餘額!$A$4:$I$500,7,FALSE)</f>
        <v>#N/A</v>
      </c>
      <c r="T427" s="67" t="e">
        <f>VLOOKUP($B427,選擇權未平倉餘額!$A$4:$I$500,8,FALSE)</f>
        <v>#N/A</v>
      </c>
      <c r="U427" s="67" t="e">
        <f>VLOOKUP($B427,選擇權未平倉餘額!$A$4:$I$500,9,FALSE)</f>
        <v>#N/A</v>
      </c>
      <c r="V427" s="42" t="e">
        <f>VLOOKUP($B427,臺指選擇權P_C_Ratios!$A$4:$C$500,3,FALSE)</f>
        <v>#N/A</v>
      </c>
      <c r="W427" s="44" t="e">
        <f>VLOOKUP($B427,散戶多空比!$A$6:$L$500,12,FALSE)</f>
        <v>#N/A</v>
      </c>
      <c r="X427" s="43" t="e">
        <f>VLOOKUP($B427,期貨大額交易人未沖銷部位!$A$4:$O$499,4,FALSE)</f>
        <v>#N/A</v>
      </c>
      <c r="Y427" s="43" t="e">
        <f>VLOOKUP($B427,期貨大額交易人未沖銷部位!$A$4:$O$499,7,FALSE)</f>
        <v>#N/A</v>
      </c>
      <c r="Z427" s="43" t="e">
        <f>VLOOKUP($B427,期貨大額交易人未沖銷部位!$A$4:$O$499,10,FALSE)</f>
        <v>#N/A</v>
      </c>
      <c r="AA427" s="43" t="e">
        <f>VLOOKUP($B427,期貨大額交易人未沖銷部位!$A$4:$O$499,13,FALSE)</f>
        <v>#N/A</v>
      </c>
      <c r="AB427" s="43" t="e">
        <f>VLOOKUP($B427,期貨大額交易人未沖銷部位!$A$4:$O$499,14,FALSE)</f>
        <v>#N/A</v>
      </c>
      <c r="AC427" s="43" t="e">
        <f>VLOOKUP($B427,期貨大額交易人未沖銷部位!$A$4:$O$499,15,FALSE)</f>
        <v>#N/A</v>
      </c>
      <c r="AD427" s="36" t="e">
        <f>VLOOKUP($B427,三大美股走勢!$A$4:$J$495,4,FALSE)</f>
        <v>#N/A</v>
      </c>
      <c r="AE427" s="36" t="e">
        <f>VLOOKUP($B427,三大美股走勢!$A$4:$J$495,7,FALSE)</f>
        <v>#N/A</v>
      </c>
      <c r="AF427" s="36" t="e">
        <f>VLOOKUP($B427,三大美股走勢!$A$4:$J$495,10,FALSE)</f>
        <v>#N/A</v>
      </c>
    </row>
    <row r="428" spans="2:32">
      <c r="B428" s="35">
        <v>43207</v>
      </c>
      <c r="C428" s="36" t="e">
        <f>VLOOKUP($B428,大盤與近月台指!$A$4:$I$499,2,FALSE)</f>
        <v>#N/A</v>
      </c>
      <c r="D428" s="37" t="e">
        <f>VLOOKUP($B428,大盤與近月台指!$A$4:$I$499,3,FALSE)</f>
        <v>#N/A</v>
      </c>
      <c r="E428" s="38" t="e">
        <f>VLOOKUP($B428,大盤與近月台指!$A$4:$I$499,4,FALSE)</f>
        <v>#N/A</v>
      </c>
      <c r="F428" s="36" t="e">
        <f>VLOOKUP($B428,大盤與近月台指!$A$4:$I$499,5,FALSE)</f>
        <v>#N/A</v>
      </c>
      <c r="G428" s="52" t="e">
        <f>VLOOKUP($B428,三大法人買賣超!$A$4:$I$500,3,FALSE)</f>
        <v>#N/A</v>
      </c>
      <c r="H428" s="37" t="e">
        <f>VLOOKUP($B428,三大法人買賣超!$A$4:$I$500,5,FALSE)</f>
        <v>#N/A</v>
      </c>
      <c r="I428" s="29" t="e">
        <f>VLOOKUP($B428,三大法人買賣超!$A$4:$I$500,7,FALSE)</f>
        <v>#N/A</v>
      </c>
      <c r="J428" s="29" t="e">
        <f>VLOOKUP($B428,三大法人買賣超!$A$4:$I$500,9,FALSE)</f>
        <v>#N/A</v>
      </c>
      <c r="K428" s="40">
        <f>新台幣匯率美元指數!B429</f>
        <v>0</v>
      </c>
      <c r="L428" s="41">
        <f>新台幣匯率美元指數!C429</f>
        <v>0</v>
      </c>
      <c r="M428" s="42">
        <f>新台幣匯率美元指數!D429</f>
        <v>0</v>
      </c>
      <c r="N428" s="29" t="e">
        <f>VLOOKUP($B428,期貨未平倉口數!$A$4:$M$499,4,FALSE)</f>
        <v>#N/A</v>
      </c>
      <c r="O428" s="29" t="e">
        <f>VLOOKUP($B428,期貨未平倉口數!$A$4:$M$499,9,FALSE)</f>
        <v>#N/A</v>
      </c>
      <c r="P428" s="29" t="e">
        <f>VLOOKUP($B428,期貨未平倉口數!$A$4:$M$499,10,FALSE)</f>
        <v>#N/A</v>
      </c>
      <c r="Q428" s="29" t="e">
        <f>VLOOKUP($B428,期貨未平倉口數!$A$4:$M$499,11,FALSE)</f>
        <v>#N/A</v>
      </c>
      <c r="R428" s="67" t="e">
        <f>VLOOKUP($B428,選擇權未平倉餘額!$A$4:$I$500,6,FALSE)</f>
        <v>#N/A</v>
      </c>
      <c r="S428" s="67" t="e">
        <f>VLOOKUP($B428,選擇權未平倉餘額!$A$4:$I$500,7,FALSE)</f>
        <v>#N/A</v>
      </c>
      <c r="T428" s="67" t="e">
        <f>VLOOKUP($B428,選擇權未平倉餘額!$A$4:$I$500,8,FALSE)</f>
        <v>#N/A</v>
      </c>
      <c r="U428" s="67" t="e">
        <f>VLOOKUP($B428,選擇權未平倉餘額!$A$4:$I$500,9,FALSE)</f>
        <v>#N/A</v>
      </c>
      <c r="V428" s="42" t="e">
        <f>VLOOKUP($B428,臺指選擇權P_C_Ratios!$A$4:$C$500,3,FALSE)</f>
        <v>#N/A</v>
      </c>
      <c r="W428" s="44" t="e">
        <f>VLOOKUP($B428,散戶多空比!$A$6:$L$500,12,FALSE)</f>
        <v>#N/A</v>
      </c>
      <c r="X428" s="43" t="e">
        <f>VLOOKUP($B428,期貨大額交易人未沖銷部位!$A$4:$O$499,4,FALSE)</f>
        <v>#N/A</v>
      </c>
      <c r="Y428" s="43" t="e">
        <f>VLOOKUP($B428,期貨大額交易人未沖銷部位!$A$4:$O$499,7,FALSE)</f>
        <v>#N/A</v>
      </c>
      <c r="Z428" s="43" t="e">
        <f>VLOOKUP($B428,期貨大額交易人未沖銷部位!$A$4:$O$499,10,FALSE)</f>
        <v>#N/A</v>
      </c>
      <c r="AA428" s="43" t="e">
        <f>VLOOKUP($B428,期貨大額交易人未沖銷部位!$A$4:$O$499,13,FALSE)</f>
        <v>#N/A</v>
      </c>
      <c r="AB428" s="43" t="e">
        <f>VLOOKUP($B428,期貨大額交易人未沖銷部位!$A$4:$O$499,14,FALSE)</f>
        <v>#N/A</v>
      </c>
      <c r="AC428" s="43" t="e">
        <f>VLOOKUP($B428,期貨大額交易人未沖銷部位!$A$4:$O$499,15,FALSE)</f>
        <v>#N/A</v>
      </c>
      <c r="AD428" s="36" t="e">
        <f>VLOOKUP($B428,三大美股走勢!$A$4:$J$495,4,FALSE)</f>
        <v>#N/A</v>
      </c>
      <c r="AE428" s="36" t="e">
        <f>VLOOKUP($B428,三大美股走勢!$A$4:$J$495,7,FALSE)</f>
        <v>#N/A</v>
      </c>
      <c r="AF428" s="36" t="e">
        <f>VLOOKUP($B428,三大美股走勢!$A$4:$J$495,10,FALSE)</f>
        <v>#N/A</v>
      </c>
    </row>
    <row r="429" spans="2:32">
      <c r="B429" s="35">
        <v>43208</v>
      </c>
      <c r="C429" s="36" t="e">
        <f>VLOOKUP($B429,大盤與近月台指!$A$4:$I$499,2,FALSE)</f>
        <v>#N/A</v>
      </c>
      <c r="D429" s="37" t="e">
        <f>VLOOKUP($B429,大盤與近月台指!$A$4:$I$499,3,FALSE)</f>
        <v>#N/A</v>
      </c>
      <c r="E429" s="38" t="e">
        <f>VLOOKUP($B429,大盤與近月台指!$A$4:$I$499,4,FALSE)</f>
        <v>#N/A</v>
      </c>
      <c r="F429" s="36" t="e">
        <f>VLOOKUP($B429,大盤與近月台指!$A$4:$I$499,5,FALSE)</f>
        <v>#N/A</v>
      </c>
      <c r="G429" s="52" t="e">
        <f>VLOOKUP($B429,三大法人買賣超!$A$4:$I$500,3,FALSE)</f>
        <v>#N/A</v>
      </c>
      <c r="H429" s="37" t="e">
        <f>VLOOKUP($B429,三大法人買賣超!$A$4:$I$500,5,FALSE)</f>
        <v>#N/A</v>
      </c>
      <c r="I429" s="29" t="e">
        <f>VLOOKUP($B429,三大法人買賣超!$A$4:$I$500,7,FALSE)</f>
        <v>#N/A</v>
      </c>
      <c r="J429" s="29" t="e">
        <f>VLOOKUP($B429,三大法人買賣超!$A$4:$I$500,9,FALSE)</f>
        <v>#N/A</v>
      </c>
      <c r="K429" s="40">
        <f>新台幣匯率美元指數!B430</f>
        <v>0</v>
      </c>
      <c r="L429" s="41">
        <f>新台幣匯率美元指數!C430</f>
        <v>0</v>
      </c>
      <c r="M429" s="42">
        <f>新台幣匯率美元指數!D430</f>
        <v>0</v>
      </c>
      <c r="N429" s="29" t="e">
        <f>VLOOKUP($B429,期貨未平倉口數!$A$4:$M$499,4,FALSE)</f>
        <v>#N/A</v>
      </c>
      <c r="O429" s="29" t="e">
        <f>VLOOKUP($B429,期貨未平倉口數!$A$4:$M$499,9,FALSE)</f>
        <v>#N/A</v>
      </c>
      <c r="P429" s="29" t="e">
        <f>VLOOKUP($B429,期貨未平倉口數!$A$4:$M$499,10,FALSE)</f>
        <v>#N/A</v>
      </c>
      <c r="Q429" s="29" t="e">
        <f>VLOOKUP($B429,期貨未平倉口數!$A$4:$M$499,11,FALSE)</f>
        <v>#N/A</v>
      </c>
      <c r="R429" s="67" t="e">
        <f>VLOOKUP($B429,選擇權未平倉餘額!$A$4:$I$500,6,FALSE)</f>
        <v>#N/A</v>
      </c>
      <c r="S429" s="67" t="e">
        <f>VLOOKUP($B429,選擇權未平倉餘額!$A$4:$I$500,7,FALSE)</f>
        <v>#N/A</v>
      </c>
      <c r="T429" s="67" t="e">
        <f>VLOOKUP($B429,選擇權未平倉餘額!$A$4:$I$500,8,FALSE)</f>
        <v>#N/A</v>
      </c>
      <c r="U429" s="67" t="e">
        <f>VLOOKUP($B429,選擇權未平倉餘額!$A$4:$I$500,9,FALSE)</f>
        <v>#N/A</v>
      </c>
      <c r="V429" s="42" t="e">
        <f>VLOOKUP($B429,臺指選擇權P_C_Ratios!$A$4:$C$500,3,FALSE)</f>
        <v>#N/A</v>
      </c>
      <c r="W429" s="44" t="e">
        <f>VLOOKUP($B429,散戶多空比!$A$6:$L$500,12,FALSE)</f>
        <v>#N/A</v>
      </c>
      <c r="X429" s="43" t="e">
        <f>VLOOKUP($B429,期貨大額交易人未沖銷部位!$A$4:$O$499,4,FALSE)</f>
        <v>#N/A</v>
      </c>
      <c r="Y429" s="43" t="e">
        <f>VLOOKUP($B429,期貨大額交易人未沖銷部位!$A$4:$O$499,7,FALSE)</f>
        <v>#N/A</v>
      </c>
      <c r="Z429" s="43" t="e">
        <f>VLOOKUP($B429,期貨大額交易人未沖銷部位!$A$4:$O$499,10,FALSE)</f>
        <v>#N/A</v>
      </c>
      <c r="AA429" s="43" t="e">
        <f>VLOOKUP($B429,期貨大額交易人未沖銷部位!$A$4:$O$499,13,FALSE)</f>
        <v>#N/A</v>
      </c>
      <c r="AB429" s="43" t="e">
        <f>VLOOKUP($B429,期貨大額交易人未沖銷部位!$A$4:$O$499,14,FALSE)</f>
        <v>#N/A</v>
      </c>
      <c r="AC429" s="43" t="e">
        <f>VLOOKUP($B429,期貨大額交易人未沖銷部位!$A$4:$O$499,15,FALSE)</f>
        <v>#N/A</v>
      </c>
      <c r="AD429" s="36" t="e">
        <f>VLOOKUP($B429,三大美股走勢!$A$4:$J$495,4,FALSE)</f>
        <v>#N/A</v>
      </c>
      <c r="AE429" s="36" t="e">
        <f>VLOOKUP($B429,三大美股走勢!$A$4:$J$495,7,FALSE)</f>
        <v>#N/A</v>
      </c>
      <c r="AF429" s="36" t="e">
        <f>VLOOKUP($B429,三大美股走勢!$A$4:$J$495,10,FALSE)</f>
        <v>#N/A</v>
      </c>
    </row>
    <row r="430" spans="2:32">
      <c r="B430" s="35">
        <v>43209</v>
      </c>
      <c r="C430" s="36" t="e">
        <f>VLOOKUP($B430,大盤與近月台指!$A$4:$I$499,2,FALSE)</f>
        <v>#N/A</v>
      </c>
      <c r="D430" s="37" t="e">
        <f>VLOOKUP($B430,大盤與近月台指!$A$4:$I$499,3,FALSE)</f>
        <v>#N/A</v>
      </c>
      <c r="E430" s="38" t="e">
        <f>VLOOKUP($B430,大盤與近月台指!$A$4:$I$499,4,FALSE)</f>
        <v>#N/A</v>
      </c>
      <c r="F430" s="36" t="e">
        <f>VLOOKUP($B430,大盤與近月台指!$A$4:$I$499,5,FALSE)</f>
        <v>#N/A</v>
      </c>
      <c r="G430" s="52" t="e">
        <f>VLOOKUP($B430,三大法人買賣超!$A$4:$I$500,3,FALSE)</f>
        <v>#N/A</v>
      </c>
      <c r="H430" s="37" t="e">
        <f>VLOOKUP($B430,三大法人買賣超!$A$4:$I$500,5,FALSE)</f>
        <v>#N/A</v>
      </c>
      <c r="I430" s="29" t="e">
        <f>VLOOKUP($B430,三大法人買賣超!$A$4:$I$500,7,FALSE)</f>
        <v>#N/A</v>
      </c>
      <c r="J430" s="29" t="e">
        <f>VLOOKUP($B430,三大法人買賣超!$A$4:$I$500,9,FALSE)</f>
        <v>#N/A</v>
      </c>
      <c r="K430" s="40">
        <f>新台幣匯率美元指數!B431</f>
        <v>0</v>
      </c>
      <c r="L430" s="41">
        <f>新台幣匯率美元指數!C431</f>
        <v>0</v>
      </c>
      <c r="M430" s="42">
        <f>新台幣匯率美元指數!D431</f>
        <v>0</v>
      </c>
      <c r="N430" s="29" t="e">
        <f>VLOOKUP($B430,期貨未平倉口數!$A$4:$M$499,4,FALSE)</f>
        <v>#N/A</v>
      </c>
      <c r="O430" s="29" t="e">
        <f>VLOOKUP($B430,期貨未平倉口數!$A$4:$M$499,9,FALSE)</f>
        <v>#N/A</v>
      </c>
      <c r="P430" s="29" t="e">
        <f>VLOOKUP($B430,期貨未平倉口數!$A$4:$M$499,10,FALSE)</f>
        <v>#N/A</v>
      </c>
      <c r="Q430" s="29" t="e">
        <f>VLOOKUP($B430,期貨未平倉口數!$A$4:$M$499,11,FALSE)</f>
        <v>#N/A</v>
      </c>
      <c r="R430" s="67" t="e">
        <f>VLOOKUP($B430,選擇權未平倉餘額!$A$4:$I$500,6,FALSE)</f>
        <v>#N/A</v>
      </c>
      <c r="S430" s="67" t="e">
        <f>VLOOKUP($B430,選擇權未平倉餘額!$A$4:$I$500,7,FALSE)</f>
        <v>#N/A</v>
      </c>
      <c r="T430" s="67" t="e">
        <f>VLOOKUP($B430,選擇權未平倉餘額!$A$4:$I$500,8,FALSE)</f>
        <v>#N/A</v>
      </c>
      <c r="U430" s="67" t="e">
        <f>VLOOKUP($B430,選擇權未平倉餘額!$A$4:$I$500,9,FALSE)</f>
        <v>#N/A</v>
      </c>
      <c r="V430" s="42" t="e">
        <f>VLOOKUP($B430,臺指選擇權P_C_Ratios!$A$4:$C$500,3,FALSE)</f>
        <v>#N/A</v>
      </c>
      <c r="W430" s="44" t="e">
        <f>VLOOKUP($B430,散戶多空比!$A$6:$L$500,12,FALSE)</f>
        <v>#N/A</v>
      </c>
      <c r="X430" s="43" t="e">
        <f>VLOOKUP($B430,期貨大額交易人未沖銷部位!$A$4:$O$499,4,FALSE)</f>
        <v>#N/A</v>
      </c>
      <c r="Y430" s="43" t="e">
        <f>VLOOKUP($B430,期貨大額交易人未沖銷部位!$A$4:$O$499,7,FALSE)</f>
        <v>#N/A</v>
      </c>
      <c r="Z430" s="43" t="e">
        <f>VLOOKUP($B430,期貨大額交易人未沖銷部位!$A$4:$O$499,10,FALSE)</f>
        <v>#N/A</v>
      </c>
      <c r="AA430" s="43" t="e">
        <f>VLOOKUP($B430,期貨大額交易人未沖銷部位!$A$4:$O$499,13,FALSE)</f>
        <v>#N/A</v>
      </c>
      <c r="AB430" s="43" t="e">
        <f>VLOOKUP($B430,期貨大額交易人未沖銷部位!$A$4:$O$499,14,FALSE)</f>
        <v>#N/A</v>
      </c>
      <c r="AC430" s="43" t="e">
        <f>VLOOKUP($B430,期貨大額交易人未沖銷部位!$A$4:$O$499,15,FALSE)</f>
        <v>#N/A</v>
      </c>
      <c r="AD430" s="36" t="e">
        <f>VLOOKUP($B430,三大美股走勢!$A$4:$J$495,4,FALSE)</f>
        <v>#N/A</v>
      </c>
      <c r="AE430" s="36" t="e">
        <f>VLOOKUP($B430,三大美股走勢!$A$4:$J$495,7,FALSE)</f>
        <v>#N/A</v>
      </c>
      <c r="AF430" s="36" t="e">
        <f>VLOOKUP($B430,三大美股走勢!$A$4:$J$495,10,FALSE)</f>
        <v>#N/A</v>
      </c>
    </row>
    <row r="431" spans="2:32">
      <c r="B431" s="35">
        <v>43210</v>
      </c>
      <c r="C431" s="36" t="e">
        <f>VLOOKUP($B431,大盤與近月台指!$A$4:$I$499,2,FALSE)</f>
        <v>#N/A</v>
      </c>
      <c r="D431" s="37" t="e">
        <f>VLOOKUP($B431,大盤與近月台指!$A$4:$I$499,3,FALSE)</f>
        <v>#N/A</v>
      </c>
      <c r="E431" s="38" t="e">
        <f>VLOOKUP($B431,大盤與近月台指!$A$4:$I$499,4,FALSE)</f>
        <v>#N/A</v>
      </c>
      <c r="F431" s="36" t="e">
        <f>VLOOKUP($B431,大盤與近月台指!$A$4:$I$499,5,FALSE)</f>
        <v>#N/A</v>
      </c>
      <c r="G431" s="52" t="e">
        <f>VLOOKUP($B431,三大法人買賣超!$A$4:$I$500,3,FALSE)</f>
        <v>#N/A</v>
      </c>
      <c r="H431" s="37" t="e">
        <f>VLOOKUP($B431,三大法人買賣超!$A$4:$I$500,5,FALSE)</f>
        <v>#N/A</v>
      </c>
      <c r="I431" s="29" t="e">
        <f>VLOOKUP($B431,三大法人買賣超!$A$4:$I$500,7,FALSE)</f>
        <v>#N/A</v>
      </c>
      <c r="J431" s="29" t="e">
        <f>VLOOKUP($B431,三大法人買賣超!$A$4:$I$500,9,FALSE)</f>
        <v>#N/A</v>
      </c>
      <c r="K431" s="40">
        <f>新台幣匯率美元指數!B432</f>
        <v>0</v>
      </c>
      <c r="L431" s="41">
        <f>新台幣匯率美元指數!C432</f>
        <v>0</v>
      </c>
      <c r="M431" s="42">
        <f>新台幣匯率美元指數!D432</f>
        <v>0</v>
      </c>
      <c r="N431" s="29" t="e">
        <f>VLOOKUP($B431,期貨未平倉口數!$A$4:$M$499,4,FALSE)</f>
        <v>#N/A</v>
      </c>
      <c r="O431" s="29" t="e">
        <f>VLOOKUP($B431,期貨未平倉口數!$A$4:$M$499,9,FALSE)</f>
        <v>#N/A</v>
      </c>
      <c r="P431" s="29" t="e">
        <f>VLOOKUP($B431,期貨未平倉口數!$A$4:$M$499,10,FALSE)</f>
        <v>#N/A</v>
      </c>
      <c r="Q431" s="29" t="e">
        <f>VLOOKUP($B431,期貨未平倉口數!$A$4:$M$499,11,FALSE)</f>
        <v>#N/A</v>
      </c>
      <c r="R431" s="67" t="e">
        <f>VLOOKUP($B431,選擇權未平倉餘額!$A$4:$I$500,6,FALSE)</f>
        <v>#N/A</v>
      </c>
      <c r="S431" s="67" t="e">
        <f>VLOOKUP($B431,選擇權未平倉餘額!$A$4:$I$500,7,FALSE)</f>
        <v>#N/A</v>
      </c>
      <c r="T431" s="67" t="e">
        <f>VLOOKUP($B431,選擇權未平倉餘額!$A$4:$I$500,8,FALSE)</f>
        <v>#N/A</v>
      </c>
      <c r="U431" s="67" t="e">
        <f>VLOOKUP($B431,選擇權未平倉餘額!$A$4:$I$500,9,FALSE)</f>
        <v>#N/A</v>
      </c>
      <c r="V431" s="42" t="e">
        <f>VLOOKUP($B431,臺指選擇權P_C_Ratios!$A$4:$C$500,3,FALSE)</f>
        <v>#N/A</v>
      </c>
      <c r="W431" s="44" t="e">
        <f>VLOOKUP($B431,散戶多空比!$A$6:$L$500,12,FALSE)</f>
        <v>#N/A</v>
      </c>
      <c r="X431" s="43" t="e">
        <f>VLOOKUP($B431,期貨大額交易人未沖銷部位!$A$4:$O$499,4,FALSE)</f>
        <v>#N/A</v>
      </c>
      <c r="Y431" s="43" t="e">
        <f>VLOOKUP($B431,期貨大額交易人未沖銷部位!$A$4:$O$499,7,FALSE)</f>
        <v>#N/A</v>
      </c>
      <c r="Z431" s="43" t="e">
        <f>VLOOKUP($B431,期貨大額交易人未沖銷部位!$A$4:$O$499,10,FALSE)</f>
        <v>#N/A</v>
      </c>
      <c r="AA431" s="43" t="e">
        <f>VLOOKUP($B431,期貨大額交易人未沖銷部位!$A$4:$O$499,13,FALSE)</f>
        <v>#N/A</v>
      </c>
      <c r="AB431" s="43" t="e">
        <f>VLOOKUP($B431,期貨大額交易人未沖銷部位!$A$4:$O$499,14,FALSE)</f>
        <v>#N/A</v>
      </c>
      <c r="AC431" s="43" t="e">
        <f>VLOOKUP($B431,期貨大額交易人未沖銷部位!$A$4:$O$499,15,FALSE)</f>
        <v>#N/A</v>
      </c>
      <c r="AD431" s="36" t="e">
        <f>VLOOKUP($B431,三大美股走勢!$A$4:$J$495,4,FALSE)</f>
        <v>#N/A</v>
      </c>
      <c r="AE431" s="36" t="e">
        <f>VLOOKUP($B431,三大美股走勢!$A$4:$J$495,7,FALSE)</f>
        <v>#N/A</v>
      </c>
      <c r="AF431" s="36" t="e">
        <f>VLOOKUP($B431,三大美股走勢!$A$4:$J$495,10,FALSE)</f>
        <v>#N/A</v>
      </c>
    </row>
    <row r="432" spans="2:32">
      <c r="B432" s="35">
        <v>43211</v>
      </c>
      <c r="C432" s="36" t="e">
        <f>VLOOKUP($B432,大盤與近月台指!$A$4:$I$499,2,FALSE)</f>
        <v>#N/A</v>
      </c>
      <c r="D432" s="37" t="e">
        <f>VLOOKUP($B432,大盤與近月台指!$A$4:$I$499,3,FALSE)</f>
        <v>#N/A</v>
      </c>
      <c r="E432" s="38" t="e">
        <f>VLOOKUP($B432,大盤與近月台指!$A$4:$I$499,4,FALSE)</f>
        <v>#N/A</v>
      </c>
      <c r="F432" s="36" t="e">
        <f>VLOOKUP($B432,大盤與近月台指!$A$4:$I$499,5,FALSE)</f>
        <v>#N/A</v>
      </c>
      <c r="G432" s="52" t="e">
        <f>VLOOKUP($B432,三大法人買賣超!$A$4:$I$500,3,FALSE)</f>
        <v>#N/A</v>
      </c>
      <c r="H432" s="37" t="e">
        <f>VLOOKUP($B432,三大法人買賣超!$A$4:$I$500,5,FALSE)</f>
        <v>#N/A</v>
      </c>
      <c r="I432" s="29" t="e">
        <f>VLOOKUP($B432,三大法人買賣超!$A$4:$I$500,7,FALSE)</f>
        <v>#N/A</v>
      </c>
      <c r="J432" s="29" t="e">
        <f>VLOOKUP($B432,三大法人買賣超!$A$4:$I$500,9,FALSE)</f>
        <v>#N/A</v>
      </c>
      <c r="K432" s="40">
        <f>新台幣匯率美元指數!B433</f>
        <v>0</v>
      </c>
      <c r="L432" s="41">
        <f>新台幣匯率美元指數!C433</f>
        <v>0</v>
      </c>
      <c r="M432" s="42">
        <f>新台幣匯率美元指數!D433</f>
        <v>0</v>
      </c>
      <c r="N432" s="29" t="e">
        <f>VLOOKUP($B432,期貨未平倉口數!$A$4:$M$499,4,FALSE)</f>
        <v>#N/A</v>
      </c>
      <c r="O432" s="29" t="e">
        <f>VLOOKUP($B432,期貨未平倉口數!$A$4:$M$499,9,FALSE)</f>
        <v>#N/A</v>
      </c>
      <c r="P432" s="29" t="e">
        <f>VLOOKUP($B432,期貨未平倉口數!$A$4:$M$499,10,FALSE)</f>
        <v>#N/A</v>
      </c>
      <c r="Q432" s="29" t="e">
        <f>VLOOKUP($B432,期貨未平倉口數!$A$4:$M$499,11,FALSE)</f>
        <v>#N/A</v>
      </c>
      <c r="R432" s="67" t="e">
        <f>VLOOKUP($B432,選擇權未平倉餘額!$A$4:$I$500,6,FALSE)</f>
        <v>#N/A</v>
      </c>
      <c r="S432" s="67" t="e">
        <f>VLOOKUP($B432,選擇權未平倉餘額!$A$4:$I$500,7,FALSE)</f>
        <v>#N/A</v>
      </c>
      <c r="T432" s="67" t="e">
        <f>VLOOKUP($B432,選擇權未平倉餘額!$A$4:$I$500,8,FALSE)</f>
        <v>#N/A</v>
      </c>
      <c r="U432" s="67" t="e">
        <f>VLOOKUP($B432,選擇權未平倉餘額!$A$4:$I$500,9,FALSE)</f>
        <v>#N/A</v>
      </c>
      <c r="V432" s="42" t="e">
        <f>VLOOKUP($B432,臺指選擇權P_C_Ratios!$A$4:$C$500,3,FALSE)</f>
        <v>#N/A</v>
      </c>
      <c r="W432" s="44" t="e">
        <f>VLOOKUP($B432,散戶多空比!$A$6:$L$500,12,FALSE)</f>
        <v>#N/A</v>
      </c>
      <c r="X432" s="43" t="e">
        <f>VLOOKUP($B432,期貨大額交易人未沖銷部位!$A$4:$O$499,4,FALSE)</f>
        <v>#N/A</v>
      </c>
      <c r="Y432" s="43" t="e">
        <f>VLOOKUP($B432,期貨大額交易人未沖銷部位!$A$4:$O$499,7,FALSE)</f>
        <v>#N/A</v>
      </c>
      <c r="Z432" s="43" t="e">
        <f>VLOOKUP($B432,期貨大額交易人未沖銷部位!$A$4:$O$499,10,FALSE)</f>
        <v>#N/A</v>
      </c>
      <c r="AA432" s="43" t="e">
        <f>VLOOKUP($B432,期貨大額交易人未沖銷部位!$A$4:$O$499,13,FALSE)</f>
        <v>#N/A</v>
      </c>
      <c r="AB432" s="43" t="e">
        <f>VLOOKUP($B432,期貨大額交易人未沖銷部位!$A$4:$O$499,14,FALSE)</f>
        <v>#N/A</v>
      </c>
      <c r="AC432" s="43" t="e">
        <f>VLOOKUP($B432,期貨大額交易人未沖銷部位!$A$4:$O$499,15,FALSE)</f>
        <v>#N/A</v>
      </c>
      <c r="AD432" s="36" t="e">
        <f>VLOOKUP($B432,三大美股走勢!$A$4:$J$495,4,FALSE)</f>
        <v>#N/A</v>
      </c>
      <c r="AE432" s="36" t="e">
        <f>VLOOKUP($B432,三大美股走勢!$A$4:$J$495,7,FALSE)</f>
        <v>#N/A</v>
      </c>
      <c r="AF432" s="36" t="e">
        <f>VLOOKUP($B432,三大美股走勢!$A$4:$J$495,10,FALSE)</f>
        <v>#N/A</v>
      </c>
    </row>
    <row r="433" spans="2:32">
      <c r="B433" s="35">
        <v>43212</v>
      </c>
      <c r="C433" s="36" t="e">
        <f>VLOOKUP($B433,大盤與近月台指!$A$4:$I$499,2,FALSE)</f>
        <v>#N/A</v>
      </c>
      <c r="D433" s="37" t="e">
        <f>VLOOKUP($B433,大盤與近月台指!$A$4:$I$499,3,FALSE)</f>
        <v>#N/A</v>
      </c>
      <c r="E433" s="38" t="e">
        <f>VLOOKUP($B433,大盤與近月台指!$A$4:$I$499,4,FALSE)</f>
        <v>#N/A</v>
      </c>
      <c r="F433" s="36" t="e">
        <f>VLOOKUP($B433,大盤與近月台指!$A$4:$I$499,5,FALSE)</f>
        <v>#N/A</v>
      </c>
      <c r="G433" s="52" t="e">
        <f>VLOOKUP($B433,三大法人買賣超!$A$4:$I$500,3,FALSE)</f>
        <v>#N/A</v>
      </c>
      <c r="H433" s="37" t="e">
        <f>VLOOKUP($B433,三大法人買賣超!$A$4:$I$500,5,FALSE)</f>
        <v>#N/A</v>
      </c>
      <c r="I433" s="29" t="e">
        <f>VLOOKUP($B433,三大法人買賣超!$A$4:$I$500,7,FALSE)</f>
        <v>#N/A</v>
      </c>
      <c r="J433" s="29" t="e">
        <f>VLOOKUP($B433,三大法人買賣超!$A$4:$I$500,9,FALSE)</f>
        <v>#N/A</v>
      </c>
      <c r="K433" s="40">
        <f>新台幣匯率美元指數!B434</f>
        <v>0</v>
      </c>
      <c r="L433" s="41">
        <f>新台幣匯率美元指數!C434</f>
        <v>0</v>
      </c>
      <c r="M433" s="42">
        <f>新台幣匯率美元指數!D434</f>
        <v>0</v>
      </c>
      <c r="N433" s="29" t="e">
        <f>VLOOKUP($B433,期貨未平倉口數!$A$4:$M$499,4,FALSE)</f>
        <v>#N/A</v>
      </c>
      <c r="O433" s="29" t="e">
        <f>VLOOKUP($B433,期貨未平倉口數!$A$4:$M$499,9,FALSE)</f>
        <v>#N/A</v>
      </c>
      <c r="P433" s="29" t="e">
        <f>VLOOKUP($B433,期貨未平倉口數!$A$4:$M$499,10,FALSE)</f>
        <v>#N/A</v>
      </c>
      <c r="Q433" s="29" t="e">
        <f>VLOOKUP($B433,期貨未平倉口數!$A$4:$M$499,11,FALSE)</f>
        <v>#N/A</v>
      </c>
      <c r="R433" s="67" t="e">
        <f>VLOOKUP($B433,選擇權未平倉餘額!$A$4:$I$500,6,FALSE)</f>
        <v>#N/A</v>
      </c>
      <c r="S433" s="67" t="e">
        <f>VLOOKUP($B433,選擇權未平倉餘額!$A$4:$I$500,7,FALSE)</f>
        <v>#N/A</v>
      </c>
      <c r="T433" s="67" t="e">
        <f>VLOOKUP($B433,選擇權未平倉餘額!$A$4:$I$500,8,FALSE)</f>
        <v>#N/A</v>
      </c>
      <c r="U433" s="67" t="e">
        <f>VLOOKUP($B433,選擇權未平倉餘額!$A$4:$I$500,9,FALSE)</f>
        <v>#N/A</v>
      </c>
      <c r="V433" s="42" t="e">
        <f>VLOOKUP($B433,臺指選擇權P_C_Ratios!$A$4:$C$500,3,FALSE)</f>
        <v>#N/A</v>
      </c>
      <c r="W433" s="44" t="e">
        <f>VLOOKUP($B433,散戶多空比!$A$6:$L$500,12,FALSE)</f>
        <v>#N/A</v>
      </c>
      <c r="X433" s="43" t="e">
        <f>VLOOKUP($B433,期貨大額交易人未沖銷部位!$A$4:$O$499,4,FALSE)</f>
        <v>#N/A</v>
      </c>
      <c r="Y433" s="43" t="e">
        <f>VLOOKUP($B433,期貨大額交易人未沖銷部位!$A$4:$O$499,7,FALSE)</f>
        <v>#N/A</v>
      </c>
      <c r="Z433" s="43" t="e">
        <f>VLOOKUP($B433,期貨大額交易人未沖銷部位!$A$4:$O$499,10,FALSE)</f>
        <v>#N/A</v>
      </c>
      <c r="AA433" s="43" t="e">
        <f>VLOOKUP($B433,期貨大額交易人未沖銷部位!$A$4:$O$499,13,FALSE)</f>
        <v>#N/A</v>
      </c>
      <c r="AB433" s="43" t="e">
        <f>VLOOKUP($B433,期貨大額交易人未沖銷部位!$A$4:$O$499,14,FALSE)</f>
        <v>#N/A</v>
      </c>
      <c r="AC433" s="43" t="e">
        <f>VLOOKUP($B433,期貨大額交易人未沖銷部位!$A$4:$O$499,15,FALSE)</f>
        <v>#N/A</v>
      </c>
      <c r="AD433" s="36" t="e">
        <f>VLOOKUP($B433,三大美股走勢!$A$4:$J$495,4,FALSE)</f>
        <v>#N/A</v>
      </c>
      <c r="AE433" s="36" t="e">
        <f>VLOOKUP($B433,三大美股走勢!$A$4:$J$495,7,FALSE)</f>
        <v>#N/A</v>
      </c>
      <c r="AF433" s="36" t="e">
        <f>VLOOKUP($B433,三大美股走勢!$A$4:$J$495,10,FALSE)</f>
        <v>#N/A</v>
      </c>
    </row>
    <row r="434" spans="2:32">
      <c r="B434" s="35">
        <v>43213</v>
      </c>
      <c r="C434" s="36" t="e">
        <f>VLOOKUP($B434,大盤與近月台指!$A$4:$I$499,2,FALSE)</f>
        <v>#N/A</v>
      </c>
      <c r="D434" s="37" t="e">
        <f>VLOOKUP($B434,大盤與近月台指!$A$4:$I$499,3,FALSE)</f>
        <v>#N/A</v>
      </c>
      <c r="E434" s="38" t="e">
        <f>VLOOKUP($B434,大盤與近月台指!$A$4:$I$499,4,FALSE)</f>
        <v>#N/A</v>
      </c>
      <c r="F434" s="36" t="e">
        <f>VLOOKUP($B434,大盤與近月台指!$A$4:$I$499,5,FALSE)</f>
        <v>#N/A</v>
      </c>
      <c r="G434" s="52" t="e">
        <f>VLOOKUP($B434,三大法人買賣超!$A$4:$I$500,3,FALSE)</f>
        <v>#N/A</v>
      </c>
      <c r="H434" s="37" t="e">
        <f>VLOOKUP($B434,三大法人買賣超!$A$4:$I$500,5,FALSE)</f>
        <v>#N/A</v>
      </c>
      <c r="I434" s="29" t="e">
        <f>VLOOKUP($B434,三大法人買賣超!$A$4:$I$500,7,FALSE)</f>
        <v>#N/A</v>
      </c>
      <c r="J434" s="29" t="e">
        <f>VLOOKUP($B434,三大法人買賣超!$A$4:$I$500,9,FALSE)</f>
        <v>#N/A</v>
      </c>
      <c r="K434" s="40">
        <f>新台幣匯率美元指數!B435</f>
        <v>0</v>
      </c>
      <c r="L434" s="41">
        <f>新台幣匯率美元指數!C435</f>
        <v>0</v>
      </c>
      <c r="M434" s="42">
        <f>新台幣匯率美元指數!D435</f>
        <v>0</v>
      </c>
      <c r="N434" s="29" t="e">
        <f>VLOOKUP($B434,期貨未平倉口數!$A$4:$M$499,4,FALSE)</f>
        <v>#N/A</v>
      </c>
      <c r="O434" s="29" t="e">
        <f>VLOOKUP($B434,期貨未平倉口數!$A$4:$M$499,9,FALSE)</f>
        <v>#N/A</v>
      </c>
      <c r="P434" s="29" t="e">
        <f>VLOOKUP($B434,期貨未平倉口數!$A$4:$M$499,10,FALSE)</f>
        <v>#N/A</v>
      </c>
      <c r="Q434" s="29" t="e">
        <f>VLOOKUP($B434,期貨未平倉口數!$A$4:$M$499,11,FALSE)</f>
        <v>#N/A</v>
      </c>
      <c r="R434" s="67" t="e">
        <f>VLOOKUP($B434,選擇權未平倉餘額!$A$4:$I$500,6,FALSE)</f>
        <v>#N/A</v>
      </c>
      <c r="S434" s="67" t="e">
        <f>VLOOKUP($B434,選擇權未平倉餘額!$A$4:$I$500,7,FALSE)</f>
        <v>#N/A</v>
      </c>
      <c r="T434" s="67" t="e">
        <f>VLOOKUP($B434,選擇權未平倉餘額!$A$4:$I$500,8,FALSE)</f>
        <v>#N/A</v>
      </c>
      <c r="U434" s="67" t="e">
        <f>VLOOKUP($B434,選擇權未平倉餘額!$A$4:$I$500,9,FALSE)</f>
        <v>#N/A</v>
      </c>
      <c r="V434" s="42" t="e">
        <f>VLOOKUP($B434,臺指選擇權P_C_Ratios!$A$4:$C$500,3,FALSE)</f>
        <v>#N/A</v>
      </c>
      <c r="W434" s="44" t="e">
        <f>VLOOKUP($B434,散戶多空比!$A$6:$L$500,12,FALSE)</f>
        <v>#N/A</v>
      </c>
      <c r="X434" s="43" t="e">
        <f>VLOOKUP($B434,期貨大額交易人未沖銷部位!$A$4:$O$499,4,FALSE)</f>
        <v>#N/A</v>
      </c>
      <c r="Y434" s="43" t="e">
        <f>VLOOKUP($B434,期貨大額交易人未沖銷部位!$A$4:$O$499,7,FALSE)</f>
        <v>#N/A</v>
      </c>
      <c r="Z434" s="43" t="e">
        <f>VLOOKUP($B434,期貨大額交易人未沖銷部位!$A$4:$O$499,10,FALSE)</f>
        <v>#N/A</v>
      </c>
      <c r="AA434" s="43" t="e">
        <f>VLOOKUP($B434,期貨大額交易人未沖銷部位!$A$4:$O$499,13,FALSE)</f>
        <v>#N/A</v>
      </c>
      <c r="AB434" s="43" t="e">
        <f>VLOOKUP($B434,期貨大額交易人未沖銷部位!$A$4:$O$499,14,FALSE)</f>
        <v>#N/A</v>
      </c>
      <c r="AC434" s="43" t="e">
        <f>VLOOKUP($B434,期貨大額交易人未沖銷部位!$A$4:$O$499,15,FALSE)</f>
        <v>#N/A</v>
      </c>
      <c r="AD434" s="36" t="e">
        <f>VLOOKUP($B434,三大美股走勢!$A$4:$J$495,4,FALSE)</f>
        <v>#N/A</v>
      </c>
      <c r="AE434" s="36" t="e">
        <f>VLOOKUP($B434,三大美股走勢!$A$4:$J$495,7,FALSE)</f>
        <v>#N/A</v>
      </c>
      <c r="AF434" s="36" t="e">
        <f>VLOOKUP($B434,三大美股走勢!$A$4:$J$495,10,FALSE)</f>
        <v>#N/A</v>
      </c>
    </row>
    <row r="435" spans="2:32">
      <c r="B435" s="35">
        <v>43214</v>
      </c>
      <c r="C435" s="36" t="e">
        <f>VLOOKUP($B435,大盤與近月台指!$A$4:$I$499,2,FALSE)</f>
        <v>#N/A</v>
      </c>
      <c r="D435" s="37" t="e">
        <f>VLOOKUP($B435,大盤與近月台指!$A$4:$I$499,3,FALSE)</f>
        <v>#N/A</v>
      </c>
      <c r="E435" s="38" t="e">
        <f>VLOOKUP($B435,大盤與近月台指!$A$4:$I$499,4,FALSE)</f>
        <v>#N/A</v>
      </c>
      <c r="F435" s="36" t="e">
        <f>VLOOKUP($B435,大盤與近月台指!$A$4:$I$499,5,FALSE)</f>
        <v>#N/A</v>
      </c>
      <c r="G435" s="52" t="e">
        <f>VLOOKUP($B435,三大法人買賣超!$A$4:$I$500,3,FALSE)</f>
        <v>#N/A</v>
      </c>
      <c r="H435" s="37" t="e">
        <f>VLOOKUP($B435,三大法人買賣超!$A$4:$I$500,5,FALSE)</f>
        <v>#N/A</v>
      </c>
      <c r="I435" s="29" t="e">
        <f>VLOOKUP($B435,三大法人買賣超!$A$4:$I$500,7,FALSE)</f>
        <v>#N/A</v>
      </c>
      <c r="J435" s="29" t="e">
        <f>VLOOKUP($B435,三大法人買賣超!$A$4:$I$500,9,FALSE)</f>
        <v>#N/A</v>
      </c>
      <c r="K435" s="40">
        <f>新台幣匯率美元指數!B436</f>
        <v>0</v>
      </c>
      <c r="L435" s="41">
        <f>新台幣匯率美元指數!C436</f>
        <v>0</v>
      </c>
      <c r="M435" s="42">
        <f>新台幣匯率美元指數!D436</f>
        <v>0</v>
      </c>
      <c r="N435" s="29" t="e">
        <f>VLOOKUP($B435,期貨未平倉口數!$A$4:$M$499,4,FALSE)</f>
        <v>#N/A</v>
      </c>
      <c r="O435" s="29" t="e">
        <f>VLOOKUP($B435,期貨未平倉口數!$A$4:$M$499,9,FALSE)</f>
        <v>#N/A</v>
      </c>
      <c r="P435" s="29" t="e">
        <f>VLOOKUP($B435,期貨未平倉口數!$A$4:$M$499,10,FALSE)</f>
        <v>#N/A</v>
      </c>
      <c r="Q435" s="29" t="e">
        <f>VLOOKUP($B435,期貨未平倉口數!$A$4:$M$499,11,FALSE)</f>
        <v>#N/A</v>
      </c>
      <c r="R435" s="67" t="e">
        <f>VLOOKUP($B435,選擇權未平倉餘額!$A$4:$I$500,6,FALSE)</f>
        <v>#N/A</v>
      </c>
      <c r="S435" s="67" t="e">
        <f>VLOOKUP($B435,選擇權未平倉餘額!$A$4:$I$500,7,FALSE)</f>
        <v>#N/A</v>
      </c>
      <c r="T435" s="67" t="e">
        <f>VLOOKUP($B435,選擇權未平倉餘額!$A$4:$I$500,8,FALSE)</f>
        <v>#N/A</v>
      </c>
      <c r="U435" s="67" t="e">
        <f>VLOOKUP($B435,選擇權未平倉餘額!$A$4:$I$500,9,FALSE)</f>
        <v>#N/A</v>
      </c>
      <c r="V435" s="42" t="e">
        <f>VLOOKUP($B435,臺指選擇權P_C_Ratios!$A$4:$C$500,3,FALSE)</f>
        <v>#N/A</v>
      </c>
      <c r="W435" s="44" t="e">
        <f>VLOOKUP($B435,散戶多空比!$A$6:$L$500,12,FALSE)</f>
        <v>#N/A</v>
      </c>
      <c r="X435" s="43" t="e">
        <f>VLOOKUP($B435,期貨大額交易人未沖銷部位!$A$4:$O$499,4,FALSE)</f>
        <v>#N/A</v>
      </c>
      <c r="Y435" s="43" t="e">
        <f>VLOOKUP($B435,期貨大額交易人未沖銷部位!$A$4:$O$499,7,FALSE)</f>
        <v>#N/A</v>
      </c>
      <c r="Z435" s="43" t="e">
        <f>VLOOKUP($B435,期貨大額交易人未沖銷部位!$A$4:$O$499,10,FALSE)</f>
        <v>#N/A</v>
      </c>
      <c r="AA435" s="43" t="e">
        <f>VLOOKUP($B435,期貨大額交易人未沖銷部位!$A$4:$O$499,13,FALSE)</f>
        <v>#N/A</v>
      </c>
      <c r="AB435" s="43" t="e">
        <f>VLOOKUP($B435,期貨大額交易人未沖銷部位!$A$4:$O$499,14,FALSE)</f>
        <v>#N/A</v>
      </c>
      <c r="AC435" s="43" t="e">
        <f>VLOOKUP($B435,期貨大額交易人未沖銷部位!$A$4:$O$499,15,FALSE)</f>
        <v>#N/A</v>
      </c>
      <c r="AD435" s="36" t="e">
        <f>VLOOKUP($B435,三大美股走勢!$A$4:$J$495,4,FALSE)</f>
        <v>#N/A</v>
      </c>
      <c r="AE435" s="36" t="e">
        <f>VLOOKUP($B435,三大美股走勢!$A$4:$J$495,7,FALSE)</f>
        <v>#N/A</v>
      </c>
      <c r="AF435" s="36" t="e">
        <f>VLOOKUP($B435,三大美股走勢!$A$4:$J$495,10,FALSE)</f>
        <v>#N/A</v>
      </c>
    </row>
    <row r="436" spans="2:32">
      <c r="B436" s="35">
        <v>43215</v>
      </c>
      <c r="C436" s="36" t="e">
        <f>VLOOKUP($B436,大盤與近月台指!$A$4:$I$499,2,FALSE)</f>
        <v>#N/A</v>
      </c>
      <c r="D436" s="37" t="e">
        <f>VLOOKUP($B436,大盤與近月台指!$A$4:$I$499,3,FALSE)</f>
        <v>#N/A</v>
      </c>
      <c r="E436" s="38" t="e">
        <f>VLOOKUP($B436,大盤與近月台指!$A$4:$I$499,4,FALSE)</f>
        <v>#N/A</v>
      </c>
      <c r="F436" s="36" t="e">
        <f>VLOOKUP($B436,大盤與近月台指!$A$4:$I$499,5,FALSE)</f>
        <v>#N/A</v>
      </c>
      <c r="G436" s="52" t="e">
        <f>VLOOKUP($B436,三大法人買賣超!$A$4:$I$500,3,FALSE)</f>
        <v>#N/A</v>
      </c>
      <c r="H436" s="37" t="e">
        <f>VLOOKUP($B436,三大法人買賣超!$A$4:$I$500,5,FALSE)</f>
        <v>#N/A</v>
      </c>
      <c r="I436" s="29" t="e">
        <f>VLOOKUP($B436,三大法人買賣超!$A$4:$I$500,7,FALSE)</f>
        <v>#N/A</v>
      </c>
      <c r="J436" s="29" t="e">
        <f>VLOOKUP($B436,三大法人買賣超!$A$4:$I$500,9,FALSE)</f>
        <v>#N/A</v>
      </c>
      <c r="K436" s="40">
        <f>新台幣匯率美元指數!B437</f>
        <v>0</v>
      </c>
      <c r="L436" s="41">
        <f>新台幣匯率美元指數!C437</f>
        <v>0</v>
      </c>
      <c r="M436" s="42">
        <f>新台幣匯率美元指數!D437</f>
        <v>0</v>
      </c>
      <c r="N436" s="29" t="e">
        <f>VLOOKUP($B436,期貨未平倉口數!$A$4:$M$499,4,FALSE)</f>
        <v>#N/A</v>
      </c>
      <c r="O436" s="29" t="e">
        <f>VLOOKUP($B436,期貨未平倉口數!$A$4:$M$499,9,FALSE)</f>
        <v>#N/A</v>
      </c>
      <c r="P436" s="29" t="e">
        <f>VLOOKUP($B436,期貨未平倉口數!$A$4:$M$499,10,FALSE)</f>
        <v>#N/A</v>
      </c>
      <c r="Q436" s="29" t="e">
        <f>VLOOKUP($B436,期貨未平倉口數!$A$4:$M$499,11,FALSE)</f>
        <v>#N/A</v>
      </c>
      <c r="R436" s="67" t="e">
        <f>VLOOKUP($B436,選擇權未平倉餘額!$A$4:$I$500,6,FALSE)</f>
        <v>#N/A</v>
      </c>
      <c r="S436" s="67" t="e">
        <f>VLOOKUP($B436,選擇權未平倉餘額!$A$4:$I$500,7,FALSE)</f>
        <v>#N/A</v>
      </c>
      <c r="T436" s="67" t="e">
        <f>VLOOKUP($B436,選擇權未平倉餘額!$A$4:$I$500,8,FALSE)</f>
        <v>#N/A</v>
      </c>
      <c r="U436" s="67" t="e">
        <f>VLOOKUP($B436,選擇權未平倉餘額!$A$4:$I$500,9,FALSE)</f>
        <v>#N/A</v>
      </c>
      <c r="V436" s="42" t="e">
        <f>VLOOKUP($B436,臺指選擇權P_C_Ratios!$A$4:$C$500,3,FALSE)</f>
        <v>#N/A</v>
      </c>
      <c r="W436" s="44" t="e">
        <f>VLOOKUP($B436,散戶多空比!$A$6:$L$500,12,FALSE)</f>
        <v>#N/A</v>
      </c>
      <c r="X436" s="43" t="e">
        <f>VLOOKUP($B436,期貨大額交易人未沖銷部位!$A$4:$O$499,4,FALSE)</f>
        <v>#N/A</v>
      </c>
      <c r="Y436" s="43" t="e">
        <f>VLOOKUP($B436,期貨大額交易人未沖銷部位!$A$4:$O$499,7,FALSE)</f>
        <v>#N/A</v>
      </c>
      <c r="Z436" s="43" t="e">
        <f>VLOOKUP($B436,期貨大額交易人未沖銷部位!$A$4:$O$499,10,FALSE)</f>
        <v>#N/A</v>
      </c>
      <c r="AA436" s="43" t="e">
        <f>VLOOKUP($B436,期貨大額交易人未沖銷部位!$A$4:$O$499,13,FALSE)</f>
        <v>#N/A</v>
      </c>
      <c r="AB436" s="43" t="e">
        <f>VLOOKUP($B436,期貨大額交易人未沖銷部位!$A$4:$O$499,14,FALSE)</f>
        <v>#N/A</v>
      </c>
      <c r="AC436" s="43" t="e">
        <f>VLOOKUP($B436,期貨大額交易人未沖銷部位!$A$4:$O$499,15,FALSE)</f>
        <v>#N/A</v>
      </c>
      <c r="AD436" s="36" t="e">
        <f>VLOOKUP($B436,三大美股走勢!$A$4:$J$495,4,FALSE)</f>
        <v>#N/A</v>
      </c>
      <c r="AE436" s="36" t="e">
        <f>VLOOKUP($B436,三大美股走勢!$A$4:$J$495,7,FALSE)</f>
        <v>#N/A</v>
      </c>
      <c r="AF436" s="36" t="e">
        <f>VLOOKUP($B436,三大美股走勢!$A$4:$J$495,10,FALSE)</f>
        <v>#N/A</v>
      </c>
    </row>
    <row r="437" spans="2:32">
      <c r="B437" s="35">
        <v>43216</v>
      </c>
      <c r="C437" s="36" t="e">
        <f>VLOOKUP($B437,大盤與近月台指!$A$4:$I$499,2,FALSE)</f>
        <v>#N/A</v>
      </c>
      <c r="D437" s="37" t="e">
        <f>VLOOKUP($B437,大盤與近月台指!$A$4:$I$499,3,FALSE)</f>
        <v>#N/A</v>
      </c>
      <c r="E437" s="38" t="e">
        <f>VLOOKUP($B437,大盤與近月台指!$A$4:$I$499,4,FALSE)</f>
        <v>#N/A</v>
      </c>
      <c r="F437" s="36" t="e">
        <f>VLOOKUP($B437,大盤與近月台指!$A$4:$I$499,5,FALSE)</f>
        <v>#N/A</v>
      </c>
      <c r="G437" s="52" t="e">
        <f>VLOOKUP($B437,三大法人買賣超!$A$4:$I$500,3,FALSE)</f>
        <v>#N/A</v>
      </c>
      <c r="H437" s="37" t="e">
        <f>VLOOKUP($B437,三大法人買賣超!$A$4:$I$500,5,FALSE)</f>
        <v>#N/A</v>
      </c>
      <c r="I437" s="29" t="e">
        <f>VLOOKUP($B437,三大法人買賣超!$A$4:$I$500,7,FALSE)</f>
        <v>#N/A</v>
      </c>
      <c r="J437" s="29" t="e">
        <f>VLOOKUP($B437,三大法人買賣超!$A$4:$I$500,9,FALSE)</f>
        <v>#N/A</v>
      </c>
      <c r="K437" s="40">
        <f>新台幣匯率美元指數!B438</f>
        <v>0</v>
      </c>
      <c r="L437" s="41">
        <f>新台幣匯率美元指數!C438</f>
        <v>0</v>
      </c>
      <c r="M437" s="42">
        <f>新台幣匯率美元指數!D438</f>
        <v>0</v>
      </c>
      <c r="N437" s="29" t="e">
        <f>VLOOKUP($B437,期貨未平倉口數!$A$4:$M$499,4,FALSE)</f>
        <v>#N/A</v>
      </c>
      <c r="O437" s="29" t="e">
        <f>VLOOKUP($B437,期貨未平倉口數!$A$4:$M$499,9,FALSE)</f>
        <v>#N/A</v>
      </c>
      <c r="P437" s="29" t="e">
        <f>VLOOKUP($B437,期貨未平倉口數!$A$4:$M$499,10,FALSE)</f>
        <v>#N/A</v>
      </c>
      <c r="Q437" s="29" t="e">
        <f>VLOOKUP($B437,期貨未平倉口數!$A$4:$M$499,11,FALSE)</f>
        <v>#N/A</v>
      </c>
      <c r="R437" s="67" t="e">
        <f>VLOOKUP($B437,選擇權未平倉餘額!$A$4:$I$500,6,FALSE)</f>
        <v>#N/A</v>
      </c>
      <c r="S437" s="67" t="e">
        <f>VLOOKUP($B437,選擇權未平倉餘額!$A$4:$I$500,7,FALSE)</f>
        <v>#N/A</v>
      </c>
      <c r="T437" s="67" t="e">
        <f>VLOOKUP($B437,選擇權未平倉餘額!$A$4:$I$500,8,FALSE)</f>
        <v>#N/A</v>
      </c>
      <c r="U437" s="67" t="e">
        <f>VLOOKUP($B437,選擇權未平倉餘額!$A$4:$I$500,9,FALSE)</f>
        <v>#N/A</v>
      </c>
      <c r="V437" s="42" t="e">
        <f>VLOOKUP($B437,臺指選擇權P_C_Ratios!$A$4:$C$500,3,FALSE)</f>
        <v>#N/A</v>
      </c>
      <c r="W437" s="44" t="e">
        <f>VLOOKUP($B437,散戶多空比!$A$6:$L$500,12,FALSE)</f>
        <v>#N/A</v>
      </c>
      <c r="X437" s="43" t="e">
        <f>VLOOKUP($B437,期貨大額交易人未沖銷部位!$A$4:$O$499,4,FALSE)</f>
        <v>#N/A</v>
      </c>
      <c r="Y437" s="43" t="e">
        <f>VLOOKUP($B437,期貨大額交易人未沖銷部位!$A$4:$O$499,7,FALSE)</f>
        <v>#N/A</v>
      </c>
      <c r="Z437" s="43" t="e">
        <f>VLOOKUP($B437,期貨大額交易人未沖銷部位!$A$4:$O$499,10,FALSE)</f>
        <v>#N/A</v>
      </c>
      <c r="AA437" s="43" t="e">
        <f>VLOOKUP($B437,期貨大額交易人未沖銷部位!$A$4:$O$499,13,FALSE)</f>
        <v>#N/A</v>
      </c>
      <c r="AB437" s="43" t="e">
        <f>VLOOKUP($B437,期貨大額交易人未沖銷部位!$A$4:$O$499,14,FALSE)</f>
        <v>#N/A</v>
      </c>
      <c r="AC437" s="43" t="e">
        <f>VLOOKUP($B437,期貨大額交易人未沖銷部位!$A$4:$O$499,15,FALSE)</f>
        <v>#N/A</v>
      </c>
      <c r="AD437" s="36" t="e">
        <f>VLOOKUP($B437,三大美股走勢!$A$4:$J$495,4,FALSE)</f>
        <v>#N/A</v>
      </c>
      <c r="AE437" s="36" t="e">
        <f>VLOOKUP($B437,三大美股走勢!$A$4:$J$495,7,FALSE)</f>
        <v>#N/A</v>
      </c>
      <c r="AF437" s="36" t="e">
        <f>VLOOKUP($B437,三大美股走勢!$A$4:$J$495,10,FALSE)</f>
        <v>#N/A</v>
      </c>
    </row>
    <row r="438" spans="2:32">
      <c r="B438" s="35">
        <v>43217</v>
      </c>
      <c r="C438" s="36" t="e">
        <f>VLOOKUP($B438,大盤與近月台指!$A$4:$I$499,2,FALSE)</f>
        <v>#N/A</v>
      </c>
      <c r="D438" s="37" t="e">
        <f>VLOOKUP($B438,大盤與近月台指!$A$4:$I$499,3,FALSE)</f>
        <v>#N/A</v>
      </c>
      <c r="E438" s="38" t="e">
        <f>VLOOKUP($B438,大盤與近月台指!$A$4:$I$499,4,FALSE)</f>
        <v>#N/A</v>
      </c>
      <c r="F438" s="36" t="e">
        <f>VLOOKUP($B438,大盤與近月台指!$A$4:$I$499,5,FALSE)</f>
        <v>#N/A</v>
      </c>
      <c r="G438" s="52" t="e">
        <f>VLOOKUP($B438,三大法人買賣超!$A$4:$I$500,3,FALSE)</f>
        <v>#N/A</v>
      </c>
      <c r="H438" s="37" t="e">
        <f>VLOOKUP($B438,三大法人買賣超!$A$4:$I$500,5,FALSE)</f>
        <v>#N/A</v>
      </c>
      <c r="I438" s="29" t="e">
        <f>VLOOKUP($B438,三大法人買賣超!$A$4:$I$500,7,FALSE)</f>
        <v>#N/A</v>
      </c>
      <c r="J438" s="29" t="e">
        <f>VLOOKUP($B438,三大法人買賣超!$A$4:$I$500,9,FALSE)</f>
        <v>#N/A</v>
      </c>
      <c r="K438" s="40">
        <f>新台幣匯率美元指數!B439</f>
        <v>0</v>
      </c>
      <c r="L438" s="41">
        <f>新台幣匯率美元指數!C439</f>
        <v>0</v>
      </c>
      <c r="M438" s="42">
        <f>新台幣匯率美元指數!D439</f>
        <v>0</v>
      </c>
      <c r="N438" s="29" t="e">
        <f>VLOOKUP($B438,期貨未平倉口數!$A$4:$M$499,4,FALSE)</f>
        <v>#N/A</v>
      </c>
      <c r="O438" s="29" t="e">
        <f>VLOOKUP($B438,期貨未平倉口數!$A$4:$M$499,9,FALSE)</f>
        <v>#N/A</v>
      </c>
      <c r="P438" s="29" t="e">
        <f>VLOOKUP($B438,期貨未平倉口數!$A$4:$M$499,10,FALSE)</f>
        <v>#N/A</v>
      </c>
      <c r="Q438" s="29" t="e">
        <f>VLOOKUP($B438,期貨未平倉口數!$A$4:$M$499,11,FALSE)</f>
        <v>#N/A</v>
      </c>
      <c r="R438" s="67" t="e">
        <f>VLOOKUP($B438,選擇權未平倉餘額!$A$4:$I$500,6,FALSE)</f>
        <v>#N/A</v>
      </c>
      <c r="S438" s="67" t="e">
        <f>VLOOKUP($B438,選擇權未平倉餘額!$A$4:$I$500,7,FALSE)</f>
        <v>#N/A</v>
      </c>
      <c r="T438" s="67" t="e">
        <f>VLOOKUP($B438,選擇權未平倉餘額!$A$4:$I$500,8,FALSE)</f>
        <v>#N/A</v>
      </c>
      <c r="U438" s="67" t="e">
        <f>VLOOKUP($B438,選擇權未平倉餘額!$A$4:$I$500,9,FALSE)</f>
        <v>#N/A</v>
      </c>
      <c r="V438" s="42" t="e">
        <f>VLOOKUP($B438,臺指選擇權P_C_Ratios!$A$4:$C$500,3,FALSE)</f>
        <v>#N/A</v>
      </c>
      <c r="W438" s="44" t="e">
        <f>VLOOKUP($B438,散戶多空比!$A$6:$L$500,12,FALSE)</f>
        <v>#N/A</v>
      </c>
      <c r="X438" s="43" t="e">
        <f>VLOOKUP($B438,期貨大額交易人未沖銷部位!$A$4:$O$499,4,FALSE)</f>
        <v>#N/A</v>
      </c>
      <c r="Y438" s="43" t="e">
        <f>VLOOKUP($B438,期貨大額交易人未沖銷部位!$A$4:$O$499,7,FALSE)</f>
        <v>#N/A</v>
      </c>
      <c r="Z438" s="43" t="e">
        <f>VLOOKUP($B438,期貨大額交易人未沖銷部位!$A$4:$O$499,10,FALSE)</f>
        <v>#N/A</v>
      </c>
      <c r="AA438" s="43" t="e">
        <f>VLOOKUP($B438,期貨大額交易人未沖銷部位!$A$4:$O$499,13,FALSE)</f>
        <v>#N/A</v>
      </c>
      <c r="AB438" s="43" t="e">
        <f>VLOOKUP($B438,期貨大額交易人未沖銷部位!$A$4:$O$499,14,FALSE)</f>
        <v>#N/A</v>
      </c>
      <c r="AC438" s="43" t="e">
        <f>VLOOKUP($B438,期貨大額交易人未沖銷部位!$A$4:$O$499,15,FALSE)</f>
        <v>#N/A</v>
      </c>
      <c r="AD438" s="36" t="e">
        <f>VLOOKUP($B438,三大美股走勢!$A$4:$J$495,4,FALSE)</f>
        <v>#N/A</v>
      </c>
      <c r="AE438" s="36" t="e">
        <f>VLOOKUP($B438,三大美股走勢!$A$4:$J$495,7,FALSE)</f>
        <v>#N/A</v>
      </c>
      <c r="AF438" s="36" t="e">
        <f>VLOOKUP($B438,三大美股走勢!$A$4:$J$495,10,FALSE)</f>
        <v>#N/A</v>
      </c>
    </row>
    <row r="439" spans="2:32">
      <c r="B439" s="35">
        <v>43218</v>
      </c>
      <c r="C439" s="36" t="e">
        <f>VLOOKUP($B439,大盤與近月台指!$A$4:$I$499,2,FALSE)</f>
        <v>#N/A</v>
      </c>
      <c r="D439" s="37" t="e">
        <f>VLOOKUP($B439,大盤與近月台指!$A$4:$I$499,3,FALSE)</f>
        <v>#N/A</v>
      </c>
      <c r="E439" s="38" t="e">
        <f>VLOOKUP($B439,大盤與近月台指!$A$4:$I$499,4,FALSE)</f>
        <v>#N/A</v>
      </c>
      <c r="F439" s="36" t="e">
        <f>VLOOKUP($B439,大盤與近月台指!$A$4:$I$499,5,FALSE)</f>
        <v>#N/A</v>
      </c>
      <c r="G439" s="52" t="e">
        <f>VLOOKUP($B439,三大法人買賣超!$A$4:$I$500,3,FALSE)</f>
        <v>#N/A</v>
      </c>
      <c r="H439" s="37" t="e">
        <f>VLOOKUP($B439,三大法人買賣超!$A$4:$I$500,5,FALSE)</f>
        <v>#N/A</v>
      </c>
      <c r="I439" s="29" t="e">
        <f>VLOOKUP($B439,三大法人買賣超!$A$4:$I$500,7,FALSE)</f>
        <v>#N/A</v>
      </c>
      <c r="J439" s="29" t="e">
        <f>VLOOKUP($B439,三大法人買賣超!$A$4:$I$500,9,FALSE)</f>
        <v>#N/A</v>
      </c>
      <c r="K439" s="40">
        <f>新台幣匯率美元指數!B440</f>
        <v>0</v>
      </c>
      <c r="L439" s="41">
        <f>新台幣匯率美元指數!C440</f>
        <v>0</v>
      </c>
      <c r="M439" s="42">
        <f>新台幣匯率美元指數!D440</f>
        <v>0</v>
      </c>
      <c r="N439" s="29" t="e">
        <f>VLOOKUP($B439,期貨未平倉口數!$A$4:$M$499,4,FALSE)</f>
        <v>#N/A</v>
      </c>
      <c r="O439" s="29" t="e">
        <f>VLOOKUP($B439,期貨未平倉口數!$A$4:$M$499,9,FALSE)</f>
        <v>#N/A</v>
      </c>
      <c r="P439" s="29" t="e">
        <f>VLOOKUP($B439,期貨未平倉口數!$A$4:$M$499,10,FALSE)</f>
        <v>#N/A</v>
      </c>
      <c r="Q439" s="29" t="e">
        <f>VLOOKUP($B439,期貨未平倉口數!$A$4:$M$499,11,FALSE)</f>
        <v>#N/A</v>
      </c>
      <c r="R439" s="67" t="e">
        <f>VLOOKUP($B439,選擇權未平倉餘額!$A$4:$I$500,6,FALSE)</f>
        <v>#N/A</v>
      </c>
      <c r="S439" s="67" t="e">
        <f>VLOOKUP($B439,選擇權未平倉餘額!$A$4:$I$500,7,FALSE)</f>
        <v>#N/A</v>
      </c>
      <c r="T439" s="67" t="e">
        <f>VLOOKUP($B439,選擇權未平倉餘額!$A$4:$I$500,8,FALSE)</f>
        <v>#N/A</v>
      </c>
      <c r="U439" s="67" t="e">
        <f>VLOOKUP($B439,選擇權未平倉餘額!$A$4:$I$500,9,FALSE)</f>
        <v>#N/A</v>
      </c>
      <c r="V439" s="42" t="e">
        <f>VLOOKUP($B439,臺指選擇權P_C_Ratios!$A$4:$C$500,3,FALSE)</f>
        <v>#N/A</v>
      </c>
      <c r="W439" s="44" t="e">
        <f>VLOOKUP($B439,散戶多空比!$A$6:$L$500,12,FALSE)</f>
        <v>#N/A</v>
      </c>
      <c r="X439" s="43" t="e">
        <f>VLOOKUP($B439,期貨大額交易人未沖銷部位!$A$4:$O$499,4,FALSE)</f>
        <v>#N/A</v>
      </c>
      <c r="Y439" s="43" t="e">
        <f>VLOOKUP($B439,期貨大額交易人未沖銷部位!$A$4:$O$499,7,FALSE)</f>
        <v>#N/A</v>
      </c>
      <c r="Z439" s="43" t="e">
        <f>VLOOKUP($B439,期貨大額交易人未沖銷部位!$A$4:$O$499,10,FALSE)</f>
        <v>#N/A</v>
      </c>
      <c r="AA439" s="43" t="e">
        <f>VLOOKUP($B439,期貨大額交易人未沖銷部位!$A$4:$O$499,13,FALSE)</f>
        <v>#N/A</v>
      </c>
      <c r="AB439" s="43" t="e">
        <f>VLOOKUP($B439,期貨大額交易人未沖銷部位!$A$4:$O$499,14,FALSE)</f>
        <v>#N/A</v>
      </c>
      <c r="AC439" s="43" t="e">
        <f>VLOOKUP($B439,期貨大額交易人未沖銷部位!$A$4:$O$499,15,FALSE)</f>
        <v>#N/A</v>
      </c>
      <c r="AD439" s="36" t="e">
        <f>VLOOKUP($B439,三大美股走勢!$A$4:$J$495,4,FALSE)</f>
        <v>#N/A</v>
      </c>
      <c r="AE439" s="36" t="e">
        <f>VLOOKUP($B439,三大美股走勢!$A$4:$J$495,7,FALSE)</f>
        <v>#N/A</v>
      </c>
      <c r="AF439" s="36" t="e">
        <f>VLOOKUP($B439,三大美股走勢!$A$4:$J$495,10,FALSE)</f>
        <v>#N/A</v>
      </c>
    </row>
    <row r="440" spans="2:32">
      <c r="B440" s="35">
        <v>43219</v>
      </c>
      <c r="C440" s="36" t="e">
        <f>VLOOKUP($B440,大盤與近月台指!$A$4:$I$499,2,FALSE)</f>
        <v>#N/A</v>
      </c>
      <c r="D440" s="37" t="e">
        <f>VLOOKUP($B440,大盤與近月台指!$A$4:$I$499,3,FALSE)</f>
        <v>#N/A</v>
      </c>
      <c r="E440" s="38" t="e">
        <f>VLOOKUP($B440,大盤與近月台指!$A$4:$I$499,4,FALSE)</f>
        <v>#N/A</v>
      </c>
      <c r="F440" s="36" t="e">
        <f>VLOOKUP($B440,大盤與近月台指!$A$4:$I$499,5,FALSE)</f>
        <v>#N/A</v>
      </c>
      <c r="G440" s="52" t="e">
        <f>VLOOKUP($B440,三大法人買賣超!$A$4:$I$500,3,FALSE)</f>
        <v>#N/A</v>
      </c>
      <c r="H440" s="37" t="e">
        <f>VLOOKUP($B440,三大法人買賣超!$A$4:$I$500,5,FALSE)</f>
        <v>#N/A</v>
      </c>
      <c r="I440" s="29" t="e">
        <f>VLOOKUP($B440,三大法人買賣超!$A$4:$I$500,7,FALSE)</f>
        <v>#N/A</v>
      </c>
      <c r="J440" s="29" t="e">
        <f>VLOOKUP($B440,三大法人買賣超!$A$4:$I$500,9,FALSE)</f>
        <v>#N/A</v>
      </c>
      <c r="K440" s="40">
        <f>新台幣匯率美元指數!B441</f>
        <v>0</v>
      </c>
      <c r="L440" s="41">
        <f>新台幣匯率美元指數!C441</f>
        <v>0</v>
      </c>
      <c r="M440" s="42">
        <f>新台幣匯率美元指數!D441</f>
        <v>0</v>
      </c>
      <c r="N440" s="29" t="e">
        <f>VLOOKUP($B440,期貨未平倉口數!$A$4:$M$499,4,FALSE)</f>
        <v>#N/A</v>
      </c>
      <c r="O440" s="29" t="e">
        <f>VLOOKUP($B440,期貨未平倉口數!$A$4:$M$499,9,FALSE)</f>
        <v>#N/A</v>
      </c>
      <c r="P440" s="29" t="e">
        <f>VLOOKUP($B440,期貨未平倉口數!$A$4:$M$499,10,FALSE)</f>
        <v>#N/A</v>
      </c>
      <c r="Q440" s="29" t="e">
        <f>VLOOKUP($B440,期貨未平倉口數!$A$4:$M$499,11,FALSE)</f>
        <v>#N/A</v>
      </c>
      <c r="R440" s="67" t="e">
        <f>VLOOKUP($B440,選擇權未平倉餘額!$A$4:$I$500,6,FALSE)</f>
        <v>#N/A</v>
      </c>
      <c r="S440" s="67" t="e">
        <f>VLOOKUP($B440,選擇權未平倉餘額!$A$4:$I$500,7,FALSE)</f>
        <v>#N/A</v>
      </c>
      <c r="T440" s="67" t="e">
        <f>VLOOKUP($B440,選擇權未平倉餘額!$A$4:$I$500,8,FALSE)</f>
        <v>#N/A</v>
      </c>
      <c r="U440" s="67" t="e">
        <f>VLOOKUP($B440,選擇權未平倉餘額!$A$4:$I$500,9,FALSE)</f>
        <v>#N/A</v>
      </c>
      <c r="V440" s="42" t="e">
        <f>VLOOKUP($B440,臺指選擇權P_C_Ratios!$A$4:$C$500,3,FALSE)</f>
        <v>#N/A</v>
      </c>
      <c r="W440" s="44" t="e">
        <f>VLOOKUP($B440,散戶多空比!$A$6:$L$500,12,FALSE)</f>
        <v>#N/A</v>
      </c>
      <c r="X440" s="43" t="e">
        <f>VLOOKUP($B440,期貨大額交易人未沖銷部位!$A$4:$O$499,4,FALSE)</f>
        <v>#N/A</v>
      </c>
      <c r="Y440" s="43" t="e">
        <f>VLOOKUP($B440,期貨大額交易人未沖銷部位!$A$4:$O$499,7,FALSE)</f>
        <v>#N/A</v>
      </c>
      <c r="Z440" s="43" t="e">
        <f>VLOOKUP($B440,期貨大額交易人未沖銷部位!$A$4:$O$499,10,FALSE)</f>
        <v>#N/A</v>
      </c>
      <c r="AA440" s="43" t="e">
        <f>VLOOKUP($B440,期貨大額交易人未沖銷部位!$A$4:$O$499,13,FALSE)</f>
        <v>#N/A</v>
      </c>
      <c r="AB440" s="43" t="e">
        <f>VLOOKUP($B440,期貨大額交易人未沖銷部位!$A$4:$O$499,14,FALSE)</f>
        <v>#N/A</v>
      </c>
      <c r="AC440" s="43" t="e">
        <f>VLOOKUP($B440,期貨大額交易人未沖銷部位!$A$4:$O$499,15,FALSE)</f>
        <v>#N/A</v>
      </c>
      <c r="AD440" s="36" t="e">
        <f>VLOOKUP($B440,三大美股走勢!$A$4:$J$495,4,FALSE)</f>
        <v>#N/A</v>
      </c>
      <c r="AE440" s="36" t="e">
        <f>VLOOKUP($B440,三大美股走勢!$A$4:$J$495,7,FALSE)</f>
        <v>#N/A</v>
      </c>
      <c r="AF440" s="36" t="e">
        <f>VLOOKUP($B440,三大美股走勢!$A$4:$J$495,10,FALSE)</f>
        <v>#N/A</v>
      </c>
    </row>
    <row r="441" spans="2:32">
      <c r="B441" s="35">
        <v>43220</v>
      </c>
      <c r="C441" s="36" t="e">
        <f>VLOOKUP($B441,大盤與近月台指!$A$4:$I$499,2,FALSE)</f>
        <v>#N/A</v>
      </c>
      <c r="D441" s="37" t="e">
        <f>VLOOKUP($B441,大盤與近月台指!$A$4:$I$499,3,FALSE)</f>
        <v>#N/A</v>
      </c>
      <c r="E441" s="38" t="e">
        <f>VLOOKUP($B441,大盤與近月台指!$A$4:$I$499,4,FALSE)</f>
        <v>#N/A</v>
      </c>
      <c r="F441" s="36" t="e">
        <f>VLOOKUP($B441,大盤與近月台指!$A$4:$I$499,5,FALSE)</f>
        <v>#N/A</v>
      </c>
      <c r="G441" s="52" t="e">
        <f>VLOOKUP($B441,三大法人買賣超!$A$4:$I$500,3,FALSE)</f>
        <v>#N/A</v>
      </c>
      <c r="H441" s="37" t="e">
        <f>VLOOKUP($B441,三大法人買賣超!$A$4:$I$500,5,FALSE)</f>
        <v>#N/A</v>
      </c>
      <c r="I441" s="29" t="e">
        <f>VLOOKUP($B441,三大法人買賣超!$A$4:$I$500,7,FALSE)</f>
        <v>#N/A</v>
      </c>
      <c r="J441" s="29" t="e">
        <f>VLOOKUP($B441,三大法人買賣超!$A$4:$I$500,9,FALSE)</f>
        <v>#N/A</v>
      </c>
      <c r="K441" s="40">
        <f>新台幣匯率美元指數!B442</f>
        <v>0</v>
      </c>
      <c r="L441" s="41">
        <f>新台幣匯率美元指數!C442</f>
        <v>0</v>
      </c>
      <c r="M441" s="42">
        <f>新台幣匯率美元指數!D442</f>
        <v>0</v>
      </c>
      <c r="N441" s="29" t="e">
        <f>VLOOKUP($B441,期貨未平倉口數!$A$4:$M$499,4,FALSE)</f>
        <v>#N/A</v>
      </c>
      <c r="O441" s="29" t="e">
        <f>VLOOKUP($B441,期貨未平倉口數!$A$4:$M$499,9,FALSE)</f>
        <v>#N/A</v>
      </c>
      <c r="P441" s="29" t="e">
        <f>VLOOKUP($B441,期貨未平倉口數!$A$4:$M$499,10,FALSE)</f>
        <v>#N/A</v>
      </c>
      <c r="Q441" s="29" t="e">
        <f>VLOOKUP($B441,期貨未平倉口數!$A$4:$M$499,11,FALSE)</f>
        <v>#N/A</v>
      </c>
      <c r="R441" s="67" t="e">
        <f>VLOOKUP($B441,選擇權未平倉餘額!$A$4:$I$500,6,FALSE)</f>
        <v>#N/A</v>
      </c>
      <c r="S441" s="67" t="e">
        <f>VLOOKUP($B441,選擇權未平倉餘額!$A$4:$I$500,7,FALSE)</f>
        <v>#N/A</v>
      </c>
      <c r="T441" s="67" t="e">
        <f>VLOOKUP($B441,選擇權未平倉餘額!$A$4:$I$500,8,FALSE)</f>
        <v>#N/A</v>
      </c>
      <c r="U441" s="67" t="e">
        <f>VLOOKUP($B441,選擇權未平倉餘額!$A$4:$I$500,9,FALSE)</f>
        <v>#N/A</v>
      </c>
      <c r="V441" s="42" t="e">
        <f>VLOOKUP($B441,臺指選擇權P_C_Ratios!$A$4:$C$500,3,FALSE)</f>
        <v>#N/A</v>
      </c>
      <c r="W441" s="44" t="e">
        <f>VLOOKUP($B441,散戶多空比!$A$6:$L$500,12,FALSE)</f>
        <v>#N/A</v>
      </c>
      <c r="X441" s="43" t="e">
        <f>VLOOKUP($B441,期貨大額交易人未沖銷部位!$A$4:$O$499,4,FALSE)</f>
        <v>#N/A</v>
      </c>
      <c r="Y441" s="43" t="e">
        <f>VLOOKUP($B441,期貨大額交易人未沖銷部位!$A$4:$O$499,7,FALSE)</f>
        <v>#N/A</v>
      </c>
      <c r="Z441" s="43" t="e">
        <f>VLOOKUP($B441,期貨大額交易人未沖銷部位!$A$4:$O$499,10,FALSE)</f>
        <v>#N/A</v>
      </c>
      <c r="AA441" s="43" t="e">
        <f>VLOOKUP($B441,期貨大額交易人未沖銷部位!$A$4:$O$499,13,FALSE)</f>
        <v>#N/A</v>
      </c>
      <c r="AB441" s="43" t="e">
        <f>VLOOKUP($B441,期貨大額交易人未沖銷部位!$A$4:$O$499,14,FALSE)</f>
        <v>#N/A</v>
      </c>
      <c r="AC441" s="43" t="e">
        <f>VLOOKUP($B441,期貨大額交易人未沖銷部位!$A$4:$O$499,15,FALSE)</f>
        <v>#N/A</v>
      </c>
      <c r="AD441" s="36" t="e">
        <f>VLOOKUP($B441,三大美股走勢!$A$4:$J$495,4,FALSE)</f>
        <v>#N/A</v>
      </c>
      <c r="AE441" s="36" t="e">
        <f>VLOOKUP($B441,三大美股走勢!$A$4:$J$495,7,FALSE)</f>
        <v>#N/A</v>
      </c>
      <c r="AF441" s="36" t="e">
        <f>VLOOKUP($B441,三大美股走勢!$A$4:$J$495,10,FALSE)</f>
        <v>#N/A</v>
      </c>
    </row>
    <row r="442" spans="2:32">
      <c r="B442" s="35">
        <v>43221</v>
      </c>
      <c r="C442" s="36" t="e">
        <f>VLOOKUP($B442,大盤與近月台指!$A$4:$I$499,2,FALSE)</f>
        <v>#N/A</v>
      </c>
      <c r="D442" s="37" t="e">
        <f>VLOOKUP($B442,大盤與近月台指!$A$4:$I$499,3,FALSE)</f>
        <v>#N/A</v>
      </c>
      <c r="E442" s="38" t="e">
        <f>VLOOKUP($B442,大盤與近月台指!$A$4:$I$499,4,FALSE)</f>
        <v>#N/A</v>
      </c>
      <c r="F442" s="36" t="e">
        <f>VLOOKUP($B442,大盤與近月台指!$A$4:$I$499,5,FALSE)</f>
        <v>#N/A</v>
      </c>
      <c r="G442" s="52" t="e">
        <f>VLOOKUP($B442,三大法人買賣超!$A$4:$I$500,3,FALSE)</f>
        <v>#N/A</v>
      </c>
      <c r="H442" s="37" t="e">
        <f>VLOOKUP($B442,三大法人買賣超!$A$4:$I$500,5,FALSE)</f>
        <v>#N/A</v>
      </c>
      <c r="I442" s="29" t="e">
        <f>VLOOKUP($B442,三大法人買賣超!$A$4:$I$500,7,FALSE)</f>
        <v>#N/A</v>
      </c>
      <c r="J442" s="29" t="e">
        <f>VLOOKUP($B442,三大法人買賣超!$A$4:$I$500,9,FALSE)</f>
        <v>#N/A</v>
      </c>
      <c r="K442" s="40">
        <f>新台幣匯率美元指數!B443</f>
        <v>0</v>
      </c>
      <c r="L442" s="41">
        <f>新台幣匯率美元指數!C443</f>
        <v>0</v>
      </c>
      <c r="M442" s="42">
        <f>新台幣匯率美元指數!D443</f>
        <v>0</v>
      </c>
      <c r="N442" s="29" t="e">
        <f>VLOOKUP($B442,期貨未平倉口數!$A$4:$M$499,4,FALSE)</f>
        <v>#N/A</v>
      </c>
      <c r="O442" s="29" t="e">
        <f>VLOOKUP($B442,期貨未平倉口數!$A$4:$M$499,9,FALSE)</f>
        <v>#N/A</v>
      </c>
      <c r="P442" s="29" t="e">
        <f>VLOOKUP($B442,期貨未平倉口數!$A$4:$M$499,10,FALSE)</f>
        <v>#N/A</v>
      </c>
      <c r="Q442" s="29" t="e">
        <f>VLOOKUP($B442,期貨未平倉口數!$A$4:$M$499,11,FALSE)</f>
        <v>#N/A</v>
      </c>
      <c r="R442" s="67" t="e">
        <f>VLOOKUP($B442,選擇權未平倉餘額!$A$4:$I$500,6,FALSE)</f>
        <v>#N/A</v>
      </c>
      <c r="S442" s="67" t="e">
        <f>VLOOKUP($B442,選擇權未平倉餘額!$A$4:$I$500,7,FALSE)</f>
        <v>#N/A</v>
      </c>
      <c r="T442" s="67" t="e">
        <f>VLOOKUP($B442,選擇權未平倉餘額!$A$4:$I$500,8,FALSE)</f>
        <v>#N/A</v>
      </c>
      <c r="U442" s="67" t="e">
        <f>VLOOKUP($B442,選擇權未平倉餘額!$A$4:$I$500,9,FALSE)</f>
        <v>#N/A</v>
      </c>
      <c r="V442" s="42" t="e">
        <f>VLOOKUP($B442,臺指選擇權P_C_Ratios!$A$4:$C$500,3,FALSE)</f>
        <v>#N/A</v>
      </c>
      <c r="W442" s="44" t="e">
        <f>VLOOKUP($B442,散戶多空比!$A$6:$L$500,12,FALSE)</f>
        <v>#N/A</v>
      </c>
      <c r="X442" s="43" t="e">
        <f>VLOOKUP($B442,期貨大額交易人未沖銷部位!$A$4:$O$499,4,FALSE)</f>
        <v>#N/A</v>
      </c>
      <c r="Y442" s="43" t="e">
        <f>VLOOKUP($B442,期貨大額交易人未沖銷部位!$A$4:$O$499,7,FALSE)</f>
        <v>#N/A</v>
      </c>
      <c r="Z442" s="43" t="e">
        <f>VLOOKUP($B442,期貨大額交易人未沖銷部位!$A$4:$O$499,10,FALSE)</f>
        <v>#N/A</v>
      </c>
      <c r="AA442" s="43" t="e">
        <f>VLOOKUP($B442,期貨大額交易人未沖銷部位!$A$4:$O$499,13,FALSE)</f>
        <v>#N/A</v>
      </c>
      <c r="AB442" s="43" t="e">
        <f>VLOOKUP($B442,期貨大額交易人未沖銷部位!$A$4:$O$499,14,FALSE)</f>
        <v>#N/A</v>
      </c>
      <c r="AC442" s="43" t="e">
        <f>VLOOKUP($B442,期貨大額交易人未沖銷部位!$A$4:$O$499,15,FALSE)</f>
        <v>#N/A</v>
      </c>
      <c r="AD442" s="36" t="e">
        <f>VLOOKUP($B442,三大美股走勢!$A$4:$J$495,4,FALSE)</f>
        <v>#N/A</v>
      </c>
      <c r="AE442" s="36" t="e">
        <f>VLOOKUP($B442,三大美股走勢!$A$4:$J$495,7,FALSE)</f>
        <v>#N/A</v>
      </c>
      <c r="AF442" s="36" t="e">
        <f>VLOOKUP($B442,三大美股走勢!$A$4:$J$495,10,FALSE)</f>
        <v>#N/A</v>
      </c>
    </row>
    <row r="443" spans="2:32">
      <c r="B443" s="35">
        <v>43222</v>
      </c>
      <c r="C443" s="36" t="e">
        <f>VLOOKUP($B443,大盤與近月台指!$A$4:$I$499,2,FALSE)</f>
        <v>#N/A</v>
      </c>
      <c r="D443" s="37" t="e">
        <f>VLOOKUP($B443,大盤與近月台指!$A$4:$I$499,3,FALSE)</f>
        <v>#N/A</v>
      </c>
      <c r="E443" s="38" t="e">
        <f>VLOOKUP($B443,大盤與近月台指!$A$4:$I$499,4,FALSE)</f>
        <v>#N/A</v>
      </c>
      <c r="F443" s="36" t="e">
        <f>VLOOKUP($B443,大盤與近月台指!$A$4:$I$499,5,FALSE)</f>
        <v>#N/A</v>
      </c>
      <c r="G443" s="52" t="e">
        <f>VLOOKUP($B443,三大法人買賣超!$A$4:$I$500,3,FALSE)</f>
        <v>#N/A</v>
      </c>
      <c r="H443" s="37" t="e">
        <f>VLOOKUP($B443,三大法人買賣超!$A$4:$I$500,5,FALSE)</f>
        <v>#N/A</v>
      </c>
      <c r="I443" s="29" t="e">
        <f>VLOOKUP($B443,三大法人買賣超!$A$4:$I$500,7,FALSE)</f>
        <v>#N/A</v>
      </c>
      <c r="J443" s="29" t="e">
        <f>VLOOKUP($B443,三大法人買賣超!$A$4:$I$500,9,FALSE)</f>
        <v>#N/A</v>
      </c>
      <c r="K443" s="40">
        <f>新台幣匯率美元指數!B444</f>
        <v>0</v>
      </c>
      <c r="L443" s="41">
        <f>新台幣匯率美元指數!C444</f>
        <v>0</v>
      </c>
      <c r="M443" s="42">
        <f>新台幣匯率美元指數!D444</f>
        <v>0</v>
      </c>
      <c r="N443" s="29" t="e">
        <f>VLOOKUP($B443,期貨未平倉口數!$A$4:$M$499,4,FALSE)</f>
        <v>#N/A</v>
      </c>
      <c r="O443" s="29" t="e">
        <f>VLOOKUP($B443,期貨未平倉口數!$A$4:$M$499,9,FALSE)</f>
        <v>#N/A</v>
      </c>
      <c r="P443" s="29" t="e">
        <f>VLOOKUP($B443,期貨未平倉口數!$A$4:$M$499,10,FALSE)</f>
        <v>#N/A</v>
      </c>
      <c r="Q443" s="29" t="e">
        <f>VLOOKUP($B443,期貨未平倉口數!$A$4:$M$499,11,FALSE)</f>
        <v>#N/A</v>
      </c>
      <c r="R443" s="67" t="e">
        <f>VLOOKUP($B443,選擇權未平倉餘額!$A$4:$I$500,6,FALSE)</f>
        <v>#N/A</v>
      </c>
      <c r="S443" s="67" t="e">
        <f>VLOOKUP($B443,選擇權未平倉餘額!$A$4:$I$500,7,FALSE)</f>
        <v>#N/A</v>
      </c>
      <c r="T443" s="67" t="e">
        <f>VLOOKUP($B443,選擇權未平倉餘額!$A$4:$I$500,8,FALSE)</f>
        <v>#N/A</v>
      </c>
      <c r="U443" s="67" t="e">
        <f>VLOOKUP($B443,選擇權未平倉餘額!$A$4:$I$500,9,FALSE)</f>
        <v>#N/A</v>
      </c>
      <c r="V443" s="42" t="e">
        <f>VLOOKUP($B443,臺指選擇權P_C_Ratios!$A$4:$C$500,3,FALSE)</f>
        <v>#N/A</v>
      </c>
      <c r="W443" s="44" t="e">
        <f>VLOOKUP($B443,散戶多空比!$A$6:$L$500,12,FALSE)</f>
        <v>#N/A</v>
      </c>
      <c r="X443" s="43" t="e">
        <f>VLOOKUP($B443,期貨大額交易人未沖銷部位!$A$4:$O$499,4,FALSE)</f>
        <v>#N/A</v>
      </c>
      <c r="Y443" s="43" t="e">
        <f>VLOOKUP($B443,期貨大額交易人未沖銷部位!$A$4:$O$499,7,FALSE)</f>
        <v>#N/A</v>
      </c>
      <c r="Z443" s="43" t="e">
        <f>VLOOKUP($B443,期貨大額交易人未沖銷部位!$A$4:$O$499,10,FALSE)</f>
        <v>#N/A</v>
      </c>
      <c r="AA443" s="43" t="e">
        <f>VLOOKUP($B443,期貨大額交易人未沖銷部位!$A$4:$O$499,13,FALSE)</f>
        <v>#N/A</v>
      </c>
      <c r="AB443" s="43" t="e">
        <f>VLOOKUP($B443,期貨大額交易人未沖銷部位!$A$4:$O$499,14,FALSE)</f>
        <v>#N/A</v>
      </c>
      <c r="AC443" s="43" t="e">
        <f>VLOOKUP($B443,期貨大額交易人未沖銷部位!$A$4:$O$499,15,FALSE)</f>
        <v>#N/A</v>
      </c>
      <c r="AD443" s="36" t="e">
        <f>VLOOKUP($B443,三大美股走勢!$A$4:$J$495,4,FALSE)</f>
        <v>#N/A</v>
      </c>
      <c r="AE443" s="36" t="e">
        <f>VLOOKUP($B443,三大美股走勢!$A$4:$J$495,7,FALSE)</f>
        <v>#N/A</v>
      </c>
      <c r="AF443" s="36" t="e">
        <f>VLOOKUP($B443,三大美股走勢!$A$4:$J$495,10,FALSE)</f>
        <v>#N/A</v>
      </c>
    </row>
    <row r="444" spans="2:32">
      <c r="B444" s="35">
        <v>43223</v>
      </c>
      <c r="C444" s="36" t="e">
        <f>VLOOKUP($B444,大盤與近月台指!$A$4:$I$499,2,FALSE)</f>
        <v>#N/A</v>
      </c>
      <c r="D444" s="37" t="e">
        <f>VLOOKUP($B444,大盤與近月台指!$A$4:$I$499,3,FALSE)</f>
        <v>#N/A</v>
      </c>
      <c r="E444" s="38" t="e">
        <f>VLOOKUP($B444,大盤與近月台指!$A$4:$I$499,4,FALSE)</f>
        <v>#N/A</v>
      </c>
      <c r="F444" s="36" t="e">
        <f>VLOOKUP($B444,大盤與近月台指!$A$4:$I$499,5,FALSE)</f>
        <v>#N/A</v>
      </c>
      <c r="G444" s="52" t="e">
        <f>VLOOKUP($B444,三大法人買賣超!$A$4:$I$500,3,FALSE)</f>
        <v>#N/A</v>
      </c>
      <c r="H444" s="37" t="e">
        <f>VLOOKUP($B444,三大法人買賣超!$A$4:$I$500,5,FALSE)</f>
        <v>#N/A</v>
      </c>
      <c r="I444" s="29" t="e">
        <f>VLOOKUP($B444,三大法人買賣超!$A$4:$I$500,7,FALSE)</f>
        <v>#N/A</v>
      </c>
      <c r="J444" s="29" t="e">
        <f>VLOOKUP($B444,三大法人買賣超!$A$4:$I$500,9,FALSE)</f>
        <v>#N/A</v>
      </c>
      <c r="K444" s="40">
        <f>新台幣匯率美元指數!B445</f>
        <v>0</v>
      </c>
      <c r="L444" s="41">
        <f>新台幣匯率美元指數!C445</f>
        <v>0</v>
      </c>
      <c r="M444" s="42">
        <f>新台幣匯率美元指數!D445</f>
        <v>0</v>
      </c>
      <c r="N444" s="29" t="e">
        <f>VLOOKUP($B444,期貨未平倉口數!$A$4:$M$499,4,FALSE)</f>
        <v>#N/A</v>
      </c>
      <c r="O444" s="29" t="e">
        <f>VLOOKUP($B444,期貨未平倉口數!$A$4:$M$499,9,FALSE)</f>
        <v>#N/A</v>
      </c>
      <c r="P444" s="29" t="e">
        <f>VLOOKUP($B444,期貨未平倉口數!$A$4:$M$499,10,FALSE)</f>
        <v>#N/A</v>
      </c>
      <c r="Q444" s="29" t="e">
        <f>VLOOKUP($B444,期貨未平倉口數!$A$4:$M$499,11,FALSE)</f>
        <v>#N/A</v>
      </c>
      <c r="R444" s="67" t="e">
        <f>VLOOKUP($B444,選擇權未平倉餘額!$A$4:$I$500,6,FALSE)</f>
        <v>#N/A</v>
      </c>
      <c r="S444" s="67" t="e">
        <f>VLOOKUP($B444,選擇權未平倉餘額!$A$4:$I$500,7,FALSE)</f>
        <v>#N/A</v>
      </c>
      <c r="T444" s="67" t="e">
        <f>VLOOKUP($B444,選擇權未平倉餘額!$A$4:$I$500,8,FALSE)</f>
        <v>#N/A</v>
      </c>
      <c r="U444" s="67" t="e">
        <f>VLOOKUP($B444,選擇權未平倉餘額!$A$4:$I$500,9,FALSE)</f>
        <v>#N/A</v>
      </c>
      <c r="V444" s="42" t="e">
        <f>VLOOKUP($B444,臺指選擇權P_C_Ratios!$A$4:$C$500,3,FALSE)</f>
        <v>#N/A</v>
      </c>
      <c r="W444" s="44" t="e">
        <f>VLOOKUP($B444,散戶多空比!$A$6:$L$500,12,FALSE)</f>
        <v>#N/A</v>
      </c>
      <c r="X444" s="43" t="e">
        <f>VLOOKUP($B444,期貨大額交易人未沖銷部位!$A$4:$O$499,4,FALSE)</f>
        <v>#N/A</v>
      </c>
      <c r="Y444" s="43" t="e">
        <f>VLOOKUP($B444,期貨大額交易人未沖銷部位!$A$4:$O$499,7,FALSE)</f>
        <v>#N/A</v>
      </c>
      <c r="Z444" s="43" t="e">
        <f>VLOOKUP($B444,期貨大額交易人未沖銷部位!$A$4:$O$499,10,FALSE)</f>
        <v>#N/A</v>
      </c>
      <c r="AA444" s="43" t="e">
        <f>VLOOKUP($B444,期貨大額交易人未沖銷部位!$A$4:$O$499,13,FALSE)</f>
        <v>#N/A</v>
      </c>
      <c r="AB444" s="43" t="e">
        <f>VLOOKUP($B444,期貨大額交易人未沖銷部位!$A$4:$O$499,14,FALSE)</f>
        <v>#N/A</v>
      </c>
      <c r="AC444" s="43" t="e">
        <f>VLOOKUP($B444,期貨大額交易人未沖銷部位!$A$4:$O$499,15,FALSE)</f>
        <v>#N/A</v>
      </c>
      <c r="AD444" s="36" t="e">
        <f>VLOOKUP($B444,三大美股走勢!$A$4:$J$495,4,FALSE)</f>
        <v>#N/A</v>
      </c>
      <c r="AE444" s="36" t="e">
        <f>VLOOKUP($B444,三大美股走勢!$A$4:$J$495,7,FALSE)</f>
        <v>#N/A</v>
      </c>
      <c r="AF444" s="36" t="e">
        <f>VLOOKUP($B444,三大美股走勢!$A$4:$J$495,10,FALSE)</f>
        <v>#N/A</v>
      </c>
    </row>
    <row r="445" spans="2:32">
      <c r="B445" s="35">
        <v>43224</v>
      </c>
      <c r="C445" s="36" t="e">
        <f>VLOOKUP($B445,大盤與近月台指!$A$4:$I$499,2,FALSE)</f>
        <v>#N/A</v>
      </c>
      <c r="D445" s="37" t="e">
        <f>VLOOKUP($B445,大盤與近月台指!$A$4:$I$499,3,FALSE)</f>
        <v>#N/A</v>
      </c>
      <c r="E445" s="38" t="e">
        <f>VLOOKUP($B445,大盤與近月台指!$A$4:$I$499,4,FALSE)</f>
        <v>#N/A</v>
      </c>
      <c r="F445" s="36" t="e">
        <f>VLOOKUP($B445,大盤與近月台指!$A$4:$I$499,5,FALSE)</f>
        <v>#N/A</v>
      </c>
      <c r="G445" s="52" t="e">
        <f>VLOOKUP($B445,三大法人買賣超!$A$4:$I$500,3,FALSE)</f>
        <v>#N/A</v>
      </c>
      <c r="H445" s="37" t="e">
        <f>VLOOKUP($B445,三大法人買賣超!$A$4:$I$500,5,FALSE)</f>
        <v>#N/A</v>
      </c>
      <c r="I445" s="29" t="e">
        <f>VLOOKUP($B445,三大法人買賣超!$A$4:$I$500,7,FALSE)</f>
        <v>#N/A</v>
      </c>
      <c r="J445" s="29" t="e">
        <f>VLOOKUP($B445,三大法人買賣超!$A$4:$I$500,9,FALSE)</f>
        <v>#N/A</v>
      </c>
      <c r="K445" s="40">
        <f>新台幣匯率美元指數!B446</f>
        <v>0</v>
      </c>
      <c r="L445" s="41">
        <f>新台幣匯率美元指數!C446</f>
        <v>0</v>
      </c>
      <c r="M445" s="42">
        <f>新台幣匯率美元指數!D446</f>
        <v>0</v>
      </c>
      <c r="N445" s="29" t="e">
        <f>VLOOKUP($B445,期貨未平倉口數!$A$4:$M$499,4,FALSE)</f>
        <v>#N/A</v>
      </c>
      <c r="O445" s="29" t="e">
        <f>VLOOKUP($B445,期貨未平倉口數!$A$4:$M$499,9,FALSE)</f>
        <v>#N/A</v>
      </c>
      <c r="P445" s="29" t="e">
        <f>VLOOKUP($B445,期貨未平倉口數!$A$4:$M$499,10,FALSE)</f>
        <v>#N/A</v>
      </c>
      <c r="Q445" s="29" t="e">
        <f>VLOOKUP($B445,期貨未平倉口數!$A$4:$M$499,11,FALSE)</f>
        <v>#N/A</v>
      </c>
      <c r="R445" s="67" t="e">
        <f>VLOOKUP($B445,選擇權未平倉餘額!$A$4:$I$500,6,FALSE)</f>
        <v>#N/A</v>
      </c>
      <c r="S445" s="67" t="e">
        <f>VLOOKUP($B445,選擇權未平倉餘額!$A$4:$I$500,7,FALSE)</f>
        <v>#N/A</v>
      </c>
      <c r="T445" s="67" t="e">
        <f>VLOOKUP($B445,選擇權未平倉餘額!$A$4:$I$500,8,FALSE)</f>
        <v>#N/A</v>
      </c>
      <c r="U445" s="67" t="e">
        <f>VLOOKUP($B445,選擇權未平倉餘額!$A$4:$I$500,9,FALSE)</f>
        <v>#N/A</v>
      </c>
      <c r="V445" s="42" t="e">
        <f>VLOOKUP($B445,臺指選擇權P_C_Ratios!$A$4:$C$500,3,FALSE)</f>
        <v>#N/A</v>
      </c>
      <c r="W445" s="44" t="e">
        <f>VLOOKUP($B445,散戶多空比!$A$6:$L$500,12,FALSE)</f>
        <v>#N/A</v>
      </c>
      <c r="X445" s="43" t="e">
        <f>VLOOKUP($B445,期貨大額交易人未沖銷部位!$A$4:$O$499,4,FALSE)</f>
        <v>#N/A</v>
      </c>
      <c r="Y445" s="43" t="e">
        <f>VLOOKUP($B445,期貨大額交易人未沖銷部位!$A$4:$O$499,7,FALSE)</f>
        <v>#N/A</v>
      </c>
      <c r="Z445" s="43" t="e">
        <f>VLOOKUP($B445,期貨大額交易人未沖銷部位!$A$4:$O$499,10,FALSE)</f>
        <v>#N/A</v>
      </c>
      <c r="AA445" s="43" t="e">
        <f>VLOOKUP($B445,期貨大額交易人未沖銷部位!$A$4:$O$499,13,FALSE)</f>
        <v>#N/A</v>
      </c>
      <c r="AB445" s="43" t="e">
        <f>VLOOKUP($B445,期貨大額交易人未沖銷部位!$A$4:$O$499,14,FALSE)</f>
        <v>#N/A</v>
      </c>
      <c r="AC445" s="43" t="e">
        <f>VLOOKUP($B445,期貨大額交易人未沖銷部位!$A$4:$O$499,15,FALSE)</f>
        <v>#N/A</v>
      </c>
      <c r="AD445" s="36" t="e">
        <f>VLOOKUP($B445,三大美股走勢!$A$4:$J$495,4,FALSE)</f>
        <v>#N/A</v>
      </c>
      <c r="AE445" s="36" t="e">
        <f>VLOOKUP($B445,三大美股走勢!$A$4:$J$495,7,FALSE)</f>
        <v>#N/A</v>
      </c>
      <c r="AF445" s="36" t="e">
        <f>VLOOKUP($B445,三大美股走勢!$A$4:$J$495,10,FALSE)</f>
        <v>#N/A</v>
      </c>
    </row>
    <row r="446" spans="2:32">
      <c r="B446" s="35">
        <v>43225</v>
      </c>
      <c r="C446" s="36" t="e">
        <f>VLOOKUP($B446,大盤與近月台指!$A$4:$I$499,2,FALSE)</f>
        <v>#N/A</v>
      </c>
      <c r="D446" s="37" t="e">
        <f>VLOOKUP($B446,大盤與近月台指!$A$4:$I$499,3,FALSE)</f>
        <v>#N/A</v>
      </c>
      <c r="E446" s="38" t="e">
        <f>VLOOKUP($B446,大盤與近月台指!$A$4:$I$499,4,FALSE)</f>
        <v>#N/A</v>
      </c>
      <c r="F446" s="36" t="e">
        <f>VLOOKUP($B446,大盤與近月台指!$A$4:$I$499,5,FALSE)</f>
        <v>#N/A</v>
      </c>
      <c r="G446" s="52" t="e">
        <f>VLOOKUP($B446,三大法人買賣超!$A$4:$I$500,3,FALSE)</f>
        <v>#N/A</v>
      </c>
      <c r="H446" s="37" t="e">
        <f>VLOOKUP($B446,三大法人買賣超!$A$4:$I$500,5,FALSE)</f>
        <v>#N/A</v>
      </c>
      <c r="I446" s="29" t="e">
        <f>VLOOKUP($B446,三大法人買賣超!$A$4:$I$500,7,FALSE)</f>
        <v>#N/A</v>
      </c>
      <c r="J446" s="29" t="e">
        <f>VLOOKUP($B446,三大法人買賣超!$A$4:$I$500,9,FALSE)</f>
        <v>#N/A</v>
      </c>
      <c r="K446" s="40">
        <f>新台幣匯率美元指數!B447</f>
        <v>0</v>
      </c>
      <c r="L446" s="41">
        <f>新台幣匯率美元指數!C447</f>
        <v>0</v>
      </c>
      <c r="M446" s="42">
        <f>新台幣匯率美元指數!D447</f>
        <v>0</v>
      </c>
      <c r="N446" s="29" t="e">
        <f>VLOOKUP($B446,期貨未平倉口數!$A$4:$M$499,4,FALSE)</f>
        <v>#N/A</v>
      </c>
      <c r="O446" s="29" t="e">
        <f>VLOOKUP($B446,期貨未平倉口數!$A$4:$M$499,9,FALSE)</f>
        <v>#N/A</v>
      </c>
      <c r="P446" s="29" t="e">
        <f>VLOOKUP($B446,期貨未平倉口數!$A$4:$M$499,10,FALSE)</f>
        <v>#N/A</v>
      </c>
      <c r="Q446" s="29" t="e">
        <f>VLOOKUP($B446,期貨未平倉口數!$A$4:$M$499,11,FALSE)</f>
        <v>#N/A</v>
      </c>
      <c r="R446" s="67" t="e">
        <f>VLOOKUP($B446,選擇權未平倉餘額!$A$4:$I$500,6,FALSE)</f>
        <v>#N/A</v>
      </c>
      <c r="S446" s="67" t="e">
        <f>VLOOKUP($B446,選擇權未平倉餘額!$A$4:$I$500,7,FALSE)</f>
        <v>#N/A</v>
      </c>
      <c r="T446" s="67" t="e">
        <f>VLOOKUP($B446,選擇權未平倉餘額!$A$4:$I$500,8,FALSE)</f>
        <v>#N/A</v>
      </c>
      <c r="U446" s="67" t="e">
        <f>VLOOKUP($B446,選擇權未平倉餘額!$A$4:$I$500,9,FALSE)</f>
        <v>#N/A</v>
      </c>
      <c r="V446" s="42" t="e">
        <f>VLOOKUP($B446,臺指選擇權P_C_Ratios!$A$4:$C$500,3,FALSE)</f>
        <v>#N/A</v>
      </c>
      <c r="W446" s="44" t="e">
        <f>VLOOKUP($B446,散戶多空比!$A$6:$L$500,12,FALSE)</f>
        <v>#N/A</v>
      </c>
      <c r="X446" s="43" t="e">
        <f>VLOOKUP($B446,期貨大額交易人未沖銷部位!$A$4:$O$499,4,FALSE)</f>
        <v>#N/A</v>
      </c>
      <c r="Y446" s="43" t="e">
        <f>VLOOKUP($B446,期貨大額交易人未沖銷部位!$A$4:$O$499,7,FALSE)</f>
        <v>#N/A</v>
      </c>
      <c r="Z446" s="43" t="e">
        <f>VLOOKUP($B446,期貨大額交易人未沖銷部位!$A$4:$O$499,10,FALSE)</f>
        <v>#N/A</v>
      </c>
      <c r="AA446" s="43" t="e">
        <f>VLOOKUP($B446,期貨大額交易人未沖銷部位!$A$4:$O$499,13,FALSE)</f>
        <v>#N/A</v>
      </c>
      <c r="AB446" s="43" t="e">
        <f>VLOOKUP($B446,期貨大額交易人未沖銷部位!$A$4:$O$499,14,FALSE)</f>
        <v>#N/A</v>
      </c>
      <c r="AC446" s="43" t="e">
        <f>VLOOKUP($B446,期貨大額交易人未沖銷部位!$A$4:$O$499,15,FALSE)</f>
        <v>#N/A</v>
      </c>
      <c r="AD446" s="36" t="e">
        <f>VLOOKUP($B446,三大美股走勢!$A$4:$J$495,4,FALSE)</f>
        <v>#N/A</v>
      </c>
      <c r="AE446" s="36" t="e">
        <f>VLOOKUP($B446,三大美股走勢!$A$4:$J$495,7,FALSE)</f>
        <v>#N/A</v>
      </c>
      <c r="AF446" s="36" t="e">
        <f>VLOOKUP($B446,三大美股走勢!$A$4:$J$495,10,FALSE)</f>
        <v>#N/A</v>
      </c>
    </row>
    <row r="447" spans="2:32">
      <c r="B447" s="35">
        <v>43226</v>
      </c>
      <c r="C447" s="36" t="e">
        <f>VLOOKUP($B447,大盤與近月台指!$A$4:$I$499,2,FALSE)</f>
        <v>#N/A</v>
      </c>
      <c r="D447" s="37" t="e">
        <f>VLOOKUP($B447,大盤與近月台指!$A$4:$I$499,3,FALSE)</f>
        <v>#N/A</v>
      </c>
      <c r="E447" s="38" t="e">
        <f>VLOOKUP($B447,大盤與近月台指!$A$4:$I$499,4,FALSE)</f>
        <v>#N/A</v>
      </c>
      <c r="F447" s="36" t="e">
        <f>VLOOKUP($B447,大盤與近月台指!$A$4:$I$499,5,FALSE)</f>
        <v>#N/A</v>
      </c>
      <c r="G447" s="52" t="e">
        <f>VLOOKUP($B447,三大法人買賣超!$A$4:$I$500,3,FALSE)</f>
        <v>#N/A</v>
      </c>
      <c r="H447" s="37" t="e">
        <f>VLOOKUP($B447,三大法人買賣超!$A$4:$I$500,5,FALSE)</f>
        <v>#N/A</v>
      </c>
      <c r="I447" s="29" t="e">
        <f>VLOOKUP($B447,三大法人買賣超!$A$4:$I$500,7,FALSE)</f>
        <v>#N/A</v>
      </c>
      <c r="J447" s="29" t="e">
        <f>VLOOKUP($B447,三大法人買賣超!$A$4:$I$500,9,FALSE)</f>
        <v>#N/A</v>
      </c>
      <c r="K447" s="40">
        <f>新台幣匯率美元指數!B448</f>
        <v>0</v>
      </c>
      <c r="L447" s="41">
        <f>新台幣匯率美元指數!C448</f>
        <v>0</v>
      </c>
      <c r="M447" s="42">
        <f>新台幣匯率美元指數!D448</f>
        <v>0</v>
      </c>
      <c r="N447" s="29" t="e">
        <f>VLOOKUP($B447,期貨未平倉口數!$A$4:$M$499,4,FALSE)</f>
        <v>#N/A</v>
      </c>
      <c r="O447" s="29" t="e">
        <f>VLOOKUP($B447,期貨未平倉口數!$A$4:$M$499,9,FALSE)</f>
        <v>#N/A</v>
      </c>
      <c r="P447" s="29" t="e">
        <f>VLOOKUP($B447,期貨未平倉口數!$A$4:$M$499,10,FALSE)</f>
        <v>#N/A</v>
      </c>
      <c r="Q447" s="29" t="e">
        <f>VLOOKUP($B447,期貨未平倉口數!$A$4:$M$499,11,FALSE)</f>
        <v>#N/A</v>
      </c>
      <c r="R447" s="67" t="e">
        <f>VLOOKUP($B447,選擇權未平倉餘額!$A$4:$I$500,6,FALSE)</f>
        <v>#N/A</v>
      </c>
      <c r="S447" s="67" t="e">
        <f>VLOOKUP($B447,選擇權未平倉餘額!$A$4:$I$500,7,FALSE)</f>
        <v>#N/A</v>
      </c>
      <c r="T447" s="67" t="e">
        <f>VLOOKUP($B447,選擇權未平倉餘額!$A$4:$I$500,8,FALSE)</f>
        <v>#N/A</v>
      </c>
      <c r="U447" s="67" t="e">
        <f>VLOOKUP($B447,選擇權未平倉餘額!$A$4:$I$500,9,FALSE)</f>
        <v>#N/A</v>
      </c>
      <c r="V447" s="42" t="e">
        <f>VLOOKUP($B447,臺指選擇權P_C_Ratios!$A$4:$C$500,3,FALSE)</f>
        <v>#N/A</v>
      </c>
      <c r="W447" s="44" t="e">
        <f>VLOOKUP($B447,散戶多空比!$A$6:$L$500,12,FALSE)</f>
        <v>#N/A</v>
      </c>
      <c r="X447" s="43" t="e">
        <f>VLOOKUP($B447,期貨大額交易人未沖銷部位!$A$4:$O$499,4,FALSE)</f>
        <v>#N/A</v>
      </c>
      <c r="Y447" s="43" t="e">
        <f>VLOOKUP($B447,期貨大額交易人未沖銷部位!$A$4:$O$499,7,FALSE)</f>
        <v>#N/A</v>
      </c>
      <c r="Z447" s="43" t="e">
        <f>VLOOKUP($B447,期貨大額交易人未沖銷部位!$A$4:$O$499,10,FALSE)</f>
        <v>#N/A</v>
      </c>
      <c r="AA447" s="43" t="e">
        <f>VLOOKUP($B447,期貨大額交易人未沖銷部位!$A$4:$O$499,13,FALSE)</f>
        <v>#N/A</v>
      </c>
      <c r="AB447" s="43" t="e">
        <f>VLOOKUP($B447,期貨大額交易人未沖銷部位!$A$4:$O$499,14,FALSE)</f>
        <v>#N/A</v>
      </c>
      <c r="AC447" s="43" t="e">
        <f>VLOOKUP($B447,期貨大額交易人未沖銷部位!$A$4:$O$499,15,FALSE)</f>
        <v>#N/A</v>
      </c>
      <c r="AD447" s="36" t="e">
        <f>VLOOKUP($B447,三大美股走勢!$A$4:$J$495,4,FALSE)</f>
        <v>#N/A</v>
      </c>
      <c r="AE447" s="36" t="e">
        <f>VLOOKUP($B447,三大美股走勢!$A$4:$J$495,7,FALSE)</f>
        <v>#N/A</v>
      </c>
      <c r="AF447" s="36" t="e">
        <f>VLOOKUP($B447,三大美股走勢!$A$4:$J$495,10,FALSE)</f>
        <v>#N/A</v>
      </c>
    </row>
    <row r="448" spans="2:32">
      <c r="B448" s="35">
        <v>43227</v>
      </c>
      <c r="C448" s="36" t="e">
        <f>VLOOKUP($B448,大盤與近月台指!$A$4:$I$499,2,FALSE)</f>
        <v>#N/A</v>
      </c>
      <c r="D448" s="37" t="e">
        <f>VLOOKUP($B448,大盤與近月台指!$A$4:$I$499,3,FALSE)</f>
        <v>#N/A</v>
      </c>
      <c r="E448" s="38" t="e">
        <f>VLOOKUP($B448,大盤與近月台指!$A$4:$I$499,4,FALSE)</f>
        <v>#N/A</v>
      </c>
      <c r="F448" s="36" t="e">
        <f>VLOOKUP($B448,大盤與近月台指!$A$4:$I$499,5,FALSE)</f>
        <v>#N/A</v>
      </c>
      <c r="G448" s="52" t="e">
        <f>VLOOKUP($B448,三大法人買賣超!$A$4:$I$500,3,FALSE)</f>
        <v>#N/A</v>
      </c>
      <c r="H448" s="37" t="e">
        <f>VLOOKUP($B448,三大法人買賣超!$A$4:$I$500,5,FALSE)</f>
        <v>#N/A</v>
      </c>
      <c r="I448" s="29" t="e">
        <f>VLOOKUP($B448,三大法人買賣超!$A$4:$I$500,7,FALSE)</f>
        <v>#N/A</v>
      </c>
      <c r="J448" s="29" t="e">
        <f>VLOOKUP($B448,三大法人買賣超!$A$4:$I$500,9,FALSE)</f>
        <v>#N/A</v>
      </c>
      <c r="K448" s="40">
        <f>新台幣匯率美元指數!B449</f>
        <v>0</v>
      </c>
      <c r="L448" s="41">
        <f>新台幣匯率美元指數!C449</f>
        <v>0</v>
      </c>
      <c r="M448" s="42">
        <f>新台幣匯率美元指數!D449</f>
        <v>0</v>
      </c>
      <c r="N448" s="29" t="e">
        <f>VLOOKUP($B448,期貨未平倉口數!$A$4:$M$499,4,FALSE)</f>
        <v>#N/A</v>
      </c>
      <c r="O448" s="29" t="e">
        <f>VLOOKUP($B448,期貨未平倉口數!$A$4:$M$499,9,FALSE)</f>
        <v>#N/A</v>
      </c>
      <c r="P448" s="29" t="e">
        <f>VLOOKUP($B448,期貨未平倉口數!$A$4:$M$499,10,FALSE)</f>
        <v>#N/A</v>
      </c>
      <c r="Q448" s="29" t="e">
        <f>VLOOKUP($B448,期貨未平倉口數!$A$4:$M$499,11,FALSE)</f>
        <v>#N/A</v>
      </c>
      <c r="R448" s="67" t="e">
        <f>VLOOKUP($B448,選擇權未平倉餘額!$A$4:$I$500,6,FALSE)</f>
        <v>#N/A</v>
      </c>
      <c r="S448" s="67" t="e">
        <f>VLOOKUP($B448,選擇權未平倉餘額!$A$4:$I$500,7,FALSE)</f>
        <v>#N/A</v>
      </c>
      <c r="T448" s="67" t="e">
        <f>VLOOKUP($B448,選擇權未平倉餘額!$A$4:$I$500,8,FALSE)</f>
        <v>#N/A</v>
      </c>
      <c r="U448" s="67" t="e">
        <f>VLOOKUP($B448,選擇權未平倉餘額!$A$4:$I$500,9,FALSE)</f>
        <v>#N/A</v>
      </c>
      <c r="V448" s="42" t="e">
        <f>VLOOKUP($B448,臺指選擇權P_C_Ratios!$A$4:$C$500,3,FALSE)</f>
        <v>#N/A</v>
      </c>
      <c r="W448" s="44" t="e">
        <f>VLOOKUP($B448,散戶多空比!$A$6:$L$500,12,FALSE)</f>
        <v>#N/A</v>
      </c>
      <c r="X448" s="43" t="e">
        <f>VLOOKUP($B448,期貨大額交易人未沖銷部位!$A$4:$O$499,4,FALSE)</f>
        <v>#N/A</v>
      </c>
      <c r="Y448" s="43" t="e">
        <f>VLOOKUP($B448,期貨大額交易人未沖銷部位!$A$4:$O$499,7,FALSE)</f>
        <v>#N/A</v>
      </c>
      <c r="Z448" s="43" t="e">
        <f>VLOOKUP($B448,期貨大額交易人未沖銷部位!$A$4:$O$499,10,FALSE)</f>
        <v>#N/A</v>
      </c>
      <c r="AA448" s="43" t="e">
        <f>VLOOKUP($B448,期貨大額交易人未沖銷部位!$A$4:$O$499,13,FALSE)</f>
        <v>#N/A</v>
      </c>
      <c r="AB448" s="43" t="e">
        <f>VLOOKUP($B448,期貨大額交易人未沖銷部位!$A$4:$O$499,14,FALSE)</f>
        <v>#N/A</v>
      </c>
      <c r="AC448" s="43" t="e">
        <f>VLOOKUP($B448,期貨大額交易人未沖銷部位!$A$4:$O$499,15,FALSE)</f>
        <v>#N/A</v>
      </c>
      <c r="AD448" s="36" t="e">
        <f>VLOOKUP($B448,三大美股走勢!$A$4:$J$495,4,FALSE)</f>
        <v>#N/A</v>
      </c>
      <c r="AE448" s="36" t="e">
        <f>VLOOKUP($B448,三大美股走勢!$A$4:$J$495,7,FALSE)</f>
        <v>#N/A</v>
      </c>
      <c r="AF448" s="36" t="e">
        <f>VLOOKUP($B448,三大美股走勢!$A$4:$J$495,10,FALSE)</f>
        <v>#N/A</v>
      </c>
    </row>
    <row r="449" spans="2:32">
      <c r="B449" s="35">
        <v>43228</v>
      </c>
      <c r="C449" s="36" t="e">
        <f>VLOOKUP($B449,大盤與近月台指!$A$4:$I$499,2,FALSE)</f>
        <v>#N/A</v>
      </c>
      <c r="D449" s="37" t="e">
        <f>VLOOKUP($B449,大盤與近月台指!$A$4:$I$499,3,FALSE)</f>
        <v>#N/A</v>
      </c>
      <c r="E449" s="38" t="e">
        <f>VLOOKUP($B449,大盤與近月台指!$A$4:$I$499,4,FALSE)</f>
        <v>#N/A</v>
      </c>
      <c r="F449" s="36" t="e">
        <f>VLOOKUP($B449,大盤與近月台指!$A$4:$I$499,5,FALSE)</f>
        <v>#N/A</v>
      </c>
      <c r="G449" s="52" t="e">
        <f>VLOOKUP($B449,三大法人買賣超!$A$4:$I$500,3,FALSE)</f>
        <v>#N/A</v>
      </c>
      <c r="H449" s="37" t="e">
        <f>VLOOKUP($B449,三大法人買賣超!$A$4:$I$500,5,FALSE)</f>
        <v>#N/A</v>
      </c>
      <c r="I449" s="29" t="e">
        <f>VLOOKUP($B449,三大法人買賣超!$A$4:$I$500,7,FALSE)</f>
        <v>#N/A</v>
      </c>
      <c r="J449" s="29" t="e">
        <f>VLOOKUP($B449,三大法人買賣超!$A$4:$I$500,9,FALSE)</f>
        <v>#N/A</v>
      </c>
      <c r="K449" s="40">
        <f>新台幣匯率美元指數!B450</f>
        <v>0</v>
      </c>
      <c r="L449" s="41">
        <f>新台幣匯率美元指數!C450</f>
        <v>0</v>
      </c>
      <c r="M449" s="42">
        <f>新台幣匯率美元指數!D450</f>
        <v>0</v>
      </c>
      <c r="N449" s="29" t="e">
        <f>VLOOKUP($B449,期貨未平倉口數!$A$4:$M$499,4,FALSE)</f>
        <v>#N/A</v>
      </c>
      <c r="O449" s="29" t="e">
        <f>VLOOKUP($B449,期貨未平倉口數!$A$4:$M$499,9,FALSE)</f>
        <v>#N/A</v>
      </c>
      <c r="P449" s="29" t="e">
        <f>VLOOKUP($B449,期貨未平倉口數!$A$4:$M$499,10,FALSE)</f>
        <v>#N/A</v>
      </c>
      <c r="Q449" s="29" t="e">
        <f>VLOOKUP($B449,期貨未平倉口數!$A$4:$M$499,11,FALSE)</f>
        <v>#N/A</v>
      </c>
      <c r="R449" s="67" t="e">
        <f>VLOOKUP($B449,選擇權未平倉餘額!$A$4:$I$500,6,FALSE)</f>
        <v>#N/A</v>
      </c>
      <c r="S449" s="67" t="e">
        <f>VLOOKUP($B449,選擇權未平倉餘額!$A$4:$I$500,7,FALSE)</f>
        <v>#N/A</v>
      </c>
      <c r="T449" s="67" t="e">
        <f>VLOOKUP($B449,選擇權未平倉餘額!$A$4:$I$500,8,FALSE)</f>
        <v>#N/A</v>
      </c>
      <c r="U449" s="67" t="e">
        <f>VLOOKUP($B449,選擇權未平倉餘額!$A$4:$I$500,9,FALSE)</f>
        <v>#N/A</v>
      </c>
      <c r="V449" s="42" t="e">
        <f>VLOOKUP($B449,臺指選擇權P_C_Ratios!$A$4:$C$500,3,FALSE)</f>
        <v>#N/A</v>
      </c>
      <c r="W449" s="44" t="e">
        <f>VLOOKUP($B449,散戶多空比!$A$6:$L$500,12,FALSE)</f>
        <v>#N/A</v>
      </c>
      <c r="X449" s="43" t="e">
        <f>VLOOKUP($B449,期貨大額交易人未沖銷部位!$A$4:$O$499,4,FALSE)</f>
        <v>#N/A</v>
      </c>
      <c r="Y449" s="43" t="e">
        <f>VLOOKUP($B449,期貨大額交易人未沖銷部位!$A$4:$O$499,7,FALSE)</f>
        <v>#N/A</v>
      </c>
      <c r="Z449" s="43" t="e">
        <f>VLOOKUP($B449,期貨大額交易人未沖銷部位!$A$4:$O$499,10,FALSE)</f>
        <v>#N/A</v>
      </c>
      <c r="AA449" s="43" t="e">
        <f>VLOOKUP($B449,期貨大額交易人未沖銷部位!$A$4:$O$499,13,FALSE)</f>
        <v>#N/A</v>
      </c>
      <c r="AB449" s="43" t="e">
        <f>VLOOKUP($B449,期貨大額交易人未沖銷部位!$A$4:$O$499,14,FALSE)</f>
        <v>#N/A</v>
      </c>
      <c r="AC449" s="43" t="e">
        <f>VLOOKUP($B449,期貨大額交易人未沖銷部位!$A$4:$O$499,15,FALSE)</f>
        <v>#N/A</v>
      </c>
      <c r="AD449" s="36" t="e">
        <f>VLOOKUP($B449,三大美股走勢!$A$4:$J$495,4,FALSE)</f>
        <v>#N/A</v>
      </c>
      <c r="AE449" s="36" t="e">
        <f>VLOOKUP($B449,三大美股走勢!$A$4:$J$495,7,FALSE)</f>
        <v>#N/A</v>
      </c>
      <c r="AF449" s="36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291"/>
  <sheetViews>
    <sheetView workbookViewId="0">
      <pane ySplit="3" topLeftCell="A279" activePane="bottomLeft" state="frozen"/>
      <selection pane="bottomLeft" activeCell="L290" sqref="L290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5" t="s">
        <v>40</v>
      </c>
      <c r="B2" s="116" t="s">
        <v>44</v>
      </c>
      <c r="C2" s="117"/>
      <c r="D2" s="117"/>
      <c r="E2" s="117"/>
      <c r="F2" s="117"/>
      <c r="G2" s="117"/>
      <c r="H2" s="117"/>
      <c r="I2" s="117"/>
    </row>
    <row r="3" spans="1:9">
      <c r="A3" s="115"/>
      <c r="B3" s="118" t="s">
        <v>41</v>
      </c>
      <c r="C3" s="115"/>
      <c r="D3" s="115"/>
      <c r="E3" s="115"/>
      <c r="F3" s="115"/>
      <c r="G3" s="115"/>
      <c r="H3" s="115"/>
      <c r="I3" s="115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93</v>
      </c>
      <c r="F4" s="75">
        <v>9772</v>
      </c>
      <c r="G4" s="23">
        <v>-29</v>
      </c>
      <c r="H4" s="47">
        <v>-3.0000000000000001E-3</v>
      </c>
      <c r="I4" s="45" t="s">
        <v>97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94</v>
      </c>
      <c r="F5" s="75">
        <v>9762</v>
      </c>
      <c r="G5" s="23">
        <v>-8</v>
      </c>
      <c r="H5" s="47">
        <v>-8.0000000000000004E-4</v>
      </c>
      <c r="I5" s="45" t="s">
        <v>95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98</v>
      </c>
      <c r="F6" s="75">
        <v>9788</v>
      </c>
      <c r="G6" s="23">
        <v>25</v>
      </c>
      <c r="H6" s="47">
        <v>2.5999999999999999E-3</v>
      </c>
      <c r="I6" s="45" t="s">
        <v>96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106</v>
      </c>
      <c r="F8" s="75">
        <v>9766</v>
      </c>
      <c r="G8" s="23">
        <v>-20</v>
      </c>
      <c r="H8" s="47">
        <v>-2E-3</v>
      </c>
      <c r="I8" s="45" t="s">
        <v>107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108</v>
      </c>
      <c r="F9" s="75">
        <v>9766</v>
      </c>
      <c r="G9" s="23">
        <v>0</v>
      </c>
      <c r="H9" s="47">
        <v>0</v>
      </c>
      <c r="I9" s="45" t="s">
        <v>109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110</v>
      </c>
      <c r="F10" s="75">
        <v>9783</v>
      </c>
      <c r="G10" s="23">
        <v>16</v>
      </c>
      <c r="H10" s="47">
        <v>1.6000000000000001E-3</v>
      </c>
      <c r="I10" s="45" t="s">
        <v>111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112</v>
      </c>
      <c r="F11" s="75">
        <v>9772</v>
      </c>
      <c r="G11" s="23">
        <v>-11</v>
      </c>
      <c r="H11" s="47">
        <v>-1.1000000000000001E-3</v>
      </c>
      <c r="I11" s="45" t="s">
        <v>113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114</v>
      </c>
      <c r="F12" s="75">
        <v>9761</v>
      </c>
      <c r="G12" s="23">
        <v>-12</v>
      </c>
      <c r="H12" s="47">
        <v>-1.1999999999999999E-3</v>
      </c>
      <c r="I12" s="45" t="s">
        <v>115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116</v>
      </c>
      <c r="F17" s="75">
        <v>9682</v>
      </c>
      <c r="G17" s="23">
        <v>-78</v>
      </c>
      <c r="H17" s="47">
        <v>-8.0000000000000002E-3</v>
      </c>
      <c r="I17" s="45" t="s">
        <v>117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118</v>
      </c>
      <c r="F18" s="75">
        <v>9691</v>
      </c>
      <c r="G18" s="23">
        <v>8</v>
      </c>
      <c r="H18" s="47">
        <v>8.0000000000000004E-4</v>
      </c>
      <c r="I18" s="45" t="s">
        <v>119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120</v>
      </c>
      <c r="F19" s="75">
        <v>9629</v>
      </c>
      <c r="G19" s="23">
        <v>-62</v>
      </c>
      <c r="H19" s="47">
        <v>-6.4000000000000003E-3</v>
      </c>
      <c r="I19" s="45" t="s">
        <v>121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122</v>
      </c>
      <c r="F22" s="75">
        <v>9683</v>
      </c>
      <c r="G22" s="23">
        <v>53</v>
      </c>
      <c r="H22" s="47">
        <v>5.4999999999999997E-3</v>
      </c>
      <c r="I22" s="45" t="s">
        <v>123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124</v>
      </c>
      <c r="F23" s="75">
        <v>9727</v>
      </c>
      <c r="G23" s="23">
        <v>45</v>
      </c>
      <c r="H23" s="47">
        <v>4.5999999999999999E-3</v>
      </c>
      <c r="I23" s="45" t="s">
        <v>125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126</v>
      </c>
      <c r="F24" s="75">
        <v>9748</v>
      </c>
      <c r="G24" s="23">
        <v>20</v>
      </c>
      <c r="H24" s="47">
        <v>2.0999999999999999E-3</v>
      </c>
      <c r="I24" s="45" t="s">
        <v>127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128</v>
      </c>
      <c r="F25" s="75">
        <v>9652</v>
      </c>
      <c r="G25" s="23">
        <v>-94</v>
      </c>
      <c r="H25" s="47">
        <v>-9.5999999999999992E-3</v>
      </c>
      <c r="I25" s="45" t="s">
        <v>129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130</v>
      </c>
      <c r="F26" s="75">
        <v>9625</v>
      </c>
      <c r="G26" s="23">
        <v>-24</v>
      </c>
      <c r="H26" s="47">
        <v>-2.5000000000000001E-3</v>
      </c>
      <c r="I26" s="45" t="s">
        <v>131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132</v>
      </c>
      <c r="F269" s="75">
        <v>10801</v>
      </c>
      <c r="G269" s="23">
        <v>-4</v>
      </c>
      <c r="H269" s="47">
        <v>-4.0000000000000002E-4</v>
      </c>
      <c r="I269" s="45" t="s">
        <v>133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135</v>
      </c>
      <c r="F270" s="75">
        <v>10692</v>
      </c>
      <c r="G270" s="23">
        <v>-30</v>
      </c>
      <c r="H270" s="47">
        <v>-2.8E-3</v>
      </c>
      <c r="I270" s="45" t="s">
        <v>136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137</v>
      </c>
      <c r="F271" s="75">
        <v>10728</v>
      </c>
      <c r="G271" s="23"/>
      <c r="H271" s="47"/>
      <c r="I271" s="45"/>
    </row>
    <row r="272" spans="1:9">
      <c r="A272" s="9">
        <v>43050</v>
      </c>
      <c r="B272" s="60"/>
      <c r="C272" s="60"/>
      <c r="D272" s="46"/>
      <c r="E272" s="74"/>
      <c r="F272" s="75"/>
      <c r="G272" s="23"/>
      <c r="H272" s="47"/>
      <c r="I272" s="45"/>
    </row>
    <row r="273" spans="1:9">
      <c r="A273" s="9">
        <v>43051</v>
      </c>
      <c r="B273" s="60"/>
      <c r="C273" s="60"/>
      <c r="D273" s="46"/>
      <c r="E273" s="74"/>
      <c r="F273" s="75"/>
      <c r="G273" s="23"/>
      <c r="H273" s="47"/>
      <c r="I273" s="45"/>
    </row>
    <row r="274" spans="1:9">
      <c r="A274" s="9">
        <v>43052</v>
      </c>
      <c r="B274" s="60">
        <v>10683.92</v>
      </c>
      <c r="C274" s="60">
        <v>-48.75</v>
      </c>
      <c r="D274" s="46">
        <v>-4.4999999999999997E-3</v>
      </c>
      <c r="E274" s="74" t="s">
        <v>138</v>
      </c>
      <c r="F274" s="75">
        <v>10668</v>
      </c>
      <c r="G274" s="23">
        <v>-23</v>
      </c>
      <c r="H274" s="47">
        <v>-2.2000000000000001E-3</v>
      </c>
      <c r="I274" s="45" t="s">
        <v>139</v>
      </c>
    </row>
    <row r="275" spans="1:9">
      <c r="A275" s="9">
        <v>43053</v>
      </c>
      <c r="B275" s="60">
        <v>10687.18</v>
      </c>
      <c r="C275" s="60">
        <v>3.26</v>
      </c>
      <c r="D275" s="46">
        <v>2.9999999999999997E-4</v>
      </c>
      <c r="E275" s="74" t="s">
        <v>140</v>
      </c>
      <c r="F275" s="75">
        <v>10666</v>
      </c>
      <c r="G275" s="23">
        <v>-18</v>
      </c>
      <c r="H275" s="47">
        <v>-1.6999999999999999E-3</v>
      </c>
      <c r="I275" s="45" t="s">
        <v>141</v>
      </c>
    </row>
    <row r="276" spans="1:9">
      <c r="A276" s="9">
        <v>43054</v>
      </c>
      <c r="B276" s="60">
        <v>10630.65</v>
      </c>
      <c r="C276" s="60">
        <v>-56.53</v>
      </c>
      <c r="D276" s="46">
        <v>-5.3E-3</v>
      </c>
      <c r="E276" s="74" t="s">
        <v>142</v>
      </c>
      <c r="F276" s="75">
        <v>10577</v>
      </c>
      <c r="G276" s="23">
        <v>-25</v>
      </c>
      <c r="H276" s="47">
        <v>-2.3999999999999998E-3</v>
      </c>
      <c r="I276" s="45" t="s">
        <v>143</v>
      </c>
    </row>
    <row r="277" spans="1:9">
      <c r="A277" s="9">
        <v>43055</v>
      </c>
      <c r="B277" s="60">
        <v>10625.04</v>
      </c>
      <c r="C277" s="60">
        <v>-5.61</v>
      </c>
      <c r="D277" s="46">
        <v>-5.0000000000000001E-4</v>
      </c>
      <c r="E277" s="74" t="s">
        <v>144</v>
      </c>
      <c r="F277" s="75">
        <v>10627</v>
      </c>
      <c r="G277" s="23">
        <v>10</v>
      </c>
      <c r="H277" s="47">
        <v>8.9999999999999998E-4</v>
      </c>
      <c r="I277" s="45" t="s">
        <v>145</v>
      </c>
    </row>
    <row r="278" spans="1:9">
      <c r="A278" s="9">
        <v>43056</v>
      </c>
      <c r="B278" s="60">
        <v>10701.64</v>
      </c>
      <c r="C278" s="60">
        <v>76.599999999999994</v>
      </c>
      <c r="D278" s="46">
        <v>7.1999999999999998E-3</v>
      </c>
      <c r="E278" s="74" t="s">
        <v>147</v>
      </c>
      <c r="F278" s="75">
        <v>10725</v>
      </c>
      <c r="G278" s="23">
        <v>22</v>
      </c>
      <c r="H278" s="47">
        <v>2.0999999999999999E-3</v>
      </c>
      <c r="I278" s="45" t="s">
        <v>148</v>
      </c>
    </row>
    <row r="279" spans="1:9">
      <c r="A279" s="9">
        <v>43057</v>
      </c>
      <c r="B279" s="60"/>
      <c r="C279" s="60"/>
      <c r="D279" s="46"/>
      <c r="E279" s="74"/>
      <c r="F279" s="75"/>
      <c r="G279" s="23"/>
      <c r="H279" s="47"/>
      <c r="I279" s="45"/>
    </row>
    <row r="280" spans="1:9">
      <c r="A280" s="9">
        <v>43058</v>
      </c>
      <c r="B280" s="60"/>
      <c r="C280" s="60"/>
      <c r="D280" s="46"/>
      <c r="E280" s="74"/>
      <c r="F280" s="75"/>
      <c r="G280" s="23"/>
      <c r="H280" s="47"/>
      <c r="I280" s="45"/>
    </row>
    <row r="281" spans="1:9">
      <c r="A281" s="9">
        <v>43059</v>
      </c>
      <c r="B281" s="60">
        <v>10664.55</v>
      </c>
      <c r="C281" s="60">
        <v>-37.090000000000003</v>
      </c>
      <c r="D281" s="46">
        <v>-3.5000000000000001E-3</v>
      </c>
      <c r="E281" s="74" t="s">
        <v>149</v>
      </c>
      <c r="F281" s="75">
        <v>10676</v>
      </c>
      <c r="G281" s="23">
        <v>10</v>
      </c>
      <c r="H281" s="47">
        <v>8.9999999999999998E-4</v>
      </c>
      <c r="I281" s="45" t="s">
        <v>150</v>
      </c>
    </row>
    <row r="282" spans="1:9">
      <c r="A282" s="9">
        <v>43060</v>
      </c>
      <c r="B282" s="60">
        <v>10779.24</v>
      </c>
      <c r="C282" s="60">
        <v>114.69</v>
      </c>
      <c r="D282" s="46">
        <v>1.0800000000000001E-2</v>
      </c>
      <c r="E282" s="74" t="s">
        <v>152</v>
      </c>
      <c r="F282" s="75">
        <v>10832</v>
      </c>
      <c r="G282" s="23">
        <v>47</v>
      </c>
      <c r="H282" s="47">
        <v>4.4000000000000003E-3</v>
      </c>
      <c r="I282" s="45" t="s">
        <v>153</v>
      </c>
    </row>
    <row r="283" spans="1:9">
      <c r="A283" s="9">
        <v>43061</v>
      </c>
      <c r="B283" s="60">
        <v>10822.59</v>
      </c>
      <c r="C283" s="60">
        <v>43.35</v>
      </c>
      <c r="D283" s="46">
        <v>4.0000000000000001E-3</v>
      </c>
      <c r="E283" s="74" t="s">
        <v>154</v>
      </c>
      <c r="F283" s="75">
        <v>10847</v>
      </c>
      <c r="G283" s="23">
        <v>21</v>
      </c>
      <c r="H283" s="47">
        <v>1.9E-3</v>
      </c>
      <c r="I283" s="45" t="s">
        <v>155</v>
      </c>
    </row>
    <row r="284" spans="1:9">
      <c r="A284" s="9">
        <v>43062</v>
      </c>
      <c r="B284" s="60">
        <v>10854.57</v>
      </c>
      <c r="C284" s="60">
        <v>31.98</v>
      </c>
      <c r="D284" s="46">
        <v>3.0000000000000001E-3</v>
      </c>
      <c r="E284" s="74" t="s">
        <v>156</v>
      </c>
      <c r="F284" s="75">
        <v>10849</v>
      </c>
      <c r="G284" s="23">
        <v>-5</v>
      </c>
      <c r="H284" s="47">
        <v>-5.0000000000000001E-4</v>
      </c>
      <c r="I284" s="45" t="s">
        <v>157</v>
      </c>
    </row>
    <row r="285" spans="1:9">
      <c r="A285" s="9">
        <v>43063</v>
      </c>
      <c r="B285" s="60">
        <v>10854.09</v>
      </c>
      <c r="C285" s="60">
        <v>-0.48</v>
      </c>
      <c r="D285" s="46">
        <v>0</v>
      </c>
      <c r="E285" s="74" t="s">
        <v>158</v>
      </c>
      <c r="F285" s="75">
        <v>10867</v>
      </c>
      <c r="G285" s="23">
        <v>13</v>
      </c>
      <c r="H285" s="47">
        <v>1.1999999999999999E-3</v>
      </c>
      <c r="I285" s="45" t="s">
        <v>159</v>
      </c>
    </row>
    <row r="286" spans="1:9">
      <c r="A286" s="9">
        <v>43064</v>
      </c>
      <c r="B286" s="60"/>
      <c r="C286" s="60"/>
      <c r="D286" s="46"/>
      <c r="E286" s="74"/>
      <c r="F286" s="75"/>
      <c r="G286" s="23"/>
      <c r="H286" s="47"/>
      <c r="I286" s="45"/>
    </row>
    <row r="287" spans="1:9">
      <c r="A287" s="9">
        <v>43065</v>
      </c>
      <c r="B287" s="60"/>
      <c r="C287" s="60"/>
      <c r="D287" s="46"/>
      <c r="E287" s="74"/>
      <c r="F287" s="75"/>
      <c r="G287" s="23"/>
      <c r="H287" s="47"/>
      <c r="I287" s="45"/>
    </row>
    <row r="288" spans="1:9">
      <c r="A288" s="9">
        <v>43066</v>
      </c>
      <c r="B288" s="60" t="s">
        <v>160</v>
      </c>
      <c r="C288" s="60">
        <v>-103.16</v>
      </c>
      <c r="D288" s="46" t="s">
        <v>161</v>
      </c>
      <c r="E288" s="74" t="s">
        <v>162</v>
      </c>
      <c r="F288" s="75">
        <v>10755</v>
      </c>
      <c r="G288" s="23" t="s">
        <v>163</v>
      </c>
      <c r="H288" s="47" t="s">
        <v>164</v>
      </c>
      <c r="I288" s="45" t="s">
        <v>165</v>
      </c>
    </row>
    <row r="289" spans="1:9">
      <c r="A289" s="9">
        <v>43067</v>
      </c>
      <c r="B289" s="60">
        <v>10707.07</v>
      </c>
      <c r="C289" s="60">
        <v>-43.86</v>
      </c>
      <c r="D289" s="46">
        <v>-4.1000000000000003E-3</v>
      </c>
      <c r="E289" s="74" t="s">
        <v>170</v>
      </c>
      <c r="F289" s="75">
        <v>10718</v>
      </c>
      <c r="G289" s="23">
        <v>10</v>
      </c>
      <c r="H289" s="47">
        <v>8.9999999999999998E-4</v>
      </c>
      <c r="I289" s="45" t="s">
        <v>171</v>
      </c>
    </row>
    <row r="290" spans="1:9">
      <c r="A290" s="9">
        <v>43068</v>
      </c>
      <c r="B290" s="60">
        <v>10713.55</v>
      </c>
      <c r="C290" s="60">
        <v>6.48</v>
      </c>
      <c r="D290" s="46">
        <v>5.9999999999999995E-4</v>
      </c>
      <c r="E290" s="74" t="s">
        <v>172</v>
      </c>
      <c r="F290" s="75">
        <v>10738</v>
      </c>
      <c r="G290" s="23">
        <v>10</v>
      </c>
      <c r="H290" s="47">
        <v>8.9999999999999998E-4</v>
      </c>
      <c r="I290" s="45" t="s">
        <v>173</v>
      </c>
    </row>
    <row r="291" spans="1:9">
      <c r="A291" s="9">
        <v>43069</v>
      </c>
      <c r="B291" s="60">
        <v>10560.44</v>
      </c>
      <c r="C291" s="60">
        <v>-153.11000000000001</v>
      </c>
      <c r="D291" s="46">
        <v>-1.43E-2</v>
      </c>
      <c r="E291" s="74" t="s">
        <v>175</v>
      </c>
      <c r="F291" s="75">
        <v>10576</v>
      </c>
      <c r="G291" s="23">
        <v>0</v>
      </c>
      <c r="H291" s="47">
        <v>0</v>
      </c>
      <c r="I291" s="45" t="s">
        <v>176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</sheetPr>
  <dimension ref="A1:I291"/>
  <sheetViews>
    <sheetView workbookViewId="0">
      <pane ySplit="3" topLeftCell="A284" activePane="bottomLeft" state="frozen"/>
      <selection pane="bottomLeft" activeCell="H291" sqref="H291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22" t="s">
        <v>99</v>
      </c>
      <c r="C1" s="123"/>
      <c r="D1" s="123"/>
      <c r="E1" s="123"/>
      <c r="F1" s="123"/>
      <c r="G1" s="123"/>
      <c r="H1" s="123"/>
      <c r="I1" s="124"/>
    </row>
    <row r="2" spans="1:9" s="1" customFormat="1" ht="16.2" thickBot="1">
      <c r="A2" s="64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</row>
    <row r="3" spans="1:9" ht="16.8" thickBot="1">
      <c r="A3" s="62" t="s">
        <v>40</v>
      </c>
      <c r="B3" s="119" t="s">
        <v>134</v>
      </c>
      <c r="C3" s="120"/>
      <c r="D3" s="120"/>
      <c r="E3" s="120"/>
      <c r="F3" s="120"/>
      <c r="G3" s="120"/>
      <c r="H3" s="120"/>
      <c r="I3" s="121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9">
        <v>-480891093</v>
      </c>
      <c r="C271" s="10">
        <f t="shared" ref="C271:C274" si="76">B271/100000000</f>
        <v>-4.8089109299999997</v>
      </c>
      <c r="D271" s="49">
        <v>729015002</v>
      </c>
      <c r="E271" s="10">
        <f t="shared" ref="E271:E274" si="77">D271/100000000</f>
        <v>7.2901500199999996</v>
      </c>
      <c r="F271" s="49">
        <v>-983132733</v>
      </c>
      <c r="G271" s="10">
        <f t="shared" ref="G271:G274" si="78">F271/100000000</f>
        <v>-9.8313273300000006</v>
      </c>
      <c r="H271" s="49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9"/>
      <c r="C272" s="10"/>
      <c r="D272" s="49"/>
      <c r="E272" s="10"/>
      <c r="F272" s="49"/>
      <c r="G272" s="10"/>
      <c r="H272" s="49"/>
      <c r="I272" s="10"/>
    </row>
    <row r="273" spans="1:9">
      <c r="A273" s="9">
        <v>43051</v>
      </c>
      <c r="B273" s="49"/>
      <c r="C273" s="10"/>
      <c r="D273" s="49"/>
      <c r="E273" s="10"/>
      <c r="F273" s="49"/>
      <c r="G273" s="10"/>
      <c r="H273" s="49"/>
      <c r="I273" s="10"/>
    </row>
    <row r="274" spans="1:9">
      <c r="A274" s="9">
        <v>43052</v>
      </c>
      <c r="B274" s="49">
        <v>-179240840</v>
      </c>
      <c r="C274" s="10">
        <f t="shared" si="76"/>
        <v>-1.7924084</v>
      </c>
      <c r="D274" s="49">
        <v>-687797808</v>
      </c>
      <c r="E274" s="10">
        <f t="shared" si="77"/>
        <v>-6.8779780800000001</v>
      </c>
      <c r="F274" s="49">
        <v>-199219661</v>
      </c>
      <c r="G274" s="10">
        <f t="shared" si="78"/>
        <v>-1.9921966099999999</v>
      </c>
      <c r="H274" s="49">
        <v>2903638658</v>
      </c>
      <c r="I274" s="10">
        <f t="shared" si="79"/>
        <v>29.036386579999999</v>
      </c>
    </row>
    <row r="275" spans="1:9">
      <c r="A275" s="9">
        <v>43053</v>
      </c>
      <c r="B275" s="49">
        <v>-361292140</v>
      </c>
      <c r="C275" s="10">
        <f t="shared" ref="C275" si="80">B275/100000000</f>
        <v>-3.6129213999999998</v>
      </c>
      <c r="D275" s="49">
        <v>309918096</v>
      </c>
      <c r="E275" s="10">
        <f t="shared" ref="E275" si="81">D275/100000000</f>
        <v>3.09918096</v>
      </c>
      <c r="F275" s="49">
        <v>-98495506</v>
      </c>
      <c r="G275" s="10">
        <f t="shared" ref="G275" si="82">F275/100000000</f>
        <v>-0.98495505999999999</v>
      </c>
      <c r="H275" s="49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9">
        <v>-463277950</v>
      </c>
      <c r="C276" s="10">
        <f t="shared" ref="C276" si="84">B276/100000000</f>
        <v>-4.6327794999999998</v>
      </c>
      <c r="D276" s="49">
        <v>-1258411687</v>
      </c>
      <c r="E276" s="10">
        <f t="shared" ref="E276" si="85">D276/100000000</f>
        <v>-12.584116870000001</v>
      </c>
      <c r="F276" s="49">
        <v>315890545</v>
      </c>
      <c r="G276" s="10">
        <f t="shared" ref="G276" si="86">F276/100000000</f>
        <v>3.1589054499999998</v>
      </c>
      <c r="H276" s="49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9">
        <v>278145501</v>
      </c>
      <c r="C277" s="10">
        <f t="shared" ref="C277" si="88">B277/100000000</f>
        <v>2.7814550100000002</v>
      </c>
      <c r="D277" s="49">
        <v>1586071209</v>
      </c>
      <c r="E277" s="10">
        <f t="shared" ref="E277" si="89">D277/100000000</f>
        <v>15.86071209</v>
      </c>
      <c r="F277" s="49">
        <v>35077236</v>
      </c>
      <c r="G277" s="10">
        <f t="shared" ref="G277" si="90">F277/100000000</f>
        <v>0.35077236000000001</v>
      </c>
      <c r="H277" s="49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9">
        <v>94299633</v>
      </c>
      <c r="C278" s="10">
        <f t="shared" ref="C278" si="92">B278/100000000</f>
        <v>0.94299633000000005</v>
      </c>
      <c r="D278" s="49">
        <v>1331015145</v>
      </c>
      <c r="E278" s="10">
        <f t="shared" ref="E278" si="93">D278/100000000</f>
        <v>13.310151449999999</v>
      </c>
      <c r="F278" s="49">
        <v>409762964</v>
      </c>
      <c r="G278" s="10">
        <f t="shared" ref="G278" si="94">F278/100000000</f>
        <v>4.0976296400000001</v>
      </c>
      <c r="H278" s="49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9"/>
      <c r="C279" s="10"/>
      <c r="D279" s="49"/>
      <c r="E279" s="10"/>
      <c r="F279" s="49"/>
      <c r="G279" s="10"/>
      <c r="H279" s="49"/>
      <c r="I279" s="10"/>
    </row>
    <row r="280" spans="1:9">
      <c r="A280" s="9">
        <v>43058</v>
      </c>
      <c r="B280" s="49"/>
      <c r="C280" s="10"/>
      <c r="D280" s="49"/>
      <c r="E280" s="10"/>
      <c r="F280" s="49"/>
      <c r="G280" s="10"/>
      <c r="H280" s="49"/>
      <c r="I280" s="10"/>
    </row>
    <row r="281" spans="1:9">
      <c r="A281" s="9">
        <v>43059</v>
      </c>
      <c r="B281" s="49">
        <v>211893950</v>
      </c>
      <c r="C281" s="10">
        <f t="shared" ref="C281" si="96">B281/100000000</f>
        <v>2.1189395000000002</v>
      </c>
      <c r="D281" s="49">
        <v>353747505</v>
      </c>
      <c r="E281" s="10">
        <f t="shared" ref="E281" si="97">D281/100000000</f>
        <v>3.5374750499999998</v>
      </c>
      <c r="F281" s="49">
        <v>-355798179</v>
      </c>
      <c r="G281" s="10">
        <f t="shared" ref="G281" si="98">F281/100000000</f>
        <v>-3.5579817899999999</v>
      </c>
      <c r="H281" s="49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9">
        <v>176423990</v>
      </c>
      <c r="C282" s="10">
        <f t="shared" ref="C282:C283" si="100">B282/100000000</f>
        <v>1.7642399</v>
      </c>
      <c r="D282" s="49">
        <v>4350970866</v>
      </c>
      <c r="E282" s="10">
        <f t="shared" ref="E282:E283" si="101">D282/100000000</f>
        <v>43.509708660000001</v>
      </c>
      <c r="F282" s="49">
        <v>-227175003</v>
      </c>
      <c r="G282" s="10">
        <f t="shared" ref="G282:G283" si="102">F282/100000000</f>
        <v>-2.2717500300000002</v>
      </c>
      <c r="H282" s="49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9">
        <v>352430467</v>
      </c>
      <c r="C283" s="10">
        <f t="shared" si="100"/>
        <v>3.5243046699999998</v>
      </c>
      <c r="D283" s="49">
        <v>1411473790</v>
      </c>
      <c r="E283" s="10">
        <f t="shared" si="101"/>
        <v>14.1147379</v>
      </c>
      <c r="F283" s="49">
        <v>1296821851</v>
      </c>
      <c r="G283" s="10">
        <f t="shared" si="102"/>
        <v>12.96821851</v>
      </c>
      <c r="H283" s="49">
        <v>8462036719</v>
      </c>
      <c r="I283" s="10">
        <f t="shared" si="103"/>
        <v>84.620367189999996</v>
      </c>
    </row>
    <row r="284" spans="1:9">
      <c r="A284" s="9">
        <v>43062</v>
      </c>
      <c r="B284" s="49">
        <v>438842308</v>
      </c>
      <c r="C284" s="10">
        <f t="shared" ref="C284" si="104">B284/100000000</f>
        <v>4.3884230799999999</v>
      </c>
      <c r="D284" s="49">
        <v>-105017185</v>
      </c>
      <c r="E284" s="10">
        <f t="shared" ref="E284" si="105">D284/100000000</f>
        <v>-1.0501718499999999</v>
      </c>
      <c r="F284" s="49">
        <v>-121074235</v>
      </c>
      <c r="G284" s="10">
        <f t="shared" ref="G284" si="106">F284/100000000</f>
        <v>-1.2107423500000001</v>
      </c>
      <c r="H284" s="49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9">
        <v>-178980510</v>
      </c>
      <c r="C285" s="10">
        <f t="shared" ref="C285" si="108">B285/100000000</f>
        <v>-1.7898050999999999</v>
      </c>
      <c r="D285" s="49">
        <v>-747371146</v>
      </c>
      <c r="E285" s="10">
        <f t="shared" ref="E285" si="109">D285/100000000</f>
        <v>-7.4737114599999996</v>
      </c>
      <c r="F285" s="49">
        <v>-210353500</v>
      </c>
      <c r="G285" s="10">
        <f t="shared" ref="G285" si="110">F285/100000000</f>
        <v>-2.1035349999999999</v>
      </c>
      <c r="H285" s="49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9"/>
      <c r="C286" s="10"/>
      <c r="D286" s="49"/>
      <c r="E286" s="10"/>
      <c r="F286" s="49"/>
      <c r="G286" s="10"/>
      <c r="H286" s="49"/>
      <c r="I286" s="10"/>
    </row>
    <row r="287" spans="1:9">
      <c r="A287" s="9">
        <v>43065</v>
      </c>
      <c r="B287" s="49"/>
      <c r="C287" s="10"/>
      <c r="D287" s="49"/>
      <c r="E287" s="10"/>
      <c r="F287" s="49"/>
      <c r="G287" s="10"/>
      <c r="H287" s="49"/>
      <c r="I287" s="10"/>
    </row>
    <row r="288" spans="1:9">
      <c r="A288" s="9">
        <v>43066</v>
      </c>
      <c r="B288" s="49">
        <v>-607460083</v>
      </c>
      <c r="C288" s="10">
        <f t="shared" ref="C288" si="112">B288/100000000</f>
        <v>-6.0746008299999996</v>
      </c>
      <c r="D288" s="49">
        <v>-1306801986</v>
      </c>
      <c r="E288" s="10">
        <f t="shared" ref="E288" si="113">D288/100000000</f>
        <v>-13.06801986</v>
      </c>
      <c r="F288" s="49">
        <v>-621094498</v>
      </c>
      <c r="G288" s="10">
        <f t="shared" ref="G288" si="114">F288/100000000</f>
        <v>-6.2109449799999998</v>
      </c>
      <c r="H288" s="49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9">
        <v>-101548630</v>
      </c>
      <c r="C289" s="10">
        <f t="shared" ref="C289" si="116">B289/100000000</f>
        <v>-1.0154863000000001</v>
      </c>
      <c r="D289" s="49">
        <v>-239745801</v>
      </c>
      <c r="E289" s="10">
        <f t="shared" ref="E289" si="117">D289/100000000</f>
        <v>-2.3974580099999998</v>
      </c>
      <c r="F289" s="49">
        <v>-1461527255</v>
      </c>
      <c r="G289" s="10">
        <f t="shared" ref="G289" si="118">F289/100000000</f>
        <v>-14.61527255</v>
      </c>
      <c r="H289" s="49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9">
        <v>54933243</v>
      </c>
      <c r="C290" s="10">
        <f t="shared" ref="C290" si="120">B290/100000000</f>
        <v>0.54933242999999998</v>
      </c>
      <c r="D290" s="49">
        <v>-289586379</v>
      </c>
      <c r="E290" s="10">
        <f t="shared" ref="E290" si="121">D290/100000000</f>
        <v>-2.8958637899999999</v>
      </c>
      <c r="F290" s="49">
        <v>-205774190</v>
      </c>
      <c r="G290" s="10">
        <f t="shared" ref="G290" si="122">F290/100000000</f>
        <v>-2.0577418999999999</v>
      </c>
      <c r="H290" s="49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9">
        <v>-963609324</v>
      </c>
      <c r="C291" s="10">
        <f t="shared" ref="C291" si="124">B291/100000000</f>
        <v>-9.6360932399999992</v>
      </c>
      <c r="D291" s="49">
        <v>-413141896</v>
      </c>
      <c r="E291" s="10">
        <f t="shared" ref="E291" si="125">D291/100000000</f>
        <v>-4.1314189600000004</v>
      </c>
      <c r="F291" s="49">
        <v>-1619420468</v>
      </c>
      <c r="G291" s="10">
        <f t="shared" ref="G291" si="126">F291/100000000</f>
        <v>-16.194204679999999</v>
      </c>
      <c r="H291" s="49">
        <v>-13685550803</v>
      </c>
      <c r="I291" s="10">
        <f t="shared" ref="I291" si="127">H291/100000000</f>
        <v>-136.85550803000001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291"/>
  <sheetViews>
    <sheetView workbookViewId="0">
      <pane ySplit="3" topLeftCell="A279" activePane="bottomLeft" state="frozen"/>
      <selection pane="bottomLeft" activeCell="H289" sqref="H289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5" t="s">
        <v>40</v>
      </c>
      <c r="B2" s="129"/>
      <c r="C2" s="115"/>
      <c r="D2" s="115"/>
    </row>
    <row r="3" spans="1:4" ht="16.2">
      <c r="A3" s="115"/>
      <c r="B3" s="129" t="s">
        <v>151</v>
      </c>
      <c r="C3" s="115"/>
      <c r="D3" s="115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  <row r="271" spans="1:4">
      <c r="A271" s="9">
        <v>43049</v>
      </c>
      <c r="B271" s="45"/>
      <c r="C271" s="53"/>
      <c r="D271" s="25">
        <v>94.391000000000005</v>
      </c>
    </row>
    <row r="272" spans="1:4">
      <c r="A272" s="9">
        <v>43050</v>
      </c>
      <c r="B272" s="45"/>
      <c r="C272" s="53"/>
      <c r="D272" s="25"/>
    </row>
    <row r="273" spans="1:4">
      <c r="A273" s="9">
        <v>43051</v>
      </c>
      <c r="B273" s="45"/>
      <c r="C273" s="53"/>
      <c r="D273" s="25"/>
    </row>
    <row r="274" spans="1:4">
      <c r="A274" s="9">
        <v>43052</v>
      </c>
      <c r="B274" s="45">
        <v>30.19</v>
      </c>
      <c r="C274" s="53">
        <v>1.7999999999999999E-2</v>
      </c>
      <c r="D274" s="25">
        <v>94.49</v>
      </c>
    </row>
    <row r="275" spans="1:4">
      <c r="A275" s="9">
        <v>43053</v>
      </c>
      <c r="B275" s="45">
        <v>30.18</v>
      </c>
      <c r="C275" s="53">
        <v>-0.01</v>
      </c>
      <c r="D275" s="25">
        <v>93.826999999999998</v>
      </c>
    </row>
    <row r="276" spans="1:4">
      <c r="A276" s="9">
        <v>43054</v>
      </c>
      <c r="B276" s="45">
        <v>30.15</v>
      </c>
      <c r="C276" s="53">
        <v>-0.03</v>
      </c>
      <c r="D276" s="25">
        <v>93.813000000000002</v>
      </c>
    </row>
    <row r="277" spans="1:4">
      <c r="A277" s="9">
        <v>43055</v>
      </c>
      <c r="B277" s="45">
        <v>30.158000000000001</v>
      </c>
      <c r="C277" s="53">
        <v>8.0000000000000002E-3</v>
      </c>
      <c r="D277" s="25">
        <v>93.932000000000002</v>
      </c>
    </row>
    <row r="278" spans="1:4">
      <c r="A278" s="9">
        <v>43056</v>
      </c>
      <c r="B278" s="45">
        <v>30.100999999999999</v>
      </c>
      <c r="C278" s="53">
        <v>-5.7000000000000002E-2</v>
      </c>
      <c r="D278" s="25">
        <v>93.662000000000006</v>
      </c>
    </row>
    <row r="279" spans="1:4">
      <c r="A279" s="9">
        <v>43057</v>
      </c>
      <c r="B279" s="45"/>
      <c r="C279" s="53"/>
      <c r="D279" s="25"/>
    </row>
    <row r="280" spans="1:4">
      <c r="A280" s="9">
        <v>43058</v>
      </c>
      <c r="B280" s="45"/>
      <c r="C280" s="53"/>
      <c r="D280" s="25"/>
    </row>
    <row r="281" spans="1:4">
      <c r="A281" s="9">
        <v>43059</v>
      </c>
      <c r="B281" s="45">
        <v>30.102</v>
      </c>
      <c r="C281" s="53">
        <v>1E-3</v>
      </c>
      <c r="D281" s="25">
        <v>93.951999999999998</v>
      </c>
    </row>
    <row r="282" spans="1:4">
      <c r="A282" s="9">
        <v>43060</v>
      </c>
      <c r="B282" s="45">
        <v>29.960999999999999</v>
      </c>
      <c r="C282" s="53">
        <v>-9.9000000000000005E-2</v>
      </c>
      <c r="D282" s="25">
        <v>93.951999999999998</v>
      </c>
    </row>
    <row r="283" spans="1:4">
      <c r="A283" s="9">
        <v>43061</v>
      </c>
      <c r="B283" s="45">
        <v>30.02</v>
      </c>
      <c r="C283" s="53">
        <v>-0.04</v>
      </c>
      <c r="D283" s="25">
        <v>93.22</v>
      </c>
    </row>
    <row r="284" spans="1:4">
      <c r="A284" s="9">
        <v>43062</v>
      </c>
      <c r="B284" s="45">
        <v>30.007000000000001</v>
      </c>
      <c r="C284" s="53">
        <v>-1.2999999999999999E-2</v>
      </c>
      <c r="D284" s="25">
        <v>93.22</v>
      </c>
    </row>
    <row r="285" spans="1:4">
      <c r="A285" s="9">
        <v>43063</v>
      </c>
      <c r="B285" s="45">
        <v>30.01</v>
      </c>
      <c r="C285" s="53">
        <v>3.0000000000000001E-3</v>
      </c>
      <c r="D285" s="25">
        <v>92.781999999999996</v>
      </c>
    </row>
    <row r="286" spans="1:4">
      <c r="A286" s="9">
        <v>43064</v>
      </c>
      <c r="B286" s="45"/>
      <c r="C286" s="53"/>
      <c r="D286" s="25"/>
    </row>
    <row r="287" spans="1:4">
      <c r="A287" s="9">
        <v>43065</v>
      </c>
      <c r="B287" s="45"/>
      <c r="C287" s="53"/>
      <c r="D287" s="25"/>
    </row>
    <row r="288" spans="1:4">
      <c r="A288" s="9">
        <v>43066</v>
      </c>
      <c r="B288" s="45" t="s">
        <v>166</v>
      </c>
      <c r="C288" s="53">
        <v>-4.0000000000000001E-3</v>
      </c>
      <c r="D288" s="25">
        <v>92.903999999999996</v>
      </c>
    </row>
    <row r="289" spans="1:4">
      <c r="A289" s="9">
        <v>43067</v>
      </c>
      <c r="B289" s="45">
        <v>30.001000000000001</v>
      </c>
      <c r="C289" s="53">
        <v>-5.0000000000000001E-3</v>
      </c>
      <c r="D289" s="25">
        <v>93.27</v>
      </c>
    </row>
    <row r="290" spans="1:4">
      <c r="A290" s="9">
        <v>43068</v>
      </c>
      <c r="B290" s="45">
        <v>29.99</v>
      </c>
      <c r="C290" s="53">
        <v>-1.0999999999999999E-2</v>
      </c>
      <c r="D290" s="25">
        <v>93.164000000000001</v>
      </c>
    </row>
    <row r="291" spans="1:4">
      <c r="A291" s="9">
        <v>43069</v>
      </c>
      <c r="B291" s="45">
        <v>30.01</v>
      </c>
      <c r="C291" s="53">
        <v>0.02</v>
      </c>
      <c r="D291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92D050"/>
  </sheetPr>
  <dimension ref="A1:M292"/>
  <sheetViews>
    <sheetView zoomScale="85" zoomScaleNormal="85" workbookViewId="0">
      <pane ySplit="3" topLeftCell="A275" activePane="bottomLeft" state="frozen"/>
      <selection pane="bottomLeft" activeCell="J292" sqref="J292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30" t="s">
        <v>51</v>
      </c>
      <c r="C1" s="100"/>
      <c r="D1" s="100"/>
      <c r="E1" s="15" t="s">
        <v>49</v>
      </c>
      <c r="F1" s="15" t="s">
        <v>50</v>
      </c>
      <c r="G1" s="130" t="s">
        <v>52</v>
      </c>
      <c r="H1" s="100"/>
      <c r="I1" s="100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100</v>
      </c>
      <c r="K2" s="19" t="s">
        <v>56</v>
      </c>
      <c r="L2" s="19"/>
      <c r="M2" s="19"/>
    </row>
    <row r="3" spans="1:13">
      <c r="A3" s="16" t="s">
        <v>40</v>
      </c>
      <c r="B3" s="118" t="s">
        <v>57</v>
      </c>
      <c r="C3" s="115"/>
      <c r="D3" s="115"/>
      <c r="E3" s="115"/>
      <c r="F3" s="115"/>
      <c r="G3" s="115"/>
      <c r="H3" s="115"/>
      <c r="I3" s="115"/>
      <c r="J3" s="131"/>
      <c r="K3" s="131"/>
      <c r="L3" s="131"/>
      <c r="M3" s="131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291"/>
  <sheetViews>
    <sheetView zoomScale="85" zoomScaleNormal="85" workbookViewId="0">
      <pane ySplit="3" topLeftCell="A280" activePane="bottomLeft" state="frozen"/>
      <selection pane="bottomLeft" activeCell="G299" sqref="G299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8" t="s">
        <v>66</v>
      </c>
      <c r="C1" s="108"/>
      <c r="D1" s="108"/>
      <c r="E1" s="108"/>
      <c r="F1" s="132" t="s">
        <v>91</v>
      </c>
      <c r="G1" s="133"/>
      <c r="H1" s="133"/>
      <c r="I1" s="133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3"/>
      <c r="G2" s="133"/>
      <c r="H2" s="133"/>
      <c r="I2" s="133"/>
    </row>
    <row r="3" spans="1:9">
      <c r="A3" s="16" t="s">
        <v>40</v>
      </c>
      <c r="B3" s="118" t="s">
        <v>71</v>
      </c>
      <c r="C3" s="115"/>
      <c r="D3" s="115"/>
      <c r="E3" s="115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4">
        <f t="shared" ref="F271:F274" si="83">B271/10000</f>
        <v>-11.5891</v>
      </c>
      <c r="G271" s="24">
        <f t="shared" ref="G271:G274" si="84">C271/10000</f>
        <v>-0.71160000000000001</v>
      </c>
      <c r="H271" s="24">
        <f t="shared" ref="H271:H274" si="85">D271/10000</f>
        <v>46.328600000000002</v>
      </c>
      <c r="I271" s="24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4">
        <f t="shared" si="83"/>
        <v>0</v>
      </c>
      <c r="G272" s="24">
        <f t="shared" si="84"/>
        <v>0</v>
      </c>
      <c r="H272" s="24">
        <f t="shared" si="85"/>
        <v>0</v>
      </c>
      <c r="I272" s="24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4">
        <f t="shared" si="83"/>
        <v>0</v>
      </c>
      <c r="G273" s="24">
        <f t="shared" si="84"/>
        <v>0</v>
      </c>
      <c r="H273" s="24">
        <f t="shared" si="85"/>
        <v>0</v>
      </c>
      <c r="I273" s="24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4">
        <f t="shared" si="83"/>
        <v>-10.9839</v>
      </c>
      <c r="G274" s="24">
        <f t="shared" si="84"/>
        <v>-1.3678999999999999</v>
      </c>
      <c r="H274" s="24">
        <f t="shared" si="85"/>
        <v>41.379600000000003</v>
      </c>
      <c r="I274" s="24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4">
        <f t="shared" ref="F275" si="87">B275/10000</f>
        <v>-12.4229</v>
      </c>
      <c r="G275" s="24">
        <f t="shared" ref="G275" si="88">C275/10000</f>
        <v>1.3513999999999999</v>
      </c>
      <c r="H275" s="24">
        <f t="shared" ref="H275" si="89">D275/10000</f>
        <v>39.650700000000001</v>
      </c>
      <c r="I275" s="24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4">
        <f t="shared" ref="F276" si="91">B276/10000</f>
        <v>-7.9240000000000004</v>
      </c>
      <c r="G276" s="24">
        <f t="shared" ref="G276" si="92">C276/10000</f>
        <v>-3.5933000000000002</v>
      </c>
      <c r="H276" s="24">
        <f t="shared" ref="H276" si="93">D276/10000</f>
        <v>29.749500000000001</v>
      </c>
      <c r="I276" s="24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4">
        <f t="shared" ref="F277" si="95">B277/10000</f>
        <v>-10.076000000000001</v>
      </c>
      <c r="G277" s="24">
        <f t="shared" ref="G277" si="96">C277/10000</f>
        <v>-6.4153000000000002</v>
      </c>
      <c r="H277" s="24">
        <f t="shared" ref="H277" si="97">D277/10000</f>
        <v>31.3292</v>
      </c>
      <c r="I277" s="24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4">
        <f t="shared" ref="F278" si="99">B278/10000</f>
        <v>-8.4047000000000001</v>
      </c>
      <c r="G278" s="24">
        <f t="shared" ref="G278" si="100">C278/10000</f>
        <v>-4.2054999999999998</v>
      </c>
      <c r="H278" s="24">
        <f t="shared" ref="H278" si="101">D278/10000</f>
        <v>42.534500000000001</v>
      </c>
      <c r="I278" s="24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4">
        <f t="shared" ref="F279:F281" si="103">B279/10000</f>
        <v>0</v>
      </c>
      <c r="G279" s="24">
        <f t="shared" ref="G279:G281" si="104">C279/10000</f>
        <v>0</v>
      </c>
      <c r="H279" s="24">
        <f t="shared" ref="H279:H281" si="105">D279/10000</f>
        <v>0</v>
      </c>
      <c r="I279" s="24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4">
        <f t="shared" si="103"/>
        <v>0</v>
      </c>
      <c r="G280" s="24">
        <f t="shared" si="104"/>
        <v>0</v>
      </c>
      <c r="H280" s="24">
        <f t="shared" si="105"/>
        <v>0</v>
      </c>
      <c r="I280" s="24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4">
        <f t="shared" si="103"/>
        <v>-7.2915999999999999</v>
      </c>
      <c r="G281" s="24">
        <f t="shared" si="104"/>
        <v>-1.7142999999999999</v>
      </c>
      <c r="H281" s="24">
        <f t="shared" si="105"/>
        <v>37.331200000000003</v>
      </c>
      <c r="I281" s="24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4">
        <f t="shared" ref="F282:F283" si="107">B282/10000</f>
        <v>-8.6859999999999999</v>
      </c>
      <c r="G282" s="24">
        <f t="shared" ref="G282:G283" si="108">C282/10000</f>
        <v>-0.59609999999999996</v>
      </c>
      <c r="H282" s="24">
        <f t="shared" ref="H282:H283" si="109">D282/10000</f>
        <v>60.628399999999999</v>
      </c>
      <c r="I282" s="24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4">
        <f t="shared" si="107"/>
        <v>-13.9855</v>
      </c>
      <c r="G283" s="24">
        <f t="shared" si="108"/>
        <v>-1.6460999999999999</v>
      </c>
      <c r="H283" s="24">
        <f t="shared" si="109"/>
        <v>65.615899999999996</v>
      </c>
      <c r="I283" s="24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4">
        <f t="shared" ref="F284" si="111">B284/10000</f>
        <v>-15.863099999999999</v>
      </c>
      <c r="G284" s="24">
        <f t="shared" ref="G284" si="112">C284/10000</f>
        <v>-0.1133</v>
      </c>
      <c r="H284" s="24">
        <f t="shared" ref="H284" si="113">D284/10000</f>
        <v>69.764499999999998</v>
      </c>
      <c r="I284" s="24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4">
        <f t="shared" ref="F285" si="115">B285/10000</f>
        <v>-17.216899999999999</v>
      </c>
      <c r="G285" s="24">
        <f t="shared" ref="G285" si="116">C285/10000</f>
        <v>0.27360000000000001</v>
      </c>
      <c r="H285" s="24">
        <f t="shared" ref="H285" si="117">D285/10000</f>
        <v>70.3887</v>
      </c>
      <c r="I285" s="24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4"/>
      <c r="G286" s="24"/>
      <c r="H286" s="24"/>
      <c r="I286" s="24"/>
    </row>
    <row r="287" spans="1:9">
      <c r="A287" s="9">
        <v>43065</v>
      </c>
      <c r="B287" s="10"/>
      <c r="C287" s="10"/>
      <c r="D287" s="10"/>
      <c r="E287" s="10"/>
      <c r="F287" s="24"/>
      <c r="G287" s="24"/>
      <c r="H287" s="24"/>
      <c r="I287" s="24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4">
        <f t="shared" ref="F288" si="119">B288/10000</f>
        <v>-12.101800000000001</v>
      </c>
      <c r="G288" s="24">
        <f t="shared" ref="G288" si="120">C288/10000</f>
        <v>2.3119000000000001</v>
      </c>
      <c r="H288" s="24">
        <f t="shared" ref="H288" si="121">D288/10000</f>
        <v>49.163499999999999</v>
      </c>
      <c r="I288" s="24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4">
        <f t="shared" ref="F289" si="123">B289/10000</f>
        <v>-10.3804</v>
      </c>
      <c r="G289" s="24">
        <f t="shared" ref="G289" si="124">C289/10000</f>
        <v>-3.0419</v>
      </c>
      <c r="H289" s="24">
        <f t="shared" ref="H289" si="125">D289/10000</f>
        <v>43.8872</v>
      </c>
      <c r="I289" s="24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4">
        <f t="shared" ref="F290" si="127">B290/10000</f>
        <v>-11.502599999999999</v>
      </c>
      <c r="G290" s="24">
        <f t="shared" ref="G290" si="128">C290/10000</f>
        <v>-7.5269000000000004</v>
      </c>
      <c r="H290" s="24">
        <f t="shared" ref="H290" si="129">D290/10000</f>
        <v>46.601500000000001</v>
      </c>
      <c r="I290" s="24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4">
        <f t="shared" ref="F291" si="131">B291/10000</f>
        <v>-8.7545999999999999</v>
      </c>
      <c r="G291" s="24">
        <f t="shared" ref="G291" si="132">C291/10000</f>
        <v>-10.458299999999999</v>
      </c>
      <c r="H291" s="24">
        <f t="shared" ref="H291" si="133">D291/10000</f>
        <v>29.467199999999998</v>
      </c>
      <c r="I291" s="24">
        <f t="shared" ref="I291" si="134">E291/10000</f>
        <v>70.708699999999993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293"/>
  <sheetViews>
    <sheetView zoomScale="85" zoomScaleNormal="85" workbookViewId="0">
      <pane xSplit="1" ySplit="4" topLeftCell="B274" activePane="bottomRight" state="frozen"/>
      <selection pane="topRight" activeCell="B1" sqref="B1"/>
      <selection pane="bottomLeft" activeCell="A5" sqref="A5"/>
      <selection pane="bottomRight" activeCell="O292" sqref="O292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7" t="s">
        <v>59</v>
      </c>
      <c r="C1" s="134" t="s">
        <v>60</v>
      </c>
      <c r="D1" s="104"/>
      <c r="E1" s="104"/>
      <c r="F1" s="80"/>
      <c r="G1" s="83"/>
      <c r="H1" s="135" t="s">
        <v>63</v>
      </c>
      <c r="I1" s="136"/>
      <c r="J1" s="136"/>
      <c r="K1" s="19"/>
      <c r="L1" s="139" t="s">
        <v>65</v>
      </c>
    </row>
    <row r="2" spans="1:12" s="1" customFormat="1">
      <c r="A2" s="16"/>
      <c r="B2" s="138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40"/>
    </row>
    <row r="3" spans="1:12">
      <c r="A3" s="16" t="s">
        <v>40</v>
      </c>
      <c r="B3" s="141" t="s">
        <v>101</v>
      </c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2">
      <c r="A4" s="16" t="s">
        <v>40</v>
      </c>
      <c r="B4" s="141" t="s">
        <v>57</v>
      </c>
      <c r="C4" s="142"/>
      <c r="D4" s="142"/>
      <c r="E4" s="142"/>
      <c r="F4" s="142"/>
      <c r="G4" s="142"/>
      <c r="H4" s="142"/>
      <c r="I4" s="142"/>
      <c r="J4" s="142"/>
      <c r="K4" s="142"/>
      <c r="L4" s="143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90">
        <f t="shared" ref="F273:F276" si="54">B273-SUM(C273:E273)</f>
        <v>33611</v>
      </c>
      <c r="G273" s="86"/>
      <c r="H273" s="88">
        <v>12729</v>
      </c>
      <c r="I273" s="10">
        <v>0</v>
      </c>
      <c r="J273" s="10">
        <v>3064</v>
      </c>
      <c r="K273" s="21">
        <f t="shared" ref="K273:K276" si="55">B273-SUM(H273:J273)</f>
        <v>35239</v>
      </c>
      <c r="L273" s="22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90"/>
      <c r="G274" s="86"/>
      <c r="H274" s="88"/>
      <c r="I274" s="10"/>
      <c r="J274" s="10"/>
      <c r="K274" s="21"/>
      <c r="L274" s="22"/>
    </row>
    <row r="275" spans="1:12">
      <c r="A275" s="9">
        <v>43051</v>
      </c>
      <c r="B275" s="10"/>
      <c r="C275" s="10"/>
      <c r="D275" s="10"/>
      <c r="E275" s="10"/>
      <c r="F275" s="90"/>
      <c r="G275" s="86"/>
      <c r="H275" s="88"/>
      <c r="I275" s="10"/>
      <c r="J275" s="10"/>
      <c r="K275" s="21"/>
      <c r="L275" s="22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90">
        <f t="shared" si="54"/>
        <v>33076</v>
      </c>
      <c r="G276" s="86"/>
      <c r="H276" s="88">
        <v>14387</v>
      </c>
      <c r="I276" s="10">
        <v>0</v>
      </c>
      <c r="J276" s="10">
        <v>3509</v>
      </c>
      <c r="K276" s="21">
        <f t="shared" si="55"/>
        <v>33366</v>
      </c>
      <c r="L276" s="22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90">
        <f t="shared" ref="F277" si="57">B277-SUM(C277:E277)</f>
        <v>31744</v>
      </c>
      <c r="G277" s="86"/>
      <c r="H277" s="88">
        <v>16182</v>
      </c>
      <c r="I277" s="10">
        <v>0</v>
      </c>
      <c r="J277" s="10">
        <v>3692</v>
      </c>
      <c r="K277" s="21">
        <f t="shared" ref="K277" si="58">B277-SUM(H277:J277)</f>
        <v>32739</v>
      </c>
      <c r="L277" s="22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90">
        <f t="shared" ref="F278" si="60">B278-SUM(C278:E278)</f>
        <v>37035</v>
      </c>
      <c r="G278" s="86"/>
      <c r="H278" s="88">
        <v>9320</v>
      </c>
      <c r="I278" s="10">
        <v>315</v>
      </c>
      <c r="J278" s="10">
        <v>1026</v>
      </c>
      <c r="K278" s="21">
        <f t="shared" ref="K278" si="61">B278-SUM(H278:J278)</f>
        <v>32196</v>
      </c>
      <c r="L278" s="22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90">
        <f t="shared" ref="F279" si="63">B279-SUM(C279:E279)</f>
        <v>28838</v>
      </c>
      <c r="G279" s="86"/>
      <c r="H279" s="88">
        <v>10492</v>
      </c>
      <c r="I279" s="10">
        <v>315</v>
      </c>
      <c r="J279" s="10">
        <v>800</v>
      </c>
      <c r="K279" s="21">
        <f t="shared" ref="K279" si="64">B279-SUM(H279:J279)</f>
        <v>26514</v>
      </c>
      <c r="L279" s="22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90">
        <f t="shared" ref="F280" si="66">B280-SUM(C280:E280)</f>
        <v>28216</v>
      </c>
      <c r="G280" s="86"/>
      <c r="H280" s="88">
        <v>8599</v>
      </c>
      <c r="I280" s="10">
        <v>315</v>
      </c>
      <c r="J280" s="10">
        <v>203</v>
      </c>
      <c r="K280" s="21">
        <f t="shared" ref="K280" si="67">B280-SUM(H280:J280)</f>
        <v>31096</v>
      </c>
      <c r="L280" s="22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90"/>
      <c r="G281" s="86"/>
      <c r="H281" s="88"/>
      <c r="I281" s="10"/>
      <c r="J281" s="10"/>
      <c r="K281" s="21"/>
      <c r="L281" s="22"/>
    </row>
    <row r="282" spans="1:12">
      <c r="A282" s="9">
        <v>43058</v>
      </c>
      <c r="B282" s="10"/>
      <c r="C282" s="10"/>
      <c r="D282" s="10"/>
      <c r="E282" s="10"/>
      <c r="F282" s="90"/>
      <c r="G282" s="86"/>
      <c r="H282" s="88"/>
      <c r="I282" s="10"/>
      <c r="J282" s="10"/>
      <c r="K282" s="21"/>
      <c r="L282" s="22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90">
        <f t="shared" ref="F283" si="69">B283-SUM(C283:E283)</f>
        <v>29324</v>
      </c>
      <c r="G283" s="86"/>
      <c r="H283" s="88">
        <v>9375</v>
      </c>
      <c r="I283" s="10">
        <v>339</v>
      </c>
      <c r="J283" s="10">
        <v>189</v>
      </c>
      <c r="K283" s="21">
        <f t="shared" ref="K283" si="70">B283-SUM(H283:J283)</f>
        <v>29687</v>
      </c>
      <c r="L283" s="22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90">
        <f t="shared" ref="F284:F285" si="72">B284-SUM(C284:E284)</f>
        <v>31938</v>
      </c>
      <c r="G284" s="86"/>
      <c r="H284" s="88">
        <v>8777</v>
      </c>
      <c r="I284" s="10">
        <v>363</v>
      </c>
      <c r="J284" s="10">
        <v>160</v>
      </c>
      <c r="K284" s="21">
        <f t="shared" ref="K284:K285" si="73">B284-SUM(H284:J284)</f>
        <v>35608</v>
      </c>
      <c r="L284" s="22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90">
        <f t="shared" si="72"/>
        <v>29603</v>
      </c>
      <c r="G285" s="86"/>
      <c r="H285" s="88">
        <v>8196</v>
      </c>
      <c r="I285" s="10">
        <v>371</v>
      </c>
      <c r="J285" s="10">
        <v>159</v>
      </c>
      <c r="K285" s="21">
        <f t="shared" si="73"/>
        <v>36385</v>
      </c>
      <c r="L285" s="22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90">
        <f t="shared" ref="F286" si="75">B286-SUM(C286:E286)</f>
        <v>30629</v>
      </c>
      <c r="G286" s="86"/>
      <c r="H286" s="88">
        <v>7949</v>
      </c>
      <c r="I286" s="10">
        <v>24</v>
      </c>
      <c r="J286" s="10">
        <v>159</v>
      </c>
      <c r="K286" s="21">
        <f t="shared" ref="K286" si="76">B286-SUM(H286:J286)</f>
        <v>38870</v>
      </c>
      <c r="L286" s="22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90">
        <f t="shared" ref="F287" si="78">B287-SUM(C287:E287)</f>
        <v>31272</v>
      </c>
      <c r="G287" s="86"/>
      <c r="H287" s="88">
        <v>8315</v>
      </c>
      <c r="I287" s="10">
        <v>0</v>
      </c>
      <c r="J287" s="10">
        <v>219</v>
      </c>
      <c r="K287" s="21">
        <f t="shared" ref="K287" si="79">B287-SUM(H287:J287)</f>
        <v>38146</v>
      </c>
      <c r="L287" s="22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90"/>
      <c r="G288" s="86"/>
      <c r="H288" s="88"/>
      <c r="I288" s="10"/>
      <c r="J288" s="10"/>
      <c r="K288" s="21"/>
      <c r="L288" s="22"/>
    </row>
    <row r="289" spans="1:12">
      <c r="A289" s="9">
        <v>43065</v>
      </c>
      <c r="B289" s="10"/>
      <c r="C289" s="10"/>
      <c r="D289" s="10"/>
      <c r="E289" s="10"/>
      <c r="F289" s="90"/>
      <c r="G289" s="86"/>
      <c r="H289" s="88"/>
      <c r="I289" s="10"/>
      <c r="J289" s="10"/>
      <c r="K289" s="21"/>
      <c r="L289" s="22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90">
        <f t="shared" ref="F290" si="81">B290-SUM(C290:E290)</f>
        <v>33249</v>
      </c>
      <c r="G290" s="86"/>
      <c r="H290" s="88">
        <v>12485</v>
      </c>
      <c r="I290" s="10">
        <v>0</v>
      </c>
      <c r="J290" s="10">
        <v>381</v>
      </c>
      <c r="K290" s="21">
        <f t="shared" ref="K290" si="82">B290-SUM(H290:J290)</f>
        <v>30863</v>
      </c>
      <c r="L290" s="22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90">
        <f t="shared" ref="F291" si="84">B291-SUM(C291:E291)</f>
        <v>35359</v>
      </c>
      <c r="G291" s="86"/>
      <c r="H291" s="88">
        <v>13624</v>
      </c>
      <c r="I291" s="10">
        <v>0</v>
      </c>
      <c r="J291" s="10">
        <v>581</v>
      </c>
      <c r="K291" s="21">
        <f t="shared" ref="K291" si="85">B291-SUM(H291:J291)</f>
        <v>31407</v>
      </c>
      <c r="L291" s="22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90">
        <f t="shared" ref="F292" si="87">B292-SUM(C292:E292)</f>
        <v>36272</v>
      </c>
      <c r="G292" s="86"/>
      <c r="H292" s="88">
        <v>14287</v>
      </c>
      <c r="I292" s="10">
        <v>0</v>
      </c>
      <c r="J292" s="10">
        <v>417</v>
      </c>
      <c r="K292" s="21">
        <f t="shared" ref="K292" si="88">B292-SUM(H292:J292)</f>
        <v>31984</v>
      </c>
      <c r="L292" s="22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90">
        <f t="shared" ref="F293" si="90">B293-SUM(C293:E293)</f>
        <v>42251</v>
      </c>
      <c r="G293" s="86"/>
      <c r="H293" s="88">
        <v>18160</v>
      </c>
      <c r="I293" s="10">
        <v>0</v>
      </c>
      <c r="J293" s="10">
        <v>3887</v>
      </c>
      <c r="K293" s="21">
        <f t="shared" ref="K293" si="91">B293-SUM(H293:J293)</f>
        <v>28169</v>
      </c>
      <c r="L293" s="22">
        <f t="shared" ref="L293" si="92">(F293-K293)/B293</f>
        <v>0.2804285486697467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291"/>
  <sheetViews>
    <sheetView zoomScale="85" zoomScaleNormal="85" workbookViewId="0">
      <pane xSplit="1" ySplit="3" topLeftCell="B282" activePane="bottomRight" state="frozen"/>
      <selection pane="topRight" activeCell="B1" sqref="B1"/>
      <selection pane="bottomLeft" activeCell="A4" sqref="A4"/>
      <selection pane="bottomRight" activeCell="G294" sqref="G294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4" t="s">
        <v>72</v>
      </c>
      <c r="C1" s="145"/>
    </row>
    <row r="2" spans="1:3" s="1" customFormat="1">
      <c r="A2" s="16" t="s">
        <v>1</v>
      </c>
      <c r="B2" s="144" t="s">
        <v>73</v>
      </c>
      <c r="C2" s="145"/>
    </row>
    <row r="3" spans="1:3">
      <c r="A3" s="16" t="s">
        <v>40</v>
      </c>
      <c r="B3" s="118" t="s">
        <v>74</v>
      </c>
      <c r="C3" s="115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5">
        <f t="shared" ref="C271:C274" si="19">B271/100</f>
        <v>1.6138999999999999</v>
      </c>
    </row>
    <row r="272" spans="1:3">
      <c r="A272" s="9">
        <v>43050</v>
      </c>
      <c r="B272" s="10"/>
      <c r="C272" s="25"/>
    </row>
    <row r="273" spans="1:3">
      <c r="A273" s="9">
        <v>43051</v>
      </c>
      <c r="B273" s="10"/>
      <c r="C273" s="25"/>
    </row>
    <row r="274" spans="1:3">
      <c r="A274" s="9">
        <v>43052</v>
      </c>
      <c r="B274" s="10">
        <v>157.97999999999999</v>
      </c>
      <c r="C274" s="25">
        <f t="shared" si="19"/>
        <v>1.5797999999999999</v>
      </c>
    </row>
    <row r="275" spans="1:3">
      <c r="A275" s="9">
        <v>43053</v>
      </c>
      <c r="B275" s="10">
        <v>148.01</v>
      </c>
      <c r="C275" s="25">
        <f t="shared" ref="C275" si="20">B275/100</f>
        <v>1.4801</v>
      </c>
    </row>
    <row r="276" spans="1:3">
      <c r="A276" s="9">
        <v>43054</v>
      </c>
      <c r="B276" s="10">
        <v>170.64</v>
      </c>
      <c r="C276" s="25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5">
        <f t="shared" ref="C277" si="22">B277/100</f>
        <v>1.6314</v>
      </c>
    </row>
    <row r="278" spans="1:3">
      <c r="A278" s="9">
        <v>43056</v>
      </c>
      <c r="B278" s="10">
        <v>176.2</v>
      </c>
      <c r="C278" s="25">
        <f t="shared" ref="C278" si="23">B278/100</f>
        <v>1.7619999999999998</v>
      </c>
    </row>
    <row r="279" spans="1:3">
      <c r="A279" s="9">
        <v>43057</v>
      </c>
      <c r="B279" s="10"/>
      <c r="C279" s="25"/>
    </row>
    <row r="280" spans="1:3">
      <c r="A280" s="9">
        <v>43058</v>
      </c>
      <c r="B280" s="10"/>
      <c r="C280" s="25"/>
    </row>
    <row r="281" spans="1:3">
      <c r="A281" s="9">
        <v>43059</v>
      </c>
      <c r="B281" s="10">
        <v>167.96</v>
      </c>
      <c r="C281" s="25">
        <f t="shared" ref="C281" si="24">B281/100</f>
        <v>1.6796</v>
      </c>
    </row>
    <row r="282" spans="1:3">
      <c r="A282" s="9">
        <v>43060</v>
      </c>
      <c r="B282" s="10">
        <v>191.42</v>
      </c>
      <c r="C282" s="25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5">
        <f t="shared" si="25"/>
        <v>1.6259000000000001</v>
      </c>
    </row>
    <row r="284" spans="1:3">
      <c r="A284" s="9">
        <v>43062</v>
      </c>
      <c r="B284" s="10">
        <v>162.80000000000001</v>
      </c>
      <c r="C284" s="25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5">
        <f t="shared" ref="C285" si="27">B285/100</f>
        <v>1.6412</v>
      </c>
    </row>
    <row r="286" spans="1:3">
      <c r="A286" s="9">
        <v>43064</v>
      </c>
      <c r="B286" s="10"/>
      <c r="C286" s="25"/>
    </row>
    <row r="287" spans="1:3">
      <c r="A287" s="9">
        <v>43065</v>
      </c>
      <c r="B287" s="10"/>
      <c r="C287" s="25"/>
    </row>
    <row r="288" spans="1:3">
      <c r="A288" s="9">
        <v>43066</v>
      </c>
      <c r="B288" s="10">
        <v>147.32</v>
      </c>
      <c r="C288" s="25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5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5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5">
        <f t="shared" ref="C291" si="31">B291/100</f>
        <v>1.3738999999999999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2017-11-30T13:19:56Z</dcterms:modified>
</cp:coreProperties>
</file>