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\Desktop\Poli\5_semestre\Conversao_Eletromecanica_de_Energia\EP1\"/>
    </mc:Choice>
  </mc:AlternateContent>
  <xr:revisionPtr revIDLastSave="0" documentId="13_ncr:1_{0CF18A4F-A229-4D7A-B31C-77576F3A4C19}" xr6:coauthVersionLast="45" xr6:coauthVersionMax="45" xr10:uidLastSave="{00000000-0000-0000-0000-000000000000}"/>
  <bookViews>
    <workbookView xWindow="-120" yWindow="-120" windowWidth="20730" windowHeight="11760" tabRatio="647" activeTab="3" xr2:uid="{BD3BB5A7-3816-474A-AED8-D1FF6D4924D0}"/>
  </bookViews>
  <sheets>
    <sheet name="Dados do Enunciado" sheetId="1" r:id="rId1"/>
    <sheet name="Vazio - Completo_FluxoConstante" sheetId="2" r:id="rId2"/>
    <sheet name="Regul_Rend - Complet_FluxoConst" sheetId="3" r:id="rId3"/>
    <sheet name="Gráfico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" i="3" l="1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12" i="3"/>
  <c r="A1" i="3"/>
  <c r="B3" i="4"/>
  <c r="A3" i="4"/>
  <c r="B2" i="4"/>
  <c r="A2" i="4"/>
  <c r="B1" i="4"/>
  <c r="A1" i="4"/>
  <c r="D12" i="3" l="1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H21" i="2" l="1"/>
  <c r="H20" i="2"/>
  <c r="H19" i="2"/>
  <c r="H16" i="2"/>
  <c r="H15" i="2"/>
  <c r="H14" i="2"/>
  <c r="B14" i="2"/>
  <c r="F11" i="1" l="1"/>
  <c r="B5" i="3"/>
  <c r="B3" i="3"/>
  <c r="A3" i="3"/>
  <c r="B2" i="3"/>
  <c r="A2" i="3"/>
  <c r="B1" i="3"/>
  <c r="B9" i="2"/>
  <c r="B15" i="2" s="1"/>
  <c r="B16" i="2" s="1"/>
  <c r="B8" i="2"/>
  <c r="B3" i="2"/>
  <c r="B2" i="2"/>
  <c r="B1" i="2"/>
  <c r="A3" i="2"/>
  <c r="A2" i="2"/>
  <c r="A1" i="2"/>
  <c r="B19" i="2" l="1"/>
  <c r="B20" i="2" s="1"/>
  <c r="A25" i="1"/>
  <c r="C25" i="1"/>
  <c r="C17" i="1"/>
  <c r="A17" i="1"/>
  <c r="G11" i="1"/>
  <c r="B13" i="3" l="1"/>
  <c r="B15" i="3"/>
  <c r="B22" i="3"/>
  <c r="B28" i="3"/>
  <c r="B29" i="3"/>
  <c r="B30" i="3"/>
  <c r="B34" i="3"/>
  <c r="B42" i="3"/>
  <c r="B44" i="3"/>
  <c r="B54" i="3"/>
  <c r="B59" i="3"/>
  <c r="B60" i="3"/>
  <c r="B65" i="3"/>
  <c r="B66" i="3"/>
  <c r="B67" i="3"/>
  <c r="B68" i="3"/>
  <c r="B77" i="3"/>
  <c r="B80" i="3"/>
  <c r="B81" i="3"/>
  <c r="B82" i="3"/>
  <c r="B87" i="3"/>
  <c r="B88" i="3"/>
  <c r="B95" i="3"/>
  <c r="B97" i="3"/>
  <c r="B98" i="3"/>
  <c r="B104" i="3"/>
  <c r="B18" i="3"/>
  <c r="B20" i="3"/>
  <c r="B24" i="3"/>
  <c r="B25" i="3"/>
  <c r="B27" i="3"/>
  <c r="B32" i="3"/>
  <c r="B36" i="3"/>
  <c r="B37" i="3"/>
  <c r="B38" i="3"/>
  <c r="B40" i="3"/>
  <c r="B47" i="3"/>
  <c r="B49" i="3"/>
  <c r="B50" i="3"/>
  <c r="B52" i="3"/>
  <c r="B57" i="3"/>
  <c r="B62" i="3"/>
  <c r="B70" i="3"/>
  <c r="B73" i="3"/>
  <c r="B75" i="3"/>
  <c r="B85" i="3"/>
  <c r="B91" i="3"/>
  <c r="B92" i="3"/>
  <c r="B100" i="3"/>
  <c r="B23" i="3"/>
  <c r="B26" i="3"/>
  <c r="B31" i="3"/>
  <c r="B35" i="3"/>
  <c r="B45" i="3"/>
  <c r="B46" i="3"/>
  <c r="B48" i="3"/>
  <c r="B55" i="3"/>
  <c r="B56" i="3"/>
  <c r="B61" i="3"/>
  <c r="B69" i="3"/>
  <c r="B78" i="3"/>
  <c r="B79" i="3"/>
  <c r="B89" i="3"/>
  <c r="B90" i="3"/>
  <c r="B96" i="3"/>
  <c r="B99" i="3"/>
  <c r="B105" i="3"/>
  <c r="B106" i="3"/>
  <c r="B21" i="3"/>
  <c r="B41" i="3"/>
  <c r="B51" i="3"/>
  <c r="B71" i="3"/>
  <c r="B74" i="3"/>
  <c r="B83" i="3"/>
  <c r="B86" i="3"/>
  <c r="B94" i="3"/>
  <c r="B103" i="3"/>
  <c r="B113" i="3"/>
  <c r="B114" i="3"/>
  <c r="B116" i="3"/>
  <c r="B117" i="3"/>
  <c r="B118" i="3"/>
  <c r="B121" i="3"/>
  <c r="B123" i="3"/>
  <c r="B124" i="3"/>
  <c r="B126" i="3"/>
  <c r="B130" i="3"/>
  <c r="B140" i="3"/>
  <c r="B143" i="3"/>
  <c r="B147" i="3"/>
  <c r="B152" i="3"/>
  <c r="B153" i="3"/>
  <c r="B155" i="3"/>
  <c r="B157" i="3"/>
  <c r="B163" i="3"/>
  <c r="B165" i="3"/>
  <c r="B175" i="3"/>
  <c r="B180" i="3"/>
  <c r="B184" i="3"/>
  <c r="B186" i="3"/>
  <c r="B190" i="3"/>
  <c r="B199" i="3"/>
  <c r="B208" i="3"/>
  <c r="B214" i="3"/>
  <c r="B215" i="3"/>
  <c r="B216" i="3"/>
  <c r="B218" i="3"/>
  <c r="B220" i="3"/>
  <c r="B221" i="3"/>
  <c r="B227" i="3"/>
  <c r="B228" i="3"/>
  <c r="B231" i="3"/>
  <c r="B232" i="3"/>
  <c r="B238" i="3"/>
  <c r="B240" i="3"/>
  <c r="B246" i="3"/>
  <c r="B247" i="3"/>
  <c r="B14" i="3"/>
  <c r="B33" i="3"/>
  <c r="B53" i="3"/>
  <c r="B58" i="3"/>
  <c r="B64" i="3"/>
  <c r="B76" i="3"/>
  <c r="B93" i="3"/>
  <c r="B102" i="3"/>
  <c r="B112" i="3"/>
  <c r="B115" i="3"/>
  <c r="B119" i="3"/>
  <c r="B120" i="3"/>
  <c r="B122" i="3"/>
  <c r="B129" i="3"/>
  <c r="B137" i="3"/>
  <c r="B138" i="3"/>
  <c r="B139" i="3"/>
  <c r="B142" i="3"/>
  <c r="B145" i="3"/>
  <c r="B146" i="3"/>
  <c r="B151" i="3"/>
  <c r="B154" i="3"/>
  <c r="B160" i="3"/>
  <c r="B162" i="3"/>
  <c r="B169" i="3"/>
  <c r="B172" i="3"/>
  <c r="B174" i="3"/>
  <c r="B179" i="3"/>
  <c r="B183" i="3"/>
  <c r="B185" i="3"/>
  <c r="B189" i="3"/>
  <c r="B195" i="3"/>
  <c r="B196" i="3"/>
  <c r="B198" i="3"/>
  <c r="B203" i="3"/>
  <c r="B204" i="3"/>
  <c r="B205" i="3"/>
  <c r="B207" i="3"/>
  <c r="B213" i="3"/>
  <c r="B217" i="3"/>
  <c r="B219" i="3"/>
  <c r="B226" i="3"/>
  <c r="B17" i="3"/>
  <c r="B43" i="3"/>
  <c r="B63" i="3"/>
  <c r="B101" i="3"/>
  <c r="B107" i="3"/>
  <c r="B108" i="3"/>
  <c r="B109" i="3"/>
  <c r="B110" i="3"/>
  <c r="B111" i="3"/>
  <c r="B128" i="3"/>
  <c r="B132" i="3"/>
  <c r="B133" i="3"/>
  <c r="B136" i="3"/>
  <c r="B150" i="3"/>
  <c r="B159" i="3"/>
  <c r="B161" i="3"/>
  <c r="B168" i="3"/>
  <c r="B171" i="3"/>
  <c r="B173" i="3"/>
  <c r="B178" i="3"/>
  <c r="B182" i="3"/>
  <c r="B188" i="3"/>
  <c r="B193" i="3"/>
  <c r="B194" i="3"/>
  <c r="B197" i="3"/>
  <c r="B202" i="3"/>
  <c r="B206" i="3"/>
  <c r="B211" i="3"/>
  <c r="B212" i="3"/>
  <c r="B223" i="3"/>
  <c r="B225" i="3"/>
  <c r="B234" i="3"/>
  <c r="B236" i="3"/>
  <c r="B242" i="3"/>
  <c r="B244" i="3"/>
  <c r="B249" i="3"/>
  <c r="B16" i="3"/>
  <c r="B72" i="3"/>
  <c r="B127" i="3"/>
  <c r="B141" i="3"/>
  <c r="B148" i="3"/>
  <c r="B158" i="3"/>
  <c r="B166" i="3"/>
  <c r="B209" i="3"/>
  <c r="B224" i="3"/>
  <c r="B230" i="3"/>
  <c r="B254" i="3"/>
  <c r="B255" i="3"/>
  <c r="B257" i="3"/>
  <c r="B260" i="3"/>
  <c r="B177" i="3"/>
  <c r="B187" i="3"/>
  <c r="B201" i="3"/>
  <c r="B229" i="3"/>
  <c r="B233" i="3"/>
  <c r="B235" i="3"/>
  <c r="B239" i="3"/>
  <c r="B241" i="3"/>
  <c r="B253" i="3"/>
  <c r="B256" i="3"/>
  <c r="B12" i="3"/>
  <c r="B39" i="3"/>
  <c r="B84" i="3"/>
  <c r="B131" i="3"/>
  <c r="B135" i="3"/>
  <c r="B176" i="3"/>
  <c r="B192" i="3"/>
  <c r="B200" i="3"/>
  <c r="B222" i="3"/>
  <c r="B248" i="3"/>
  <c r="B251" i="3"/>
  <c r="B252" i="3"/>
  <c r="B262" i="3"/>
  <c r="B156" i="3"/>
  <c r="B170" i="3"/>
  <c r="B181" i="3"/>
  <c r="B243" i="3"/>
  <c r="B125" i="3"/>
  <c r="B134" i="3"/>
  <c r="B149" i="3"/>
  <c r="B167" i="3"/>
  <c r="B259" i="3"/>
  <c r="B210" i="3"/>
  <c r="B237" i="3"/>
  <c r="B250" i="3"/>
  <c r="B19" i="3"/>
  <c r="B144" i="3"/>
  <c r="B164" i="3"/>
  <c r="B191" i="3"/>
  <c r="B258" i="3"/>
  <c r="B261" i="3"/>
  <c r="B245" i="3"/>
  <c r="E25" i="1"/>
  <c r="Q73" i="3" s="1"/>
  <c r="R73" i="3" s="1"/>
  <c r="E193" i="3" l="1"/>
  <c r="E47" i="3"/>
  <c r="E56" i="3"/>
  <c r="E252" i="3"/>
  <c r="G252" i="3" s="1"/>
  <c r="E133" i="3"/>
  <c r="E197" i="3"/>
  <c r="E86" i="3"/>
  <c r="Q160" i="3"/>
  <c r="R160" i="3" s="1"/>
  <c r="S160" i="3" s="1"/>
  <c r="Y160" i="3" s="1"/>
  <c r="Q243" i="3"/>
  <c r="R243" i="3" s="1"/>
  <c r="T243" i="3" s="1"/>
  <c r="U243" i="3" s="1"/>
  <c r="W243" i="3" s="1"/>
  <c r="E18" i="3"/>
  <c r="E158" i="3"/>
  <c r="Q224" i="3"/>
  <c r="R224" i="3" s="1"/>
  <c r="T224" i="3" s="1"/>
  <c r="U224" i="3" s="1"/>
  <c r="W224" i="3" s="1"/>
  <c r="E188" i="3"/>
  <c r="E203" i="3"/>
  <c r="E260" i="3"/>
  <c r="E101" i="3"/>
  <c r="G101" i="3" s="1"/>
  <c r="Q96" i="3"/>
  <c r="R96" i="3" s="1"/>
  <c r="S96" i="3" s="1"/>
  <c r="Y96" i="3" s="1"/>
  <c r="Q179" i="3"/>
  <c r="R179" i="3" s="1"/>
  <c r="E237" i="3"/>
  <c r="E124" i="3"/>
  <c r="G124" i="3" s="1"/>
  <c r="E139" i="3"/>
  <c r="F139" i="3" s="1"/>
  <c r="H139" i="3" s="1"/>
  <c r="I139" i="3" s="1"/>
  <c r="E222" i="3"/>
  <c r="E37" i="3"/>
  <c r="Q32" i="3"/>
  <c r="R32" i="3" s="1"/>
  <c r="T32" i="3" s="1"/>
  <c r="U32" i="3" s="1"/>
  <c r="W32" i="3" s="1"/>
  <c r="Q115" i="3"/>
  <c r="R115" i="3" s="1"/>
  <c r="T115" i="3" s="1"/>
  <c r="U115" i="3" s="1"/>
  <c r="W115" i="3" s="1"/>
  <c r="T73" i="3"/>
  <c r="U73" i="3" s="1"/>
  <c r="W73" i="3" s="1"/>
  <c r="S73" i="3"/>
  <c r="G237" i="3"/>
  <c r="F237" i="3"/>
  <c r="H237" i="3" s="1"/>
  <c r="I237" i="3" s="1"/>
  <c r="Q51" i="3"/>
  <c r="R51" i="3" s="1"/>
  <c r="Q190" i="3"/>
  <c r="R190" i="3" s="1"/>
  <c r="Q126" i="3"/>
  <c r="R126" i="3" s="1"/>
  <c r="Q62" i="3"/>
  <c r="R62" i="3" s="1"/>
  <c r="Q201" i="3"/>
  <c r="R201" i="3" s="1"/>
  <c r="Q137" i="3"/>
  <c r="R137" i="3" s="1"/>
  <c r="F193" i="3"/>
  <c r="H193" i="3" s="1"/>
  <c r="I193" i="3" s="1"/>
  <c r="G193" i="3"/>
  <c r="F188" i="3"/>
  <c r="H188" i="3" s="1"/>
  <c r="I188" i="3" s="1"/>
  <c r="G188" i="3"/>
  <c r="G18" i="3"/>
  <c r="F18" i="3"/>
  <c r="H18" i="3" s="1"/>
  <c r="I18" i="3" s="1"/>
  <c r="G133" i="3"/>
  <c r="F133" i="3"/>
  <c r="H133" i="3" s="1"/>
  <c r="I133" i="3" s="1"/>
  <c r="G203" i="3"/>
  <c r="F203" i="3"/>
  <c r="H203" i="3" s="1"/>
  <c r="I203" i="3" s="1"/>
  <c r="G47" i="3"/>
  <c r="F47" i="3"/>
  <c r="H47" i="3" s="1"/>
  <c r="I47" i="3" s="1"/>
  <c r="F197" i="3"/>
  <c r="H197" i="3" s="1"/>
  <c r="I197" i="3" s="1"/>
  <c r="G197" i="3"/>
  <c r="G260" i="3"/>
  <c r="F260" i="3"/>
  <c r="H260" i="3" s="1"/>
  <c r="I260" i="3" s="1"/>
  <c r="F222" i="3"/>
  <c r="H222" i="3" s="1"/>
  <c r="I222" i="3" s="1"/>
  <c r="G222" i="3"/>
  <c r="F158" i="3"/>
  <c r="H158" i="3" s="1"/>
  <c r="I158" i="3" s="1"/>
  <c r="G158" i="3"/>
  <c r="F86" i="3"/>
  <c r="H86" i="3" s="1"/>
  <c r="I86" i="3" s="1"/>
  <c r="G86" i="3"/>
  <c r="G37" i="3"/>
  <c r="F37" i="3"/>
  <c r="H37" i="3" s="1"/>
  <c r="I37" i="3" s="1"/>
  <c r="F56" i="3"/>
  <c r="H56" i="3" s="1"/>
  <c r="I56" i="3" s="1"/>
  <c r="G56" i="3"/>
  <c r="T179" i="3"/>
  <c r="U179" i="3" s="1"/>
  <c r="W179" i="3" s="1"/>
  <c r="S179" i="3"/>
  <c r="Y179" i="3" s="1"/>
  <c r="Q13" i="3"/>
  <c r="R13" i="3" s="1"/>
  <c r="Q29" i="3"/>
  <c r="R29" i="3" s="1"/>
  <c r="Q45" i="3"/>
  <c r="R45" i="3" s="1"/>
  <c r="Q61" i="3"/>
  <c r="R61" i="3" s="1"/>
  <c r="Q77" i="3"/>
  <c r="R77" i="3" s="1"/>
  <c r="Q93" i="3"/>
  <c r="R93" i="3" s="1"/>
  <c r="Q109" i="3"/>
  <c r="R109" i="3" s="1"/>
  <c r="Q125" i="3"/>
  <c r="R125" i="3" s="1"/>
  <c r="Q141" i="3"/>
  <c r="R141" i="3" s="1"/>
  <c r="Q157" i="3"/>
  <c r="R157" i="3" s="1"/>
  <c r="Q173" i="3"/>
  <c r="R173" i="3" s="1"/>
  <c r="Q189" i="3"/>
  <c r="R189" i="3" s="1"/>
  <c r="Q205" i="3"/>
  <c r="R205" i="3" s="1"/>
  <c r="Q18" i="3"/>
  <c r="R18" i="3" s="1"/>
  <c r="Q34" i="3"/>
  <c r="R34" i="3" s="1"/>
  <c r="Q50" i="3"/>
  <c r="R50" i="3" s="1"/>
  <c r="Q66" i="3"/>
  <c r="R66" i="3" s="1"/>
  <c r="Q82" i="3"/>
  <c r="R82" i="3" s="1"/>
  <c r="Q98" i="3"/>
  <c r="R98" i="3" s="1"/>
  <c r="Q114" i="3"/>
  <c r="R114" i="3" s="1"/>
  <c r="Q130" i="3"/>
  <c r="R130" i="3" s="1"/>
  <c r="Q146" i="3"/>
  <c r="R146" i="3" s="1"/>
  <c r="Q162" i="3"/>
  <c r="R162" i="3" s="1"/>
  <c r="Q178" i="3"/>
  <c r="R178" i="3" s="1"/>
  <c r="Q194" i="3"/>
  <c r="R194" i="3" s="1"/>
  <c r="Q210" i="3"/>
  <c r="R210" i="3" s="1"/>
  <c r="Q23" i="3"/>
  <c r="R23" i="3" s="1"/>
  <c r="Q39" i="3"/>
  <c r="R39" i="3" s="1"/>
  <c r="Q55" i="3"/>
  <c r="R55" i="3" s="1"/>
  <c r="Q71" i="3"/>
  <c r="R71" i="3" s="1"/>
  <c r="Q87" i="3"/>
  <c r="R87" i="3" s="1"/>
  <c r="Q103" i="3"/>
  <c r="R103" i="3" s="1"/>
  <c r="Q119" i="3"/>
  <c r="R119" i="3" s="1"/>
  <c r="Q135" i="3"/>
  <c r="R135" i="3" s="1"/>
  <c r="Q151" i="3"/>
  <c r="R151" i="3" s="1"/>
  <c r="Q167" i="3"/>
  <c r="R167" i="3" s="1"/>
  <c r="Q183" i="3"/>
  <c r="R183" i="3" s="1"/>
  <c r="Q199" i="3"/>
  <c r="R199" i="3" s="1"/>
  <c r="Q215" i="3"/>
  <c r="R215" i="3" s="1"/>
  <c r="Q231" i="3"/>
  <c r="R231" i="3" s="1"/>
  <c r="Q247" i="3"/>
  <c r="R247" i="3" s="1"/>
  <c r="Q12" i="3"/>
  <c r="R12" i="3" s="1"/>
  <c r="E28" i="3"/>
  <c r="E44" i="3"/>
  <c r="E60" i="3"/>
  <c r="E76" i="3"/>
  <c r="E92" i="3"/>
  <c r="Q20" i="3"/>
  <c r="R20" i="3" s="1"/>
  <c r="Q36" i="3"/>
  <c r="R36" i="3" s="1"/>
  <c r="Q52" i="3"/>
  <c r="R52" i="3" s="1"/>
  <c r="Q68" i="3"/>
  <c r="R68" i="3" s="1"/>
  <c r="Q84" i="3"/>
  <c r="R84" i="3" s="1"/>
  <c r="Q100" i="3"/>
  <c r="R100" i="3" s="1"/>
  <c r="Q116" i="3"/>
  <c r="R116" i="3" s="1"/>
  <c r="Q132" i="3"/>
  <c r="R132" i="3" s="1"/>
  <c r="Q148" i="3"/>
  <c r="R148" i="3" s="1"/>
  <c r="Q164" i="3"/>
  <c r="R164" i="3" s="1"/>
  <c r="Q180" i="3"/>
  <c r="R180" i="3" s="1"/>
  <c r="Q196" i="3"/>
  <c r="R196" i="3" s="1"/>
  <c r="Q212" i="3"/>
  <c r="R212" i="3" s="1"/>
  <c r="Q228" i="3"/>
  <c r="R228" i="3" s="1"/>
  <c r="Q244" i="3"/>
  <c r="R244" i="3" s="1"/>
  <c r="Q260" i="3"/>
  <c r="R260" i="3" s="1"/>
  <c r="E25" i="3"/>
  <c r="E41" i="3"/>
  <c r="E57" i="3"/>
  <c r="E73" i="3"/>
  <c r="E89" i="3"/>
  <c r="Q217" i="3"/>
  <c r="R217" i="3" s="1"/>
  <c r="Q249" i="3"/>
  <c r="R249" i="3" s="1"/>
  <c r="E30" i="3"/>
  <c r="E62" i="3"/>
  <c r="E94" i="3"/>
  <c r="E114" i="3"/>
  <c r="E130" i="3"/>
  <c r="E146" i="3"/>
  <c r="E162" i="3"/>
  <c r="E178" i="3"/>
  <c r="E194" i="3"/>
  <c r="E210" i="3"/>
  <c r="E226" i="3"/>
  <c r="E242" i="3"/>
  <c r="E258" i="3"/>
  <c r="E247" i="3"/>
  <c r="Q238" i="3"/>
  <c r="R238" i="3" s="1"/>
  <c r="E43" i="3"/>
  <c r="E113" i="3"/>
  <c r="E165" i="3"/>
  <c r="E209" i="3"/>
  <c r="E257" i="3"/>
  <c r="Q242" i="3"/>
  <c r="R242" i="3" s="1"/>
  <c r="E23" i="3"/>
  <c r="E55" i="3"/>
  <c r="E87" i="3"/>
  <c r="E111" i="3"/>
  <c r="E127" i="3"/>
  <c r="E143" i="3"/>
  <c r="E159" i="3"/>
  <c r="E175" i="3"/>
  <c r="E191" i="3"/>
  <c r="E207" i="3"/>
  <c r="E223" i="3"/>
  <c r="E255" i="3"/>
  <c r="E91" i="3"/>
  <c r="E145" i="3"/>
  <c r="E201" i="3"/>
  <c r="E253" i="3"/>
  <c r="Q245" i="3"/>
  <c r="R245" i="3" s="1"/>
  <c r="E26" i="3"/>
  <c r="E58" i="3"/>
  <c r="E90" i="3"/>
  <c r="E112" i="3"/>
  <c r="E128" i="3"/>
  <c r="E144" i="3"/>
  <c r="E160" i="3"/>
  <c r="E176" i="3"/>
  <c r="E192" i="3"/>
  <c r="E208" i="3"/>
  <c r="E224" i="3"/>
  <c r="E240" i="3"/>
  <c r="E256" i="3"/>
  <c r="E35" i="3"/>
  <c r="E117" i="3"/>
  <c r="E161" i="3"/>
  <c r="E205" i="3"/>
  <c r="E249" i="3"/>
  <c r="Q17" i="3"/>
  <c r="R17" i="3" s="1"/>
  <c r="Q33" i="3"/>
  <c r="R33" i="3" s="1"/>
  <c r="Q49" i="3"/>
  <c r="R49" i="3" s="1"/>
  <c r="Q65" i="3"/>
  <c r="R65" i="3" s="1"/>
  <c r="Q81" i="3"/>
  <c r="R81" i="3" s="1"/>
  <c r="Q97" i="3"/>
  <c r="R97" i="3" s="1"/>
  <c r="Q113" i="3"/>
  <c r="R113" i="3" s="1"/>
  <c r="Q129" i="3"/>
  <c r="R129" i="3" s="1"/>
  <c r="Q145" i="3"/>
  <c r="R145" i="3" s="1"/>
  <c r="Q161" i="3"/>
  <c r="R161" i="3" s="1"/>
  <c r="Q177" i="3"/>
  <c r="R177" i="3" s="1"/>
  <c r="Q193" i="3"/>
  <c r="R193" i="3" s="1"/>
  <c r="Q209" i="3"/>
  <c r="R209" i="3" s="1"/>
  <c r="Q22" i="3"/>
  <c r="R22" i="3" s="1"/>
  <c r="Q38" i="3"/>
  <c r="R38" i="3" s="1"/>
  <c r="Q54" i="3"/>
  <c r="R54" i="3" s="1"/>
  <c r="Q70" i="3"/>
  <c r="R70" i="3" s="1"/>
  <c r="Q86" i="3"/>
  <c r="R86" i="3" s="1"/>
  <c r="Q102" i="3"/>
  <c r="R102" i="3" s="1"/>
  <c r="Q118" i="3"/>
  <c r="R118" i="3" s="1"/>
  <c r="Q134" i="3"/>
  <c r="R134" i="3" s="1"/>
  <c r="Q150" i="3"/>
  <c r="R150" i="3" s="1"/>
  <c r="Q166" i="3"/>
  <c r="R166" i="3" s="1"/>
  <c r="Q182" i="3"/>
  <c r="R182" i="3" s="1"/>
  <c r="Q198" i="3"/>
  <c r="R198" i="3" s="1"/>
  <c r="Q214" i="3"/>
  <c r="R214" i="3" s="1"/>
  <c r="Q27" i="3"/>
  <c r="R27" i="3" s="1"/>
  <c r="Q43" i="3"/>
  <c r="R43" i="3" s="1"/>
  <c r="Q59" i="3"/>
  <c r="R59" i="3" s="1"/>
  <c r="Q75" i="3"/>
  <c r="R75" i="3" s="1"/>
  <c r="Q91" i="3"/>
  <c r="R91" i="3" s="1"/>
  <c r="Q107" i="3"/>
  <c r="R107" i="3" s="1"/>
  <c r="Q123" i="3"/>
  <c r="R123" i="3" s="1"/>
  <c r="Q139" i="3"/>
  <c r="R139" i="3" s="1"/>
  <c r="Q155" i="3"/>
  <c r="R155" i="3" s="1"/>
  <c r="Q171" i="3"/>
  <c r="R171" i="3" s="1"/>
  <c r="Q187" i="3"/>
  <c r="R187" i="3" s="1"/>
  <c r="Q203" i="3"/>
  <c r="R203" i="3" s="1"/>
  <c r="Q219" i="3"/>
  <c r="R219" i="3" s="1"/>
  <c r="Q235" i="3"/>
  <c r="R235" i="3" s="1"/>
  <c r="Q251" i="3"/>
  <c r="R251" i="3" s="1"/>
  <c r="E16" i="3"/>
  <c r="E32" i="3"/>
  <c r="E48" i="3"/>
  <c r="E64" i="3"/>
  <c r="E80" i="3"/>
  <c r="E96" i="3"/>
  <c r="Q24" i="3"/>
  <c r="R24" i="3" s="1"/>
  <c r="Q40" i="3"/>
  <c r="R40" i="3" s="1"/>
  <c r="Q56" i="3"/>
  <c r="R56" i="3" s="1"/>
  <c r="Q72" i="3"/>
  <c r="R72" i="3" s="1"/>
  <c r="Q88" i="3"/>
  <c r="R88" i="3" s="1"/>
  <c r="Q104" i="3"/>
  <c r="R104" i="3" s="1"/>
  <c r="Q120" i="3"/>
  <c r="R120" i="3" s="1"/>
  <c r="Q136" i="3"/>
  <c r="R136" i="3" s="1"/>
  <c r="Q152" i="3"/>
  <c r="R152" i="3" s="1"/>
  <c r="Q168" i="3"/>
  <c r="R168" i="3" s="1"/>
  <c r="Q184" i="3"/>
  <c r="R184" i="3" s="1"/>
  <c r="Q200" i="3"/>
  <c r="R200" i="3" s="1"/>
  <c r="Q216" i="3"/>
  <c r="R216" i="3" s="1"/>
  <c r="Q232" i="3"/>
  <c r="R232" i="3" s="1"/>
  <c r="Q248" i="3"/>
  <c r="R248" i="3" s="1"/>
  <c r="E13" i="3"/>
  <c r="E29" i="3"/>
  <c r="E45" i="3"/>
  <c r="E61" i="3"/>
  <c r="E77" i="3"/>
  <c r="E93" i="3"/>
  <c r="Q225" i="3"/>
  <c r="R225" i="3" s="1"/>
  <c r="Q257" i="3"/>
  <c r="R257" i="3" s="1"/>
  <c r="E38" i="3"/>
  <c r="E70" i="3"/>
  <c r="E102" i="3"/>
  <c r="E118" i="3"/>
  <c r="E134" i="3"/>
  <c r="E150" i="3"/>
  <c r="E166" i="3"/>
  <c r="E182" i="3"/>
  <c r="E198" i="3"/>
  <c r="E214" i="3"/>
  <c r="E230" i="3"/>
  <c r="E246" i="3"/>
  <c r="E262" i="3"/>
  <c r="E251" i="3"/>
  <c r="Q246" i="3"/>
  <c r="R246" i="3" s="1"/>
  <c r="E67" i="3"/>
  <c r="E125" i="3"/>
  <c r="E177" i="3"/>
  <c r="E221" i="3"/>
  <c r="Q218" i="3"/>
  <c r="R218" i="3" s="1"/>
  <c r="Q250" i="3"/>
  <c r="R250" i="3" s="1"/>
  <c r="E31" i="3"/>
  <c r="E63" i="3"/>
  <c r="E95" i="3"/>
  <c r="E115" i="3"/>
  <c r="E131" i="3"/>
  <c r="E147" i="3"/>
  <c r="E163" i="3"/>
  <c r="E179" i="3"/>
  <c r="E195" i="3"/>
  <c r="E211" i="3"/>
  <c r="E227" i="3"/>
  <c r="E12" i="3"/>
  <c r="E109" i="3"/>
  <c r="E157" i="3"/>
  <c r="E213" i="3"/>
  <c r="Q221" i="3"/>
  <c r="R221" i="3" s="1"/>
  <c r="Q253" i="3"/>
  <c r="R253" i="3" s="1"/>
  <c r="E34" i="3"/>
  <c r="E66" i="3"/>
  <c r="E98" i="3"/>
  <c r="E116" i="3"/>
  <c r="E132" i="3"/>
  <c r="E148" i="3"/>
  <c r="E164" i="3"/>
  <c r="E180" i="3"/>
  <c r="E196" i="3"/>
  <c r="E212" i="3"/>
  <c r="E228" i="3"/>
  <c r="E244" i="3"/>
  <c r="Q222" i="3"/>
  <c r="R222" i="3" s="1"/>
  <c r="E59" i="3"/>
  <c r="E129" i="3"/>
  <c r="E169" i="3"/>
  <c r="E217" i="3"/>
  <c r="E261" i="3"/>
  <c r="Q21" i="3"/>
  <c r="R21" i="3" s="1"/>
  <c r="Q37" i="3"/>
  <c r="R37" i="3" s="1"/>
  <c r="Q53" i="3"/>
  <c r="R53" i="3" s="1"/>
  <c r="Q69" i="3"/>
  <c r="R69" i="3" s="1"/>
  <c r="Q85" i="3"/>
  <c r="R85" i="3" s="1"/>
  <c r="Q101" i="3"/>
  <c r="R101" i="3" s="1"/>
  <c r="Q117" i="3"/>
  <c r="R117" i="3" s="1"/>
  <c r="Q133" i="3"/>
  <c r="R133" i="3" s="1"/>
  <c r="Q149" i="3"/>
  <c r="R149" i="3" s="1"/>
  <c r="Q165" i="3"/>
  <c r="R165" i="3" s="1"/>
  <c r="Q181" i="3"/>
  <c r="R181" i="3" s="1"/>
  <c r="Q197" i="3"/>
  <c r="R197" i="3" s="1"/>
  <c r="Q213" i="3"/>
  <c r="R213" i="3" s="1"/>
  <c r="Q26" i="3"/>
  <c r="R26" i="3" s="1"/>
  <c r="Q42" i="3"/>
  <c r="R42" i="3" s="1"/>
  <c r="Q58" i="3"/>
  <c r="R58" i="3" s="1"/>
  <c r="Q74" i="3"/>
  <c r="R74" i="3" s="1"/>
  <c r="Q90" i="3"/>
  <c r="R90" i="3" s="1"/>
  <c r="Q106" i="3"/>
  <c r="R106" i="3" s="1"/>
  <c r="Q122" i="3"/>
  <c r="R122" i="3" s="1"/>
  <c r="Q138" i="3"/>
  <c r="R138" i="3" s="1"/>
  <c r="Q154" i="3"/>
  <c r="R154" i="3" s="1"/>
  <c r="Q170" i="3"/>
  <c r="R170" i="3" s="1"/>
  <c r="Q186" i="3"/>
  <c r="R186" i="3" s="1"/>
  <c r="Q202" i="3"/>
  <c r="R202" i="3" s="1"/>
  <c r="Q15" i="3"/>
  <c r="R15" i="3" s="1"/>
  <c r="Q31" i="3"/>
  <c r="R31" i="3" s="1"/>
  <c r="Q47" i="3"/>
  <c r="R47" i="3" s="1"/>
  <c r="Q63" i="3"/>
  <c r="R63" i="3" s="1"/>
  <c r="Q79" i="3"/>
  <c r="R79" i="3" s="1"/>
  <c r="Q95" i="3"/>
  <c r="R95" i="3" s="1"/>
  <c r="Q111" i="3"/>
  <c r="R111" i="3" s="1"/>
  <c r="Q127" i="3"/>
  <c r="R127" i="3" s="1"/>
  <c r="Q143" i="3"/>
  <c r="R143" i="3" s="1"/>
  <c r="Q159" i="3"/>
  <c r="R159" i="3" s="1"/>
  <c r="Q175" i="3"/>
  <c r="R175" i="3" s="1"/>
  <c r="Q191" i="3"/>
  <c r="R191" i="3" s="1"/>
  <c r="Q207" i="3"/>
  <c r="R207" i="3" s="1"/>
  <c r="Q223" i="3"/>
  <c r="R223" i="3" s="1"/>
  <c r="Q239" i="3"/>
  <c r="R239" i="3" s="1"/>
  <c r="Q255" i="3"/>
  <c r="R255" i="3" s="1"/>
  <c r="E20" i="3"/>
  <c r="E36" i="3"/>
  <c r="E52" i="3"/>
  <c r="E68" i="3"/>
  <c r="E84" i="3"/>
  <c r="E100" i="3"/>
  <c r="Q28" i="3"/>
  <c r="R28" i="3" s="1"/>
  <c r="Q44" i="3"/>
  <c r="R44" i="3" s="1"/>
  <c r="Q60" i="3"/>
  <c r="R60" i="3" s="1"/>
  <c r="Q76" i="3"/>
  <c r="R76" i="3" s="1"/>
  <c r="Q92" i="3"/>
  <c r="R92" i="3" s="1"/>
  <c r="Q108" i="3"/>
  <c r="R108" i="3" s="1"/>
  <c r="Q124" i="3"/>
  <c r="R124" i="3" s="1"/>
  <c r="Q140" i="3"/>
  <c r="R140" i="3" s="1"/>
  <c r="Q156" i="3"/>
  <c r="R156" i="3" s="1"/>
  <c r="Q172" i="3"/>
  <c r="R172" i="3" s="1"/>
  <c r="Q188" i="3"/>
  <c r="R188" i="3" s="1"/>
  <c r="Q204" i="3"/>
  <c r="R204" i="3" s="1"/>
  <c r="Q220" i="3"/>
  <c r="R220" i="3" s="1"/>
  <c r="Q236" i="3"/>
  <c r="R236" i="3" s="1"/>
  <c r="Q252" i="3"/>
  <c r="R252" i="3" s="1"/>
  <c r="E17" i="3"/>
  <c r="E33" i="3"/>
  <c r="E49" i="3"/>
  <c r="E65" i="3"/>
  <c r="E81" i="3"/>
  <c r="E97" i="3"/>
  <c r="Q233" i="3"/>
  <c r="R233" i="3" s="1"/>
  <c r="E14" i="3"/>
  <c r="E46" i="3"/>
  <c r="E78" i="3"/>
  <c r="E106" i="3"/>
  <c r="E122" i="3"/>
  <c r="E138" i="3"/>
  <c r="E154" i="3"/>
  <c r="E170" i="3"/>
  <c r="E186" i="3"/>
  <c r="E202" i="3"/>
  <c r="E218" i="3"/>
  <c r="E234" i="3"/>
  <c r="E250" i="3"/>
  <c r="E231" i="3"/>
  <c r="E259" i="3"/>
  <c r="Q262" i="3"/>
  <c r="R262" i="3" s="1"/>
  <c r="E83" i="3"/>
  <c r="E137" i="3"/>
  <c r="E189" i="3"/>
  <c r="E233" i="3"/>
  <c r="Q226" i="3"/>
  <c r="R226" i="3" s="1"/>
  <c r="Q258" i="3"/>
  <c r="R258" i="3" s="1"/>
  <c r="E39" i="3"/>
  <c r="E71" i="3"/>
  <c r="E103" i="3"/>
  <c r="E119" i="3"/>
  <c r="E135" i="3"/>
  <c r="E151" i="3"/>
  <c r="E167" i="3"/>
  <c r="E183" i="3"/>
  <c r="E199" i="3"/>
  <c r="E215" i="3"/>
  <c r="E235" i="3"/>
  <c r="Q230" i="3"/>
  <c r="R230" i="3" s="1"/>
  <c r="E121" i="3"/>
  <c r="E173" i="3"/>
  <c r="E229" i="3"/>
  <c r="Q229" i="3"/>
  <c r="R229" i="3" s="1"/>
  <c r="Q261" i="3"/>
  <c r="R261" i="3" s="1"/>
  <c r="E42" i="3"/>
  <c r="E74" i="3"/>
  <c r="E104" i="3"/>
  <c r="E120" i="3"/>
  <c r="E136" i="3"/>
  <c r="E152" i="3"/>
  <c r="E168" i="3"/>
  <c r="E184" i="3"/>
  <c r="E200" i="3"/>
  <c r="E216" i="3"/>
  <c r="E232" i="3"/>
  <c r="E248" i="3"/>
  <c r="Q254" i="3"/>
  <c r="R254" i="3" s="1"/>
  <c r="E75" i="3"/>
  <c r="E141" i="3"/>
  <c r="E181" i="3"/>
  <c r="E225" i="3"/>
  <c r="E149" i="3"/>
  <c r="E236" i="3"/>
  <c r="E172" i="3"/>
  <c r="E108" i="3"/>
  <c r="Q237" i="3"/>
  <c r="R237" i="3" s="1"/>
  <c r="E51" i="3"/>
  <c r="E187" i="3"/>
  <c r="E123" i="3"/>
  <c r="E15" i="3"/>
  <c r="E153" i="3"/>
  <c r="E239" i="3"/>
  <c r="E206" i="3"/>
  <c r="E142" i="3"/>
  <c r="E54" i="3"/>
  <c r="E85" i="3"/>
  <c r="E21" i="3"/>
  <c r="Q208" i="3"/>
  <c r="R208" i="3" s="1"/>
  <c r="Q144" i="3"/>
  <c r="R144" i="3" s="1"/>
  <c r="Q80" i="3"/>
  <c r="R80" i="3" s="1"/>
  <c r="Q16" i="3"/>
  <c r="R16" i="3" s="1"/>
  <c r="E40" i="3"/>
  <c r="Q227" i="3"/>
  <c r="R227" i="3" s="1"/>
  <c r="Q163" i="3"/>
  <c r="R163" i="3" s="1"/>
  <c r="Q99" i="3"/>
  <c r="R99" i="3" s="1"/>
  <c r="Q35" i="3"/>
  <c r="R35" i="3" s="1"/>
  <c r="Q174" i="3"/>
  <c r="R174" i="3" s="1"/>
  <c r="Q110" i="3"/>
  <c r="R110" i="3" s="1"/>
  <c r="Q46" i="3"/>
  <c r="R46" i="3" s="1"/>
  <c r="Q185" i="3"/>
  <c r="R185" i="3" s="1"/>
  <c r="Q121" i="3"/>
  <c r="R121" i="3" s="1"/>
  <c r="Q57" i="3"/>
  <c r="R57" i="3" s="1"/>
  <c r="E99" i="3"/>
  <c r="E220" i="3"/>
  <c r="E156" i="3"/>
  <c r="E82" i="3"/>
  <c r="E241" i="3"/>
  <c r="E243" i="3"/>
  <c r="E171" i="3"/>
  <c r="E107" i="3"/>
  <c r="Q234" i="3"/>
  <c r="R234" i="3" s="1"/>
  <c r="E105" i="3"/>
  <c r="E254" i="3"/>
  <c r="E190" i="3"/>
  <c r="E126" i="3"/>
  <c r="E22" i="3"/>
  <c r="E69" i="3"/>
  <c r="Q256" i="3"/>
  <c r="R256" i="3" s="1"/>
  <c r="Q192" i="3"/>
  <c r="R192" i="3" s="1"/>
  <c r="Q128" i="3"/>
  <c r="R128" i="3" s="1"/>
  <c r="Q64" i="3"/>
  <c r="R64" i="3" s="1"/>
  <c r="E88" i="3"/>
  <c r="E24" i="3"/>
  <c r="Q211" i="3"/>
  <c r="R211" i="3" s="1"/>
  <c r="Q147" i="3"/>
  <c r="R147" i="3" s="1"/>
  <c r="Q83" i="3"/>
  <c r="R83" i="3" s="1"/>
  <c r="Q19" i="3"/>
  <c r="R19" i="3" s="1"/>
  <c r="Q158" i="3"/>
  <c r="R158" i="3" s="1"/>
  <c r="Q94" i="3"/>
  <c r="R94" i="3" s="1"/>
  <c r="Q30" i="3"/>
  <c r="R30" i="3" s="1"/>
  <c r="Q169" i="3"/>
  <c r="R169" i="3" s="1"/>
  <c r="Q105" i="3"/>
  <c r="R105" i="3" s="1"/>
  <c r="Q41" i="3"/>
  <c r="R41" i="3" s="1"/>
  <c r="E19" i="3"/>
  <c r="E204" i="3"/>
  <c r="E140" i="3"/>
  <c r="E50" i="3"/>
  <c r="E185" i="3"/>
  <c r="E219" i="3"/>
  <c r="E155" i="3"/>
  <c r="E79" i="3"/>
  <c r="E245" i="3"/>
  <c r="E27" i="3"/>
  <c r="E238" i="3"/>
  <c r="E174" i="3"/>
  <c r="E110" i="3"/>
  <c r="Q241" i="3"/>
  <c r="R241" i="3" s="1"/>
  <c r="E53" i="3"/>
  <c r="Q240" i="3"/>
  <c r="R240" i="3" s="1"/>
  <c r="Q176" i="3"/>
  <c r="R176" i="3" s="1"/>
  <c r="Q112" i="3"/>
  <c r="R112" i="3" s="1"/>
  <c r="Q48" i="3"/>
  <c r="R48" i="3" s="1"/>
  <c r="E72" i="3"/>
  <c r="Q259" i="3"/>
  <c r="R259" i="3" s="1"/>
  <c r="Q195" i="3"/>
  <c r="R195" i="3" s="1"/>
  <c r="Q131" i="3"/>
  <c r="R131" i="3" s="1"/>
  <c r="Q67" i="3"/>
  <c r="R67" i="3" s="1"/>
  <c r="Q206" i="3"/>
  <c r="R206" i="3" s="1"/>
  <c r="Q142" i="3"/>
  <c r="R142" i="3" s="1"/>
  <c r="Q78" i="3"/>
  <c r="R78" i="3" s="1"/>
  <c r="Q14" i="3"/>
  <c r="R14" i="3" s="1"/>
  <c r="Q153" i="3"/>
  <c r="R153" i="3" s="1"/>
  <c r="Q89" i="3"/>
  <c r="R89" i="3" s="1"/>
  <c r="Q25" i="3"/>
  <c r="R25" i="3" s="1"/>
  <c r="Y73" i="3"/>
  <c r="C23" i="3"/>
  <c r="C26" i="3"/>
  <c r="C31" i="3"/>
  <c r="C35" i="3"/>
  <c r="C45" i="3"/>
  <c r="C46" i="3"/>
  <c r="C48" i="3"/>
  <c r="C55" i="3"/>
  <c r="C56" i="3"/>
  <c r="C61" i="3"/>
  <c r="C69" i="3"/>
  <c r="C78" i="3"/>
  <c r="C79" i="3"/>
  <c r="C89" i="3"/>
  <c r="C90" i="3"/>
  <c r="C96" i="3"/>
  <c r="C99" i="3"/>
  <c r="C105" i="3"/>
  <c r="C12" i="3"/>
  <c r="C14" i="3"/>
  <c r="C16" i="3"/>
  <c r="C17" i="3"/>
  <c r="C19" i="3"/>
  <c r="C21" i="3"/>
  <c r="C33" i="3"/>
  <c r="C39" i="3"/>
  <c r="C41" i="3"/>
  <c r="C43" i="3"/>
  <c r="C51" i="3"/>
  <c r="C53" i="3"/>
  <c r="C58" i="3"/>
  <c r="C63" i="3"/>
  <c r="C64" i="3"/>
  <c r="C71" i="3"/>
  <c r="C72" i="3"/>
  <c r="C74" i="3"/>
  <c r="C76" i="3"/>
  <c r="C83" i="3"/>
  <c r="C84" i="3"/>
  <c r="C86" i="3"/>
  <c r="C93" i="3"/>
  <c r="C94" i="3"/>
  <c r="C101" i="3"/>
  <c r="C102" i="3"/>
  <c r="C103" i="3"/>
  <c r="C18" i="3"/>
  <c r="C20" i="3"/>
  <c r="C24" i="3"/>
  <c r="C25" i="3"/>
  <c r="C27" i="3"/>
  <c r="C32" i="3"/>
  <c r="C36" i="3"/>
  <c r="C37" i="3"/>
  <c r="C38" i="3"/>
  <c r="C40" i="3"/>
  <c r="C47" i="3"/>
  <c r="C49" i="3"/>
  <c r="C50" i="3"/>
  <c r="C52" i="3"/>
  <c r="C57" i="3"/>
  <c r="C62" i="3"/>
  <c r="C70" i="3"/>
  <c r="C73" i="3"/>
  <c r="C75" i="3"/>
  <c r="C85" i="3"/>
  <c r="C91" i="3"/>
  <c r="C92" i="3"/>
  <c r="C100" i="3"/>
  <c r="C44" i="3"/>
  <c r="C68" i="3"/>
  <c r="C82" i="3"/>
  <c r="C125" i="3"/>
  <c r="C127" i="3"/>
  <c r="C131" i="3"/>
  <c r="C134" i="3"/>
  <c r="C135" i="3"/>
  <c r="C141" i="3"/>
  <c r="C144" i="3"/>
  <c r="C148" i="3"/>
  <c r="C149" i="3"/>
  <c r="C156" i="3"/>
  <c r="C158" i="3"/>
  <c r="C164" i="3"/>
  <c r="C166" i="3"/>
  <c r="C167" i="3"/>
  <c r="C170" i="3"/>
  <c r="C176" i="3"/>
  <c r="C177" i="3"/>
  <c r="C181" i="3"/>
  <c r="C187" i="3"/>
  <c r="C191" i="3"/>
  <c r="C192" i="3"/>
  <c r="C200" i="3"/>
  <c r="C201" i="3"/>
  <c r="C209" i="3"/>
  <c r="C210" i="3"/>
  <c r="C222" i="3"/>
  <c r="C224" i="3"/>
  <c r="C229" i="3"/>
  <c r="C230" i="3"/>
  <c r="C233" i="3"/>
  <c r="C241" i="3"/>
  <c r="C243" i="3"/>
  <c r="C13" i="3"/>
  <c r="C30" i="3"/>
  <c r="C67" i="3"/>
  <c r="C81" i="3"/>
  <c r="C88" i="3"/>
  <c r="C113" i="3"/>
  <c r="C114" i="3"/>
  <c r="C116" i="3"/>
  <c r="C117" i="3"/>
  <c r="C118" i="3"/>
  <c r="C121" i="3"/>
  <c r="C123" i="3"/>
  <c r="C124" i="3"/>
  <c r="C126" i="3"/>
  <c r="C130" i="3"/>
  <c r="C140" i="3"/>
  <c r="C143" i="3"/>
  <c r="C147" i="3"/>
  <c r="C152" i="3"/>
  <c r="C153" i="3"/>
  <c r="C155" i="3"/>
  <c r="C157" i="3"/>
  <c r="C163" i="3"/>
  <c r="C165" i="3"/>
  <c r="C175" i="3"/>
  <c r="C180" i="3"/>
  <c r="C184" i="3"/>
  <c r="C186" i="3"/>
  <c r="C190" i="3"/>
  <c r="C199" i="3"/>
  <c r="C208" i="3"/>
  <c r="C214" i="3"/>
  <c r="C215" i="3"/>
  <c r="C216" i="3"/>
  <c r="C218" i="3"/>
  <c r="C220" i="3"/>
  <c r="C221" i="3"/>
  <c r="C227" i="3"/>
  <c r="C22" i="3"/>
  <c r="C29" i="3"/>
  <c r="C42" i="3"/>
  <c r="C60" i="3"/>
  <c r="C66" i="3"/>
  <c r="C80" i="3"/>
  <c r="C87" i="3"/>
  <c r="C95" i="3"/>
  <c r="C98" i="3"/>
  <c r="C104" i="3"/>
  <c r="C106" i="3"/>
  <c r="C112" i="3"/>
  <c r="C115" i="3"/>
  <c r="C119" i="3"/>
  <c r="C120" i="3"/>
  <c r="C122" i="3"/>
  <c r="C129" i="3"/>
  <c r="C137" i="3"/>
  <c r="C138" i="3"/>
  <c r="C139" i="3"/>
  <c r="C142" i="3"/>
  <c r="C145" i="3"/>
  <c r="C146" i="3"/>
  <c r="C151" i="3"/>
  <c r="C154" i="3"/>
  <c r="C160" i="3"/>
  <c r="C162" i="3"/>
  <c r="C169" i="3"/>
  <c r="C172" i="3"/>
  <c r="C174" i="3"/>
  <c r="C179" i="3"/>
  <c r="C183" i="3"/>
  <c r="C185" i="3"/>
  <c r="C189" i="3"/>
  <c r="C195" i="3"/>
  <c r="C196" i="3"/>
  <c r="C198" i="3"/>
  <c r="C203" i="3"/>
  <c r="C204" i="3"/>
  <c r="C205" i="3"/>
  <c r="C207" i="3"/>
  <c r="C213" i="3"/>
  <c r="C217" i="3"/>
  <c r="C219" i="3"/>
  <c r="C226" i="3"/>
  <c r="C235" i="3"/>
  <c r="C237" i="3"/>
  <c r="C239" i="3"/>
  <c r="C245" i="3"/>
  <c r="C15" i="3"/>
  <c r="C54" i="3"/>
  <c r="C65" i="3"/>
  <c r="C97" i="3"/>
  <c r="C108" i="3"/>
  <c r="C132" i="3"/>
  <c r="C136" i="3"/>
  <c r="C193" i="3"/>
  <c r="C206" i="3"/>
  <c r="C212" i="3"/>
  <c r="C223" i="3"/>
  <c r="C231" i="3"/>
  <c r="C247" i="3"/>
  <c r="C250" i="3"/>
  <c r="C258" i="3"/>
  <c r="C259" i="3"/>
  <c r="C261" i="3"/>
  <c r="C28" i="3"/>
  <c r="C107" i="3"/>
  <c r="C111" i="3"/>
  <c r="C150" i="3"/>
  <c r="C168" i="3"/>
  <c r="C171" i="3"/>
  <c r="C182" i="3"/>
  <c r="C211" i="3"/>
  <c r="C236" i="3"/>
  <c r="C238" i="3"/>
  <c r="C244" i="3"/>
  <c r="C246" i="3"/>
  <c r="C249" i="3"/>
  <c r="C254" i="3"/>
  <c r="C255" i="3"/>
  <c r="C257" i="3"/>
  <c r="C260" i="3"/>
  <c r="C34" i="3"/>
  <c r="C77" i="3"/>
  <c r="C110" i="3"/>
  <c r="C128" i="3"/>
  <c r="C159" i="3"/>
  <c r="C173" i="3"/>
  <c r="C197" i="3"/>
  <c r="C225" i="3"/>
  <c r="C253" i="3"/>
  <c r="C256" i="3"/>
  <c r="C178" i="3"/>
  <c r="C194" i="3"/>
  <c r="C242" i="3"/>
  <c r="C248" i="3"/>
  <c r="C252" i="3"/>
  <c r="C262" i="3"/>
  <c r="C133" i="3"/>
  <c r="C202" i="3"/>
  <c r="C228" i="3"/>
  <c r="C234" i="3"/>
  <c r="C240" i="3"/>
  <c r="C251" i="3"/>
  <c r="C59" i="3"/>
  <c r="C161" i="3"/>
  <c r="C188" i="3"/>
  <c r="C232" i="3"/>
  <c r="C109" i="3"/>
  <c r="G139" i="3" l="1"/>
  <c r="J188" i="3"/>
  <c r="K188" i="3" s="1"/>
  <c r="L188" i="3" s="1"/>
  <c r="M188" i="3" s="1"/>
  <c r="N188" i="3" s="1"/>
  <c r="O188" i="3" s="1"/>
  <c r="S115" i="3"/>
  <c r="Y115" i="3" s="1"/>
  <c r="S243" i="3"/>
  <c r="Y243" i="3" s="1"/>
  <c r="T96" i="3"/>
  <c r="U96" i="3" s="1"/>
  <c r="W96" i="3" s="1"/>
  <c r="J37" i="3"/>
  <c r="K37" i="3" s="1"/>
  <c r="L37" i="3" s="1"/>
  <c r="M37" i="3" s="1"/>
  <c r="N37" i="3" s="1"/>
  <c r="O37" i="3" s="1"/>
  <c r="F101" i="3"/>
  <c r="H101" i="3" s="1"/>
  <c r="I101" i="3" s="1"/>
  <c r="J101" i="3" s="1"/>
  <c r="J158" i="3"/>
  <c r="K158" i="3" s="1"/>
  <c r="L158" i="3" s="1"/>
  <c r="M158" i="3" s="1"/>
  <c r="N158" i="3" s="1"/>
  <c r="O158" i="3" s="1"/>
  <c r="T160" i="3"/>
  <c r="U160" i="3" s="1"/>
  <c r="W160" i="3" s="1"/>
  <c r="J222" i="3"/>
  <c r="K222" i="3" s="1"/>
  <c r="L222" i="3" s="1"/>
  <c r="M222" i="3" s="1"/>
  <c r="N222" i="3" s="1"/>
  <c r="O222" i="3" s="1"/>
  <c r="J197" i="3"/>
  <c r="K197" i="3" s="1"/>
  <c r="L197" i="3" s="1"/>
  <c r="M197" i="3" s="1"/>
  <c r="N197" i="3" s="1"/>
  <c r="O197" i="3" s="1"/>
  <c r="J139" i="3"/>
  <c r="J133" i="3"/>
  <c r="J237" i="3"/>
  <c r="K237" i="3" s="1"/>
  <c r="L237" i="3" s="1"/>
  <c r="M237" i="3" s="1"/>
  <c r="N237" i="3" s="1"/>
  <c r="O237" i="3" s="1"/>
  <c r="S32" i="3"/>
  <c r="Y32" i="3" s="1"/>
  <c r="F124" i="3"/>
  <c r="H124" i="3" s="1"/>
  <c r="I124" i="3" s="1"/>
  <c r="J124" i="3" s="1"/>
  <c r="F252" i="3"/>
  <c r="H252" i="3" s="1"/>
  <c r="I252" i="3" s="1"/>
  <c r="J252" i="3" s="1"/>
  <c r="S224" i="3"/>
  <c r="Y224" i="3" s="1"/>
  <c r="T78" i="3"/>
  <c r="U78" i="3" s="1"/>
  <c r="W78" i="3" s="1"/>
  <c r="S78" i="3"/>
  <c r="Y78" i="3" s="1"/>
  <c r="T158" i="3"/>
  <c r="U158" i="3" s="1"/>
  <c r="W158" i="3" s="1"/>
  <c r="S158" i="3"/>
  <c r="Y158" i="3" s="1"/>
  <c r="T46" i="3"/>
  <c r="U46" i="3" s="1"/>
  <c r="W46" i="3" s="1"/>
  <c r="S46" i="3"/>
  <c r="Y46" i="3" s="1"/>
  <c r="T254" i="3"/>
  <c r="U254" i="3" s="1"/>
  <c r="W254" i="3" s="1"/>
  <c r="S254" i="3"/>
  <c r="Y254" i="3" s="1"/>
  <c r="F42" i="3"/>
  <c r="H42" i="3" s="1"/>
  <c r="I42" i="3" s="1"/>
  <c r="G42" i="3"/>
  <c r="G215" i="3"/>
  <c r="F215" i="3"/>
  <c r="H215" i="3" s="1"/>
  <c r="I215" i="3" s="1"/>
  <c r="F71" i="3"/>
  <c r="H71" i="3" s="1"/>
  <c r="I71" i="3" s="1"/>
  <c r="G71" i="3"/>
  <c r="G233" i="3"/>
  <c r="F233" i="3"/>
  <c r="H233" i="3" s="1"/>
  <c r="I233" i="3" s="1"/>
  <c r="F170" i="3"/>
  <c r="H170" i="3" s="1"/>
  <c r="I170" i="3" s="1"/>
  <c r="G170" i="3"/>
  <c r="T172" i="3"/>
  <c r="U172" i="3" s="1"/>
  <c r="W172" i="3" s="1"/>
  <c r="S172" i="3"/>
  <c r="Y172" i="3" s="1"/>
  <c r="T191" i="3"/>
  <c r="U191" i="3" s="1"/>
  <c r="W191" i="3" s="1"/>
  <c r="S191" i="3"/>
  <c r="Y191" i="3" s="1"/>
  <c r="T138" i="3"/>
  <c r="U138" i="3" s="1"/>
  <c r="W138" i="3" s="1"/>
  <c r="S138" i="3"/>
  <c r="Y138" i="3" s="1"/>
  <c r="T85" i="3"/>
  <c r="U85" i="3" s="1"/>
  <c r="W85" i="3" s="1"/>
  <c r="S85" i="3"/>
  <c r="Y85" i="3" s="1"/>
  <c r="G129" i="3"/>
  <c r="F129" i="3"/>
  <c r="H129" i="3" s="1"/>
  <c r="I129" i="3" s="1"/>
  <c r="G98" i="3"/>
  <c r="F98" i="3"/>
  <c r="H98" i="3" s="1"/>
  <c r="I98" i="3" s="1"/>
  <c r="T200" i="3"/>
  <c r="U200" i="3" s="1"/>
  <c r="W200" i="3" s="1"/>
  <c r="S200" i="3"/>
  <c r="Y200" i="3" s="1"/>
  <c r="T219" i="3"/>
  <c r="U219" i="3" s="1"/>
  <c r="W219" i="3" s="1"/>
  <c r="S219" i="3"/>
  <c r="Y219" i="3" s="1"/>
  <c r="T166" i="3"/>
  <c r="U166" i="3" s="1"/>
  <c r="W166" i="3" s="1"/>
  <c r="S166" i="3"/>
  <c r="Y166" i="3" s="1"/>
  <c r="T177" i="3"/>
  <c r="U177" i="3" s="1"/>
  <c r="W177" i="3" s="1"/>
  <c r="S177" i="3"/>
  <c r="Y177" i="3" s="1"/>
  <c r="F205" i="3"/>
  <c r="H205" i="3" s="1"/>
  <c r="I205" i="3" s="1"/>
  <c r="G205" i="3"/>
  <c r="F128" i="3"/>
  <c r="H128" i="3" s="1"/>
  <c r="I128" i="3" s="1"/>
  <c r="G128" i="3"/>
  <c r="G207" i="3"/>
  <c r="F207" i="3"/>
  <c r="H207" i="3" s="1"/>
  <c r="I207" i="3" s="1"/>
  <c r="T217" i="3"/>
  <c r="U217" i="3" s="1"/>
  <c r="W217" i="3" s="1"/>
  <c r="S217" i="3"/>
  <c r="Y217" i="3" s="1"/>
  <c r="G41" i="3"/>
  <c r="F41" i="3"/>
  <c r="H41" i="3" s="1"/>
  <c r="I41" i="3" s="1"/>
  <c r="T247" i="3"/>
  <c r="U247" i="3" s="1"/>
  <c r="W247" i="3" s="1"/>
  <c r="S247" i="3"/>
  <c r="Y247" i="3" s="1"/>
  <c r="T55" i="3"/>
  <c r="U55" i="3" s="1"/>
  <c r="W55" i="3" s="1"/>
  <c r="S55" i="3"/>
  <c r="Y55" i="3" s="1"/>
  <c r="T205" i="3"/>
  <c r="U205" i="3" s="1"/>
  <c r="W205" i="3" s="1"/>
  <c r="S205" i="3"/>
  <c r="Y205" i="3" s="1"/>
  <c r="T13" i="3"/>
  <c r="U13" i="3" s="1"/>
  <c r="W13" i="3" s="1"/>
  <c r="S13" i="3"/>
  <c r="Y13" i="3" s="1"/>
  <c r="T195" i="3"/>
  <c r="U195" i="3" s="1"/>
  <c r="W195" i="3" s="1"/>
  <c r="S195" i="3"/>
  <c r="Y195" i="3" s="1"/>
  <c r="F219" i="3"/>
  <c r="H219" i="3" s="1"/>
  <c r="I219" i="3" s="1"/>
  <c r="G219" i="3"/>
  <c r="T192" i="3"/>
  <c r="U192" i="3" s="1"/>
  <c r="W192" i="3" s="1"/>
  <c r="S192" i="3"/>
  <c r="Y192" i="3" s="1"/>
  <c r="F126" i="3"/>
  <c r="H126" i="3" s="1"/>
  <c r="I126" i="3" s="1"/>
  <c r="G126" i="3"/>
  <c r="G241" i="3"/>
  <c r="F241" i="3"/>
  <c r="H241" i="3" s="1"/>
  <c r="I241" i="3" s="1"/>
  <c r="T80" i="3"/>
  <c r="U80" i="3" s="1"/>
  <c r="W80" i="3" s="1"/>
  <c r="S80" i="3"/>
  <c r="Y80" i="3" s="1"/>
  <c r="G172" i="3"/>
  <c r="F172" i="3"/>
  <c r="H172" i="3" s="1"/>
  <c r="I172" i="3" s="1"/>
  <c r="F181" i="3"/>
  <c r="H181" i="3" s="1"/>
  <c r="I181" i="3" s="1"/>
  <c r="G181" i="3"/>
  <c r="G120" i="3"/>
  <c r="F120" i="3"/>
  <c r="H120" i="3" s="1"/>
  <c r="I120" i="3" s="1"/>
  <c r="G199" i="3"/>
  <c r="F199" i="3"/>
  <c r="H199" i="3" s="1"/>
  <c r="I199" i="3" s="1"/>
  <c r="F189" i="3"/>
  <c r="H189" i="3" s="1"/>
  <c r="I189" i="3" s="1"/>
  <c r="G189" i="3"/>
  <c r="F218" i="3"/>
  <c r="H218" i="3" s="1"/>
  <c r="I218" i="3" s="1"/>
  <c r="G218" i="3"/>
  <c r="F78" i="3"/>
  <c r="H78" i="3" s="1"/>
  <c r="I78" i="3" s="1"/>
  <c r="G78" i="3"/>
  <c r="G33" i="3"/>
  <c r="F33" i="3"/>
  <c r="H33" i="3" s="1"/>
  <c r="I33" i="3" s="1"/>
  <c r="T28" i="3"/>
  <c r="U28" i="3" s="1"/>
  <c r="W28" i="3" s="1"/>
  <c r="S28" i="3"/>
  <c r="Y28" i="3" s="1"/>
  <c r="F52" i="3"/>
  <c r="H52" i="3" s="1"/>
  <c r="I52" i="3" s="1"/>
  <c r="G52" i="3"/>
  <c r="T186" i="3"/>
  <c r="U186" i="3" s="1"/>
  <c r="W186" i="3" s="1"/>
  <c r="S186" i="3"/>
  <c r="Y186" i="3" s="1"/>
  <c r="T197" i="3"/>
  <c r="U197" i="3" s="1"/>
  <c r="W197" i="3" s="1"/>
  <c r="S197" i="3"/>
  <c r="Y197" i="3" s="1"/>
  <c r="T218" i="3"/>
  <c r="U218" i="3" s="1"/>
  <c r="W218" i="3" s="1"/>
  <c r="S218" i="3"/>
  <c r="Y218" i="3" s="1"/>
  <c r="G246" i="3"/>
  <c r="F246" i="3"/>
  <c r="H246" i="3" s="1"/>
  <c r="I246" i="3" s="1"/>
  <c r="G118" i="3"/>
  <c r="F118" i="3"/>
  <c r="H118" i="3" s="1"/>
  <c r="I118" i="3" s="1"/>
  <c r="T184" i="3"/>
  <c r="U184" i="3" s="1"/>
  <c r="W184" i="3" s="1"/>
  <c r="S184" i="3"/>
  <c r="Y184" i="3" s="1"/>
  <c r="T203" i="3"/>
  <c r="U203" i="3" s="1"/>
  <c r="W203" i="3" s="1"/>
  <c r="S203" i="3"/>
  <c r="Y203" i="3" s="1"/>
  <c r="T75" i="3"/>
  <c r="U75" i="3" s="1"/>
  <c r="W75" i="3" s="1"/>
  <c r="S75" i="3"/>
  <c r="Y75" i="3" s="1"/>
  <c r="T214" i="3"/>
  <c r="U214" i="3" s="1"/>
  <c r="W214" i="3" s="1"/>
  <c r="S214" i="3"/>
  <c r="Y214" i="3" s="1"/>
  <c r="T150" i="3"/>
  <c r="U150" i="3" s="1"/>
  <c r="W150" i="3" s="1"/>
  <c r="S150" i="3"/>
  <c r="Y150" i="3" s="1"/>
  <c r="T86" i="3"/>
  <c r="U86" i="3" s="1"/>
  <c r="W86" i="3" s="1"/>
  <c r="S86" i="3"/>
  <c r="Y86" i="3" s="1"/>
  <c r="T22" i="3"/>
  <c r="U22" i="3" s="1"/>
  <c r="W22" i="3" s="1"/>
  <c r="S22" i="3"/>
  <c r="Y22" i="3" s="1"/>
  <c r="T161" i="3"/>
  <c r="U161" i="3" s="1"/>
  <c r="W161" i="3" s="1"/>
  <c r="S161" i="3"/>
  <c r="Y161" i="3" s="1"/>
  <c r="T97" i="3"/>
  <c r="U97" i="3" s="1"/>
  <c r="W97" i="3" s="1"/>
  <c r="S97" i="3"/>
  <c r="Y97" i="3" s="1"/>
  <c r="T33" i="3"/>
  <c r="U33" i="3" s="1"/>
  <c r="W33" i="3" s="1"/>
  <c r="S33" i="3"/>
  <c r="Y33" i="3" s="1"/>
  <c r="F161" i="3"/>
  <c r="H161" i="3" s="1"/>
  <c r="I161" i="3" s="1"/>
  <c r="G161" i="3"/>
  <c r="F240" i="3"/>
  <c r="H240" i="3" s="1"/>
  <c r="I240" i="3" s="1"/>
  <c r="G240" i="3"/>
  <c r="G176" i="3"/>
  <c r="F176" i="3"/>
  <c r="H176" i="3" s="1"/>
  <c r="I176" i="3" s="1"/>
  <c r="F112" i="3"/>
  <c r="H112" i="3" s="1"/>
  <c r="I112" i="3" s="1"/>
  <c r="G112" i="3"/>
  <c r="T245" i="3"/>
  <c r="U245" i="3" s="1"/>
  <c r="W245" i="3" s="1"/>
  <c r="S245" i="3"/>
  <c r="Y245" i="3" s="1"/>
  <c r="G91" i="3"/>
  <c r="F91" i="3"/>
  <c r="H91" i="3" s="1"/>
  <c r="I91" i="3" s="1"/>
  <c r="G191" i="3"/>
  <c r="F191" i="3"/>
  <c r="H191" i="3" s="1"/>
  <c r="I191" i="3" s="1"/>
  <c r="F127" i="3"/>
  <c r="H127" i="3" s="1"/>
  <c r="I127" i="3" s="1"/>
  <c r="G127" i="3"/>
  <c r="F23" i="3"/>
  <c r="H23" i="3" s="1"/>
  <c r="I23" i="3" s="1"/>
  <c r="G23" i="3"/>
  <c r="G165" i="3"/>
  <c r="F165" i="3"/>
  <c r="H165" i="3" s="1"/>
  <c r="I165" i="3" s="1"/>
  <c r="F247" i="3"/>
  <c r="H247" i="3" s="1"/>
  <c r="I247" i="3" s="1"/>
  <c r="G247" i="3"/>
  <c r="F210" i="3"/>
  <c r="H210" i="3" s="1"/>
  <c r="I210" i="3" s="1"/>
  <c r="G210" i="3"/>
  <c r="F146" i="3"/>
  <c r="H146" i="3" s="1"/>
  <c r="I146" i="3" s="1"/>
  <c r="G146" i="3"/>
  <c r="F62" i="3"/>
  <c r="H62" i="3" s="1"/>
  <c r="I62" i="3" s="1"/>
  <c r="G62" i="3"/>
  <c r="F89" i="3"/>
  <c r="H89" i="3" s="1"/>
  <c r="I89" i="3" s="1"/>
  <c r="G89" i="3"/>
  <c r="F25" i="3"/>
  <c r="H25" i="3" s="1"/>
  <c r="I25" i="3" s="1"/>
  <c r="G25" i="3"/>
  <c r="T212" i="3"/>
  <c r="U212" i="3" s="1"/>
  <c r="W212" i="3" s="1"/>
  <c r="S212" i="3"/>
  <c r="Y212" i="3" s="1"/>
  <c r="T148" i="3"/>
  <c r="U148" i="3" s="1"/>
  <c r="W148" i="3" s="1"/>
  <c r="S148" i="3"/>
  <c r="Y148" i="3" s="1"/>
  <c r="T84" i="3"/>
  <c r="U84" i="3" s="1"/>
  <c r="W84" i="3" s="1"/>
  <c r="S84" i="3"/>
  <c r="Y84" i="3" s="1"/>
  <c r="T20" i="3"/>
  <c r="U20" i="3" s="1"/>
  <c r="W20" i="3" s="1"/>
  <c r="S20" i="3"/>
  <c r="Y20" i="3" s="1"/>
  <c r="F44" i="3"/>
  <c r="H44" i="3" s="1"/>
  <c r="I44" i="3" s="1"/>
  <c r="G44" i="3"/>
  <c r="T231" i="3"/>
  <c r="U231" i="3" s="1"/>
  <c r="W231" i="3" s="1"/>
  <c r="S231" i="3"/>
  <c r="Y231" i="3" s="1"/>
  <c r="T167" i="3"/>
  <c r="U167" i="3" s="1"/>
  <c r="W167" i="3" s="1"/>
  <c r="S167" i="3"/>
  <c r="Y167" i="3" s="1"/>
  <c r="S103" i="3"/>
  <c r="Y103" i="3" s="1"/>
  <c r="T103" i="3"/>
  <c r="U103" i="3" s="1"/>
  <c r="W103" i="3" s="1"/>
  <c r="T39" i="3"/>
  <c r="U39" i="3" s="1"/>
  <c r="W39" i="3" s="1"/>
  <c r="S39" i="3"/>
  <c r="Y39" i="3" s="1"/>
  <c r="T178" i="3"/>
  <c r="U178" i="3" s="1"/>
  <c r="W178" i="3" s="1"/>
  <c r="S178" i="3"/>
  <c r="Y178" i="3" s="1"/>
  <c r="T114" i="3"/>
  <c r="U114" i="3" s="1"/>
  <c r="W114" i="3" s="1"/>
  <c r="S114" i="3"/>
  <c r="Y114" i="3" s="1"/>
  <c r="T50" i="3"/>
  <c r="U50" i="3" s="1"/>
  <c r="W50" i="3" s="1"/>
  <c r="S50" i="3"/>
  <c r="Y50" i="3" s="1"/>
  <c r="T189" i="3"/>
  <c r="U189" i="3" s="1"/>
  <c r="W189" i="3" s="1"/>
  <c r="S189" i="3"/>
  <c r="Y189" i="3" s="1"/>
  <c r="T125" i="3"/>
  <c r="U125" i="3" s="1"/>
  <c r="W125" i="3" s="1"/>
  <c r="S125" i="3"/>
  <c r="Y125" i="3" s="1"/>
  <c r="T61" i="3"/>
  <c r="U61" i="3" s="1"/>
  <c r="W61" i="3" s="1"/>
  <c r="S61" i="3"/>
  <c r="Y61" i="3" s="1"/>
  <c r="T137" i="3"/>
  <c r="U137" i="3" s="1"/>
  <c r="W137" i="3" s="1"/>
  <c r="S137" i="3"/>
  <c r="Y137" i="3" s="1"/>
  <c r="T190" i="3"/>
  <c r="U190" i="3" s="1"/>
  <c r="W190" i="3" s="1"/>
  <c r="S190" i="3"/>
  <c r="Y190" i="3" s="1"/>
  <c r="T131" i="3"/>
  <c r="U131" i="3" s="1"/>
  <c r="W131" i="3" s="1"/>
  <c r="S131" i="3"/>
  <c r="Y131" i="3" s="1"/>
  <c r="T105" i="3"/>
  <c r="U105" i="3" s="1"/>
  <c r="W105" i="3" s="1"/>
  <c r="S105" i="3"/>
  <c r="Y105" i="3" s="1"/>
  <c r="T128" i="3"/>
  <c r="U128" i="3" s="1"/>
  <c r="W128" i="3" s="1"/>
  <c r="S128" i="3"/>
  <c r="Y128" i="3" s="1"/>
  <c r="G105" i="3"/>
  <c r="F105" i="3"/>
  <c r="H105" i="3" s="1"/>
  <c r="I105" i="3" s="1"/>
  <c r="F220" i="3"/>
  <c r="H220" i="3" s="1"/>
  <c r="I220" i="3" s="1"/>
  <c r="G220" i="3"/>
  <c r="T16" i="3"/>
  <c r="U16" i="3" s="1"/>
  <c r="W16" i="3" s="1"/>
  <c r="S16" i="3"/>
  <c r="Y16" i="3" s="1"/>
  <c r="F206" i="3"/>
  <c r="H206" i="3" s="1"/>
  <c r="I206" i="3" s="1"/>
  <c r="G206" i="3"/>
  <c r="F108" i="3"/>
  <c r="H108" i="3" s="1"/>
  <c r="I108" i="3" s="1"/>
  <c r="G108" i="3"/>
  <c r="G225" i="3"/>
  <c r="F225" i="3"/>
  <c r="H225" i="3" s="1"/>
  <c r="I225" i="3" s="1"/>
  <c r="T262" i="3"/>
  <c r="U262" i="3" s="1"/>
  <c r="W262" i="3" s="1"/>
  <c r="S262" i="3"/>
  <c r="Y262" i="3" s="1"/>
  <c r="F234" i="3"/>
  <c r="H234" i="3" s="1"/>
  <c r="I234" i="3" s="1"/>
  <c r="G234" i="3"/>
  <c r="F106" i="3"/>
  <c r="H106" i="3" s="1"/>
  <c r="I106" i="3" s="1"/>
  <c r="G106" i="3"/>
  <c r="T236" i="3"/>
  <c r="U236" i="3" s="1"/>
  <c r="W236" i="3" s="1"/>
  <c r="S236" i="3"/>
  <c r="Y236" i="3" s="1"/>
  <c r="T44" i="3"/>
  <c r="U44" i="3" s="1"/>
  <c r="W44" i="3" s="1"/>
  <c r="S44" i="3"/>
  <c r="Y44" i="3" s="1"/>
  <c r="F68" i="3"/>
  <c r="H68" i="3" s="1"/>
  <c r="I68" i="3" s="1"/>
  <c r="G68" i="3"/>
  <c r="T127" i="3"/>
  <c r="U127" i="3" s="1"/>
  <c r="W127" i="3" s="1"/>
  <c r="S127" i="3"/>
  <c r="Y127" i="3" s="1"/>
  <c r="T202" i="3"/>
  <c r="U202" i="3" s="1"/>
  <c r="W202" i="3" s="1"/>
  <c r="S202" i="3"/>
  <c r="Y202" i="3" s="1"/>
  <c r="T213" i="3"/>
  <c r="U213" i="3" s="1"/>
  <c r="W213" i="3" s="1"/>
  <c r="S213" i="3"/>
  <c r="Y213" i="3" s="1"/>
  <c r="T21" i="3"/>
  <c r="U21" i="3" s="1"/>
  <c r="W21" i="3" s="1"/>
  <c r="S21" i="3"/>
  <c r="Y21" i="3" s="1"/>
  <c r="G228" i="3"/>
  <c r="F228" i="3"/>
  <c r="H228" i="3" s="1"/>
  <c r="I228" i="3" s="1"/>
  <c r="F164" i="3"/>
  <c r="H164" i="3" s="1"/>
  <c r="I164" i="3" s="1"/>
  <c r="G164" i="3"/>
  <c r="T250" i="3"/>
  <c r="U250" i="3" s="1"/>
  <c r="W250" i="3" s="1"/>
  <c r="S250" i="3"/>
  <c r="Y250" i="3" s="1"/>
  <c r="F262" i="3"/>
  <c r="H262" i="3" s="1"/>
  <c r="I262" i="3" s="1"/>
  <c r="G262" i="3"/>
  <c r="F134" i="3"/>
  <c r="H134" i="3" s="1"/>
  <c r="I134" i="3" s="1"/>
  <c r="G134" i="3"/>
  <c r="G77" i="3"/>
  <c r="F77" i="3"/>
  <c r="H77" i="3" s="1"/>
  <c r="I77" i="3" s="1"/>
  <c r="T136" i="3"/>
  <c r="U136" i="3" s="1"/>
  <c r="W136" i="3" s="1"/>
  <c r="S136" i="3"/>
  <c r="Y136" i="3" s="1"/>
  <c r="T155" i="3"/>
  <c r="U155" i="3" s="1"/>
  <c r="W155" i="3" s="1"/>
  <c r="S155" i="3"/>
  <c r="Y155" i="3" s="1"/>
  <c r="T27" i="3"/>
  <c r="U27" i="3" s="1"/>
  <c r="W27" i="3" s="1"/>
  <c r="S27" i="3"/>
  <c r="Y27" i="3" s="1"/>
  <c r="T38" i="3"/>
  <c r="U38" i="3" s="1"/>
  <c r="W38" i="3" s="1"/>
  <c r="S38" i="3"/>
  <c r="Y38" i="3" s="1"/>
  <c r="T49" i="3"/>
  <c r="U49" i="3" s="1"/>
  <c r="W49" i="3" s="1"/>
  <c r="S49" i="3"/>
  <c r="Y49" i="3" s="1"/>
  <c r="G192" i="3"/>
  <c r="F192" i="3"/>
  <c r="H192" i="3" s="1"/>
  <c r="I192" i="3" s="1"/>
  <c r="G26" i="3"/>
  <c r="F26" i="3"/>
  <c r="H26" i="3" s="1"/>
  <c r="I26" i="3" s="1"/>
  <c r="F145" i="3"/>
  <c r="H145" i="3" s="1"/>
  <c r="I145" i="3" s="1"/>
  <c r="G145" i="3"/>
  <c r="F143" i="3"/>
  <c r="H143" i="3" s="1"/>
  <c r="I143" i="3" s="1"/>
  <c r="G143" i="3"/>
  <c r="G55" i="3"/>
  <c r="F55" i="3"/>
  <c r="H55" i="3" s="1"/>
  <c r="I55" i="3" s="1"/>
  <c r="F209" i="3"/>
  <c r="H209" i="3" s="1"/>
  <c r="I209" i="3" s="1"/>
  <c r="G209" i="3"/>
  <c r="G226" i="3"/>
  <c r="F226" i="3"/>
  <c r="H226" i="3" s="1"/>
  <c r="I226" i="3" s="1"/>
  <c r="F94" i="3"/>
  <c r="H94" i="3" s="1"/>
  <c r="I94" i="3" s="1"/>
  <c r="G94" i="3"/>
  <c r="T228" i="3"/>
  <c r="U228" i="3" s="1"/>
  <c r="W228" i="3" s="1"/>
  <c r="S228" i="3"/>
  <c r="Y228" i="3" s="1"/>
  <c r="T100" i="3"/>
  <c r="U100" i="3" s="1"/>
  <c r="W100" i="3" s="1"/>
  <c r="S100" i="3"/>
  <c r="Y100" i="3" s="1"/>
  <c r="T183" i="3"/>
  <c r="U183" i="3" s="1"/>
  <c r="W183" i="3" s="1"/>
  <c r="S183" i="3"/>
  <c r="Y183" i="3" s="1"/>
  <c r="T194" i="3"/>
  <c r="U194" i="3" s="1"/>
  <c r="W194" i="3" s="1"/>
  <c r="S194" i="3"/>
  <c r="Y194" i="3" s="1"/>
  <c r="S66" i="3"/>
  <c r="Y66" i="3" s="1"/>
  <c r="T66" i="3"/>
  <c r="U66" i="3" s="1"/>
  <c r="W66" i="3" s="1"/>
  <c r="T77" i="3"/>
  <c r="U77" i="3" s="1"/>
  <c r="W77" i="3" s="1"/>
  <c r="S77" i="3"/>
  <c r="Y77" i="3" s="1"/>
  <c r="T126" i="3"/>
  <c r="U126" i="3" s="1"/>
  <c r="W126" i="3" s="1"/>
  <c r="S126" i="3"/>
  <c r="Y126" i="3" s="1"/>
  <c r="T142" i="3"/>
  <c r="U142" i="3" s="1"/>
  <c r="W142" i="3" s="1"/>
  <c r="S142" i="3"/>
  <c r="Y142" i="3" s="1"/>
  <c r="T241" i="3"/>
  <c r="U241" i="3" s="1"/>
  <c r="W241" i="3" s="1"/>
  <c r="S241" i="3"/>
  <c r="Y241" i="3" s="1"/>
  <c r="F27" i="3"/>
  <c r="H27" i="3" s="1"/>
  <c r="I27" i="3" s="1"/>
  <c r="G27" i="3"/>
  <c r="G204" i="3"/>
  <c r="F204" i="3"/>
  <c r="H204" i="3" s="1"/>
  <c r="I204" i="3" s="1"/>
  <c r="T19" i="3"/>
  <c r="U19" i="3" s="1"/>
  <c r="W19" i="3" s="1"/>
  <c r="S19" i="3"/>
  <c r="Y19" i="3" s="1"/>
  <c r="F24" i="3"/>
  <c r="H24" i="3" s="1"/>
  <c r="I24" i="3" s="1"/>
  <c r="G24" i="3"/>
  <c r="T57" i="3"/>
  <c r="U57" i="3" s="1"/>
  <c r="W57" i="3" s="1"/>
  <c r="S57" i="3"/>
  <c r="Y57" i="3" s="1"/>
  <c r="T163" i="3"/>
  <c r="U163" i="3" s="1"/>
  <c r="W163" i="3" s="1"/>
  <c r="S163" i="3"/>
  <c r="Y163" i="3" s="1"/>
  <c r="F239" i="3"/>
  <c r="H239" i="3" s="1"/>
  <c r="I239" i="3" s="1"/>
  <c r="G239" i="3"/>
  <c r="F187" i="3"/>
  <c r="H187" i="3" s="1"/>
  <c r="I187" i="3" s="1"/>
  <c r="G187" i="3"/>
  <c r="F248" i="3"/>
  <c r="H248" i="3" s="1"/>
  <c r="I248" i="3" s="1"/>
  <c r="G248" i="3"/>
  <c r="F184" i="3"/>
  <c r="H184" i="3" s="1"/>
  <c r="I184" i="3" s="1"/>
  <c r="G184" i="3"/>
  <c r="G121" i="3"/>
  <c r="F121" i="3"/>
  <c r="H121" i="3" s="1"/>
  <c r="I121" i="3" s="1"/>
  <c r="T220" i="3"/>
  <c r="U220" i="3" s="1"/>
  <c r="W220" i="3" s="1"/>
  <c r="S220" i="3"/>
  <c r="Y220" i="3" s="1"/>
  <c r="T92" i="3"/>
  <c r="U92" i="3" s="1"/>
  <c r="W92" i="3" s="1"/>
  <c r="S92" i="3"/>
  <c r="Y92" i="3" s="1"/>
  <c r="T175" i="3"/>
  <c r="U175" i="3" s="1"/>
  <c r="W175" i="3" s="1"/>
  <c r="S175" i="3"/>
  <c r="Y175" i="3" s="1"/>
  <c r="T111" i="3"/>
  <c r="U111" i="3" s="1"/>
  <c r="W111" i="3" s="1"/>
  <c r="S111" i="3"/>
  <c r="Y111" i="3" s="1"/>
  <c r="T122" i="3"/>
  <c r="U122" i="3" s="1"/>
  <c r="W122" i="3" s="1"/>
  <c r="S122" i="3"/>
  <c r="Y122" i="3" s="1"/>
  <c r="T133" i="3"/>
  <c r="U133" i="3" s="1"/>
  <c r="W133" i="3" s="1"/>
  <c r="S133" i="3"/>
  <c r="Y133" i="3" s="1"/>
  <c r="F261" i="3"/>
  <c r="H261" i="3" s="1"/>
  <c r="I261" i="3" s="1"/>
  <c r="G261" i="3"/>
  <c r="F212" i="3"/>
  <c r="H212" i="3" s="1"/>
  <c r="I212" i="3" s="1"/>
  <c r="G212" i="3"/>
  <c r="F66" i="3"/>
  <c r="H66" i="3" s="1"/>
  <c r="I66" i="3" s="1"/>
  <c r="G66" i="3"/>
  <c r="F227" i="3"/>
  <c r="H227" i="3" s="1"/>
  <c r="I227" i="3" s="1"/>
  <c r="G227" i="3"/>
  <c r="F95" i="3"/>
  <c r="H95" i="3" s="1"/>
  <c r="I95" i="3" s="1"/>
  <c r="G95" i="3"/>
  <c r="T257" i="3"/>
  <c r="U257" i="3" s="1"/>
  <c r="W257" i="3" s="1"/>
  <c r="S257" i="3"/>
  <c r="Y257" i="3" s="1"/>
  <c r="F61" i="3"/>
  <c r="H61" i="3" s="1"/>
  <c r="I61" i="3" s="1"/>
  <c r="G61" i="3"/>
  <c r="T120" i="3"/>
  <c r="U120" i="3" s="1"/>
  <c r="W120" i="3" s="1"/>
  <c r="S120" i="3"/>
  <c r="Y120" i="3" s="1"/>
  <c r="T139" i="3"/>
  <c r="U139" i="3" s="1"/>
  <c r="W139" i="3" s="1"/>
  <c r="S139" i="3"/>
  <c r="Y139" i="3" s="1"/>
  <c r="X188" i="3"/>
  <c r="T153" i="3"/>
  <c r="U153" i="3" s="1"/>
  <c r="W153" i="3" s="1"/>
  <c r="S153" i="3"/>
  <c r="Y153" i="3" s="1"/>
  <c r="T206" i="3"/>
  <c r="U206" i="3" s="1"/>
  <c r="W206" i="3" s="1"/>
  <c r="S206" i="3"/>
  <c r="Y206" i="3" s="1"/>
  <c r="T259" i="3"/>
  <c r="U259" i="3" s="1"/>
  <c r="W259" i="3" s="1"/>
  <c r="S259" i="3"/>
  <c r="Y259" i="3" s="1"/>
  <c r="T176" i="3"/>
  <c r="U176" i="3" s="1"/>
  <c r="W176" i="3" s="1"/>
  <c r="S176" i="3"/>
  <c r="Y176" i="3" s="1"/>
  <c r="F110" i="3"/>
  <c r="H110" i="3" s="1"/>
  <c r="I110" i="3" s="1"/>
  <c r="G110" i="3"/>
  <c r="G245" i="3"/>
  <c r="F245" i="3"/>
  <c r="H245" i="3" s="1"/>
  <c r="I245" i="3" s="1"/>
  <c r="F185" i="3"/>
  <c r="H185" i="3" s="1"/>
  <c r="I185" i="3" s="1"/>
  <c r="G185" i="3"/>
  <c r="F19" i="3"/>
  <c r="H19" i="3" s="1"/>
  <c r="I19" i="3" s="1"/>
  <c r="G19" i="3"/>
  <c r="T30" i="3"/>
  <c r="U30" i="3" s="1"/>
  <c r="W30" i="3" s="1"/>
  <c r="S30" i="3"/>
  <c r="Y30" i="3" s="1"/>
  <c r="T83" i="3"/>
  <c r="U83" i="3" s="1"/>
  <c r="W83" i="3" s="1"/>
  <c r="S83" i="3"/>
  <c r="Y83" i="3" s="1"/>
  <c r="G88" i="3"/>
  <c r="F88" i="3"/>
  <c r="H88" i="3" s="1"/>
  <c r="I88" i="3" s="1"/>
  <c r="T256" i="3"/>
  <c r="U256" i="3" s="1"/>
  <c r="W256" i="3" s="1"/>
  <c r="S256" i="3"/>
  <c r="Y256" i="3" s="1"/>
  <c r="F190" i="3"/>
  <c r="H190" i="3" s="1"/>
  <c r="I190" i="3" s="1"/>
  <c r="G190" i="3"/>
  <c r="F107" i="3"/>
  <c r="H107" i="3" s="1"/>
  <c r="I107" i="3" s="1"/>
  <c r="G107" i="3"/>
  <c r="F82" i="3"/>
  <c r="H82" i="3" s="1"/>
  <c r="I82" i="3" s="1"/>
  <c r="G82" i="3"/>
  <c r="T121" i="3"/>
  <c r="U121" i="3" s="1"/>
  <c r="W121" i="3" s="1"/>
  <c r="S121" i="3"/>
  <c r="Y121" i="3" s="1"/>
  <c r="T174" i="3"/>
  <c r="U174" i="3" s="1"/>
  <c r="W174" i="3" s="1"/>
  <c r="S174" i="3"/>
  <c r="Y174" i="3" s="1"/>
  <c r="T227" i="3"/>
  <c r="U227" i="3" s="1"/>
  <c r="W227" i="3" s="1"/>
  <c r="S227" i="3"/>
  <c r="Y227" i="3" s="1"/>
  <c r="T144" i="3"/>
  <c r="U144" i="3" s="1"/>
  <c r="W144" i="3" s="1"/>
  <c r="S144" i="3"/>
  <c r="Y144" i="3" s="1"/>
  <c r="F54" i="3"/>
  <c r="H54" i="3" s="1"/>
  <c r="I54" i="3" s="1"/>
  <c r="G54" i="3"/>
  <c r="G153" i="3"/>
  <c r="F153" i="3"/>
  <c r="H153" i="3" s="1"/>
  <c r="I153" i="3" s="1"/>
  <c r="G51" i="3"/>
  <c r="F51" i="3"/>
  <c r="H51" i="3" s="1"/>
  <c r="I51" i="3" s="1"/>
  <c r="F236" i="3"/>
  <c r="H236" i="3" s="1"/>
  <c r="I236" i="3" s="1"/>
  <c r="G236" i="3"/>
  <c r="F141" i="3"/>
  <c r="H141" i="3" s="1"/>
  <c r="I141" i="3" s="1"/>
  <c r="G141" i="3"/>
  <c r="G232" i="3"/>
  <c r="F232" i="3"/>
  <c r="H232" i="3" s="1"/>
  <c r="I232" i="3" s="1"/>
  <c r="F168" i="3"/>
  <c r="H168" i="3" s="1"/>
  <c r="I168" i="3" s="1"/>
  <c r="G168" i="3"/>
  <c r="G104" i="3"/>
  <c r="F104" i="3"/>
  <c r="H104" i="3" s="1"/>
  <c r="I104" i="3" s="1"/>
  <c r="T229" i="3"/>
  <c r="U229" i="3" s="1"/>
  <c r="W229" i="3" s="1"/>
  <c r="S229" i="3"/>
  <c r="Y229" i="3" s="1"/>
  <c r="T230" i="3"/>
  <c r="U230" i="3" s="1"/>
  <c r="W230" i="3" s="1"/>
  <c r="S230" i="3"/>
  <c r="Y230" i="3" s="1"/>
  <c r="G183" i="3"/>
  <c r="F183" i="3"/>
  <c r="H183" i="3" s="1"/>
  <c r="I183" i="3" s="1"/>
  <c r="G119" i="3"/>
  <c r="F119" i="3"/>
  <c r="H119" i="3" s="1"/>
  <c r="I119" i="3" s="1"/>
  <c r="T258" i="3"/>
  <c r="U258" i="3" s="1"/>
  <c r="W258" i="3" s="1"/>
  <c r="S258" i="3"/>
  <c r="Y258" i="3" s="1"/>
  <c r="G137" i="3"/>
  <c r="F137" i="3"/>
  <c r="H137" i="3" s="1"/>
  <c r="I137" i="3" s="1"/>
  <c r="F231" i="3"/>
  <c r="H231" i="3" s="1"/>
  <c r="I231" i="3" s="1"/>
  <c r="G231" i="3"/>
  <c r="F202" i="3"/>
  <c r="H202" i="3" s="1"/>
  <c r="I202" i="3" s="1"/>
  <c r="G202" i="3"/>
  <c r="F138" i="3"/>
  <c r="H138" i="3" s="1"/>
  <c r="I138" i="3" s="1"/>
  <c r="G138" i="3"/>
  <c r="F46" i="3"/>
  <c r="H46" i="3" s="1"/>
  <c r="I46" i="3" s="1"/>
  <c r="G46" i="3"/>
  <c r="G81" i="3"/>
  <c r="F81" i="3"/>
  <c r="H81" i="3" s="1"/>
  <c r="I81" i="3" s="1"/>
  <c r="G17" i="3"/>
  <c r="F17" i="3"/>
  <c r="H17" i="3" s="1"/>
  <c r="I17" i="3" s="1"/>
  <c r="T204" i="3"/>
  <c r="U204" i="3" s="1"/>
  <c r="W204" i="3" s="1"/>
  <c r="S204" i="3"/>
  <c r="Y204" i="3" s="1"/>
  <c r="T140" i="3"/>
  <c r="U140" i="3" s="1"/>
  <c r="W140" i="3" s="1"/>
  <c r="S140" i="3"/>
  <c r="Y140" i="3" s="1"/>
  <c r="T76" i="3"/>
  <c r="U76" i="3" s="1"/>
  <c r="W76" i="3" s="1"/>
  <c r="S76" i="3"/>
  <c r="Y76" i="3" s="1"/>
  <c r="F100" i="3"/>
  <c r="H100" i="3" s="1"/>
  <c r="I100" i="3" s="1"/>
  <c r="G100" i="3"/>
  <c r="G36" i="3"/>
  <c r="F36" i="3"/>
  <c r="H36" i="3" s="1"/>
  <c r="I36" i="3" s="1"/>
  <c r="T223" i="3"/>
  <c r="U223" i="3" s="1"/>
  <c r="W223" i="3" s="1"/>
  <c r="S223" i="3"/>
  <c r="Y223" i="3" s="1"/>
  <c r="T159" i="3"/>
  <c r="U159" i="3" s="1"/>
  <c r="W159" i="3" s="1"/>
  <c r="S159" i="3"/>
  <c r="Y159" i="3" s="1"/>
  <c r="T95" i="3"/>
  <c r="U95" i="3" s="1"/>
  <c r="W95" i="3" s="1"/>
  <c r="S95" i="3"/>
  <c r="Y95" i="3" s="1"/>
  <c r="T31" i="3"/>
  <c r="U31" i="3" s="1"/>
  <c r="W31" i="3" s="1"/>
  <c r="S31" i="3"/>
  <c r="Y31" i="3" s="1"/>
  <c r="T170" i="3"/>
  <c r="U170" i="3" s="1"/>
  <c r="W170" i="3" s="1"/>
  <c r="S170" i="3"/>
  <c r="Y170" i="3" s="1"/>
  <c r="T106" i="3"/>
  <c r="U106" i="3" s="1"/>
  <c r="W106" i="3" s="1"/>
  <c r="S106" i="3"/>
  <c r="Y106" i="3" s="1"/>
  <c r="T42" i="3"/>
  <c r="U42" i="3" s="1"/>
  <c r="W42" i="3" s="1"/>
  <c r="S42" i="3"/>
  <c r="Y42" i="3" s="1"/>
  <c r="T181" i="3"/>
  <c r="U181" i="3" s="1"/>
  <c r="W181" i="3" s="1"/>
  <c r="S181" i="3"/>
  <c r="Y181" i="3" s="1"/>
  <c r="T117" i="3"/>
  <c r="U117" i="3" s="1"/>
  <c r="W117" i="3" s="1"/>
  <c r="S117" i="3"/>
  <c r="Y117" i="3" s="1"/>
  <c r="T53" i="3"/>
  <c r="U53" i="3" s="1"/>
  <c r="W53" i="3" s="1"/>
  <c r="S53" i="3"/>
  <c r="Y53" i="3" s="1"/>
  <c r="F217" i="3"/>
  <c r="H217" i="3" s="1"/>
  <c r="I217" i="3" s="1"/>
  <c r="G217" i="3"/>
  <c r="T222" i="3"/>
  <c r="U222" i="3" s="1"/>
  <c r="W222" i="3" s="1"/>
  <c r="S222" i="3"/>
  <c r="Y222" i="3" s="1"/>
  <c r="G196" i="3"/>
  <c r="F196" i="3"/>
  <c r="H196" i="3" s="1"/>
  <c r="I196" i="3" s="1"/>
  <c r="G132" i="3"/>
  <c r="F132" i="3"/>
  <c r="H132" i="3" s="1"/>
  <c r="I132" i="3" s="1"/>
  <c r="F34" i="3"/>
  <c r="H34" i="3" s="1"/>
  <c r="I34" i="3" s="1"/>
  <c r="G34" i="3"/>
  <c r="F157" i="3"/>
  <c r="H157" i="3" s="1"/>
  <c r="I157" i="3" s="1"/>
  <c r="G157" i="3"/>
  <c r="G211" i="3"/>
  <c r="F211" i="3"/>
  <c r="H211" i="3" s="1"/>
  <c r="I211" i="3" s="1"/>
  <c r="G147" i="3"/>
  <c r="F147" i="3"/>
  <c r="H147" i="3" s="1"/>
  <c r="I147" i="3" s="1"/>
  <c r="F63" i="3"/>
  <c r="H63" i="3" s="1"/>
  <c r="I63" i="3" s="1"/>
  <c r="G63" i="3"/>
  <c r="G221" i="3"/>
  <c r="F221" i="3"/>
  <c r="H221" i="3" s="1"/>
  <c r="I221" i="3" s="1"/>
  <c r="T246" i="3"/>
  <c r="U246" i="3" s="1"/>
  <c r="W246" i="3" s="1"/>
  <c r="S246" i="3"/>
  <c r="Y246" i="3" s="1"/>
  <c r="F230" i="3"/>
  <c r="H230" i="3" s="1"/>
  <c r="I230" i="3" s="1"/>
  <c r="G230" i="3"/>
  <c r="G166" i="3"/>
  <c r="F166" i="3"/>
  <c r="H166" i="3" s="1"/>
  <c r="I166" i="3" s="1"/>
  <c r="F102" i="3"/>
  <c r="H102" i="3" s="1"/>
  <c r="I102" i="3" s="1"/>
  <c r="G102" i="3"/>
  <c r="T225" i="3"/>
  <c r="U225" i="3" s="1"/>
  <c r="W225" i="3" s="1"/>
  <c r="S225" i="3"/>
  <c r="Y225" i="3" s="1"/>
  <c r="G45" i="3"/>
  <c r="F45" i="3"/>
  <c r="H45" i="3" s="1"/>
  <c r="I45" i="3" s="1"/>
  <c r="T232" i="3"/>
  <c r="U232" i="3" s="1"/>
  <c r="W232" i="3" s="1"/>
  <c r="S232" i="3"/>
  <c r="Y232" i="3" s="1"/>
  <c r="T168" i="3"/>
  <c r="U168" i="3" s="1"/>
  <c r="W168" i="3" s="1"/>
  <c r="S168" i="3"/>
  <c r="Y168" i="3" s="1"/>
  <c r="T104" i="3"/>
  <c r="U104" i="3" s="1"/>
  <c r="W104" i="3" s="1"/>
  <c r="S104" i="3"/>
  <c r="Y104" i="3" s="1"/>
  <c r="T40" i="3"/>
  <c r="U40" i="3" s="1"/>
  <c r="W40" i="3" s="1"/>
  <c r="S40" i="3"/>
  <c r="Y40" i="3" s="1"/>
  <c r="G64" i="3"/>
  <c r="F64" i="3"/>
  <c r="H64" i="3" s="1"/>
  <c r="I64" i="3" s="1"/>
  <c r="T251" i="3"/>
  <c r="U251" i="3" s="1"/>
  <c r="W251" i="3" s="1"/>
  <c r="S251" i="3"/>
  <c r="Y251" i="3" s="1"/>
  <c r="T187" i="3"/>
  <c r="U187" i="3" s="1"/>
  <c r="W187" i="3" s="1"/>
  <c r="S187" i="3"/>
  <c r="Y187" i="3" s="1"/>
  <c r="T123" i="3"/>
  <c r="U123" i="3" s="1"/>
  <c r="W123" i="3" s="1"/>
  <c r="S123" i="3"/>
  <c r="Y123" i="3" s="1"/>
  <c r="T59" i="3"/>
  <c r="U59" i="3" s="1"/>
  <c r="W59" i="3" s="1"/>
  <c r="S59" i="3"/>
  <c r="Y59" i="3" s="1"/>
  <c r="T198" i="3"/>
  <c r="U198" i="3" s="1"/>
  <c r="W198" i="3" s="1"/>
  <c r="S198" i="3"/>
  <c r="Y198" i="3" s="1"/>
  <c r="T134" i="3"/>
  <c r="U134" i="3" s="1"/>
  <c r="W134" i="3" s="1"/>
  <c r="S134" i="3"/>
  <c r="Y134" i="3" s="1"/>
  <c r="T70" i="3"/>
  <c r="U70" i="3" s="1"/>
  <c r="W70" i="3" s="1"/>
  <c r="S70" i="3"/>
  <c r="Y70" i="3" s="1"/>
  <c r="T209" i="3"/>
  <c r="U209" i="3" s="1"/>
  <c r="W209" i="3" s="1"/>
  <c r="S209" i="3"/>
  <c r="Y209" i="3" s="1"/>
  <c r="T145" i="3"/>
  <c r="U145" i="3" s="1"/>
  <c r="W145" i="3" s="1"/>
  <c r="S145" i="3"/>
  <c r="Y145" i="3" s="1"/>
  <c r="T81" i="3"/>
  <c r="U81" i="3" s="1"/>
  <c r="W81" i="3" s="1"/>
  <c r="S81" i="3"/>
  <c r="Y81" i="3" s="1"/>
  <c r="T17" i="3"/>
  <c r="U17" i="3" s="1"/>
  <c r="W17" i="3" s="1"/>
  <c r="S17" i="3"/>
  <c r="Y17" i="3" s="1"/>
  <c r="F117" i="3"/>
  <c r="H117" i="3" s="1"/>
  <c r="I117" i="3" s="1"/>
  <c r="G117" i="3"/>
  <c r="F224" i="3"/>
  <c r="H224" i="3" s="1"/>
  <c r="I224" i="3" s="1"/>
  <c r="G224" i="3"/>
  <c r="F160" i="3"/>
  <c r="H160" i="3" s="1"/>
  <c r="I160" i="3" s="1"/>
  <c r="G160" i="3"/>
  <c r="F90" i="3"/>
  <c r="H90" i="3" s="1"/>
  <c r="I90" i="3" s="1"/>
  <c r="G90" i="3"/>
  <c r="G253" i="3"/>
  <c r="F253" i="3"/>
  <c r="H253" i="3" s="1"/>
  <c r="I253" i="3" s="1"/>
  <c r="G255" i="3"/>
  <c r="F255" i="3"/>
  <c r="H255" i="3" s="1"/>
  <c r="I255" i="3" s="1"/>
  <c r="F175" i="3"/>
  <c r="H175" i="3" s="1"/>
  <c r="I175" i="3" s="1"/>
  <c r="G175" i="3"/>
  <c r="F111" i="3"/>
  <c r="H111" i="3" s="1"/>
  <c r="I111" i="3" s="1"/>
  <c r="G111" i="3"/>
  <c r="T242" i="3"/>
  <c r="U242" i="3" s="1"/>
  <c r="W242" i="3" s="1"/>
  <c r="S242" i="3"/>
  <c r="Y242" i="3" s="1"/>
  <c r="F113" i="3"/>
  <c r="H113" i="3" s="1"/>
  <c r="I113" i="3" s="1"/>
  <c r="G113" i="3"/>
  <c r="G258" i="3"/>
  <c r="F258" i="3"/>
  <c r="H258" i="3" s="1"/>
  <c r="I258" i="3" s="1"/>
  <c r="F194" i="3"/>
  <c r="H194" i="3" s="1"/>
  <c r="I194" i="3" s="1"/>
  <c r="G194" i="3"/>
  <c r="F130" i="3"/>
  <c r="H130" i="3" s="1"/>
  <c r="I130" i="3" s="1"/>
  <c r="G130" i="3"/>
  <c r="F30" i="3"/>
  <c r="H30" i="3" s="1"/>
  <c r="I30" i="3" s="1"/>
  <c r="G30" i="3"/>
  <c r="G73" i="3"/>
  <c r="F73" i="3"/>
  <c r="H73" i="3" s="1"/>
  <c r="I73" i="3" s="1"/>
  <c r="T260" i="3"/>
  <c r="U260" i="3" s="1"/>
  <c r="W260" i="3" s="1"/>
  <c r="S260" i="3"/>
  <c r="Y260" i="3" s="1"/>
  <c r="T196" i="3"/>
  <c r="U196" i="3" s="1"/>
  <c r="W196" i="3" s="1"/>
  <c r="S196" i="3"/>
  <c r="Y196" i="3" s="1"/>
  <c r="T132" i="3"/>
  <c r="U132" i="3" s="1"/>
  <c r="W132" i="3" s="1"/>
  <c r="S132" i="3"/>
  <c r="Y132" i="3" s="1"/>
  <c r="T68" i="3"/>
  <c r="U68" i="3" s="1"/>
  <c r="W68" i="3" s="1"/>
  <c r="S68" i="3"/>
  <c r="Y68" i="3" s="1"/>
  <c r="F92" i="3"/>
  <c r="H92" i="3" s="1"/>
  <c r="I92" i="3" s="1"/>
  <c r="G92" i="3"/>
  <c r="F28" i="3"/>
  <c r="H28" i="3" s="1"/>
  <c r="I28" i="3" s="1"/>
  <c r="G28" i="3"/>
  <c r="T215" i="3"/>
  <c r="U215" i="3" s="1"/>
  <c r="W215" i="3" s="1"/>
  <c r="S215" i="3"/>
  <c r="Y215" i="3" s="1"/>
  <c r="S151" i="3"/>
  <c r="Y151" i="3" s="1"/>
  <c r="T151" i="3"/>
  <c r="U151" i="3" s="1"/>
  <c r="W151" i="3" s="1"/>
  <c r="T87" i="3"/>
  <c r="U87" i="3" s="1"/>
  <c r="W87" i="3" s="1"/>
  <c r="S87" i="3"/>
  <c r="Y87" i="3" s="1"/>
  <c r="T23" i="3"/>
  <c r="U23" i="3" s="1"/>
  <c r="W23" i="3" s="1"/>
  <c r="S23" i="3"/>
  <c r="Y23" i="3" s="1"/>
  <c r="T162" i="3"/>
  <c r="U162" i="3" s="1"/>
  <c r="W162" i="3" s="1"/>
  <c r="S162" i="3"/>
  <c r="Y162" i="3" s="1"/>
  <c r="T98" i="3"/>
  <c r="U98" i="3" s="1"/>
  <c r="W98" i="3" s="1"/>
  <c r="S98" i="3"/>
  <c r="Y98" i="3" s="1"/>
  <c r="T34" i="3"/>
  <c r="U34" i="3" s="1"/>
  <c r="W34" i="3" s="1"/>
  <c r="S34" i="3"/>
  <c r="Y34" i="3" s="1"/>
  <c r="T173" i="3"/>
  <c r="U173" i="3" s="1"/>
  <c r="W173" i="3" s="1"/>
  <c r="S173" i="3"/>
  <c r="Y173" i="3" s="1"/>
  <c r="T109" i="3"/>
  <c r="U109" i="3" s="1"/>
  <c r="W109" i="3" s="1"/>
  <c r="S109" i="3"/>
  <c r="Y109" i="3" s="1"/>
  <c r="T45" i="3"/>
  <c r="U45" i="3" s="1"/>
  <c r="W45" i="3" s="1"/>
  <c r="S45" i="3"/>
  <c r="Y45" i="3" s="1"/>
  <c r="J86" i="3"/>
  <c r="T201" i="3"/>
  <c r="U201" i="3" s="1"/>
  <c r="W201" i="3" s="1"/>
  <c r="S201" i="3"/>
  <c r="Y201" i="3" s="1"/>
  <c r="T51" i="3"/>
  <c r="U51" i="3" s="1"/>
  <c r="W51" i="3" s="1"/>
  <c r="S51" i="3"/>
  <c r="Y51" i="3" s="1"/>
  <c r="T25" i="3"/>
  <c r="U25" i="3" s="1"/>
  <c r="W25" i="3" s="1"/>
  <c r="S25" i="3"/>
  <c r="Y25" i="3" s="1"/>
  <c r="T48" i="3"/>
  <c r="U48" i="3" s="1"/>
  <c r="W48" i="3" s="1"/>
  <c r="S48" i="3"/>
  <c r="Y48" i="3" s="1"/>
  <c r="G53" i="3"/>
  <c r="F53" i="3"/>
  <c r="H53" i="3" s="1"/>
  <c r="I53" i="3" s="1"/>
  <c r="F238" i="3"/>
  <c r="H238" i="3" s="1"/>
  <c r="I238" i="3" s="1"/>
  <c r="G238" i="3"/>
  <c r="F155" i="3"/>
  <c r="H155" i="3" s="1"/>
  <c r="I155" i="3" s="1"/>
  <c r="G155" i="3"/>
  <c r="F140" i="3"/>
  <c r="H140" i="3" s="1"/>
  <c r="I140" i="3" s="1"/>
  <c r="G140" i="3"/>
  <c r="T211" i="3"/>
  <c r="U211" i="3" s="1"/>
  <c r="W211" i="3" s="1"/>
  <c r="S211" i="3"/>
  <c r="Y211" i="3" s="1"/>
  <c r="F22" i="3"/>
  <c r="H22" i="3" s="1"/>
  <c r="I22" i="3" s="1"/>
  <c r="G22" i="3"/>
  <c r="G243" i="3"/>
  <c r="F243" i="3"/>
  <c r="H243" i="3" s="1"/>
  <c r="I243" i="3" s="1"/>
  <c r="T99" i="3"/>
  <c r="U99" i="3" s="1"/>
  <c r="W99" i="3" s="1"/>
  <c r="S99" i="3"/>
  <c r="Y99" i="3" s="1"/>
  <c r="G21" i="3"/>
  <c r="F21" i="3"/>
  <c r="H21" i="3" s="1"/>
  <c r="I21" i="3" s="1"/>
  <c r="G123" i="3"/>
  <c r="F123" i="3"/>
  <c r="H123" i="3" s="1"/>
  <c r="I123" i="3" s="1"/>
  <c r="F200" i="3"/>
  <c r="H200" i="3" s="1"/>
  <c r="I200" i="3" s="1"/>
  <c r="G200" i="3"/>
  <c r="F136" i="3"/>
  <c r="H136" i="3" s="1"/>
  <c r="I136" i="3" s="1"/>
  <c r="G136" i="3"/>
  <c r="G173" i="3"/>
  <c r="F173" i="3"/>
  <c r="H173" i="3" s="1"/>
  <c r="I173" i="3" s="1"/>
  <c r="G151" i="3"/>
  <c r="F151" i="3"/>
  <c r="H151" i="3" s="1"/>
  <c r="I151" i="3" s="1"/>
  <c r="T233" i="3"/>
  <c r="U233" i="3" s="1"/>
  <c r="W233" i="3" s="1"/>
  <c r="S233" i="3"/>
  <c r="Y233" i="3" s="1"/>
  <c r="F49" i="3"/>
  <c r="H49" i="3" s="1"/>
  <c r="I49" i="3" s="1"/>
  <c r="G49" i="3"/>
  <c r="T108" i="3"/>
  <c r="U108" i="3" s="1"/>
  <c r="W108" i="3" s="1"/>
  <c r="S108" i="3"/>
  <c r="Y108" i="3" s="1"/>
  <c r="T255" i="3"/>
  <c r="U255" i="3" s="1"/>
  <c r="W255" i="3" s="1"/>
  <c r="S255" i="3"/>
  <c r="Y255" i="3" s="1"/>
  <c r="T63" i="3"/>
  <c r="U63" i="3" s="1"/>
  <c r="W63" i="3" s="1"/>
  <c r="S63" i="3"/>
  <c r="Y63" i="3" s="1"/>
  <c r="T74" i="3"/>
  <c r="U74" i="3" s="1"/>
  <c r="W74" i="3" s="1"/>
  <c r="S74" i="3"/>
  <c r="Y74" i="3" s="1"/>
  <c r="T149" i="3"/>
  <c r="U149" i="3" s="1"/>
  <c r="W149" i="3" s="1"/>
  <c r="S149" i="3"/>
  <c r="Y149" i="3" s="1"/>
  <c r="T221" i="3"/>
  <c r="U221" i="3" s="1"/>
  <c r="W221" i="3" s="1"/>
  <c r="S221" i="3"/>
  <c r="Y221" i="3" s="1"/>
  <c r="F12" i="3"/>
  <c r="H12" i="3" s="1"/>
  <c r="I12" i="3" s="1"/>
  <c r="G12" i="3"/>
  <c r="F179" i="3"/>
  <c r="H179" i="3" s="1"/>
  <c r="I179" i="3" s="1"/>
  <c r="G179" i="3"/>
  <c r="F115" i="3"/>
  <c r="H115" i="3" s="1"/>
  <c r="I115" i="3" s="1"/>
  <c r="G115" i="3"/>
  <c r="G125" i="3"/>
  <c r="F125" i="3"/>
  <c r="H125" i="3" s="1"/>
  <c r="I125" i="3" s="1"/>
  <c r="F198" i="3"/>
  <c r="H198" i="3" s="1"/>
  <c r="I198" i="3" s="1"/>
  <c r="G198" i="3"/>
  <c r="F38" i="3"/>
  <c r="H38" i="3" s="1"/>
  <c r="I38" i="3" s="1"/>
  <c r="G38" i="3"/>
  <c r="F13" i="3"/>
  <c r="H13" i="3" s="1"/>
  <c r="I13" i="3" s="1"/>
  <c r="G13" i="3"/>
  <c r="T72" i="3"/>
  <c r="U72" i="3" s="1"/>
  <c r="W72" i="3" s="1"/>
  <c r="S72" i="3"/>
  <c r="Y72" i="3" s="1"/>
  <c r="G96" i="3"/>
  <c r="F96" i="3"/>
  <c r="H96" i="3" s="1"/>
  <c r="I96" i="3" s="1"/>
  <c r="G32" i="3"/>
  <c r="F32" i="3"/>
  <c r="H32" i="3" s="1"/>
  <c r="I32" i="3" s="1"/>
  <c r="T91" i="3"/>
  <c r="U91" i="3" s="1"/>
  <c r="W91" i="3" s="1"/>
  <c r="S91" i="3"/>
  <c r="Y91" i="3" s="1"/>
  <c r="T102" i="3"/>
  <c r="U102" i="3" s="1"/>
  <c r="W102" i="3" s="1"/>
  <c r="S102" i="3"/>
  <c r="Y102" i="3" s="1"/>
  <c r="T113" i="3"/>
  <c r="U113" i="3" s="1"/>
  <c r="W113" i="3" s="1"/>
  <c r="S113" i="3"/>
  <c r="Y113" i="3" s="1"/>
  <c r="G256" i="3"/>
  <c r="F256" i="3"/>
  <c r="H256" i="3" s="1"/>
  <c r="I256" i="3" s="1"/>
  <c r="T238" i="3"/>
  <c r="U238" i="3" s="1"/>
  <c r="W238" i="3" s="1"/>
  <c r="S238" i="3"/>
  <c r="Y238" i="3" s="1"/>
  <c r="F162" i="3"/>
  <c r="H162" i="3" s="1"/>
  <c r="I162" i="3" s="1"/>
  <c r="G162" i="3"/>
  <c r="T164" i="3"/>
  <c r="U164" i="3" s="1"/>
  <c r="W164" i="3" s="1"/>
  <c r="S164" i="3"/>
  <c r="Y164" i="3" s="1"/>
  <c r="T36" i="3"/>
  <c r="U36" i="3" s="1"/>
  <c r="W36" i="3" s="1"/>
  <c r="S36" i="3"/>
  <c r="Y36" i="3" s="1"/>
  <c r="F60" i="3"/>
  <c r="H60" i="3" s="1"/>
  <c r="I60" i="3" s="1"/>
  <c r="G60" i="3"/>
  <c r="T119" i="3"/>
  <c r="U119" i="3" s="1"/>
  <c r="W119" i="3" s="1"/>
  <c r="S119" i="3"/>
  <c r="Y119" i="3" s="1"/>
  <c r="T130" i="3"/>
  <c r="U130" i="3" s="1"/>
  <c r="W130" i="3" s="1"/>
  <c r="S130" i="3"/>
  <c r="Y130" i="3" s="1"/>
  <c r="T141" i="3"/>
  <c r="U141" i="3" s="1"/>
  <c r="W141" i="3" s="1"/>
  <c r="S141" i="3"/>
  <c r="Y141" i="3" s="1"/>
  <c r="T89" i="3"/>
  <c r="U89" i="3" s="1"/>
  <c r="W89" i="3" s="1"/>
  <c r="S89" i="3"/>
  <c r="Y89" i="3" s="1"/>
  <c r="T112" i="3"/>
  <c r="U112" i="3" s="1"/>
  <c r="W112" i="3" s="1"/>
  <c r="S112" i="3"/>
  <c r="Y112" i="3" s="1"/>
  <c r="T169" i="3"/>
  <c r="U169" i="3" s="1"/>
  <c r="W169" i="3" s="1"/>
  <c r="S169" i="3"/>
  <c r="Y169" i="3" s="1"/>
  <c r="T234" i="3"/>
  <c r="U234" i="3" s="1"/>
  <c r="W234" i="3" s="1"/>
  <c r="S234" i="3"/>
  <c r="Y234" i="3" s="1"/>
  <c r="F99" i="3"/>
  <c r="H99" i="3" s="1"/>
  <c r="I99" i="3" s="1"/>
  <c r="G99" i="3"/>
  <c r="T110" i="3"/>
  <c r="U110" i="3" s="1"/>
  <c r="W110" i="3" s="1"/>
  <c r="S110" i="3"/>
  <c r="Y110" i="3" s="1"/>
  <c r="F85" i="3"/>
  <c r="H85" i="3" s="1"/>
  <c r="I85" i="3" s="1"/>
  <c r="G85" i="3"/>
  <c r="T261" i="3"/>
  <c r="U261" i="3" s="1"/>
  <c r="W261" i="3" s="1"/>
  <c r="S261" i="3"/>
  <c r="Y261" i="3" s="1"/>
  <c r="F135" i="3"/>
  <c r="H135" i="3" s="1"/>
  <c r="I135" i="3" s="1"/>
  <c r="G135" i="3"/>
  <c r="F39" i="3"/>
  <c r="H39" i="3" s="1"/>
  <c r="I39" i="3" s="1"/>
  <c r="G39" i="3"/>
  <c r="F259" i="3"/>
  <c r="H259" i="3" s="1"/>
  <c r="I259" i="3" s="1"/>
  <c r="G259" i="3"/>
  <c r="F154" i="3"/>
  <c r="H154" i="3" s="1"/>
  <c r="I154" i="3" s="1"/>
  <c r="G154" i="3"/>
  <c r="F97" i="3"/>
  <c r="H97" i="3" s="1"/>
  <c r="I97" i="3" s="1"/>
  <c r="G97" i="3"/>
  <c r="T156" i="3"/>
  <c r="U156" i="3" s="1"/>
  <c r="W156" i="3" s="1"/>
  <c r="S156" i="3"/>
  <c r="Y156" i="3" s="1"/>
  <c r="T239" i="3"/>
  <c r="U239" i="3" s="1"/>
  <c r="W239" i="3" s="1"/>
  <c r="S239" i="3"/>
  <c r="Y239" i="3" s="1"/>
  <c r="T47" i="3"/>
  <c r="U47" i="3" s="1"/>
  <c r="W47" i="3" s="1"/>
  <c r="S47" i="3"/>
  <c r="Y47" i="3" s="1"/>
  <c r="S58" i="3"/>
  <c r="Y58" i="3" s="1"/>
  <c r="T58" i="3"/>
  <c r="U58" i="3" s="1"/>
  <c r="W58" i="3" s="1"/>
  <c r="T69" i="3"/>
  <c r="U69" i="3" s="1"/>
  <c r="W69" i="3" s="1"/>
  <c r="S69" i="3"/>
  <c r="Y69" i="3" s="1"/>
  <c r="F59" i="3"/>
  <c r="H59" i="3" s="1"/>
  <c r="I59" i="3" s="1"/>
  <c r="G59" i="3"/>
  <c r="G148" i="3"/>
  <c r="F148" i="3"/>
  <c r="H148" i="3" s="1"/>
  <c r="I148" i="3" s="1"/>
  <c r="F213" i="3"/>
  <c r="H213" i="3" s="1"/>
  <c r="I213" i="3" s="1"/>
  <c r="G213" i="3"/>
  <c r="F163" i="3"/>
  <c r="H163" i="3" s="1"/>
  <c r="I163" i="3" s="1"/>
  <c r="G163" i="3"/>
  <c r="G67" i="3"/>
  <c r="F67" i="3"/>
  <c r="H67" i="3" s="1"/>
  <c r="I67" i="3" s="1"/>
  <c r="F182" i="3"/>
  <c r="H182" i="3" s="1"/>
  <c r="I182" i="3" s="1"/>
  <c r="G182" i="3"/>
  <c r="T248" i="3"/>
  <c r="U248" i="3" s="1"/>
  <c r="W248" i="3" s="1"/>
  <c r="S248" i="3"/>
  <c r="Y248" i="3" s="1"/>
  <c r="T56" i="3"/>
  <c r="U56" i="3" s="1"/>
  <c r="W56" i="3" s="1"/>
  <c r="S56" i="3"/>
  <c r="Y56" i="3" s="1"/>
  <c r="F80" i="3"/>
  <c r="H80" i="3" s="1"/>
  <c r="I80" i="3" s="1"/>
  <c r="G80" i="3"/>
  <c r="G16" i="3"/>
  <c r="F16" i="3"/>
  <c r="H16" i="3" s="1"/>
  <c r="I16" i="3" s="1"/>
  <c r="T14" i="3"/>
  <c r="U14" i="3" s="1"/>
  <c r="W14" i="3" s="1"/>
  <c r="S14" i="3"/>
  <c r="Y14" i="3" s="1"/>
  <c r="T67" i="3"/>
  <c r="U67" i="3" s="1"/>
  <c r="W67" i="3" s="1"/>
  <c r="S67" i="3"/>
  <c r="Y67" i="3" s="1"/>
  <c r="G72" i="3"/>
  <c r="F72" i="3"/>
  <c r="H72" i="3" s="1"/>
  <c r="I72" i="3" s="1"/>
  <c r="T240" i="3"/>
  <c r="U240" i="3" s="1"/>
  <c r="W240" i="3" s="1"/>
  <c r="S240" i="3"/>
  <c r="Y240" i="3" s="1"/>
  <c r="F174" i="3"/>
  <c r="H174" i="3" s="1"/>
  <c r="I174" i="3" s="1"/>
  <c r="G174" i="3"/>
  <c r="G79" i="3"/>
  <c r="F79" i="3"/>
  <c r="H79" i="3" s="1"/>
  <c r="I79" i="3" s="1"/>
  <c r="F50" i="3"/>
  <c r="H50" i="3" s="1"/>
  <c r="I50" i="3" s="1"/>
  <c r="G50" i="3"/>
  <c r="T41" i="3"/>
  <c r="U41" i="3" s="1"/>
  <c r="W41" i="3" s="1"/>
  <c r="S41" i="3"/>
  <c r="Y41" i="3" s="1"/>
  <c r="T94" i="3"/>
  <c r="U94" i="3" s="1"/>
  <c r="W94" i="3" s="1"/>
  <c r="S94" i="3"/>
  <c r="Y94" i="3" s="1"/>
  <c r="T147" i="3"/>
  <c r="U147" i="3" s="1"/>
  <c r="W147" i="3" s="1"/>
  <c r="S147" i="3"/>
  <c r="Y147" i="3" s="1"/>
  <c r="T64" i="3"/>
  <c r="U64" i="3" s="1"/>
  <c r="W64" i="3" s="1"/>
  <c r="S64" i="3"/>
  <c r="Y64" i="3" s="1"/>
  <c r="G69" i="3"/>
  <c r="F69" i="3"/>
  <c r="H69" i="3" s="1"/>
  <c r="I69" i="3" s="1"/>
  <c r="F254" i="3"/>
  <c r="H254" i="3" s="1"/>
  <c r="I254" i="3" s="1"/>
  <c r="G254" i="3"/>
  <c r="F171" i="3"/>
  <c r="H171" i="3" s="1"/>
  <c r="I171" i="3" s="1"/>
  <c r="G171" i="3"/>
  <c r="F156" i="3"/>
  <c r="H156" i="3" s="1"/>
  <c r="I156" i="3" s="1"/>
  <c r="G156" i="3"/>
  <c r="T185" i="3"/>
  <c r="U185" i="3" s="1"/>
  <c r="W185" i="3" s="1"/>
  <c r="S185" i="3"/>
  <c r="Y185" i="3" s="1"/>
  <c r="T35" i="3"/>
  <c r="U35" i="3" s="1"/>
  <c r="W35" i="3" s="1"/>
  <c r="S35" i="3"/>
  <c r="Y35" i="3" s="1"/>
  <c r="F40" i="3"/>
  <c r="H40" i="3" s="1"/>
  <c r="I40" i="3" s="1"/>
  <c r="G40" i="3"/>
  <c r="T208" i="3"/>
  <c r="U208" i="3" s="1"/>
  <c r="W208" i="3" s="1"/>
  <c r="S208" i="3"/>
  <c r="Y208" i="3" s="1"/>
  <c r="F142" i="3"/>
  <c r="H142" i="3" s="1"/>
  <c r="I142" i="3" s="1"/>
  <c r="G142" i="3"/>
  <c r="F15" i="3"/>
  <c r="H15" i="3" s="1"/>
  <c r="I15" i="3" s="1"/>
  <c r="G15" i="3"/>
  <c r="T237" i="3"/>
  <c r="U237" i="3" s="1"/>
  <c r="W237" i="3" s="1"/>
  <c r="S237" i="3"/>
  <c r="Y237" i="3" s="1"/>
  <c r="F149" i="3"/>
  <c r="H149" i="3" s="1"/>
  <c r="I149" i="3" s="1"/>
  <c r="G149" i="3"/>
  <c r="F75" i="3"/>
  <c r="H75" i="3" s="1"/>
  <c r="I75" i="3" s="1"/>
  <c r="G75" i="3"/>
  <c r="G216" i="3"/>
  <c r="F216" i="3"/>
  <c r="H216" i="3" s="1"/>
  <c r="I216" i="3" s="1"/>
  <c r="F152" i="3"/>
  <c r="H152" i="3" s="1"/>
  <c r="I152" i="3" s="1"/>
  <c r="G152" i="3"/>
  <c r="G74" i="3"/>
  <c r="F74" i="3"/>
  <c r="H74" i="3" s="1"/>
  <c r="I74" i="3" s="1"/>
  <c r="F229" i="3"/>
  <c r="H229" i="3" s="1"/>
  <c r="I229" i="3" s="1"/>
  <c r="G229" i="3"/>
  <c r="G235" i="3"/>
  <c r="F235" i="3"/>
  <c r="H235" i="3" s="1"/>
  <c r="I235" i="3" s="1"/>
  <c r="F167" i="3"/>
  <c r="H167" i="3" s="1"/>
  <c r="I167" i="3" s="1"/>
  <c r="G167" i="3"/>
  <c r="F103" i="3"/>
  <c r="H103" i="3" s="1"/>
  <c r="I103" i="3" s="1"/>
  <c r="G103" i="3"/>
  <c r="T226" i="3"/>
  <c r="U226" i="3" s="1"/>
  <c r="W226" i="3" s="1"/>
  <c r="S226" i="3"/>
  <c r="Y226" i="3" s="1"/>
  <c r="F83" i="3"/>
  <c r="H83" i="3" s="1"/>
  <c r="I83" i="3" s="1"/>
  <c r="G83" i="3"/>
  <c r="G250" i="3"/>
  <c r="F250" i="3"/>
  <c r="H250" i="3" s="1"/>
  <c r="I250" i="3" s="1"/>
  <c r="F186" i="3"/>
  <c r="H186" i="3" s="1"/>
  <c r="I186" i="3" s="1"/>
  <c r="G186" i="3"/>
  <c r="F122" i="3"/>
  <c r="H122" i="3" s="1"/>
  <c r="I122" i="3" s="1"/>
  <c r="G122" i="3"/>
  <c r="F14" i="3"/>
  <c r="H14" i="3" s="1"/>
  <c r="I14" i="3" s="1"/>
  <c r="G14" i="3"/>
  <c r="F65" i="3"/>
  <c r="H65" i="3" s="1"/>
  <c r="I65" i="3" s="1"/>
  <c r="G65" i="3"/>
  <c r="T252" i="3"/>
  <c r="U252" i="3" s="1"/>
  <c r="W252" i="3" s="1"/>
  <c r="S252" i="3"/>
  <c r="Y252" i="3" s="1"/>
  <c r="T188" i="3"/>
  <c r="U188" i="3" s="1"/>
  <c r="W188" i="3" s="1"/>
  <c r="S188" i="3"/>
  <c r="Y188" i="3" s="1"/>
  <c r="T124" i="3"/>
  <c r="U124" i="3" s="1"/>
  <c r="W124" i="3" s="1"/>
  <c r="S124" i="3"/>
  <c r="Y124" i="3" s="1"/>
  <c r="S60" i="3"/>
  <c r="Y60" i="3" s="1"/>
  <c r="T60" i="3"/>
  <c r="U60" i="3" s="1"/>
  <c r="W60" i="3" s="1"/>
  <c r="F84" i="3"/>
  <c r="H84" i="3" s="1"/>
  <c r="I84" i="3" s="1"/>
  <c r="G84" i="3"/>
  <c r="F20" i="3"/>
  <c r="H20" i="3" s="1"/>
  <c r="I20" i="3" s="1"/>
  <c r="G20" i="3"/>
  <c r="T207" i="3"/>
  <c r="U207" i="3" s="1"/>
  <c r="W207" i="3" s="1"/>
  <c r="S207" i="3"/>
  <c r="Y207" i="3" s="1"/>
  <c r="T143" i="3"/>
  <c r="U143" i="3" s="1"/>
  <c r="W143" i="3" s="1"/>
  <c r="S143" i="3"/>
  <c r="Y143" i="3" s="1"/>
  <c r="T79" i="3"/>
  <c r="U79" i="3" s="1"/>
  <c r="W79" i="3" s="1"/>
  <c r="S79" i="3"/>
  <c r="Y79" i="3" s="1"/>
  <c r="T15" i="3"/>
  <c r="U15" i="3" s="1"/>
  <c r="W15" i="3" s="1"/>
  <c r="S15" i="3"/>
  <c r="Y15" i="3" s="1"/>
  <c r="T154" i="3"/>
  <c r="U154" i="3" s="1"/>
  <c r="W154" i="3" s="1"/>
  <c r="S154" i="3"/>
  <c r="Y154" i="3" s="1"/>
  <c r="T90" i="3"/>
  <c r="U90" i="3" s="1"/>
  <c r="W90" i="3" s="1"/>
  <c r="S90" i="3"/>
  <c r="Y90" i="3" s="1"/>
  <c r="T26" i="3"/>
  <c r="U26" i="3" s="1"/>
  <c r="W26" i="3" s="1"/>
  <c r="S26" i="3"/>
  <c r="Y26" i="3" s="1"/>
  <c r="T165" i="3"/>
  <c r="U165" i="3" s="1"/>
  <c r="W165" i="3" s="1"/>
  <c r="S165" i="3"/>
  <c r="Y165" i="3" s="1"/>
  <c r="T101" i="3"/>
  <c r="U101" i="3" s="1"/>
  <c r="W101" i="3" s="1"/>
  <c r="S101" i="3"/>
  <c r="Y101" i="3" s="1"/>
  <c r="T37" i="3"/>
  <c r="U37" i="3" s="1"/>
  <c r="W37" i="3" s="1"/>
  <c r="S37" i="3"/>
  <c r="Y37" i="3" s="1"/>
  <c r="F169" i="3"/>
  <c r="H169" i="3" s="1"/>
  <c r="I169" i="3" s="1"/>
  <c r="G169" i="3"/>
  <c r="F244" i="3"/>
  <c r="H244" i="3" s="1"/>
  <c r="I244" i="3" s="1"/>
  <c r="G244" i="3"/>
  <c r="G180" i="3"/>
  <c r="F180" i="3"/>
  <c r="H180" i="3" s="1"/>
  <c r="I180" i="3" s="1"/>
  <c r="F116" i="3"/>
  <c r="H116" i="3" s="1"/>
  <c r="I116" i="3" s="1"/>
  <c r="G116" i="3"/>
  <c r="T253" i="3"/>
  <c r="U253" i="3" s="1"/>
  <c r="W253" i="3" s="1"/>
  <c r="S253" i="3"/>
  <c r="Y253" i="3" s="1"/>
  <c r="G109" i="3"/>
  <c r="F109" i="3"/>
  <c r="H109" i="3" s="1"/>
  <c r="I109" i="3" s="1"/>
  <c r="F195" i="3"/>
  <c r="H195" i="3" s="1"/>
  <c r="I195" i="3" s="1"/>
  <c r="G195" i="3"/>
  <c r="F131" i="3"/>
  <c r="H131" i="3" s="1"/>
  <c r="I131" i="3" s="1"/>
  <c r="G131" i="3"/>
  <c r="G31" i="3"/>
  <c r="F31" i="3"/>
  <c r="H31" i="3" s="1"/>
  <c r="I31" i="3" s="1"/>
  <c r="G177" i="3"/>
  <c r="F177" i="3"/>
  <c r="H177" i="3" s="1"/>
  <c r="I177" i="3" s="1"/>
  <c r="F251" i="3"/>
  <c r="H251" i="3" s="1"/>
  <c r="I251" i="3" s="1"/>
  <c r="G251" i="3"/>
  <c r="F214" i="3"/>
  <c r="H214" i="3" s="1"/>
  <c r="I214" i="3" s="1"/>
  <c r="G214" i="3"/>
  <c r="G150" i="3"/>
  <c r="F150" i="3"/>
  <c r="H150" i="3" s="1"/>
  <c r="I150" i="3" s="1"/>
  <c r="F70" i="3"/>
  <c r="H70" i="3" s="1"/>
  <c r="I70" i="3" s="1"/>
  <c r="G70" i="3"/>
  <c r="G93" i="3"/>
  <c r="F93" i="3"/>
  <c r="H93" i="3" s="1"/>
  <c r="I93" i="3" s="1"/>
  <c r="F29" i="3"/>
  <c r="H29" i="3" s="1"/>
  <c r="I29" i="3" s="1"/>
  <c r="G29" i="3"/>
  <c r="T216" i="3"/>
  <c r="U216" i="3" s="1"/>
  <c r="W216" i="3" s="1"/>
  <c r="S216" i="3"/>
  <c r="Y216" i="3" s="1"/>
  <c r="T152" i="3"/>
  <c r="U152" i="3" s="1"/>
  <c r="W152" i="3" s="1"/>
  <c r="S152" i="3"/>
  <c r="Y152" i="3" s="1"/>
  <c r="T88" i="3"/>
  <c r="U88" i="3" s="1"/>
  <c r="W88" i="3" s="1"/>
  <c r="S88" i="3"/>
  <c r="Y88" i="3" s="1"/>
  <c r="T24" i="3"/>
  <c r="U24" i="3" s="1"/>
  <c r="W24" i="3" s="1"/>
  <c r="S24" i="3"/>
  <c r="Y24" i="3" s="1"/>
  <c r="F48" i="3"/>
  <c r="H48" i="3" s="1"/>
  <c r="I48" i="3" s="1"/>
  <c r="G48" i="3"/>
  <c r="T235" i="3"/>
  <c r="U235" i="3" s="1"/>
  <c r="W235" i="3" s="1"/>
  <c r="S235" i="3"/>
  <c r="Y235" i="3" s="1"/>
  <c r="T171" i="3"/>
  <c r="U171" i="3" s="1"/>
  <c r="W171" i="3" s="1"/>
  <c r="S171" i="3"/>
  <c r="Y171" i="3" s="1"/>
  <c r="T107" i="3"/>
  <c r="U107" i="3" s="1"/>
  <c r="W107" i="3" s="1"/>
  <c r="S107" i="3"/>
  <c r="Y107" i="3" s="1"/>
  <c r="T43" i="3"/>
  <c r="U43" i="3" s="1"/>
  <c r="W43" i="3" s="1"/>
  <c r="S43" i="3"/>
  <c r="Y43" i="3" s="1"/>
  <c r="T182" i="3"/>
  <c r="U182" i="3" s="1"/>
  <c r="W182" i="3" s="1"/>
  <c r="S182" i="3"/>
  <c r="Y182" i="3" s="1"/>
  <c r="T118" i="3"/>
  <c r="U118" i="3" s="1"/>
  <c r="W118" i="3" s="1"/>
  <c r="S118" i="3"/>
  <c r="Y118" i="3" s="1"/>
  <c r="T54" i="3"/>
  <c r="U54" i="3" s="1"/>
  <c r="W54" i="3" s="1"/>
  <c r="S54" i="3"/>
  <c r="Y54" i="3" s="1"/>
  <c r="T193" i="3"/>
  <c r="U193" i="3" s="1"/>
  <c r="W193" i="3" s="1"/>
  <c r="S193" i="3"/>
  <c r="Y193" i="3" s="1"/>
  <c r="T129" i="3"/>
  <c r="U129" i="3" s="1"/>
  <c r="W129" i="3" s="1"/>
  <c r="S129" i="3"/>
  <c r="Y129" i="3" s="1"/>
  <c r="T65" i="3"/>
  <c r="U65" i="3" s="1"/>
  <c r="W65" i="3" s="1"/>
  <c r="S65" i="3"/>
  <c r="Y65" i="3" s="1"/>
  <c r="G249" i="3"/>
  <c r="F249" i="3"/>
  <c r="H249" i="3" s="1"/>
  <c r="I249" i="3" s="1"/>
  <c r="G35" i="3"/>
  <c r="F35" i="3"/>
  <c r="H35" i="3" s="1"/>
  <c r="I35" i="3" s="1"/>
  <c r="F208" i="3"/>
  <c r="H208" i="3" s="1"/>
  <c r="I208" i="3" s="1"/>
  <c r="G208" i="3"/>
  <c r="G144" i="3"/>
  <c r="F144" i="3"/>
  <c r="H144" i="3" s="1"/>
  <c r="I144" i="3" s="1"/>
  <c r="F58" i="3"/>
  <c r="H58" i="3" s="1"/>
  <c r="I58" i="3" s="1"/>
  <c r="G58" i="3"/>
  <c r="G201" i="3"/>
  <c r="F201" i="3"/>
  <c r="H201" i="3" s="1"/>
  <c r="I201" i="3" s="1"/>
  <c r="F223" i="3"/>
  <c r="H223" i="3" s="1"/>
  <c r="I223" i="3" s="1"/>
  <c r="G223" i="3"/>
  <c r="F159" i="3"/>
  <c r="H159" i="3" s="1"/>
  <c r="I159" i="3" s="1"/>
  <c r="G159" i="3"/>
  <c r="F87" i="3"/>
  <c r="H87" i="3" s="1"/>
  <c r="I87" i="3" s="1"/>
  <c r="G87" i="3"/>
  <c r="G257" i="3"/>
  <c r="F257" i="3"/>
  <c r="H257" i="3" s="1"/>
  <c r="I257" i="3" s="1"/>
  <c r="G43" i="3"/>
  <c r="F43" i="3"/>
  <c r="H43" i="3" s="1"/>
  <c r="I43" i="3" s="1"/>
  <c r="G242" i="3"/>
  <c r="F242" i="3"/>
  <c r="H242" i="3" s="1"/>
  <c r="I242" i="3" s="1"/>
  <c r="F178" i="3"/>
  <c r="H178" i="3" s="1"/>
  <c r="I178" i="3" s="1"/>
  <c r="G178" i="3"/>
  <c r="F114" i="3"/>
  <c r="H114" i="3" s="1"/>
  <c r="I114" i="3" s="1"/>
  <c r="G114" i="3"/>
  <c r="T249" i="3"/>
  <c r="U249" i="3" s="1"/>
  <c r="W249" i="3" s="1"/>
  <c r="S249" i="3"/>
  <c r="Y249" i="3" s="1"/>
  <c r="G57" i="3"/>
  <c r="F57" i="3"/>
  <c r="H57" i="3" s="1"/>
  <c r="I57" i="3" s="1"/>
  <c r="T244" i="3"/>
  <c r="U244" i="3" s="1"/>
  <c r="W244" i="3" s="1"/>
  <c r="S244" i="3"/>
  <c r="Y244" i="3" s="1"/>
  <c r="T180" i="3"/>
  <c r="U180" i="3" s="1"/>
  <c r="W180" i="3" s="1"/>
  <c r="S180" i="3"/>
  <c r="Y180" i="3" s="1"/>
  <c r="T116" i="3"/>
  <c r="U116" i="3" s="1"/>
  <c r="W116" i="3" s="1"/>
  <c r="S116" i="3"/>
  <c r="Y116" i="3" s="1"/>
  <c r="T52" i="3"/>
  <c r="U52" i="3" s="1"/>
  <c r="W52" i="3" s="1"/>
  <c r="S52" i="3"/>
  <c r="Y52" i="3" s="1"/>
  <c r="F76" i="3"/>
  <c r="H76" i="3" s="1"/>
  <c r="I76" i="3" s="1"/>
  <c r="G76" i="3"/>
  <c r="T12" i="3"/>
  <c r="U12" i="3" s="1"/>
  <c r="W12" i="3" s="1"/>
  <c r="S12" i="3"/>
  <c r="Y12" i="3" s="1"/>
  <c r="T199" i="3"/>
  <c r="U199" i="3" s="1"/>
  <c r="W199" i="3" s="1"/>
  <c r="S199" i="3"/>
  <c r="Y199" i="3" s="1"/>
  <c r="S135" i="3"/>
  <c r="Y135" i="3" s="1"/>
  <c r="T135" i="3"/>
  <c r="U135" i="3" s="1"/>
  <c r="W135" i="3" s="1"/>
  <c r="T71" i="3"/>
  <c r="U71" i="3" s="1"/>
  <c r="W71" i="3" s="1"/>
  <c r="S71" i="3"/>
  <c r="Y71" i="3" s="1"/>
  <c r="T210" i="3"/>
  <c r="U210" i="3" s="1"/>
  <c r="W210" i="3" s="1"/>
  <c r="S210" i="3"/>
  <c r="Y210" i="3" s="1"/>
  <c r="T146" i="3"/>
  <c r="U146" i="3" s="1"/>
  <c r="W146" i="3" s="1"/>
  <c r="S146" i="3"/>
  <c r="Y146" i="3" s="1"/>
  <c r="T82" i="3"/>
  <c r="U82" i="3" s="1"/>
  <c r="W82" i="3" s="1"/>
  <c r="S82" i="3"/>
  <c r="Y82" i="3" s="1"/>
  <c r="T18" i="3"/>
  <c r="U18" i="3" s="1"/>
  <c r="W18" i="3" s="1"/>
  <c r="S18" i="3"/>
  <c r="Y18" i="3" s="1"/>
  <c r="T157" i="3"/>
  <c r="U157" i="3" s="1"/>
  <c r="W157" i="3" s="1"/>
  <c r="S157" i="3"/>
  <c r="Y157" i="3" s="1"/>
  <c r="T93" i="3"/>
  <c r="U93" i="3" s="1"/>
  <c r="W93" i="3" s="1"/>
  <c r="S93" i="3"/>
  <c r="Y93" i="3" s="1"/>
  <c r="T29" i="3"/>
  <c r="U29" i="3" s="1"/>
  <c r="W29" i="3" s="1"/>
  <c r="S29" i="3"/>
  <c r="Y29" i="3" s="1"/>
  <c r="J56" i="3"/>
  <c r="J260" i="3"/>
  <c r="J47" i="3"/>
  <c r="J203" i="3"/>
  <c r="J18" i="3"/>
  <c r="J193" i="3"/>
  <c r="T62" i="3"/>
  <c r="U62" i="3" s="1"/>
  <c r="W62" i="3" s="1"/>
  <c r="S62" i="3"/>
  <c r="Y62" i="3" s="1"/>
  <c r="X158" i="3" l="1"/>
  <c r="X197" i="3"/>
  <c r="X37" i="3"/>
  <c r="K101" i="3"/>
  <c r="L101" i="3" s="1"/>
  <c r="M101" i="3" s="1"/>
  <c r="N101" i="3" s="1"/>
  <c r="O101" i="3" s="1"/>
  <c r="X237" i="3"/>
  <c r="X222" i="3"/>
  <c r="J106" i="3"/>
  <c r="K106" i="3" s="1"/>
  <c r="L106" i="3" s="1"/>
  <c r="M106" i="3" s="1"/>
  <c r="N106" i="3" s="1"/>
  <c r="O106" i="3" s="1"/>
  <c r="J108" i="3"/>
  <c r="K108" i="3" s="1"/>
  <c r="L108" i="3" s="1"/>
  <c r="M108" i="3" s="1"/>
  <c r="N108" i="3" s="1"/>
  <c r="O108" i="3" s="1"/>
  <c r="J165" i="3"/>
  <c r="J91" i="3"/>
  <c r="K91" i="3" s="1"/>
  <c r="L91" i="3" s="1"/>
  <c r="M91" i="3" s="1"/>
  <c r="N91" i="3" s="1"/>
  <c r="O91" i="3" s="1"/>
  <c r="J118" i="3"/>
  <c r="K118" i="3" s="1"/>
  <c r="L118" i="3" s="1"/>
  <c r="M118" i="3" s="1"/>
  <c r="N118" i="3" s="1"/>
  <c r="O118" i="3" s="1"/>
  <c r="J120" i="3"/>
  <c r="K120" i="3" s="1"/>
  <c r="L120" i="3" s="1"/>
  <c r="M120" i="3" s="1"/>
  <c r="N120" i="3" s="1"/>
  <c r="O120" i="3" s="1"/>
  <c r="J172" i="3"/>
  <c r="K172" i="3" s="1"/>
  <c r="L172" i="3" s="1"/>
  <c r="M172" i="3" s="1"/>
  <c r="N172" i="3" s="1"/>
  <c r="O172" i="3" s="1"/>
  <c r="J241" i="3"/>
  <c r="K241" i="3" s="1"/>
  <c r="L241" i="3" s="1"/>
  <c r="M241" i="3" s="1"/>
  <c r="N241" i="3" s="1"/>
  <c r="O241" i="3" s="1"/>
  <c r="K139" i="3"/>
  <c r="L139" i="3" s="1"/>
  <c r="M139" i="3" s="1"/>
  <c r="N139" i="3" s="1"/>
  <c r="O139" i="3" s="1"/>
  <c r="J162" i="3"/>
  <c r="K162" i="3" s="1"/>
  <c r="L162" i="3" s="1"/>
  <c r="M162" i="3" s="1"/>
  <c r="N162" i="3" s="1"/>
  <c r="O162" i="3" s="1"/>
  <c r="J38" i="3"/>
  <c r="K38" i="3" s="1"/>
  <c r="L38" i="3" s="1"/>
  <c r="M38" i="3" s="1"/>
  <c r="N38" i="3" s="1"/>
  <c r="O38" i="3" s="1"/>
  <c r="J49" i="3"/>
  <c r="K49" i="3" s="1"/>
  <c r="L49" i="3" s="1"/>
  <c r="M49" i="3" s="1"/>
  <c r="N49" i="3" s="1"/>
  <c r="O49" i="3" s="1"/>
  <c r="J136" i="3"/>
  <c r="K136" i="3" s="1"/>
  <c r="L136" i="3" s="1"/>
  <c r="M136" i="3" s="1"/>
  <c r="N136" i="3" s="1"/>
  <c r="O136" i="3" s="1"/>
  <c r="J22" i="3"/>
  <c r="J92" i="3"/>
  <c r="K92" i="3" s="1"/>
  <c r="L92" i="3" s="1"/>
  <c r="M92" i="3" s="1"/>
  <c r="N92" i="3" s="1"/>
  <c r="O92" i="3" s="1"/>
  <c r="J194" i="3"/>
  <c r="J113" i="3"/>
  <c r="K113" i="3" s="1"/>
  <c r="L113" i="3" s="1"/>
  <c r="M113" i="3" s="1"/>
  <c r="N113" i="3" s="1"/>
  <c r="O113" i="3" s="1"/>
  <c r="J102" i="3"/>
  <c r="K102" i="3" s="1"/>
  <c r="L102" i="3" s="1"/>
  <c r="M102" i="3" s="1"/>
  <c r="N102" i="3" s="1"/>
  <c r="O102" i="3" s="1"/>
  <c r="J230" i="3"/>
  <c r="K230" i="3" s="1"/>
  <c r="L230" i="3" s="1"/>
  <c r="M230" i="3" s="1"/>
  <c r="N230" i="3" s="1"/>
  <c r="O230" i="3" s="1"/>
  <c r="J168" i="3"/>
  <c r="K168" i="3" s="1"/>
  <c r="L168" i="3" s="1"/>
  <c r="M168" i="3" s="1"/>
  <c r="N168" i="3" s="1"/>
  <c r="O168" i="3" s="1"/>
  <c r="J141" i="3"/>
  <c r="K141" i="3" s="1"/>
  <c r="L141" i="3" s="1"/>
  <c r="M141" i="3" s="1"/>
  <c r="N141" i="3" s="1"/>
  <c r="O141" i="3" s="1"/>
  <c r="J107" i="3"/>
  <c r="K107" i="3" s="1"/>
  <c r="L107" i="3" s="1"/>
  <c r="M107" i="3" s="1"/>
  <c r="N107" i="3" s="1"/>
  <c r="O107" i="3" s="1"/>
  <c r="J19" i="3"/>
  <c r="K19" i="3" s="1"/>
  <c r="L19" i="3" s="1"/>
  <c r="M19" i="3" s="1"/>
  <c r="N19" i="3" s="1"/>
  <c r="O19" i="3" s="1"/>
  <c r="J248" i="3"/>
  <c r="K248" i="3" s="1"/>
  <c r="L248" i="3" s="1"/>
  <c r="M248" i="3" s="1"/>
  <c r="N248" i="3" s="1"/>
  <c r="O248" i="3" s="1"/>
  <c r="J239" i="3"/>
  <c r="K239" i="3" s="1"/>
  <c r="L239" i="3" s="1"/>
  <c r="M239" i="3" s="1"/>
  <c r="N239" i="3" s="1"/>
  <c r="O239" i="3" s="1"/>
  <c r="J27" i="3"/>
  <c r="K27" i="3" s="1"/>
  <c r="L27" i="3" s="1"/>
  <c r="M27" i="3" s="1"/>
  <c r="N27" i="3" s="1"/>
  <c r="O27" i="3" s="1"/>
  <c r="J94" i="3"/>
  <c r="J209" i="3"/>
  <c r="K209" i="3" s="1"/>
  <c r="K133" i="3"/>
  <c r="L133" i="3" s="1"/>
  <c r="M133" i="3" s="1"/>
  <c r="N133" i="3" s="1"/>
  <c r="O133" i="3" s="1"/>
  <c r="J96" i="3"/>
  <c r="K96" i="3" s="1"/>
  <c r="L96" i="3" s="1"/>
  <c r="M96" i="3" s="1"/>
  <c r="N96" i="3" s="1"/>
  <c r="O96" i="3" s="1"/>
  <c r="J12" i="3"/>
  <c r="K12" i="3" s="1"/>
  <c r="L12" i="3" s="1"/>
  <c r="M12" i="3" s="1"/>
  <c r="N12" i="3" s="1"/>
  <c r="O12" i="3" s="1"/>
  <c r="J173" i="3"/>
  <c r="K173" i="3" s="1"/>
  <c r="L173" i="3" s="1"/>
  <c r="M173" i="3" s="1"/>
  <c r="N173" i="3" s="1"/>
  <c r="O173" i="3" s="1"/>
  <c r="J21" i="3"/>
  <c r="K21" i="3" s="1"/>
  <c r="L21" i="3" s="1"/>
  <c r="M21" i="3" s="1"/>
  <c r="N21" i="3" s="1"/>
  <c r="O21" i="3" s="1"/>
  <c r="J243" i="3"/>
  <c r="K243" i="3" s="1"/>
  <c r="L243" i="3" s="1"/>
  <c r="M243" i="3" s="1"/>
  <c r="N243" i="3" s="1"/>
  <c r="O243" i="3" s="1"/>
  <c r="J53" i="3"/>
  <c r="K53" i="3" s="1"/>
  <c r="L53" i="3" s="1"/>
  <c r="M53" i="3" s="1"/>
  <c r="N53" i="3" s="1"/>
  <c r="O53" i="3" s="1"/>
  <c r="J28" i="3"/>
  <c r="K28" i="3" s="1"/>
  <c r="L28" i="3" s="1"/>
  <c r="M28" i="3" s="1"/>
  <c r="N28" i="3" s="1"/>
  <c r="O28" i="3" s="1"/>
  <c r="J73" i="3"/>
  <c r="K73" i="3" s="1"/>
  <c r="L73" i="3" s="1"/>
  <c r="M73" i="3" s="1"/>
  <c r="N73" i="3" s="1"/>
  <c r="O73" i="3" s="1"/>
  <c r="J258" i="3"/>
  <c r="K258" i="3" s="1"/>
  <c r="L258" i="3" s="1"/>
  <c r="M258" i="3" s="1"/>
  <c r="N258" i="3" s="1"/>
  <c r="O258" i="3" s="1"/>
  <c r="J253" i="3"/>
  <c r="K253" i="3" s="1"/>
  <c r="L253" i="3" s="1"/>
  <c r="M253" i="3" s="1"/>
  <c r="N253" i="3" s="1"/>
  <c r="O253" i="3" s="1"/>
  <c r="J117" i="3"/>
  <c r="K117" i="3" s="1"/>
  <c r="L117" i="3" s="1"/>
  <c r="M117" i="3" s="1"/>
  <c r="N117" i="3" s="1"/>
  <c r="O117" i="3" s="1"/>
  <c r="J64" i="3"/>
  <c r="K64" i="3" s="1"/>
  <c r="L64" i="3" s="1"/>
  <c r="M64" i="3" s="1"/>
  <c r="N64" i="3" s="1"/>
  <c r="O64" i="3" s="1"/>
  <c r="J166" i="3"/>
  <c r="K166" i="3" s="1"/>
  <c r="L166" i="3" s="1"/>
  <c r="M166" i="3" s="1"/>
  <c r="N166" i="3" s="1"/>
  <c r="O166" i="3" s="1"/>
  <c r="J211" i="3"/>
  <c r="K211" i="3" s="1"/>
  <c r="L211" i="3" s="1"/>
  <c r="M211" i="3" s="1"/>
  <c r="N211" i="3" s="1"/>
  <c r="O211" i="3" s="1"/>
  <c r="J34" i="3"/>
  <c r="K34" i="3" s="1"/>
  <c r="L34" i="3" s="1"/>
  <c r="M34" i="3" s="1"/>
  <c r="N34" i="3" s="1"/>
  <c r="O34" i="3" s="1"/>
  <c r="J196" i="3"/>
  <c r="K196" i="3" s="1"/>
  <c r="L196" i="3" s="1"/>
  <c r="M196" i="3" s="1"/>
  <c r="N196" i="3" s="1"/>
  <c r="O196" i="3" s="1"/>
  <c r="J17" i="3"/>
  <c r="K17" i="3" s="1"/>
  <c r="L17" i="3" s="1"/>
  <c r="M17" i="3" s="1"/>
  <c r="N17" i="3" s="1"/>
  <c r="O17" i="3" s="1"/>
  <c r="J46" i="3"/>
  <c r="K46" i="3" s="1"/>
  <c r="L46" i="3" s="1"/>
  <c r="M46" i="3" s="1"/>
  <c r="N46" i="3" s="1"/>
  <c r="O46" i="3" s="1"/>
  <c r="J137" i="3"/>
  <c r="K137" i="3" s="1"/>
  <c r="L137" i="3" s="1"/>
  <c r="M137" i="3" s="1"/>
  <c r="N137" i="3" s="1"/>
  <c r="O137" i="3" s="1"/>
  <c r="J119" i="3"/>
  <c r="K119" i="3" s="1"/>
  <c r="L119" i="3" s="1"/>
  <c r="M119" i="3" s="1"/>
  <c r="N119" i="3" s="1"/>
  <c r="O119" i="3" s="1"/>
  <c r="J104" i="3"/>
  <c r="K104" i="3" s="1"/>
  <c r="L104" i="3" s="1"/>
  <c r="M104" i="3" s="1"/>
  <c r="N104" i="3" s="1"/>
  <c r="O104" i="3" s="1"/>
  <c r="J232" i="3"/>
  <c r="K232" i="3" s="1"/>
  <c r="L232" i="3" s="1"/>
  <c r="M232" i="3" s="1"/>
  <c r="N232" i="3" s="1"/>
  <c r="O232" i="3" s="1"/>
  <c r="J236" i="3"/>
  <c r="K236" i="3" s="1"/>
  <c r="L236" i="3" s="1"/>
  <c r="M236" i="3" s="1"/>
  <c r="N236" i="3" s="1"/>
  <c r="O236" i="3" s="1"/>
  <c r="J153" i="3"/>
  <c r="K153" i="3" s="1"/>
  <c r="L153" i="3" s="1"/>
  <c r="M153" i="3" s="1"/>
  <c r="N153" i="3" s="1"/>
  <c r="O153" i="3" s="1"/>
  <c r="J88" i="3"/>
  <c r="K88" i="3" s="1"/>
  <c r="L88" i="3" s="1"/>
  <c r="M88" i="3" s="1"/>
  <c r="N88" i="3" s="1"/>
  <c r="O88" i="3" s="1"/>
  <c r="J185" i="3"/>
  <c r="K185" i="3" s="1"/>
  <c r="L185" i="3" s="1"/>
  <c r="M185" i="3" s="1"/>
  <c r="N185" i="3" s="1"/>
  <c r="O185" i="3" s="1"/>
  <c r="J187" i="3"/>
  <c r="K187" i="3" s="1"/>
  <c r="L187" i="3" s="1"/>
  <c r="M187" i="3" s="1"/>
  <c r="N187" i="3" s="1"/>
  <c r="O187" i="3" s="1"/>
  <c r="J204" i="3"/>
  <c r="K204" i="3" s="1"/>
  <c r="L204" i="3" s="1"/>
  <c r="M204" i="3" s="1"/>
  <c r="N204" i="3" s="1"/>
  <c r="O204" i="3" s="1"/>
  <c r="J145" i="3"/>
  <c r="K145" i="3" s="1"/>
  <c r="L145" i="3" s="1"/>
  <c r="M145" i="3" s="1"/>
  <c r="N145" i="3" s="1"/>
  <c r="O145" i="3" s="1"/>
  <c r="J164" i="3"/>
  <c r="K164" i="3" s="1"/>
  <c r="L164" i="3" s="1"/>
  <c r="M164" i="3" s="1"/>
  <c r="N164" i="3" s="1"/>
  <c r="O164" i="3" s="1"/>
  <c r="J68" i="3"/>
  <c r="K68" i="3" s="1"/>
  <c r="L68" i="3" s="1"/>
  <c r="M68" i="3" s="1"/>
  <c r="N68" i="3" s="1"/>
  <c r="O68" i="3" s="1"/>
  <c r="J206" i="3"/>
  <c r="K206" i="3" s="1"/>
  <c r="K252" i="3"/>
  <c r="L252" i="3" s="1"/>
  <c r="M252" i="3" s="1"/>
  <c r="N252" i="3" s="1"/>
  <c r="O252" i="3" s="1"/>
  <c r="J87" i="3"/>
  <c r="K87" i="3" s="1"/>
  <c r="L87" i="3" s="1"/>
  <c r="M87" i="3" s="1"/>
  <c r="N87" i="3" s="1"/>
  <c r="O87" i="3" s="1"/>
  <c r="J223" i="3"/>
  <c r="K223" i="3" s="1"/>
  <c r="L223" i="3" s="1"/>
  <c r="M223" i="3" s="1"/>
  <c r="N223" i="3" s="1"/>
  <c r="O223" i="3" s="1"/>
  <c r="J29" i="3"/>
  <c r="K29" i="3" s="1"/>
  <c r="L29" i="3" s="1"/>
  <c r="M29" i="3" s="1"/>
  <c r="N29" i="3" s="1"/>
  <c r="O29" i="3" s="1"/>
  <c r="J70" i="3"/>
  <c r="K70" i="3" s="1"/>
  <c r="L70" i="3" s="1"/>
  <c r="M70" i="3" s="1"/>
  <c r="N70" i="3" s="1"/>
  <c r="O70" i="3" s="1"/>
  <c r="J131" i="3"/>
  <c r="K131" i="3" s="1"/>
  <c r="L131" i="3" s="1"/>
  <c r="M131" i="3" s="1"/>
  <c r="N131" i="3" s="1"/>
  <c r="O131" i="3" s="1"/>
  <c r="J116" i="3"/>
  <c r="K116" i="3" s="1"/>
  <c r="L116" i="3" s="1"/>
  <c r="M116" i="3" s="1"/>
  <c r="N116" i="3" s="1"/>
  <c r="O116" i="3" s="1"/>
  <c r="J244" i="3"/>
  <c r="K244" i="3" s="1"/>
  <c r="L244" i="3" s="1"/>
  <c r="M244" i="3" s="1"/>
  <c r="N244" i="3" s="1"/>
  <c r="O244" i="3" s="1"/>
  <c r="J20" i="3"/>
  <c r="K20" i="3" s="1"/>
  <c r="L20" i="3" s="1"/>
  <c r="M20" i="3" s="1"/>
  <c r="N20" i="3" s="1"/>
  <c r="O20" i="3" s="1"/>
  <c r="J65" i="3"/>
  <c r="K65" i="3" s="1"/>
  <c r="L65" i="3" s="1"/>
  <c r="M65" i="3" s="1"/>
  <c r="N65" i="3" s="1"/>
  <c r="O65" i="3" s="1"/>
  <c r="J229" i="3"/>
  <c r="K229" i="3" s="1"/>
  <c r="L229" i="3" s="1"/>
  <c r="M229" i="3" s="1"/>
  <c r="N229" i="3" s="1"/>
  <c r="O229" i="3" s="1"/>
  <c r="J152" i="3"/>
  <c r="K152" i="3" s="1"/>
  <c r="L152" i="3" s="1"/>
  <c r="M152" i="3" s="1"/>
  <c r="N152" i="3" s="1"/>
  <c r="O152" i="3" s="1"/>
  <c r="J154" i="3"/>
  <c r="K154" i="3" s="1"/>
  <c r="L154" i="3" s="1"/>
  <c r="M154" i="3" s="1"/>
  <c r="N154" i="3" s="1"/>
  <c r="O154" i="3" s="1"/>
  <c r="J39" i="3"/>
  <c r="K39" i="3" s="1"/>
  <c r="L39" i="3" s="1"/>
  <c r="M39" i="3" s="1"/>
  <c r="N39" i="3" s="1"/>
  <c r="O39" i="3" s="1"/>
  <c r="J25" i="3"/>
  <c r="K25" i="3" s="1"/>
  <c r="L25" i="3" s="1"/>
  <c r="M25" i="3" s="1"/>
  <c r="N25" i="3" s="1"/>
  <c r="O25" i="3" s="1"/>
  <c r="J62" i="3"/>
  <c r="J127" i="3"/>
  <c r="K127" i="3" s="1"/>
  <c r="L127" i="3" s="1"/>
  <c r="M127" i="3" s="1"/>
  <c r="N127" i="3" s="1"/>
  <c r="O127" i="3" s="1"/>
  <c r="J112" i="3"/>
  <c r="K112" i="3" s="1"/>
  <c r="L112" i="3" s="1"/>
  <c r="M112" i="3" s="1"/>
  <c r="N112" i="3" s="1"/>
  <c r="O112" i="3" s="1"/>
  <c r="J42" i="3"/>
  <c r="K42" i="3" s="1"/>
  <c r="L42" i="3" s="1"/>
  <c r="M42" i="3" s="1"/>
  <c r="N42" i="3" s="1"/>
  <c r="O42" i="3" s="1"/>
  <c r="K124" i="3"/>
  <c r="L124" i="3" s="1"/>
  <c r="M124" i="3" s="1"/>
  <c r="N124" i="3" s="1"/>
  <c r="O124" i="3" s="1"/>
  <c r="J57" i="3"/>
  <c r="K57" i="3" s="1"/>
  <c r="L57" i="3" s="1"/>
  <c r="M57" i="3" s="1"/>
  <c r="N57" i="3" s="1"/>
  <c r="O57" i="3" s="1"/>
  <c r="J242" i="3"/>
  <c r="K242" i="3" s="1"/>
  <c r="J257" i="3"/>
  <c r="K257" i="3" s="1"/>
  <c r="L257" i="3" s="1"/>
  <c r="M257" i="3" s="1"/>
  <c r="N257" i="3" s="1"/>
  <c r="O257" i="3" s="1"/>
  <c r="J201" i="3"/>
  <c r="K201" i="3" s="1"/>
  <c r="L201" i="3" s="1"/>
  <c r="M201" i="3" s="1"/>
  <c r="N201" i="3" s="1"/>
  <c r="O201" i="3" s="1"/>
  <c r="J144" i="3"/>
  <c r="K144" i="3" s="1"/>
  <c r="L144" i="3" s="1"/>
  <c r="M144" i="3" s="1"/>
  <c r="N144" i="3" s="1"/>
  <c r="O144" i="3" s="1"/>
  <c r="J35" i="3"/>
  <c r="K35" i="3" s="1"/>
  <c r="L35" i="3" s="1"/>
  <c r="M35" i="3" s="1"/>
  <c r="N35" i="3" s="1"/>
  <c r="O35" i="3" s="1"/>
  <c r="J93" i="3"/>
  <c r="K93" i="3" s="1"/>
  <c r="L93" i="3" s="1"/>
  <c r="M93" i="3" s="1"/>
  <c r="N93" i="3" s="1"/>
  <c r="O93" i="3" s="1"/>
  <c r="J150" i="3"/>
  <c r="K150" i="3" s="1"/>
  <c r="L150" i="3" s="1"/>
  <c r="M150" i="3" s="1"/>
  <c r="N150" i="3" s="1"/>
  <c r="O150" i="3" s="1"/>
  <c r="J31" i="3"/>
  <c r="J180" i="3"/>
  <c r="K180" i="3" s="1"/>
  <c r="L180" i="3" s="1"/>
  <c r="M180" i="3" s="1"/>
  <c r="N180" i="3" s="1"/>
  <c r="O180" i="3" s="1"/>
  <c r="J186" i="3"/>
  <c r="K186" i="3" s="1"/>
  <c r="L186" i="3" s="1"/>
  <c r="M186" i="3" s="1"/>
  <c r="N186" i="3" s="1"/>
  <c r="O186" i="3" s="1"/>
  <c r="J235" i="3"/>
  <c r="K235" i="3" s="1"/>
  <c r="L235" i="3" s="1"/>
  <c r="M235" i="3" s="1"/>
  <c r="N235" i="3" s="1"/>
  <c r="O235" i="3" s="1"/>
  <c r="J74" i="3"/>
  <c r="K74" i="3" s="1"/>
  <c r="J216" i="3"/>
  <c r="K216" i="3" s="1"/>
  <c r="L216" i="3" s="1"/>
  <c r="M216" i="3" s="1"/>
  <c r="N216" i="3" s="1"/>
  <c r="O216" i="3" s="1"/>
  <c r="J149" i="3"/>
  <c r="K149" i="3" s="1"/>
  <c r="L149" i="3" s="1"/>
  <c r="M149" i="3" s="1"/>
  <c r="N149" i="3" s="1"/>
  <c r="O149" i="3" s="1"/>
  <c r="J50" i="3"/>
  <c r="J174" i="3"/>
  <c r="J72" i="3"/>
  <c r="K72" i="3" s="1"/>
  <c r="L72" i="3" s="1"/>
  <c r="M72" i="3" s="1"/>
  <c r="N72" i="3" s="1"/>
  <c r="O72" i="3" s="1"/>
  <c r="J80" i="3"/>
  <c r="K80" i="3" s="1"/>
  <c r="L80" i="3" s="1"/>
  <c r="M80" i="3" s="1"/>
  <c r="N80" i="3" s="1"/>
  <c r="O80" i="3" s="1"/>
  <c r="J67" i="3"/>
  <c r="K67" i="3" s="1"/>
  <c r="L67" i="3" s="1"/>
  <c r="M67" i="3" s="1"/>
  <c r="N67" i="3" s="1"/>
  <c r="O67" i="3" s="1"/>
  <c r="J85" i="3"/>
  <c r="K85" i="3" s="1"/>
  <c r="L85" i="3" s="1"/>
  <c r="M85" i="3" s="1"/>
  <c r="N85" i="3" s="1"/>
  <c r="O85" i="3" s="1"/>
  <c r="J44" i="3"/>
  <c r="K44" i="3" s="1"/>
  <c r="L44" i="3" s="1"/>
  <c r="M44" i="3" s="1"/>
  <c r="N44" i="3" s="1"/>
  <c r="O44" i="3" s="1"/>
  <c r="J23" i="3"/>
  <c r="K23" i="3" s="1"/>
  <c r="L23" i="3" s="1"/>
  <c r="M23" i="3" s="1"/>
  <c r="N23" i="3" s="1"/>
  <c r="O23" i="3" s="1"/>
  <c r="J191" i="3"/>
  <c r="K191" i="3" s="1"/>
  <c r="L191" i="3" s="1"/>
  <c r="M191" i="3" s="1"/>
  <c r="N191" i="3" s="1"/>
  <c r="O191" i="3" s="1"/>
  <c r="J176" i="3"/>
  <c r="K176" i="3" s="1"/>
  <c r="L176" i="3" s="1"/>
  <c r="M176" i="3" s="1"/>
  <c r="N176" i="3" s="1"/>
  <c r="O176" i="3" s="1"/>
  <c r="J246" i="3"/>
  <c r="K246" i="3" s="1"/>
  <c r="L246" i="3" s="1"/>
  <c r="M246" i="3" s="1"/>
  <c r="N246" i="3" s="1"/>
  <c r="O246" i="3" s="1"/>
  <c r="J52" i="3"/>
  <c r="K52" i="3" s="1"/>
  <c r="L52" i="3" s="1"/>
  <c r="M52" i="3" s="1"/>
  <c r="N52" i="3" s="1"/>
  <c r="O52" i="3" s="1"/>
  <c r="J33" i="3"/>
  <c r="K33" i="3" s="1"/>
  <c r="L33" i="3" s="1"/>
  <c r="M33" i="3" s="1"/>
  <c r="N33" i="3" s="1"/>
  <c r="O33" i="3" s="1"/>
  <c r="J199" i="3"/>
  <c r="K199" i="3" s="1"/>
  <c r="L199" i="3" s="1"/>
  <c r="M199" i="3" s="1"/>
  <c r="N199" i="3" s="1"/>
  <c r="O199" i="3" s="1"/>
  <c r="J181" i="3"/>
  <c r="K181" i="3" s="1"/>
  <c r="L181" i="3" s="1"/>
  <c r="M181" i="3" s="1"/>
  <c r="N181" i="3" s="1"/>
  <c r="O181" i="3" s="1"/>
  <c r="J126" i="3"/>
  <c r="K126" i="3" s="1"/>
  <c r="L126" i="3" s="1"/>
  <c r="M126" i="3" s="1"/>
  <c r="N126" i="3" s="1"/>
  <c r="O126" i="3" s="1"/>
  <c r="J41" i="3"/>
  <c r="K41" i="3" s="1"/>
  <c r="L41" i="3" s="1"/>
  <c r="M41" i="3" s="1"/>
  <c r="N41" i="3" s="1"/>
  <c r="O41" i="3" s="1"/>
  <c r="J207" i="3"/>
  <c r="K207" i="3" s="1"/>
  <c r="L207" i="3" s="1"/>
  <c r="M207" i="3" s="1"/>
  <c r="N207" i="3" s="1"/>
  <c r="O207" i="3" s="1"/>
  <c r="J129" i="3"/>
  <c r="K129" i="3" s="1"/>
  <c r="L129" i="3" s="1"/>
  <c r="M129" i="3" s="1"/>
  <c r="N129" i="3" s="1"/>
  <c r="O129" i="3" s="1"/>
  <c r="J233" i="3"/>
  <c r="K233" i="3" s="1"/>
  <c r="L233" i="3" s="1"/>
  <c r="M233" i="3" s="1"/>
  <c r="N233" i="3" s="1"/>
  <c r="O233" i="3" s="1"/>
  <c r="J215" i="3"/>
  <c r="K215" i="3" s="1"/>
  <c r="L215" i="3" s="1"/>
  <c r="M215" i="3" s="1"/>
  <c r="N215" i="3" s="1"/>
  <c r="O215" i="3" s="1"/>
  <c r="K22" i="3"/>
  <c r="L22" i="3" s="1"/>
  <c r="M22" i="3" s="1"/>
  <c r="N22" i="3" s="1"/>
  <c r="O22" i="3" s="1"/>
  <c r="K47" i="3"/>
  <c r="L47" i="3" s="1"/>
  <c r="M47" i="3" s="1"/>
  <c r="N47" i="3" s="1"/>
  <c r="O47" i="3" s="1"/>
  <c r="J159" i="3"/>
  <c r="J195" i="3"/>
  <c r="J169" i="3"/>
  <c r="J84" i="3"/>
  <c r="J14" i="3"/>
  <c r="J103" i="3"/>
  <c r="J254" i="3"/>
  <c r="J59" i="3"/>
  <c r="J97" i="3"/>
  <c r="J259" i="3"/>
  <c r="J135" i="3"/>
  <c r="J226" i="3"/>
  <c r="J55" i="3"/>
  <c r="J192" i="3"/>
  <c r="J77" i="3"/>
  <c r="J262" i="3"/>
  <c r="J234" i="3"/>
  <c r="J225" i="3"/>
  <c r="J220" i="3"/>
  <c r="J89" i="3"/>
  <c r="J146" i="3"/>
  <c r="J247" i="3"/>
  <c r="J161" i="3"/>
  <c r="J218" i="3"/>
  <c r="J219" i="3"/>
  <c r="J205" i="3"/>
  <c r="K86" i="3"/>
  <c r="L86" i="3" s="1"/>
  <c r="M86" i="3" s="1"/>
  <c r="N86" i="3" s="1"/>
  <c r="O86" i="3" s="1"/>
  <c r="J114" i="3"/>
  <c r="J48" i="3"/>
  <c r="J251" i="3"/>
  <c r="J83" i="3"/>
  <c r="J15" i="3"/>
  <c r="J156" i="3"/>
  <c r="J213" i="3"/>
  <c r="K193" i="3"/>
  <c r="L193" i="3" s="1"/>
  <c r="M193" i="3" s="1"/>
  <c r="N193" i="3" s="1"/>
  <c r="O193" i="3" s="1"/>
  <c r="K260" i="3"/>
  <c r="L260" i="3" s="1"/>
  <c r="M260" i="3" s="1"/>
  <c r="N260" i="3" s="1"/>
  <c r="O260" i="3" s="1"/>
  <c r="J76" i="3"/>
  <c r="J178" i="3"/>
  <c r="J43" i="3"/>
  <c r="J58" i="3"/>
  <c r="J208" i="3"/>
  <c r="J249" i="3"/>
  <c r="J214" i="3"/>
  <c r="J177" i="3"/>
  <c r="J109" i="3"/>
  <c r="J122" i="3"/>
  <c r="J250" i="3"/>
  <c r="J167" i="3"/>
  <c r="J75" i="3"/>
  <c r="J142" i="3"/>
  <c r="J40" i="3"/>
  <c r="J171" i="3"/>
  <c r="J69" i="3"/>
  <c r="J79" i="3"/>
  <c r="J16" i="3"/>
  <c r="J182" i="3"/>
  <c r="J163" i="3"/>
  <c r="J148" i="3"/>
  <c r="J99" i="3"/>
  <c r="J60" i="3"/>
  <c r="J13" i="3"/>
  <c r="J198" i="3"/>
  <c r="J115" i="3"/>
  <c r="J200" i="3"/>
  <c r="J155" i="3"/>
  <c r="J130" i="3"/>
  <c r="J175" i="3"/>
  <c r="J160" i="3"/>
  <c r="J63" i="3"/>
  <c r="J217" i="3"/>
  <c r="J100" i="3"/>
  <c r="J202" i="3"/>
  <c r="J82" i="3"/>
  <c r="J190" i="3"/>
  <c r="J110" i="3"/>
  <c r="J61" i="3"/>
  <c r="J95" i="3"/>
  <c r="J66" i="3"/>
  <c r="J261" i="3"/>
  <c r="J184" i="3"/>
  <c r="J24" i="3"/>
  <c r="J210" i="3"/>
  <c r="K165" i="3"/>
  <c r="L165" i="3" s="1"/>
  <c r="M165" i="3" s="1"/>
  <c r="N165" i="3" s="1"/>
  <c r="O165" i="3" s="1"/>
  <c r="J128" i="3"/>
  <c r="J98" i="3"/>
  <c r="J170" i="3"/>
  <c r="J71" i="3"/>
  <c r="K203" i="3"/>
  <c r="L203" i="3" s="1"/>
  <c r="M203" i="3" s="1"/>
  <c r="N203" i="3" s="1"/>
  <c r="O203" i="3" s="1"/>
  <c r="K50" i="3"/>
  <c r="L50" i="3" s="1"/>
  <c r="M50" i="3" s="1"/>
  <c r="N50" i="3" s="1"/>
  <c r="O50" i="3" s="1"/>
  <c r="K94" i="3"/>
  <c r="L94" i="3" s="1"/>
  <c r="M94" i="3" s="1"/>
  <c r="N94" i="3" s="1"/>
  <c r="O94" i="3" s="1"/>
  <c r="K18" i="3"/>
  <c r="L18" i="3" s="1"/>
  <c r="M18" i="3" s="1"/>
  <c r="N18" i="3" s="1"/>
  <c r="O18" i="3" s="1"/>
  <c r="K56" i="3"/>
  <c r="L56" i="3" s="1"/>
  <c r="M56" i="3" s="1"/>
  <c r="N56" i="3" s="1"/>
  <c r="O56" i="3" s="1"/>
  <c r="J256" i="3"/>
  <c r="J32" i="3"/>
  <c r="J125" i="3"/>
  <c r="J179" i="3"/>
  <c r="J151" i="3"/>
  <c r="J123" i="3"/>
  <c r="J140" i="3"/>
  <c r="J238" i="3"/>
  <c r="J30" i="3"/>
  <c r="J111" i="3"/>
  <c r="J255" i="3"/>
  <c r="J90" i="3"/>
  <c r="J224" i="3"/>
  <c r="J45" i="3"/>
  <c r="J221" i="3"/>
  <c r="J147" i="3"/>
  <c r="J157" i="3"/>
  <c r="J132" i="3"/>
  <c r="J36" i="3"/>
  <c r="J81" i="3"/>
  <c r="J138" i="3"/>
  <c r="J231" i="3"/>
  <c r="J183" i="3"/>
  <c r="J51" i="3"/>
  <c r="J54" i="3"/>
  <c r="J245" i="3"/>
  <c r="J227" i="3"/>
  <c r="J212" i="3"/>
  <c r="J121" i="3"/>
  <c r="J143" i="3"/>
  <c r="J26" i="3"/>
  <c r="J134" i="3"/>
  <c r="J228" i="3"/>
  <c r="J105" i="3"/>
  <c r="K62" i="3"/>
  <c r="L62" i="3" s="1"/>
  <c r="M62" i="3" s="1"/>
  <c r="N62" i="3" s="1"/>
  <c r="O62" i="3" s="1"/>
  <c r="J240" i="3"/>
  <c r="J78" i="3"/>
  <c r="J189" i="3"/>
  <c r="X165" i="3" l="1"/>
  <c r="X101" i="3"/>
  <c r="X215" i="3"/>
  <c r="K194" i="3"/>
  <c r="L194" i="3" s="1"/>
  <c r="M194" i="3" s="1"/>
  <c r="N194" i="3" s="1"/>
  <c r="O194" i="3" s="1"/>
  <c r="X203" i="3"/>
  <c r="L209" i="3"/>
  <c r="M209" i="3" s="1"/>
  <c r="N209" i="3" s="1"/>
  <c r="O209" i="3" s="1"/>
  <c r="X209" i="3"/>
  <c r="X49" i="3"/>
  <c r="X136" i="3"/>
  <c r="X185" i="3"/>
  <c r="X253" i="3"/>
  <c r="K174" i="3"/>
  <c r="L174" i="3" s="1"/>
  <c r="M174" i="3" s="1"/>
  <c r="N174" i="3" s="1"/>
  <c r="O174" i="3" s="1"/>
  <c r="X133" i="3"/>
  <c r="X233" i="3"/>
  <c r="K31" i="3"/>
  <c r="L31" i="3" s="1"/>
  <c r="M31" i="3" s="1"/>
  <c r="N31" i="3" s="1"/>
  <c r="O31" i="3" s="1"/>
  <c r="X204" i="3"/>
  <c r="X64" i="3"/>
  <c r="L74" i="3"/>
  <c r="M74" i="3" s="1"/>
  <c r="N74" i="3" s="1"/>
  <c r="O74" i="3" s="1"/>
  <c r="X74" i="3"/>
  <c r="X154" i="3"/>
  <c r="X70" i="3"/>
  <c r="X141" i="3"/>
  <c r="X201" i="3"/>
  <c r="X207" i="3"/>
  <c r="X248" i="3"/>
  <c r="X67" i="3"/>
  <c r="X46" i="3"/>
  <c r="X12" i="3"/>
  <c r="X191" i="3"/>
  <c r="X235" i="3"/>
  <c r="X229" i="3"/>
  <c r="X223" i="3"/>
  <c r="X139" i="3"/>
  <c r="X126" i="3"/>
  <c r="X108" i="3"/>
  <c r="X162" i="3"/>
  <c r="X119" i="3"/>
  <c r="X21" i="3"/>
  <c r="X35" i="3"/>
  <c r="L206" i="3"/>
  <c r="M206" i="3" s="1"/>
  <c r="N206" i="3" s="1"/>
  <c r="O206" i="3" s="1"/>
  <c r="X206" i="3"/>
  <c r="L242" i="3"/>
  <c r="M242" i="3" s="1"/>
  <c r="N242" i="3" s="1"/>
  <c r="O242" i="3" s="1"/>
  <c r="X242" i="3"/>
  <c r="X116" i="3"/>
  <c r="X42" i="3"/>
  <c r="X62" i="3"/>
  <c r="X20" i="3"/>
  <c r="X56" i="3"/>
  <c r="X239" i="3"/>
  <c r="X180" i="3"/>
  <c r="X118" i="3"/>
  <c r="X176" i="3"/>
  <c r="X168" i="3"/>
  <c r="X86" i="3"/>
  <c r="X38" i="3"/>
  <c r="X85" i="3"/>
  <c r="X72" i="3"/>
  <c r="X186" i="3"/>
  <c r="X144" i="3"/>
  <c r="X232" i="3"/>
  <c r="X211" i="3"/>
  <c r="X53" i="3"/>
  <c r="X47" i="3"/>
  <c r="X92" i="3"/>
  <c r="X124" i="3"/>
  <c r="X252" i="3"/>
  <c r="X112" i="3"/>
  <c r="X106" i="3"/>
  <c r="X50" i="3"/>
  <c r="X172" i="3"/>
  <c r="X164" i="3"/>
  <c r="X260" i="3"/>
  <c r="X33" i="3"/>
  <c r="X153" i="3"/>
  <c r="X196" i="3"/>
  <c r="X73" i="3"/>
  <c r="X102" i="3"/>
  <c r="K240" i="3"/>
  <c r="L240" i="3" s="1"/>
  <c r="M240" i="3" s="1"/>
  <c r="N240" i="3" s="1"/>
  <c r="O240" i="3" s="1"/>
  <c r="K95" i="3"/>
  <c r="L95" i="3" s="1"/>
  <c r="M95" i="3" s="1"/>
  <c r="N95" i="3" s="1"/>
  <c r="O95" i="3" s="1"/>
  <c r="K63" i="3"/>
  <c r="L63" i="3" s="1"/>
  <c r="M63" i="3" s="1"/>
  <c r="N63" i="3" s="1"/>
  <c r="O63" i="3" s="1"/>
  <c r="K163" i="3"/>
  <c r="L163" i="3" s="1"/>
  <c r="M163" i="3" s="1"/>
  <c r="N163" i="3" s="1"/>
  <c r="O163" i="3" s="1"/>
  <c r="K75" i="3"/>
  <c r="L75" i="3" s="1"/>
  <c r="M75" i="3" s="1"/>
  <c r="N75" i="3" s="1"/>
  <c r="O75" i="3" s="1"/>
  <c r="K76" i="3"/>
  <c r="L76" i="3" s="1"/>
  <c r="M76" i="3" s="1"/>
  <c r="N76" i="3" s="1"/>
  <c r="O76" i="3" s="1"/>
  <c r="K231" i="3"/>
  <c r="L231" i="3" s="1"/>
  <c r="M231" i="3" s="1"/>
  <c r="N231" i="3" s="1"/>
  <c r="O231" i="3" s="1"/>
  <c r="K98" i="3"/>
  <c r="L98" i="3" s="1"/>
  <c r="M98" i="3" s="1"/>
  <c r="N98" i="3" s="1"/>
  <c r="O98" i="3" s="1"/>
  <c r="K184" i="3"/>
  <c r="L184" i="3" s="1"/>
  <c r="M184" i="3" s="1"/>
  <c r="N184" i="3" s="1"/>
  <c r="O184" i="3" s="1"/>
  <c r="K61" i="3"/>
  <c r="L61" i="3" s="1"/>
  <c r="M61" i="3" s="1"/>
  <c r="N61" i="3" s="1"/>
  <c r="O61" i="3" s="1"/>
  <c r="K202" i="3"/>
  <c r="L202" i="3" s="1"/>
  <c r="M202" i="3" s="1"/>
  <c r="N202" i="3" s="1"/>
  <c r="O202" i="3" s="1"/>
  <c r="K160" i="3"/>
  <c r="L160" i="3" s="1"/>
  <c r="M160" i="3" s="1"/>
  <c r="N160" i="3" s="1"/>
  <c r="O160" i="3" s="1"/>
  <c r="K200" i="3"/>
  <c r="L200" i="3" s="1"/>
  <c r="M200" i="3" s="1"/>
  <c r="N200" i="3" s="1"/>
  <c r="O200" i="3" s="1"/>
  <c r="K60" i="3"/>
  <c r="L60" i="3" s="1"/>
  <c r="M60" i="3" s="1"/>
  <c r="N60" i="3" s="1"/>
  <c r="O60" i="3" s="1"/>
  <c r="K182" i="3"/>
  <c r="L182" i="3" s="1"/>
  <c r="M182" i="3" s="1"/>
  <c r="N182" i="3" s="1"/>
  <c r="O182" i="3" s="1"/>
  <c r="K171" i="3"/>
  <c r="L171" i="3" s="1"/>
  <c r="M171" i="3" s="1"/>
  <c r="N171" i="3" s="1"/>
  <c r="O171" i="3" s="1"/>
  <c r="K167" i="3"/>
  <c r="L167" i="3" s="1"/>
  <c r="M167" i="3" s="1"/>
  <c r="N167" i="3" s="1"/>
  <c r="O167" i="3" s="1"/>
  <c r="K177" i="3"/>
  <c r="L177" i="3" s="1"/>
  <c r="M177" i="3" s="1"/>
  <c r="N177" i="3" s="1"/>
  <c r="O177" i="3" s="1"/>
  <c r="K58" i="3"/>
  <c r="L58" i="3" s="1"/>
  <c r="M58" i="3" s="1"/>
  <c r="N58" i="3" s="1"/>
  <c r="O58" i="3" s="1"/>
  <c r="K213" i="3"/>
  <c r="L213" i="3" s="1"/>
  <c r="M213" i="3" s="1"/>
  <c r="N213" i="3" s="1"/>
  <c r="O213" i="3" s="1"/>
  <c r="K251" i="3"/>
  <c r="L251" i="3" s="1"/>
  <c r="M251" i="3" s="1"/>
  <c r="N251" i="3" s="1"/>
  <c r="O251" i="3" s="1"/>
  <c r="K161" i="3"/>
  <c r="L161" i="3" s="1"/>
  <c r="M161" i="3" s="1"/>
  <c r="N161" i="3" s="1"/>
  <c r="O161" i="3" s="1"/>
  <c r="K220" i="3"/>
  <c r="L220" i="3" s="1"/>
  <c r="M220" i="3" s="1"/>
  <c r="N220" i="3" s="1"/>
  <c r="O220" i="3" s="1"/>
  <c r="K77" i="3"/>
  <c r="L77" i="3" s="1"/>
  <c r="M77" i="3" s="1"/>
  <c r="N77" i="3" s="1"/>
  <c r="O77" i="3" s="1"/>
  <c r="K135" i="3"/>
  <c r="L135" i="3" s="1"/>
  <c r="M135" i="3" s="1"/>
  <c r="N135" i="3" s="1"/>
  <c r="O135" i="3" s="1"/>
  <c r="K254" i="3"/>
  <c r="L254" i="3" s="1"/>
  <c r="M254" i="3" s="1"/>
  <c r="N254" i="3" s="1"/>
  <c r="O254" i="3" s="1"/>
  <c r="K169" i="3"/>
  <c r="L169" i="3" s="1"/>
  <c r="M169" i="3" s="1"/>
  <c r="N169" i="3" s="1"/>
  <c r="O169" i="3" s="1"/>
  <c r="K227" i="3"/>
  <c r="L227" i="3" s="1"/>
  <c r="M227" i="3" s="1"/>
  <c r="N227" i="3" s="1"/>
  <c r="O227" i="3" s="1"/>
  <c r="K170" i="3"/>
  <c r="L170" i="3" s="1"/>
  <c r="M170" i="3" s="1"/>
  <c r="N170" i="3" s="1"/>
  <c r="O170" i="3" s="1"/>
  <c r="K24" i="3"/>
  <c r="L24" i="3" s="1"/>
  <c r="M24" i="3" s="1"/>
  <c r="N24" i="3" s="1"/>
  <c r="O24" i="3" s="1"/>
  <c r="K83" i="3"/>
  <c r="L83" i="3" s="1"/>
  <c r="M83" i="3" s="1"/>
  <c r="N83" i="3" s="1"/>
  <c r="O83" i="3" s="1"/>
  <c r="K218" i="3"/>
  <c r="L218" i="3" s="1"/>
  <c r="M218" i="3" s="1"/>
  <c r="N218" i="3" s="1"/>
  <c r="O218" i="3" s="1"/>
  <c r="K262" i="3"/>
  <c r="L262" i="3" s="1"/>
  <c r="M262" i="3" s="1"/>
  <c r="N262" i="3" s="1"/>
  <c r="O262" i="3" s="1"/>
  <c r="K226" i="3"/>
  <c r="L226" i="3" s="1"/>
  <c r="M226" i="3" s="1"/>
  <c r="N226" i="3" s="1"/>
  <c r="O226" i="3" s="1"/>
  <c r="K59" i="3"/>
  <c r="L59" i="3" s="1"/>
  <c r="M59" i="3" s="1"/>
  <c r="N59" i="3" s="1"/>
  <c r="O59" i="3" s="1"/>
  <c r="K143" i="3"/>
  <c r="L143" i="3" s="1"/>
  <c r="M143" i="3" s="1"/>
  <c r="N143" i="3" s="1"/>
  <c r="O143" i="3" s="1"/>
  <c r="K132" i="3"/>
  <c r="L132" i="3" s="1"/>
  <c r="M132" i="3" s="1"/>
  <c r="N132" i="3" s="1"/>
  <c r="O132" i="3" s="1"/>
  <c r="K111" i="3"/>
  <c r="L111" i="3" s="1"/>
  <c r="M111" i="3" s="1"/>
  <c r="N111" i="3" s="1"/>
  <c r="O111" i="3" s="1"/>
  <c r="K32" i="3"/>
  <c r="L32" i="3" s="1"/>
  <c r="M32" i="3" s="1"/>
  <c r="N32" i="3" s="1"/>
  <c r="O32" i="3" s="1"/>
  <c r="K189" i="3"/>
  <c r="L189" i="3" s="1"/>
  <c r="M189" i="3" s="1"/>
  <c r="N189" i="3" s="1"/>
  <c r="O189" i="3" s="1"/>
  <c r="K121" i="3"/>
  <c r="L121" i="3" s="1"/>
  <c r="M121" i="3" s="1"/>
  <c r="N121" i="3" s="1"/>
  <c r="O121" i="3" s="1"/>
  <c r="K138" i="3"/>
  <c r="L138" i="3" s="1"/>
  <c r="M138" i="3" s="1"/>
  <c r="N138" i="3" s="1"/>
  <c r="O138" i="3" s="1"/>
  <c r="K224" i="3"/>
  <c r="L224" i="3" s="1"/>
  <c r="M224" i="3" s="1"/>
  <c r="N224" i="3" s="1"/>
  <c r="O224" i="3" s="1"/>
  <c r="K30" i="3"/>
  <c r="L30" i="3" s="1"/>
  <c r="M30" i="3" s="1"/>
  <c r="N30" i="3" s="1"/>
  <c r="O30" i="3" s="1"/>
  <c r="K151" i="3"/>
  <c r="L151" i="3" s="1"/>
  <c r="M151" i="3" s="1"/>
  <c r="N151" i="3" s="1"/>
  <c r="O151" i="3" s="1"/>
  <c r="K256" i="3"/>
  <c r="L256" i="3" s="1"/>
  <c r="M256" i="3" s="1"/>
  <c r="N256" i="3" s="1"/>
  <c r="O256" i="3" s="1"/>
  <c r="K128" i="3"/>
  <c r="L128" i="3" s="1"/>
  <c r="M128" i="3" s="1"/>
  <c r="N128" i="3" s="1"/>
  <c r="O128" i="3" s="1"/>
  <c r="X68" i="3"/>
  <c r="X145" i="3"/>
  <c r="K261" i="3"/>
  <c r="L261" i="3" s="1"/>
  <c r="M261" i="3" s="1"/>
  <c r="N261" i="3" s="1"/>
  <c r="O261" i="3" s="1"/>
  <c r="K110" i="3"/>
  <c r="L110" i="3" s="1"/>
  <c r="M110" i="3" s="1"/>
  <c r="N110" i="3" s="1"/>
  <c r="O110" i="3" s="1"/>
  <c r="K100" i="3"/>
  <c r="L100" i="3" s="1"/>
  <c r="M100" i="3" s="1"/>
  <c r="N100" i="3" s="1"/>
  <c r="O100" i="3" s="1"/>
  <c r="K175" i="3"/>
  <c r="L175" i="3" s="1"/>
  <c r="M175" i="3" s="1"/>
  <c r="N175" i="3" s="1"/>
  <c r="O175" i="3" s="1"/>
  <c r="K115" i="3"/>
  <c r="L115" i="3" s="1"/>
  <c r="M115" i="3" s="1"/>
  <c r="N115" i="3" s="1"/>
  <c r="O115" i="3" s="1"/>
  <c r="K99" i="3"/>
  <c r="L99" i="3" s="1"/>
  <c r="M99" i="3" s="1"/>
  <c r="N99" i="3" s="1"/>
  <c r="O99" i="3" s="1"/>
  <c r="K16" i="3"/>
  <c r="L16" i="3" s="1"/>
  <c r="M16" i="3" s="1"/>
  <c r="N16" i="3" s="1"/>
  <c r="O16" i="3" s="1"/>
  <c r="K40" i="3"/>
  <c r="L40" i="3" s="1"/>
  <c r="M40" i="3" s="1"/>
  <c r="N40" i="3" s="1"/>
  <c r="O40" i="3" s="1"/>
  <c r="K250" i="3"/>
  <c r="L250" i="3" s="1"/>
  <c r="M250" i="3" s="1"/>
  <c r="N250" i="3" s="1"/>
  <c r="O250" i="3" s="1"/>
  <c r="K214" i="3"/>
  <c r="L214" i="3" s="1"/>
  <c r="M214" i="3" s="1"/>
  <c r="N214" i="3" s="1"/>
  <c r="O214" i="3" s="1"/>
  <c r="K43" i="3"/>
  <c r="L43" i="3" s="1"/>
  <c r="M43" i="3" s="1"/>
  <c r="N43" i="3" s="1"/>
  <c r="O43" i="3" s="1"/>
  <c r="K156" i="3"/>
  <c r="L156" i="3" s="1"/>
  <c r="M156" i="3" s="1"/>
  <c r="N156" i="3" s="1"/>
  <c r="O156" i="3" s="1"/>
  <c r="K48" i="3"/>
  <c r="L48" i="3" s="1"/>
  <c r="M48" i="3" s="1"/>
  <c r="N48" i="3" s="1"/>
  <c r="O48" i="3" s="1"/>
  <c r="X129" i="3"/>
  <c r="X181" i="3"/>
  <c r="X246" i="3"/>
  <c r="X23" i="3"/>
  <c r="X27" i="3"/>
  <c r="K205" i="3"/>
  <c r="L205" i="3" s="1"/>
  <c r="M205" i="3" s="1"/>
  <c r="N205" i="3" s="1"/>
  <c r="O205" i="3" s="1"/>
  <c r="K247" i="3"/>
  <c r="L247" i="3" s="1"/>
  <c r="M247" i="3" s="1"/>
  <c r="N247" i="3" s="1"/>
  <c r="O247" i="3" s="1"/>
  <c r="K225" i="3"/>
  <c r="L225" i="3" s="1"/>
  <c r="M225" i="3" s="1"/>
  <c r="N225" i="3" s="1"/>
  <c r="O225" i="3" s="1"/>
  <c r="K192" i="3"/>
  <c r="L192" i="3" s="1"/>
  <c r="M192" i="3" s="1"/>
  <c r="N192" i="3" s="1"/>
  <c r="O192" i="3" s="1"/>
  <c r="K259" i="3"/>
  <c r="L259" i="3" s="1"/>
  <c r="M259" i="3" s="1"/>
  <c r="N259" i="3" s="1"/>
  <c r="O259" i="3" s="1"/>
  <c r="K103" i="3"/>
  <c r="L103" i="3" s="1"/>
  <c r="M103" i="3" s="1"/>
  <c r="N103" i="3" s="1"/>
  <c r="O103" i="3" s="1"/>
  <c r="K195" i="3"/>
  <c r="L195" i="3" s="1"/>
  <c r="M195" i="3" s="1"/>
  <c r="N195" i="3" s="1"/>
  <c r="O195" i="3" s="1"/>
  <c r="X199" i="3"/>
  <c r="X44" i="3"/>
  <c r="X107" i="3"/>
  <c r="X113" i="3"/>
  <c r="X22" i="3"/>
  <c r="X149" i="3"/>
  <c r="X93" i="3"/>
  <c r="X257" i="3"/>
  <c r="K26" i="3"/>
  <c r="L26" i="3" s="1"/>
  <c r="M26" i="3" s="1"/>
  <c r="N26" i="3" s="1"/>
  <c r="O26" i="3" s="1"/>
  <c r="K183" i="3"/>
  <c r="L183" i="3" s="1"/>
  <c r="M183" i="3" s="1"/>
  <c r="N183" i="3" s="1"/>
  <c r="O183" i="3" s="1"/>
  <c r="K36" i="3"/>
  <c r="L36" i="3" s="1"/>
  <c r="M36" i="3" s="1"/>
  <c r="N36" i="3" s="1"/>
  <c r="O36" i="3" s="1"/>
  <c r="K221" i="3"/>
  <c r="L221" i="3" s="1"/>
  <c r="M221" i="3" s="1"/>
  <c r="N221" i="3" s="1"/>
  <c r="O221" i="3" s="1"/>
  <c r="K255" i="3"/>
  <c r="L255" i="3" s="1"/>
  <c r="M255" i="3" s="1"/>
  <c r="N255" i="3" s="1"/>
  <c r="O255" i="3" s="1"/>
  <c r="K140" i="3"/>
  <c r="L140" i="3" s="1"/>
  <c r="M140" i="3" s="1"/>
  <c r="N140" i="3" s="1"/>
  <c r="O140" i="3" s="1"/>
  <c r="K125" i="3"/>
  <c r="L125" i="3" s="1"/>
  <c r="M125" i="3" s="1"/>
  <c r="N125" i="3" s="1"/>
  <c r="O125" i="3" s="1"/>
  <c r="K82" i="3"/>
  <c r="L82" i="3" s="1"/>
  <c r="M82" i="3" s="1"/>
  <c r="N82" i="3" s="1"/>
  <c r="O82" i="3" s="1"/>
  <c r="K155" i="3"/>
  <c r="L155" i="3" s="1"/>
  <c r="M155" i="3" s="1"/>
  <c r="N155" i="3" s="1"/>
  <c r="O155" i="3" s="1"/>
  <c r="K13" i="3"/>
  <c r="L13" i="3" s="1"/>
  <c r="M13" i="3" s="1"/>
  <c r="N13" i="3" s="1"/>
  <c r="O13" i="3" s="1"/>
  <c r="K69" i="3"/>
  <c r="L69" i="3" s="1"/>
  <c r="M69" i="3" s="1"/>
  <c r="N69" i="3" s="1"/>
  <c r="O69" i="3" s="1"/>
  <c r="K109" i="3"/>
  <c r="L109" i="3" s="1"/>
  <c r="M109" i="3" s="1"/>
  <c r="N109" i="3" s="1"/>
  <c r="O109" i="3" s="1"/>
  <c r="K208" i="3"/>
  <c r="L208" i="3" s="1"/>
  <c r="M208" i="3" s="1"/>
  <c r="N208" i="3" s="1"/>
  <c r="O208" i="3" s="1"/>
  <c r="K89" i="3"/>
  <c r="L89" i="3" s="1"/>
  <c r="M89" i="3" s="1"/>
  <c r="N89" i="3" s="1"/>
  <c r="O89" i="3" s="1"/>
  <c r="K84" i="3"/>
  <c r="L84" i="3" s="1"/>
  <c r="M84" i="3" s="1"/>
  <c r="N84" i="3" s="1"/>
  <c r="O84" i="3" s="1"/>
  <c r="K105" i="3"/>
  <c r="L105" i="3" s="1"/>
  <c r="M105" i="3" s="1"/>
  <c r="N105" i="3" s="1"/>
  <c r="O105" i="3" s="1"/>
  <c r="K245" i="3"/>
  <c r="L245" i="3" s="1"/>
  <c r="M245" i="3" s="1"/>
  <c r="N245" i="3" s="1"/>
  <c r="O245" i="3" s="1"/>
  <c r="K45" i="3"/>
  <c r="L45" i="3" s="1"/>
  <c r="M45" i="3" s="1"/>
  <c r="N45" i="3" s="1"/>
  <c r="O45" i="3" s="1"/>
  <c r="K123" i="3"/>
  <c r="L123" i="3" s="1"/>
  <c r="M123" i="3" s="1"/>
  <c r="N123" i="3" s="1"/>
  <c r="O123" i="3" s="1"/>
  <c r="K228" i="3"/>
  <c r="L228" i="3" s="1"/>
  <c r="M228" i="3" s="1"/>
  <c r="N228" i="3" s="1"/>
  <c r="O228" i="3" s="1"/>
  <c r="K54" i="3"/>
  <c r="L54" i="3" s="1"/>
  <c r="M54" i="3" s="1"/>
  <c r="N54" i="3" s="1"/>
  <c r="O54" i="3" s="1"/>
  <c r="K157" i="3"/>
  <c r="L157" i="3" s="1"/>
  <c r="M157" i="3" s="1"/>
  <c r="N157" i="3" s="1"/>
  <c r="O157" i="3" s="1"/>
  <c r="K78" i="3"/>
  <c r="L78" i="3" s="1"/>
  <c r="M78" i="3" s="1"/>
  <c r="N78" i="3" s="1"/>
  <c r="O78" i="3" s="1"/>
  <c r="X127" i="3"/>
  <c r="X25" i="3"/>
  <c r="K134" i="3"/>
  <c r="L134" i="3" s="1"/>
  <c r="M134" i="3" s="1"/>
  <c r="N134" i="3" s="1"/>
  <c r="O134" i="3" s="1"/>
  <c r="K212" i="3"/>
  <c r="L212" i="3" s="1"/>
  <c r="M212" i="3" s="1"/>
  <c r="N212" i="3" s="1"/>
  <c r="O212" i="3" s="1"/>
  <c r="K51" i="3"/>
  <c r="L51" i="3" s="1"/>
  <c r="M51" i="3" s="1"/>
  <c r="N51" i="3" s="1"/>
  <c r="O51" i="3" s="1"/>
  <c r="K81" i="3"/>
  <c r="L81" i="3" s="1"/>
  <c r="M81" i="3" s="1"/>
  <c r="N81" i="3" s="1"/>
  <c r="O81" i="3" s="1"/>
  <c r="K147" i="3"/>
  <c r="L147" i="3" s="1"/>
  <c r="M147" i="3" s="1"/>
  <c r="N147" i="3" s="1"/>
  <c r="O147" i="3" s="1"/>
  <c r="K90" i="3"/>
  <c r="L90" i="3" s="1"/>
  <c r="M90" i="3" s="1"/>
  <c r="N90" i="3" s="1"/>
  <c r="O90" i="3" s="1"/>
  <c r="K238" i="3"/>
  <c r="L238" i="3" s="1"/>
  <c r="M238" i="3" s="1"/>
  <c r="N238" i="3" s="1"/>
  <c r="O238" i="3" s="1"/>
  <c r="K179" i="3"/>
  <c r="L179" i="3" s="1"/>
  <c r="M179" i="3" s="1"/>
  <c r="N179" i="3" s="1"/>
  <c r="O179" i="3" s="1"/>
  <c r="X39" i="3"/>
  <c r="X152" i="3"/>
  <c r="X65" i="3"/>
  <c r="X244" i="3"/>
  <c r="X131" i="3"/>
  <c r="X29" i="3"/>
  <c r="X87" i="3"/>
  <c r="X18" i="3"/>
  <c r="X41" i="3"/>
  <c r="X52" i="3"/>
  <c r="X94" i="3"/>
  <c r="X19" i="3"/>
  <c r="X230" i="3"/>
  <c r="X80" i="3"/>
  <c r="X216" i="3"/>
  <c r="X150" i="3"/>
  <c r="X57" i="3"/>
  <c r="K71" i="3"/>
  <c r="L71" i="3" s="1"/>
  <c r="M71" i="3" s="1"/>
  <c r="N71" i="3" s="1"/>
  <c r="O71" i="3" s="1"/>
  <c r="X241" i="3"/>
  <c r="X120" i="3"/>
  <c r="X91" i="3"/>
  <c r="K210" i="3"/>
  <c r="L210" i="3" s="1"/>
  <c r="M210" i="3" s="1"/>
  <c r="N210" i="3" s="1"/>
  <c r="O210" i="3" s="1"/>
  <c r="K66" i="3"/>
  <c r="L66" i="3" s="1"/>
  <c r="M66" i="3" s="1"/>
  <c r="N66" i="3" s="1"/>
  <c r="O66" i="3" s="1"/>
  <c r="K190" i="3"/>
  <c r="L190" i="3" s="1"/>
  <c r="M190" i="3" s="1"/>
  <c r="N190" i="3" s="1"/>
  <c r="O190" i="3" s="1"/>
  <c r="K217" i="3"/>
  <c r="L217" i="3" s="1"/>
  <c r="M217" i="3" s="1"/>
  <c r="N217" i="3" s="1"/>
  <c r="O217" i="3" s="1"/>
  <c r="K130" i="3"/>
  <c r="L130" i="3" s="1"/>
  <c r="M130" i="3" s="1"/>
  <c r="N130" i="3" s="1"/>
  <c r="O130" i="3" s="1"/>
  <c r="K198" i="3"/>
  <c r="L198" i="3" s="1"/>
  <c r="M198" i="3" s="1"/>
  <c r="N198" i="3" s="1"/>
  <c r="O198" i="3" s="1"/>
  <c r="K148" i="3"/>
  <c r="L148" i="3" s="1"/>
  <c r="M148" i="3" s="1"/>
  <c r="N148" i="3" s="1"/>
  <c r="O148" i="3" s="1"/>
  <c r="K79" i="3"/>
  <c r="L79" i="3" s="1"/>
  <c r="M79" i="3" s="1"/>
  <c r="N79" i="3" s="1"/>
  <c r="O79" i="3" s="1"/>
  <c r="K142" i="3"/>
  <c r="L142" i="3" s="1"/>
  <c r="M142" i="3" s="1"/>
  <c r="N142" i="3" s="1"/>
  <c r="O142" i="3" s="1"/>
  <c r="K122" i="3"/>
  <c r="L122" i="3" s="1"/>
  <c r="M122" i="3" s="1"/>
  <c r="N122" i="3" s="1"/>
  <c r="O122" i="3" s="1"/>
  <c r="K249" i="3"/>
  <c r="L249" i="3" s="1"/>
  <c r="M249" i="3" s="1"/>
  <c r="N249" i="3" s="1"/>
  <c r="O249" i="3" s="1"/>
  <c r="K178" i="3"/>
  <c r="L178" i="3" s="1"/>
  <c r="M178" i="3" s="1"/>
  <c r="N178" i="3" s="1"/>
  <c r="O178" i="3" s="1"/>
  <c r="X193" i="3"/>
  <c r="K15" i="3"/>
  <c r="L15" i="3" s="1"/>
  <c r="M15" i="3" s="1"/>
  <c r="N15" i="3" s="1"/>
  <c r="O15" i="3" s="1"/>
  <c r="K114" i="3"/>
  <c r="L114" i="3" s="1"/>
  <c r="M114" i="3" s="1"/>
  <c r="N114" i="3" s="1"/>
  <c r="O114" i="3" s="1"/>
  <c r="K219" i="3"/>
  <c r="L219" i="3" s="1"/>
  <c r="M219" i="3" s="1"/>
  <c r="N219" i="3" s="1"/>
  <c r="O219" i="3" s="1"/>
  <c r="K146" i="3"/>
  <c r="L146" i="3" s="1"/>
  <c r="M146" i="3" s="1"/>
  <c r="N146" i="3" s="1"/>
  <c r="O146" i="3" s="1"/>
  <c r="K234" i="3"/>
  <c r="L234" i="3" s="1"/>
  <c r="M234" i="3" s="1"/>
  <c r="N234" i="3" s="1"/>
  <c r="O234" i="3" s="1"/>
  <c r="K55" i="3"/>
  <c r="L55" i="3" s="1"/>
  <c r="M55" i="3" s="1"/>
  <c r="N55" i="3" s="1"/>
  <c r="O55" i="3" s="1"/>
  <c r="X187" i="3"/>
  <c r="X88" i="3"/>
  <c r="X236" i="3"/>
  <c r="X104" i="3"/>
  <c r="X137" i="3"/>
  <c r="X17" i="3"/>
  <c r="X34" i="3"/>
  <c r="X166" i="3"/>
  <c r="X117" i="3"/>
  <c r="X258" i="3"/>
  <c r="X28" i="3"/>
  <c r="X243" i="3"/>
  <c r="X173" i="3"/>
  <c r="X96" i="3"/>
  <c r="K97" i="3"/>
  <c r="L97" i="3" s="1"/>
  <c r="M97" i="3" s="1"/>
  <c r="N97" i="3" s="1"/>
  <c r="O97" i="3" s="1"/>
  <c r="K14" i="3"/>
  <c r="L14" i="3" s="1"/>
  <c r="M14" i="3" s="1"/>
  <c r="N14" i="3" s="1"/>
  <c r="O14" i="3" s="1"/>
  <c r="K159" i="3"/>
  <c r="L159" i="3" s="1"/>
  <c r="M159" i="3" s="1"/>
  <c r="N159" i="3" s="1"/>
  <c r="O159" i="3" s="1"/>
  <c r="X160" i="3" l="1"/>
  <c r="X125" i="3"/>
  <c r="X208" i="3"/>
  <c r="X161" i="3"/>
  <c r="X30" i="3"/>
  <c r="X194" i="3"/>
  <c r="X174" i="3"/>
  <c r="X31" i="3"/>
  <c r="X134" i="3"/>
  <c r="X78" i="3"/>
  <c r="X156" i="3"/>
  <c r="X227" i="3"/>
  <c r="X79" i="3"/>
  <c r="X71" i="3"/>
  <c r="X238" i="3"/>
  <c r="X192" i="3"/>
  <c r="X111" i="3"/>
  <c r="X76" i="3"/>
  <c r="X146" i="3"/>
  <c r="X84" i="3"/>
  <c r="X103" i="3"/>
  <c r="X175" i="3"/>
  <c r="X256" i="3"/>
  <c r="X24" i="3"/>
  <c r="X60" i="3"/>
  <c r="X97" i="3"/>
  <c r="X55" i="3"/>
  <c r="X198" i="3"/>
  <c r="X54" i="3"/>
  <c r="X255" i="3"/>
  <c r="X99" i="3"/>
  <c r="X143" i="3"/>
  <c r="X213" i="3"/>
  <c r="X163" i="3"/>
  <c r="X159" i="3"/>
  <c r="X122" i="3"/>
  <c r="X66" i="3"/>
  <c r="X51" i="3"/>
  <c r="X245" i="3"/>
  <c r="X155" i="3"/>
  <c r="X26" i="3"/>
  <c r="X40" i="3"/>
  <c r="X189" i="3"/>
  <c r="X218" i="3"/>
  <c r="X77" i="3"/>
  <c r="X171" i="3"/>
  <c r="X98" i="3"/>
  <c r="X114" i="3"/>
  <c r="X178" i="3"/>
  <c r="X217" i="3"/>
  <c r="X147" i="3"/>
  <c r="X123" i="3"/>
  <c r="X69" i="3"/>
  <c r="X36" i="3"/>
  <c r="X247" i="3"/>
  <c r="X214" i="3"/>
  <c r="X110" i="3"/>
  <c r="X138" i="3"/>
  <c r="X226" i="3"/>
  <c r="X254" i="3"/>
  <c r="X177" i="3"/>
  <c r="X61" i="3"/>
  <c r="X95" i="3"/>
  <c r="X14" i="3"/>
  <c r="X234" i="3"/>
  <c r="X219" i="3"/>
  <c r="X15" i="3"/>
  <c r="X48" i="3"/>
  <c r="X43" i="3"/>
  <c r="X250" i="3"/>
  <c r="X16" i="3"/>
  <c r="X115" i="3"/>
  <c r="X100" i="3"/>
  <c r="X261" i="3"/>
  <c r="X128" i="3"/>
  <c r="X151" i="3"/>
  <c r="X224" i="3"/>
  <c r="X121" i="3"/>
  <c r="X32" i="3"/>
  <c r="X132" i="3"/>
  <c r="X59" i="3"/>
  <c r="X262" i="3"/>
  <c r="X83" i="3"/>
  <c r="X170" i="3"/>
  <c r="X169" i="3"/>
  <c r="X135" i="3"/>
  <c r="X220" i="3"/>
  <c r="X251" i="3"/>
  <c r="X58" i="3"/>
  <c r="X167" i="3"/>
  <c r="X182" i="3"/>
  <c r="X200" i="3"/>
  <c r="X202" i="3"/>
  <c r="X184" i="3"/>
  <c r="X231" i="3"/>
  <c r="X75" i="3"/>
  <c r="X63" i="3"/>
  <c r="X240" i="3"/>
  <c r="X249" i="3"/>
  <c r="X142" i="3"/>
  <c r="X148" i="3"/>
  <c r="X130" i="3"/>
  <c r="X190" i="3"/>
  <c r="X210" i="3"/>
  <c r="X179" i="3"/>
  <c r="X90" i="3"/>
  <c r="X81" i="3"/>
  <c r="X212" i="3"/>
  <c r="X157" i="3"/>
  <c r="X228" i="3"/>
  <c r="X45" i="3"/>
  <c r="X105" i="3"/>
  <c r="X89" i="3"/>
  <c r="X109" i="3"/>
  <c r="X13" i="3"/>
  <c r="X82" i="3"/>
  <c r="X140" i="3"/>
  <c r="X221" i="3"/>
  <c r="X183" i="3"/>
  <c r="X195" i="3"/>
  <c r="X259" i="3"/>
  <c r="X225" i="3"/>
  <c r="X205" i="3"/>
</calcChain>
</file>

<file path=xl/sharedStrings.xml><?xml version="1.0" encoding="utf-8"?>
<sst xmlns="http://schemas.openxmlformats.org/spreadsheetml/2006/main" count="94" uniqueCount="82">
  <si>
    <t>Nome</t>
  </si>
  <si>
    <t>Guilherme Akira Alves dos Santos</t>
  </si>
  <si>
    <t>Professor</t>
  </si>
  <si>
    <t xml:space="preserve">Luiz Lebensztajn </t>
  </si>
  <si>
    <t>Turma</t>
  </si>
  <si>
    <t>Relação de Conversão [V/V]</t>
  </si>
  <si>
    <t>Frequência [Hz]</t>
  </si>
  <si>
    <t>Potência [VA]</t>
  </si>
  <si>
    <t>Impedância dos Enrolamentos</t>
  </si>
  <si>
    <t>Alta Tensão</t>
  </si>
  <si>
    <t>Baixa Tensão</t>
  </si>
  <si>
    <r>
      <t>R</t>
    </r>
    <r>
      <rPr>
        <sz val="8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[Ω]</t>
    </r>
  </si>
  <si>
    <r>
      <t>X</t>
    </r>
    <r>
      <rPr>
        <sz val="8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[Ω]</t>
    </r>
  </si>
  <si>
    <r>
      <t>R</t>
    </r>
    <r>
      <rPr>
        <sz val="8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[Ω]</t>
    </r>
  </si>
  <si>
    <r>
      <t>X</t>
    </r>
    <r>
      <rPr>
        <sz val="8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[Ω]</t>
    </r>
  </si>
  <si>
    <t>Valores Nominais do Transformador</t>
  </si>
  <si>
    <t>NUSP</t>
  </si>
  <si>
    <t>NUSP[0]</t>
  </si>
  <si>
    <t>NUSP[1]</t>
  </si>
  <si>
    <t>NUSP[2]</t>
  </si>
  <si>
    <t>NUSP[3]</t>
  </si>
  <si>
    <t>NUSP[4]</t>
  </si>
  <si>
    <t>NUSP[5]</t>
  </si>
  <si>
    <t>NUSP[6]</t>
  </si>
  <si>
    <t>NUSP[7]</t>
  </si>
  <si>
    <r>
      <t>a</t>
    </r>
    <r>
      <rPr>
        <sz val="8"/>
        <color theme="1"/>
        <rFont val="Calibri"/>
        <family val="2"/>
        <scheme val="minor"/>
      </rPr>
      <t>aument</t>
    </r>
  </si>
  <si>
    <t>Ensaio em Vazio</t>
  </si>
  <si>
    <t>Corrente Absorvida [A]</t>
  </si>
  <si>
    <t>Potência Dissipada [W]</t>
  </si>
  <si>
    <t>Tensão Aplicada [V]</t>
  </si>
  <si>
    <r>
      <rPr>
        <sz val="11"/>
        <color theme="1"/>
        <rFont val="Calibri"/>
        <family val="2"/>
        <scheme val="minor"/>
      </rPr>
      <t>a</t>
    </r>
    <r>
      <rPr>
        <sz val="8"/>
        <color theme="1"/>
        <rFont val="Calibri"/>
        <family val="2"/>
        <scheme val="minor"/>
      </rPr>
      <t>abaix</t>
    </r>
  </si>
  <si>
    <t>Características da Carga</t>
  </si>
  <si>
    <t>Tipo de Carga</t>
  </si>
  <si>
    <t>cos(ϕ)</t>
  </si>
  <si>
    <t>sen(ϕ)</t>
  </si>
  <si>
    <r>
      <t>R</t>
    </r>
    <r>
      <rPr>
        <sz val="8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>[Ω]</t>
    </r>
  </si>
  <si>
    <r>
      <t>X</t>
    </r>
    <r>
      <rPr>
        <sz val="8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[Ω]</t>
    </r>
  </si>
  <si>
    <r>
      <t>cos(ϕ</t>
    </r>
    <r>
      <rPr>
        <sz val="8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</t>
    </r>
  </si>
  <si>
    <r>
      <t>sen(ϕ</t>
    </r>
    <r>
      <rPr>
        <sz val="8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</t>
    </r>
  </si>
  <si>
    <r>
      <t>Z</t>
    </r>
    <r>
      <rPr>
        <sz val="8"/>
        <color theme="1"/>
        <rFont val="Calibri"/>
        <family val="2"/>
        <scheme val="minor"/>
      </rPr>
      <t xml:space="preserve">core </t>
    </r>
    <r>
      <rPr>
        <sz val="11"/>
        <color theme="1"/>
        <rFont val="Calibri"/>
        <family val="2"/>
        <scheme val="minor"/>
      </rPr>
      <t>[Ω]</t>
    </r>
  </si>
  <si>
    <t>a</t>
  </si>
  <si>
    <r>
      <t>E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'</t>
    </r>
  </si>
  <si>
    <r>
      <t>E</t>
    </r>
    <r>
      <rPr>
        <sz val="8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 V2</t>
    </r>
  </si>
  <si>
    <t>/</t>
  </si>
  <si>
    <r>
      <t>S</t>
    </r>
    <r>
      <rPr>
        <sz val="8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>[VA]</t>
    </r>
  </si>
  <si>
    <r>
      <t>P</t>
    </r>
    <r>
      <rPr>
        <sz val="8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>[W]</t>
    </r>
  </si>
  <si>
    <r>
      <t>Q</t>
    </r>
    <r>
      <rPr>
        <sz val="8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>[VAr]</t>
    </r>
  </si>
  <si>
    <r>
      <t>V</t>
    </r>
    <r>
      <rPr>
        <sz val="8"/>
        <color theme="1"/>
        <rFont val="Calibri"/>
        <family val="2"/>
        <scheme val="minor"/>
      </rPr>
      <t xml:space="preserve">2,c </t>
    </r>
    <r>
      <rPr>
        <sz val="11"/>
        <color theme="1"/>
        <rFont val="Calibri"/>
        <family val="2"/>
        <scheme val="minor"/>
      </rPr>
      <t>[V]</t>
    </r>
  </si>
  <si>
    <r>
      <t>I</t>
    </r>
    <r>
      <rPr>
        <sz val="8"/>
        <color theme="1"/>
        <rFont val="Calibri"/>
        <family val="2"/>
        <scheme val="minor"/>
      </rPr>
      <t>2,c</t>
    </r>
    <r>
      <rPr>
        <sz val="11"/>
        <color theme="1"/>
        <rFont val="Calibri"/>
        <family val="2"/>
        <scheme val="minor"/>
      </rPr>
      <t xml:space="preserve"> [A]</t>
    </r>
  </si>
  <si>
    <r>
      <t>E</t>
    </r>
    <r>
      <rPr>
        <sz val="8"/>
        <color theme="1"/>
        <rFont val="Calibri"/>
        <family val="2"/>
        <scheme val="minor"/>
      </rPr>
      <t xml:space="preserve">2,c </t>
    </r>
    <r>
      <rPr>
        <sz val="11"/>
        <color theme="1"/>
        <rFont val="Calibri"/>
        <family val="2"/>
        <scheme val="minor"/>
      </rPr>
      <t>[V]</t>
    </r>
  </si>
  <si>
    <r>
      <t>I</t>
    </r>
    <r>
      <rPr>
        <sz val="8"/>
        <color theme="1"/>
        <rFont val="Calibri"/>
        <family val="2"/>
        <scheme val="minor"/>
      </rPr>
      <t>2,c</t>
    </r>
    <r>
      <rPr>
        <sz val="11"/>
        <color theme="1"/>
        <rFont val="Calibri"/>
        <family val="2"/>
        <scheme val="minor"/>
      </rPr>
      <t>' [A]</t>
    </r>
  </si>
  <si>
    <r>
      <t>E</t>
    </r>
    <r>
      <rPr>
        <sz val="8"/>
        <color theme="1"/>
        <rFont val="Calibri"/>
        <family val="2"/>
        <scheme val="minor"/>
      </rPr>
      <t>2,c</t>
    </r>
    <r>
      <rPr>
        <sz val="11"/>
        <color theme="1"/>
        <rFont val="Calibri"/>
        <family val="2"/>
        <scheme val="minor"/>
      </rPr>
      <t>' [V]</t>
    </r>
  </si>
  <si>
    <r>
      <t>V</t>
    </r>
    <r>
      <rPr>
        <sz val="8"/>
        <color theme="1"/>
        <rFont val="Calibri"/>
        <family val="2"/>
        <scheme val="minor"/>
      </rPr>
      <t xml:space="preserve">1,c </t>
    </r>
    <r>
      <rPr>
        <sz val="11"/>
        <color theme="1"/>
        <rFont val="Calibri"/>
        <family val="2"/>
        <scheme val="minor"/>
      </rPr>
      <t>[V]</t>
    </r>
  </si>
  <si>
    <r>
      <t>I</t>
    </r>
    <r>
      <rPr>
        <sz val="8"/>
        <color theme="1"/>
        <rFont val="Calibri"/>
        <family val="2"/>
        <scheme val="minor"/>
      </rPr>
      <t>1,c</t>
    </r>
    <r>
      <rPr>
        <sz val="11"/>
        <color theme="1"/>
        <rFont val="Calibri"/>
        <family val="2"/>
        <scheme val="minor"/>
      </rPr>
      <t xml:space="preserve"> [A]</t>
    </r>
  </si>
  <si>
    <r>
      <t>I</t>
    </r>
    <r>
      <rPr>
        <sz val="8"/>
        <color theme="1"/>
        <rFont val="Calibri"/>
        <family val="2"/>
        <scheme val="minor"/>
      </rPr>
      <t>0,c</t>
    </r>
    <r>
      <rPr>
        <sz val="11"/>
        <color theme="1"/>
        <rFont val="Calibri"/>
        <family val="2"/>
        <scheme val="minor"/>
      </rPr>
      <t xml:space="preserve"> [A]</t>
    </r>
  </si>
  <si>
    <t>No Secundário Com Carga</t>
  </si>
  <si>
    <t>No Primário Com Carga</t>
  </si>
  <si>
    <t>No Primário Sem Carga</t>
  </si>
  <si>
    <r>
      <t>V</t>
    </r>
    <r>
      <rPr>
        <sz val="8"/>
        <color theme="1"/>
        <rFont val="Calibri"/>
        <family val="2"/>
        <scheme val="minor"/>
      </rPr>
      <t xml:space="preserve">1,0 </t>
    </r>
    <r>
      <rPr>
        <sz val="11"/>
        <color theme="1"/>
        <rFont val="Calibri"/>
        <family val="2"/>
        <scheme val="minor"/>
      </rPr>
      <t>[V]</t>
    </r>
  </si>
  <si>
    <r>
      <t>E</t>
    </r>
    <r>
      <rPr>
        <sz val="8"/>
        <color theme="1"/>
        <rFont val="Calibri"/>
        <family val="2"/>
        <scheme val="minor"/>
      </rPr>
      <t xml:space="preserve">1,0 </t>
    </r>
    <r>
      <rPr>
        <sz val="11"/>
        <color theme="1"/>
        <rFont val="Calibri"/>
        <family val="2"/>
        <scheme val="minor"/>
      </rPr>
      <t>[V]</t>
    </r>
  </si>
  <si>
    <r>
      <t>E</t>
    </r>
    <r>
      <rPr>
        <sz val="8"/>
        <color theme="1"/>
        <rFont val="Calibri"/>
        <family val="2"/>
        <scheme val="minor"/>
      </rPr>
      <t>1,0</t>
    </r>
    <r>
      <rPr>
        <sz val="11"/>
        <color theme="1"/>
        <rFont val="Calibri"/>
        <family val="2"/>
        <scheme val="minor"/>
      </rPr>
      <t>'</t>
    </r>
    <r>
      <rPr>
        <sz val="11"/>
        <color theme="1"/>
        <rFont val="Calibri"/>
        <family val="2"/>
        <scheme val="minor"/>
      </rPr>
      <t xml:space="preserve"> [V]</t>
    </r>
  </si>
  <si>
    <r>
      <t>V</t>
    </r>
    <r>
      <rPr>
        <sz val="8"/>
        <color theme="1"/>
        <rFont val="Calibri"/>
        <family val="2"/>
        <scheme val="minor"/>
      </rPr>
      <t xml:space="preserve">2,0 </t>
    </r>
    <r>
      <rPr>
        <sz val="11"/>
        <color theme="1"/>
        <rFont val="Calibri"/>
        <family val="2"/>
        <scheme val="minor"/>
      </rPr>
      <t>[V]</t>
    </r>
  </si>
  <si>
    <t>Regulação [%]</t>
  </si>
  <si>
    <t>Potência na Carga</t>
  </si>
  <si>
    <t>Rendimento [%]</t>
  </si>
  <si>
    <r>
      <t>R</t>
    </r>
    <r>
      <rPr>
        <sz val="8"/>
        <color theme="1"/>
        <rFont val="Calibri"/>
        <family val="2"/>
        <scheme val="minor"/>
      </rPr>
      <t>eq</t>
    </r>
    <r>
      <rPr>
        <sz val="11"/>
        <color theme="1"/>
        <rFont val="Calibri"/>
        <family val="2"/>
        <scheme val="minor"/>
      </rPr>
      <t xml:space="preserve"> [Ω]</t>
    </r>
  </si>
  <si>
    <r>
      <t>X</t>
    </r>
    <r>
      <rPr>
        <sz val="8"/>
        <color theme="1"/>
        <rFont val="Calibri"/>
        <family val="2"/>
        <scheme val="minor"/>
      </rPr>
      <t>eq</t>
    </r>
    <r>
      <rPr>
        <sz val="11"/>
        <color theme="1"/>
        <rFont val="Calibri"/>
        <family val="2"/>
        <scheme val="minor"/>
      </rPr>
      <t xml:space="preserve"> [Ω]</t>
    </r>
  </si>
  <si>
    <r>
      <t>Z</t>
    </r>
    <r>
      <rPr>
        <sz val="8"/>
        <color theme="1"/>
        <rFont val="Calibri"/>
        <family val="2"/>
        <scheme val="minor"/>
      </rPr>
      <t>eq</t>
    </r>
    <r>
      <rPr>
        <sz val="11"/>
        <color theme="1"/>
        <rFont val="Calibri"/>
        <family val="2"/>
        <scheme val="minor"/>
      </rPr>
      <t xml:space="preserve"> [Ω]</t>
    </r>
  </si>
  <si>
    <t>% da Potência Nominal</t>
  </si>
  <si>
    <t>Circuito Completo</t>
  </si>
  <si>
    <t>Circuito a Fluxo Constante</t>
  </si>
  <si>
    <r>
      <t>V</t>
    </r>
    <r>
      <rPr>
        <sz val="8"/>
        <color theme="1"/>
        <rFont val="Calibri"/>
        <family val="2"/>
        <scheme val="minor"/>
      </rPr>
      <t>1,c</t>
    </r>
    <r>
      <rPr>
        <sz val="11"/>
        <color theme="1"/>
        <rFont val="Calibri"/>
        <family val="2"/>
        <scheme val="minor"/>
      </rPr>
      <t>' [V]</t>
    </r>
  </si>
  <si>
    <r>
      <t>V</t>
    </r>
    <r>
      <rPr>
        <sz val="8"/>
        <color theme="1"/>
        <rFont val="Calibri"/>
        <family val="2"/>
        <scheme val="minor"/>
      </rPr>
      <t>1,c</t>
    </r>
    <r>
      <rPr>
        <sz val="11"/>
        <color theme="1"/>
        <rFont val="Calibri"/>
        <family val="2"/>
        <scheme val="minor"/>
      </rPr>
      <t xml:space="preserve"> [V]</t>
    </r>
  </si>
  <si>
    <r>
      <t>V</t>
    </r>
    <r>
      <rPr>
        <sz val="8"/>
        <color theme="1"/>
        <rFont val="Calibri"/>
        <family val="2"/>
        <scheme val="minor"/>
      </rPr>
      <t>1,0</t>
    </r>
    <r>
      <rPr>
        <sz val="11"/>
        <color theme="1"/>
        <rFont val="Calibri"/>
        <family val="2"/>
        <scheme val="minor"/>
      </rPr>
      <t xml:space="preserve"> [V]</t>
    </r>
  </si>
  <si>
    <r>
      <t>V</t>
    </r>
    <r>
      <rPr>
        <sz val="8"/>
        <color theme="1"/>
        <rFont val="Calibri"/>
        <family val="2"/>
        <scheme val="minor"/>
      </rPr>
      <t>2,0</t>
    </r>
    <r>
      <rPr>
        <sz val="11"/>
        <color theme="1"/>
        <rFont val="Calibri"/>
        <family val="2"/>
        <scheme val="minor"/>
      </rPr>
      <t xml:space="preserve"> [V]</t>
    </r>
  </si>
  <si>
    <t>Completo</t>
  </si>
  <si>
    <t>Fluxo Constante</t>
  </si>
  <si>
    <t>Tensões no Trafo Ideal [V]</t>
  </si>
  <si>
    <r>
      <t>R</t>
    </r>
    <r>
      <rPr>
        <b/>
        <sz val="8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 xml:space="preserve"> e X</t>
    </r>
    <r>
      <rPr>
        <b/>
        <sz val="8"/>
        <color theme="1"/>
        <rFont val="Calibri"/>
        <family val="2"/>
        <scheme val="minor"/>
      </rPr>
      <t xml:space="preserve">m </t>
    </r>
    <r>
      <rPr>
        <b/>
        <sz val="11"/>
        <color theme="1"/>
        <rFont val="Calibri"/>
        <family val="2"/>
        <scheme val="minor"/>
      </rPr>
      <t>(BT)</t>
    </r>
  </si>
  <si>
    <r>
      <t>cos(ϕ</t>
    </r>
    <r>
      <rPr>
        <b/>
        <sz val="8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) e sen(ϕ</t>
    </r>
    <r>
      <rPr>
        <b/>
        <sz val="8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)</t>
    </r>
  </si>
  <si>
    <r>
      <t>R</t>
    </r>
    <r>
      <rPr>
        <b/>
        <sz val="8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 xml:space="preserve"> e X</t>
    </r>
    <r>
      <rPr>
        <b/>
        <sz val="8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 xml:space="preserve"> (BT)</t>
    </r>
  </si>
  <si>
    <r>
      <t>R</t>
    </r>
    <r>
      <rPr>
        <b/>
        <sz val="8"/>
        <color theme="1"/>
        <rFont val="Calibri"/>
        <family val="2"/>
        <scheme val="minor"/>
      </rPr>
      <t xml:space="preserve">eq </t>
    </r>
    <r>
      <rPr>
        <b/>
        <sz val="11"/>
        <color theme="1"/>
        <rFont val="Calibri"/>
        <family val="2"/>
        <scheme val="minor"/>
      </rPr>
      <t>e X</t>
    </r>
    <r>
      <rPr>
        <b/>
        <sz val="8"/>
        <color theme="1"/>
        <rFont val="Calibri"/>
        <family val="2"/>
        <scheme val="minor"/>
      </rPr>
      <t>eq</t>
    </r>
    <r>
      <rPr>
        <b/>
        <sz val="11"/>
        <color theme="1"/>
        <rFont val="Calibri"/>
        <family val="2"/>
        <scheme val="minor"/>
      </rPr>
      <t xml:space="preserve"> (Z</t>
    </r>
    <r>
      <rPr>
        <b/>
        <sz val="8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+ Z</t>
    </r>
    <r>
      <rPr>
        <b/>
        <sz val="8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(AT)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</si>
</sst>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11" borderId="1" xfId="0" applyFill="1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2" fillId="11" borderId="1" xfId="0" applyFont="1" applyFill="1" applyBorder="1"/>
    <xf numFmtId="0" fontId="0" fillId="2" borderId="3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/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/>
    <xf numFmtId="0" fontId="4" fillId="0" borderId="0" xfId="0" applyFont="1" applyFill="1"/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Regulação [%]</a:t>
            </a:r>
          </a:p>
          <a:p>
            <a:pPr>
              <a:defRPr/>
            </a:pPr>
            <a:r>
              <a:rPr lang="pt-BR"/>
              <a:t>x</a:t>
            </a:r>
            <a:br>
              <a:rPr lang="pt-BR" baseline="0"/>
            </a:br>
            <a:r>
              <a:rPr lang="pt-BR" baseline="0"/>
              <a:t>Porcentagem da Potência Nominal na Carga [%]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'Regul_Rend - Complet_FluxoConst'!$V$11</c:f>
              <c:strCache>
                <c:ptCount val="1"/>
                <c:pt idx="0">
                  <c:v>Completo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75"/>
            <c:marker>
              <c:symbol val="circle"/>
              <c:size val="5"/>
              <c:spPr>
                <a:solidFill>
                  <a:srgbClr val="FF0000">
                    <a:alpha val="96000"/>
                  </a:srgbClr>
                </a:solidFill>
                <a:ln w="38100">
                  <a:solidFill>
                    <a:srgbClr val="FF0000">
                      <a:alpha val="99000"/>
                    </a:srgb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4A6-4ABD-9E11-774568333BF7}"/>
              </c:ext>
            </c:extLst>
          </c:dPt>
          <c:cat>
            <c:numRef>
              <c:f>'Regul_Rend - Complet_FluxoConst'!$D$12:$D$262</c:f>
              <c:numCache>
                <c:formatCode>General</c:formatCode>
                <c:ptCount val="251"/>
                <c:pt idx="0">
                  <c:v>30</c:v>
                </c:pt>
                <c:pt idx="1">
                  <c:v>30.4</c:v>
                </c:pt>
                <c:pt idx="2">
                  <c:v>30.8</c:v>
                </c:pt>
                <c:pt idx="3">
                  <c:v>31.2</c:v>
                </c:pt>
                <c:pt idx="4">
                  <c:v>31.6</c:v>
                </c:pt>
                <c:pt idx="5">
                  <c:v>32</c:v>
                </c:pt>
                <c:pt idx="6">
                  <c:v>32.4</c:v>
                </c:pt>
                <c:pt idx="7">
                  <c:v>32.800000000000004</c:v>
                </c:pt>
                <c:pt idx="8">
                  <c:v>33.200000000000003</c:v>
                </c:pt>
                <c:pt idx="9">
                  <c:v>33.6</c:v>
                </c:pt>
                <c:pt idx="10">
                  <c:v>34</c:v>
                </c:pt>
                <c:pt idx="11">
                  <c:v>34.4</c:v>
                </c:pt>
                <c:pt idx="12">
                  <c:v>34.799999999999997</c:v>
                </c:pt>
                <c:pt idx="13">
                  <c:v>35.199999999999996</c:v>
                </c:pt>
                <c:pt idx="14">
                  <c:v>35.6</c:v>
                </c:pt>
                <c:pt idx="15">
                  <c:v>36</c:v>
                </c:pt>
                <c:pt idx="16">
                  <c:v>36.4</c:v>
                </c:pt>
                <c:pt idx="17">
                  <c:v>36.799999999999997</c:v>
                </c:pt>
                <c:pt idx="18">
                  <c:v>37.200000000000003</c:v>
                </c:pt>
                <c:pt idx="19">
                  <c:v>37.6</c:v>
                </c:pt>
                <c:pt idx="20">
                  <c:v>38</c:v>
                </c:pt>
                <c:pt idx="21">
                  <c:v>38.4</c:v>
                </c:pt>
                <c:pt idx="22">
                  <c:v>38.800000000000004</c:v>
                </c:pt>
                <c:pt idx="23">
                  <c:v>39.200000000000003</c:v>
                </c:pt>
                <c:pt idx="24">
                  <c:v>39.6</c:v>
                </c:pt>
                <c:pt idx="25">
                  <c:v>40</c:v>
                </c:pt>
                <c:pt idx="26">
                  <c:v>40.400000000000006</c:v>
                </c:pt>
                <c:pt idx="27">
                  <c:v>40.799999999999997</c:v>
                </c:pt>
                <c:pt idx="28">
                  <c:v>41.199999999999996</c:v>
                </c:pt>
                <c:pt idx="29">
                  <c:v>41.6</c:v>
                </c:pt>
                <c:pt idx="30">
                  <c:v>42</c:v>
                </c:pt>
                <c:pt idx="31">
                  <c:v>42.4</c:v>
                </c:pt>
                <c:pt idx="32">
                  <c:v>42.8</c:v>
                </c:pt>
                <c:pt idx="33">
                  <c:v>43.2</c:v>
                </c:pt>
                <c:pt idx="34">
                  <c:v>43.6</c:v>
                </c:pt>
                <c:pt idx="35">
                  <c:v>44</c:v>
                </c:pt>
                <c:pt idx="36">
                  <c:v>44.4</c:v>
                </c:pt>
                <c:pt idx="37">
                  <c:v>44.800000000000004</c:v>
                </c:pt>
                <c:pt idx="38">
                  <c:v>45.2</c:v>
                </c:pt>
                <c:pt idx="39">
                  <c:v>45.6</c:v>
                </c:pt>
                <c:pt idx="40">
                  <c:v>46</c:v>
                </c:pt>
                <c:pt idx="41">
                  <c:v>46.400000000000006</c:v>
                </c:pt>
                <c:pt idx="42">
                  <c:v>46.800000000000004</c:v>
                </c:pt>
                <c:pt idx="43">
                  <c:v>47.199999999999996</c:v>
                </c:pt>
                <c:pt idx="44">
                  <c:v>47.599999999999994</c:v>
                </c:pt>
                <c:pt idx="45">
                  <c:v>48</c:v>
                </c:pt>
                <c:pt idx="46">
                  <c:v>48.4</c:v>
                </c:pt>
                <c:pt idx="47">
                  <c:v>48.8</c:v>
                </c:pt>
                <c:pt idx="48">
                  <c:v>49.2</c:v>
                </c:pt>
                <c:pt idx="49">
                  <c:v>49.6</c:v>
                </c:pt>
                <c:pt idx="50">
                  <c:v>50</c:v>
                </c:pt>
                <c:pt idx="51">
                  <c:v>50.4</c:v>
                </c:pt>
                <c:pt idx="52">
                  <c:v>50.8</c:v>
                </c:pt>
                <c:pt idx="53">
                  <c:v>51.2</c:v>
                </c:pt>
                <c:pt idx="54">
                  <c:v>51.6</c:v>
                </c:pt>
                <c:pt idx="55">
                  <c:v>52</c:v>
                </c:pt>
                <c:pt idx="56">
                  <c:v>52.400000000000006</c:v>
                </c:pt>
                <c:pt idx="57">
                  <c:v>52.800000000000004</c:v>
                </c:pt>
                <c:pt idx="58">
                  <c:v>53.2</c:v>
                </c:pt>
                <c:pt idx="59">
                  <c:v>53.6</c:v>
                </c:pt>
                <c:pt idx="60">
                  <c:v>54</c:v>
                </c:pt>
                <c:pt idx="61">
                  <c:v>54.400000000000006</c:v>
                </c:pt>
                <c:pt idx="62">
                  <c:v>54.800000000000004</c:v>
                </c:pt>
                <c:pt idx="63">
                  <c:v>55.2</c:v>
                </c:pt>
                <c:pt idx="64">
                  <c:v>55.600000000000009</c:v>
                </c:pt>
                <c:pt idx="65">
                  <c:v>56.000000000000007</c:v>
                </c:pt>
                <c:pt idx="66">
                  <c:v>56.399999999999991</c:v>
                </c:pt>
                <c:pt idx="67">
                  <c:v>56.8</c:v>
                </c:pt>
                <c:pt idx="68">
                  <c:v>57.199999999999996</c:v>
                </c:pt>
                <c:pt idx="69">
                  <c:v>57.599999999999994</c:v>
                </c:pt>
                <c:pt idx="70">
                  <c:v>57.999999999999993</c:v>
                </c:pt>
                <c:pt idx="71">
                  <c:v>58.4</c:v>
                </c:pt>
                <c:pt idx="72">
                  <c:v>58.8</c:v>
                </c:pt>
                <c:pt idx="73">
                  <c:v>59.199999999999996</c:v>
                </c:pt>
                <c:pt idx="74">
                  <c:v>59.599999999999994</c:v>
                </c:pt>
                <c:pt idx="75">
                  <c:v>60</c:v>
                </c:pt>
                <c:pt idx="76">
                  <c:v>60.4</c:v>
                </c:pt>
                <c:pt idx="77">
                  <c:v>60.8</c:v>
                </c:pt>
                <c:pt idx="78">
                  <c:v>61.199999999999996</c:v>
                </c:pt>
                <c:pt idx="79">
                  <c:v>61.6</c:v>
                </c:pt>
                <c:pt idx="80">
                  <c:v>62</c:v>
                </c:pt>
                <c:pt idx="81">
                  <c:v>62.4</c:v>
                </c:pt>
                <c:pt idx="82">
                  <c:v>62.8</c:v>
                </c:pt>
                <c:pt idx="83">
                  <c:v>63.2</c:v>
                </c:pt>
                <c:pt idx="84">
                  <c:v>63.6</c:v>
                </c:pt>
                <c:pt idx="85">
                  <c:v>64</c:v>
                </c:pt>
                <c:pt idx="86">
                  <c:v>64.400000000000006</c:v>
                </c:pt>
                <c:pt idx="87">
                  <c:v>64.8</c:v>
                </c:pt>
                <c:pt idx="88">
                  <c:v>65.2</c:v>
                </c:pt>
                <c:pt idx="89">
                  <c:v>65.600000000000009</c:v>
                </c:pt>
                <c:pt idx="90">
                  <c:v>66</c:v>
                </c:pt>
                <c:pt idx="91">
                  <c:v>66.400000000000006</c:v>
                </c:pt>
                <c:pt idx="92">
                  <c:v>66.8</c:v>
                </c:pt>
                <c:pt idx="93">
                  <c:v>67.2</c:v>
                </c:pt>
                <c:pt idx="94">
                  <c:v>67.600000000000009</c:v>
                </c:pt>
                <c:pt idx="95">
                  <c:v>68</c:v>
                </c:pt>
                <c:pt idx="96">
                  <c:v>68.400000000000006</c:v>
                </c:pt>
                <c:pt idx="97">
                  <c:v>68.8</c:v>
                </c:pt>
                <c:pt idx="98">
                  <c:v>69.199999999999989</c:v>
                </c:pt>
                <c:pt idx="99">
                  <c:v>69.599999999999994</c:v>
                </c:pt>
                <c:pt idx="100">
                  <c:v>70</c:v>
                </c:pt>
                <c:pt idx="101">
                  <c:v>70.399999999999991</c:v>
                </c:pt>
                <c:pt idx="102">
                  <c:v>70.8</c:v>
                </c:pt>
                <c:pt idx="103">
                  <c:v>71.2</c:v>
                </c:pt>
                <c:pt idx="104">
                  <c:v>71.599999999999994</c:v>
                </c:pt>
                <c:pt idx="105">
                  <c:v>72</c:v>
                </c:pt>
                <c:pt idx="106">
                  <c:v>72.399999999999991</c:v>
                </c:pt>
                <c:pt idx="107">
                  <c:v>72.8</c:v>
                </c:pt>
                <c:pt idx="108">
                  <c:v>73.2</c:v>
                </c:pt>
                <c:pt idx="109">
                  <c:v>73.599999999999994</c:v>
                </c:pt>
                <c:pt idx="110">
                  <c:v>74</c:v>
                </c:pt>
                <c:pt idx="111">
                  <c:v>74.400000000000006</c:v>
                </c:pt>
                <c:pt idx="112">
                  <c:v>74.8</c:v>
                </c:pt>
                <c:pt idx="113">
                  <c:v>75.2</c:v>
                </c:pt>
                <c:pt idx="114">
                  <c:v>75.599999999999994</c:v>
                </c:pt>
                <c:pt idx="115">
                  <c:v>76</c:v>
                </c:pt>
                <c:pt idx="116">
                  <c:v>76.400000000000006</c:v>
                </c:pt>
                <c:pt idx="117">
                  <c:v>76.8</c:v>
                </c:pt>
                <c:pt idx="118">
                  <c:v>77.2</c:v>
                </c:pt>
                <c:pt idx="119">
                  <c:v>77.600000000000009</c:v>
                </c:pt>
                <c:pt idx="120">
                  <c:v>78</c:v>
                </c:pt>
                <c:pt idx="121">
                  <c:v>78.400000000000006</c:v>
                </c:pt>
                <c:pt idx="122">
                  <c:v>78.8</c:v>
                </c:pt>
                <c:pt idx="123">
                  <c:v>79.2</c:v>
                </c:pt>
                <c:pt idx="124">
                  <c:v>79.600000000000009</c:v>
                </c:pt>
                <c:pt idx="125">
                  <c:v>80</c:v>
                </c:pt>
                <c:pt idx="126">
                  <c:v>80.400000000000006</c:v>
                </c:pt>
                <c:pt idx="127">
                  <c:v>80.800000000000011</c:v>
                </c:pt>
                <c:pt idx="128">
                  <c:v>81.2</c:v>
                </c:pt>
                <c:pt idx="129">
                  <c:v>81.599999999999994</c:v>
                </c:pt>
                <c:pt idx="130">
                  <c:v>82</c:v>
                </c:pt>
                <c:pt idx="131">
                  <c:v>82.399999999999991</c:v>
                </c:pt>
                <c:pt idx="132">
                  <c:v>82.8</c:v>
                </c:pt>
                <c:pt idx="133">
                  <c:v>83.2</c:v>
                </c:pt>
                <c:pt idx="134">
                  <c:v>83.6</c:v>
                </c:pt>
                <c:pt idx="135">
                  <c:v>84</c:v>
                </c:pt>
                <c:pt idx="136">
                  <c:v>84.399999999999991</c:v>
                </c:pt>
                <c:pt idx="137">
                  <c:v>84.8</c:v>
                </c:pt>
                <c:pt idx="138">
                  <c:v>85.2</c:v>
                </c:pt>
                <c:pt idx="139">
                  <c:v>85.6</c:v>
                </c:pt>
                <c:pt idx="140">
                  <c:v>86</c:v>
                </c:pt>
                <c:pt idx="141">
                  <c:v>86.4</c:v>
                </c:pt>
                <c:pt idx="142">
                  <c:v>86.8</c:v>
                </c:pt>
                <c:pt idx="143">
                  <c:v>87.2</c:v>
                </c:pt>
                <c:pt idx="144">
                  <c:v>87.6</c:v>
                </c:pt>
                <c:pt idx="145">
                  <c:v>88</c:v>
                </c:pt>
                <c:pt idx="146">
                  <c:v>88.4</c:v>
                </c:pt>
                <c:pt idx="147">
                  <c:v>88.8</c:v>
                </c:pt>
                <c:pt idx="148">
                  <c:v>89.2</c:v>
                </c:pt>
                <c:pt idx="149">
                  <c:v>89.600000000000009</c:v>
                </c:pt>
                <c:pt idx="150">
                  <c:v>90</c:v>
                </c:pt>
                <c:pt idx="151">
                  <c:v>90.4</c:v>
                </c:pt>
                <c:pt idx="152">
                  <c:v>90.8</c:v>
                </c:pt>
                <c:pt idx="153">
                  <c:v>91.2</c:v>
                </c:pt>
                <c:pt idx="154">
                  <c:v>91.600000000000009</c:v>
                </c:pt>
                <c:pt idx="155">
                  <c:v>92</c:v>
                </c:pt>
                <c:pt idx="156">
                  <c:v>92.4</c:v>
                </c:pt>
                <c:pt idx="157">
                  <c:v>92.800000000000011</c:v>
                </c:pt>
                <c:pt idx="158">
                  <c:v>93.2</c:v>
                </c:pt>
                <c:pt idx="159">
                  <c:v>93.600000000000009</c:v>
                </c:pt>
                <c:pt idx="160">
                  <c:v>94</c:v>
                </c:pt>
                <c:pt idx="161">
                  <c:v>94.399999999999991</c:v>
                </c:pt>
                <c:pt idx="162">
                  <c:v>94.8</c:v>
                </c:pt>
                <c:pt idx="163">
                  <c:v>95.199999999999989</c:v>
                </c:pt>
                <c:pt idx="164">
                  <c:v>95.6</c:v>
                </c:pt>
                <c:pt idx="165">
                  <c:v>96</c:v>
                </c:pt>
                <c:pt idx="166">
                  <c:v>96.399999999999991</c:v>
                </c:pt>
                <c:pt idx="167">
                  <c:v>96.8</c:v>
                </c:pt>
                <c:pt idx="168">
                  <c:v>97.2</c:v>
                </c:pt>
                <c:pt idx="169">
                  <c:v>97.6</c:v>
                </c:pt>
                <c:pt idx="170">
                  <c:v>98</c:v>
                </c:pt>
                <c:pt idx="171">
                  <c:v>98.4</c:v>
                </c:pt>
                <c:pt idx="172">
                  <c:v>98.8</c:v>
                </c:pt>
                <c:pt idx="173">
                  <c:v>99.2</c:v>
                </c:pt>
                <c:pt idx="174">
                  <c:v>99.6</c:v>
                </c:pt>
                <c:pt idx="175">
                  <c:v>100</c:v>
                </c:pt>
                <c:pt idx="176">
                  <c:v>100.4</c:v>
                </c:pt>
                <c:pt idx="177">
                  <c:v>100.8</c:v>
                </c:pt>
                <c:pt idx="178">
                  <c:v>101.2</c:v>
                </c:pt>
                <c:pt idx="179">
                  <c:v>101.6</c:v>
                </c:pt>
                <c:pt idx="180">
                  <c:v>102</c:v>
                </c:pt>
                <c:pt idx="181">
                  <c:v>102.4</c:v>
                </c:pt>
                <c:pt idx="182">
                  <c:v>102.8</c:v>
                </c:pt>
                <c:pt idx="183">
                  <c:v>103.2</c:v>
                </c:pt>
                <c:pt idx="184">
                  <c:v>103.60000000000001</c:v>
                </c:pt>
                <c:pt idx="185">
                  <c:v>104</c:v>
                </c:pt>
                <c:pt idx="186">
                  <c:v>104.4</c:v>
                </c:pt>
                <c:pt idx="187">
                  <c:v>104.80000000000001</c:v>
                </c:pt>
                <c:pt idx="188">
                  <c:v>105.2</c:v>
                </c:pt>
                <c:pt idx="189">
                  <c:v>105.60000000000001</c:v>
                </c:pt>
                <c:pt idx="190">
                  <c:v>106</c:v>
                </c:pt>
                <c:pt idx="191">
                  <c:v>106.4</c:v>
                </c:pt>
                <c:pt idx="192">
                  <c:v>106.80000000000001</c:v>
                </c:pt>
                <c:pt idx="193">
                  <c:v>107.2</c:v>
                </c:pt>
                <c:pt idx="194">
                  <c:v>107.60000000000001</c:v>
                </c:pt>
                <c:pt idx="195">
                  <c:v>108</c:v>
                </c:pt>
                <c:pt idx="196">
                  <c:v>108.4</c:v>
                </c:pt>
                <c:pt idx="197">
                  <c:v>108.80000000000001</c:v>
                </c:pt>
                <c:pt idx="198">
                  <c:v>109.2</c:v>
                </c:pt>
                <c:pt idx="199">
                  <c:v>109.60000000000001</c:v>
                </c:pt>
                <c:pt idx="200">
                  <c:v>110.00000000000001</c:v>
                </c:pt>
                <c:pt idx="201">
                  <c:v>110.4</c:v>
                </c:pt>
                <c:pt idx="202">
                  <c:v>110.80000000000001</c:v>
                </c:pt>
                <c:pt idx="203">
                  <c:v>111.20000000000002</c:v>
                </c:pt>
                <c:pt idx="204">
                  <c:v>111.60000000000001</c:v>
                </c:pt>
                <c:pt idx="205">
                  <c:v>112.00000000000001</c:v>
                </c:pt>
                <c:pt idx="206">
                  <c:v>112.4</c:v>
                </c:pt>
                <c:pt idx="207">
                  <c:v>112.79999999999998</c:v>
                </c:pt>
                <c:pt idx="208">
                  <c:v>113.19999999999999</c:v>
                </c:pt>
                <c:pt idx="209">
                  <c:v>113.6</c:v>
                </c:pt>
                <c:pt idx="210">
                  <c:v>113.99999999999999</c:v>
                </c:pt>
                <c:pt idx="211">
                  <c:v>114.39999999999999</c:v>
                </c:pt>
                <c:pt idx="212">
                  <c:v>114.8</c:v>
                </c:pt>
                <c:pt idx="213">
                  <c:v>115.19999999999999</c:v>
                </c:pt>
                <c:pt idx="214">
                  <c:v>115.6</c:v>
                </c:pt>
                <c:pt idx="215">
                  <c:v>115.99999999999999</c:v>
                </c:pt>
                <c:pt idx="216">
                  <c:v>116.39999999999999</c:v>
                </c:pt>
                <c:pt idx="217">
                  <c:v>116.8</c:v>
                </c:pt>
                <c:pt idx="218">
                  <c:v>117.19999999999999</c:v>
                </c:pt>
                <c:pt idx="219">
                  <c:v>117.6</c:v>
                </c:pt>
                <c:pt idx="220">
                  <c:v>118</c:v>
                </c:pt>
                <c:pt idx="221">
                  <c:v>118.39999999999999</c:v>
                </c:pt>
                <c:pt idx="222">
                  <c:v>118.8</c:v>
                </c:pt>
                <c:pt idx="223">
                  <c:v>119.19999999999999</c:v>
                </c:pt>
                <c:pt idx="224">
                  <c:v>119.6</c:v>
                </c:pt>
                <c:pt idx="225">
                  <c:v>120</c:v>
                </c:pt>
                <c:pt idx="226">
                  <c:v>120.39999999999999</c:v>
                </c:pt>
                <c:pt idx="227">
                  <c:v>120.8</c:v>
                </c:pt>
                <c:pt idx="228">
                  <c:v>121.2</c:v>
                </c:pt>
                <c:pt idx="229">
                  <c:v>121.6</c:v>
                </c:pt>
                <c:pt idx="230">
                  <c:v>122</c:v>
                </c:pt>
                <c:pt idx="231">
                  <c:v>122.39999999999999</c:v>
                </c:pt>
                <c:pt idx="232">
                  <c:v>122.8</c:v>
                </c:pt>
                <c:pt idx="233">
                  <c:v>123.2</c:v>
                </c:pt>
                <c:pt idx="234">
                  <c:v>123.6</c:v>
                </c:pt>
                <c:pt idx="235">
                  <c:v>124</c:v>
                </c:pt>
                <c:pt idx="236">
                  <c:v>124.4</c:v>
                </c:pt>
                <c:pt idx="237">
                  <c:v>124.8</c:v>
                </c:pt>
                <c:pt idx="238">
                  <c:v>125.2</c:v>
                </c:pt>
                <c:pt idx="239">
                  <c:v>125.6</c:v>
                </c:pt>
                <c:pt idx="240">
                  <c:v>126</c:v>
                </c:pt>
                <c:pt idx="241">
                  <c:v>126.4</c:v>
                </c:pt>
                <c:pt idx="242">
                  <c:v>126.8</c:v>
                </c:pt>
                <c:pt idx="243">
                  <c:v>127.2</c:v>
                </c:pt>
                <c:pt idx="244">
                  <c:v>127.60000000000001</c:v>
                </c:pt>
                <c:pt idx="245">
                  <c:v>128</c:v>
                </c:pt>
                <c:pt idx="246">
                  <c:v>128.4</c:v>
                </c:pt>
                <c:pt idx="247">
                  <c:v>128.80000000000001</c:v>
                </c:pt>
                <c:pt idx="248">
                  <c:v>129.20000000000002</c:v>
                </c:pt>
                <c:pt idx="249">
                  <c:v>129.6</c:v>
                </c:pt>
                <c:pt idx="250">
                  <c:v>130</c:v>
                </c:pt>
              </c:numCache>
            </c:numRef>
          </c:cat>
          <c:val>
            <c:numRef>
              <c:f>'Regul_Rend - Complet_FluxoConst'!$V$12:$V$262</c:f>
              <c:numCache>
                <c:formatCode>General</c:formatCode>
                <c:ptCount val="251"/>
                <c:pt idx="0">
                  <c:v>-0.60757543790391899</c:v>
                </c:pt>
                <c:pt idx="1">
                  <c:v>-0.61519302943510101</c:v>
                </c:pt>
                <c:pt idx="2">
                  <c:v>-0.622797822132518</c:v>
                </c:pt>
                <c:pt idx="3">
                  <c:v>-0.63038981305771002</c:v>
                </c:pt>
                <c:pt idx="4">
                  <c:v>-0.637968999274381</c:v>
                </c:pt>
                <c:pt idx="5">
                  <c:v>-0.64553537785212201</c:v>
                </c:pt>
                <c:pt idx="6">
                  <c:v>-0.65308894586644595</c:v>
                </c:pt>
                <c:pt idx="7">
                  <c:v>-0.66062970039507796</c:v>
                </c:pt>
                <c:pt idx="8">
                  <c:v>-0.66815763851799703</c:v>
                </c:pt>
                <c:pt idx="9">
                  <c:v>-0.67567275732106502</c:v>
                </c:pt>
                <c:pt idx="10">
                  <c:v>-0.68317505389700695</c:v>
                </c:pt>
                <c:pt idx="11">
                  <c:v>-0.69066452533709499</c:v>
                </c:pt>
                <c:pt idx="12">
                  <c:v>-0.69814116873947696</c:v>
                </c:pt>
                <c:pt idx="13">
                  <c:v>-0.70560498120822501</c:v>
                </c:pt>
                <c:pt idx="14">
                  <c:v>-0.71305595984968795</c:v>
                </c:pt>
                <c:pt idx="15">
                  <c:v>-0.720494101772436</c:v>
                </c:pt>
                <c:pt idx="16">
                  <c:v>-0.72791940409103695</c:v>
                </c:pt>
                <c:pt idx="17">
                  <c:v>-0.735331863926033</c:v>
                </c:pt>
                <c:pt idx="18">
                  <c:v>-0.74273147840019405</c:v>
                </c:pt>
                <c:pt idx="19">
                  <c:v>-0.75011824463771604</c:v>
                </c:pt>
                <c:pt idx="20">
                  <c:v>-0.75749215977238404</c:v>
                </c:pt>
                <c:pt idx="21">
                  <c:v>-0.76485322093849395</c:v>
                </c:pt>
                <c:pt idx="22">
                  <c:v>-0.77220142527629898</c:v>
                </c:pt>
                <c:pt idx="23">
                  <c:v>-0.77953676992745602</c:v>
                </c:pt>
                <c:pt idx="24">
                  <c:v>-0.786859252039672</c:v>
                </c:pt>
                <c:pt idx="25">
                  <c:v>-0.79416886876743698</c:v>
                </c:pt>
                <c:pt idx="26">
                  <c:v>-0.80146561726398302</c:v>
                </c:pt>
                <c:pt idx="27">
                  <c:v>-0.80874949469039503</c:v>
                </c:pt>
                <c:pt idx="28">
                  <c:v>-0.81602049821006195</c:v>
                </c:pt>
                <c:pt idx="29">
                  <c:v>-0.82327862499337601</c:v>
                </c:pt>
                <c:pt idx="30">
                  <c:v>-0.83052387221292001</c:v>
                </c:pt>
                <c:pt idx="31">
                  <c:v>-0.83775623704381796</c:v>
                </c:pt>
                <c:pt idx="32">
                  <c:v>-0.84497571666715099</c:v>
                </c:pt>
                <c:pt idx="33">
                  <c:v>-0.85218230827089103</c:v>
                </c:pt>
                <c:pt idx="34">
                  <c:v>-0.85937600904182398</c:v>
                </c:pt>
                <c:pt idx="35">
                  <c:v>-0.86655681617364499</c:v>
                </c:pt>
                <c:pt idx="36">
                  <c:v>-0.87372472686516101</c:v>
                </c:pt>
                <c:pt idx="37">
                  <c:v>-0.880879738321246</c:v>
                </c:pt>
                <c:pt idx="38">
                  <c:v>-0.88802184774375004</c:v>
                </c:pt>
                <c:pt idx="39">
                  <c:v>-0.89515105234414405</c:v>
                </c:pt>
                <c:pt idx="40">
                  <c:v>-0.90226734934000297</c:v>
                </c:pt>
                <c:pt idx="41">
                  <c:v>-0.90937073594768203</c:v>
                </c:pt>
                <c:pt idx="42">
                  <c:v>-0.91646120939140896</c:v>
                </c:pt>
                <c:pt idx="43">
                  <c:v>-0.92353876689784598</c:v>
                </c:pt>
                <c:pt idx="44">
                  <c:v>-0.93060340570163602</c:v>
                </c:pt>
                <c:pt idx="45">
                  <c:v>-0.93765512303515497</c:v>
                </c:pt>
                <c:pt idx="46">
                  <c:v>-0.94469391614154596</c:v>
                </c:pt>
                <c:pt idx="47">
                  <c:v>-0.95171978226454601</c:v>
                </c:pt>
                <c:pt idx="48">
                  <c:v>-0.95873271865399101</c:v>
                </c:pt>
                <c:pt idx="49">
                  <c:v>-0.96573272256036402</c:v>
                </c:pt>
                <c:pt idx="50">
                  <c:v>-0.97271979124388197</c:v>
                </c:pt>
                <c:pt idx="51">
                  <c:v>-0.97969392196543603</c:v>
                </c:pt>
                <c:pt idx="52">
                  <c:v>-0.98665511199205502</c:v>
                </c:pt>
                <c:pt idx="53">
                  <c:v>-0.99360335859134596</c:v>
                </c:pt>
                <c:pt idx="54">
                  <c:v>-1.00053865904085</c:v>
                </c:pt>
                <c:pt idx="55">
                  <c:v>-1.00746101061858</c:v>
                </c:pt>
                <c:pt idx="56">
                  <c:v>-1.0143704106079301</c:v>
                </c:pt>
                <c:pt idx="57">
                  <c:v>-1.0212668562965601</c:v>
                </c:pt>
                <c:pt idx="58">
                  <c:v>-1.02815034497646</c:v>
                </c:pt>
                <c:pt idx="59">
                  <c:v>-1.0350208739449001</c:v>
                </c:pt>
                <c:pt idx="60">
                  <c:v>-1.0418784404997801</c:v>
                </c:pt>
                <c:pt idx="61">
                  <c:v>-1.0487230419489</c:v>
                </c:pt>
                <c:pt idx="62">
                  <c:v>-1.0555546756006999</c:v>
                </c:pt>
                <c:pt idx="63">
                  <c:v>-1.06237333876978</c:v>
                </c:pt>
                <c:pt idx="64">
                  <c:v>-1.0691790287715499</c:v>
                </c:pt>
                <c:pt idx="65">
                  <c:v>-1.0759717429311499</c:v>
                </c:pt>
                <c:pt idx="66">
                  <c:v>-1.0827514785744901</c:v>
                </c:pt>
                <c:pt idx="67">
                  <c:v>-1.0895182330336901</c:v>
                </c:pt>
                <c:pt idx="68">
                  <c:v>-1.09627200364162</c:v>
                </c:pt>
                <c:pt idx="69">
                  <c:v>-1.1030127877409499</c:v>
                </c:pt>
                <c:pt idx="70">
                  <c:v>-1.1097405826750999</c:v>
                </c:pt>
                <c:pt idx="71">
                  <c:v>-1.11645538579373</c:v>
                </c:pt>
                <c:pt idx="72">
                  <c:v>-1.12315719444728</c:v>
                </c:pt>
                <c:pt idx="73">
                  <c:v>-1.12984600599603</c:v>
                </c:pt>
                <c:pt idx="74">
                  <c:v>-1.1365218178010501</c:v>
                </c:pt>
                <c:pt idx="75">
                  <c:v>-1.1431846272286601</c:v>
                </c:pt>
                <c:pt idx="76">
                  <c:v>-1.14983443164972</c:v>
                </c:pt>
                <c:pt idx="77">
                  <c:v>-1.1564712284384799</c:v>
                </c:pt>
                <c:pt idx="78">
                  <c:v>-1.1630950149782899</c:v>
                </c:pt>
                <c:pt idx="79">
                  <c:v>-1.16970578864775</c:v>
                </c:pt>
                <c:pt idx="80">
                  <c:v>-1.1763035468390199</c:v>
                </c:pt>
                <c:pt idx="81">
                  <c:v>-1.18288828694329</c:v>
                </c:pt>
                <c:pt idx="82">
                  <c:v>-1.18946000636067</c:v>
                </c:pt>
                <c:pt idx="83">
                  <c:v>-1.1960187024912201</c:v>
                </c:pt>
                <c:pt idx="84">
                  <c:v>-1.20256437273858</c:v>
                </c:pt>
                <c:pt idx="85">
                  <c:v>-1.2090970145180699</c:v>
                </c:pt>
                <c:pt idx="86">
                  <c:v>-1.2156166252440599</c:v>
                </c:pt>
                <c:pt idx="87">
                  <c:v>-1.2221232023353901</c:v>
                </c:pt>
                <c:pt idx="88">
                  <c:v>-1.2286167432144599</c:v>
                </c:pt>
                <c:pt idx="89">
                  <c:v>-1.2350972453127</c:v>
                </c:pt>
                <c:pt idx="90">
                  <c:v>-1.24156470606237</c:v>
                </c:pt>
                <c:pt idx="91">
                  <c:v>-1.2480191229012301</c:v>
                </c:pt>
                <c:pt idx="92">
                  <c:v>-1.2544604932714101</c:v>
                </c:pt>
                <c:pt idx="93">
                  <c:v>-1.2608888146205299</c:v>
                </c:pt>
                <c:pt idx="94">
                  <c:v>-1.26730408439705</c:v>
                </c:pt>
                <c:pt idx="95">
                  <c:v>-1.27370630005943</c:v>
                </c:pt>
                <c:pt idx="96">
                  <c:v>-1.28009545906696</c:v>
                </c:pt>
                <c:pt idx="97">
                  <c:v>-1.2864715588853499</c:v>
                </c:pt>
                <c:pt idx="98">
                  <c:v>-1.2928345969811399</c:v>
                </c:pt>
                <c:pt idx="99">
                  <c:v>-1.29918457083084</c:v>
                </c:pt>
                <c:pt idx="100">
                  <c:v>-1.305521477911</c:v>
                </c:pt>
                <c:pt idx="101">
                  <c:v>-1.3118453157072401</c:v>
                </c:pt>
                <c:pt idx="102">
                  <c:v>-1.3181560817042799</c:v>
                </c:pt>
                <c:pt idx="103">
                  <c:v>-1.3244537733949799</c:v>
                </c:pt>
                <c:pt idx="104">
                  <c:v>-1.3307383882750601</c:v>
                </c:pt>
                <c:pt idx="105">
                  <c:v>-1.3370099238483</c:v>
                </c:pt>
                <c:pt idx="106">
                  <c:v>-1.34326837761763</c:v>
                </c:pt>
                <c:pt idx="107">
                  <c:v>-1.34951374709422</c:v>
                </c:pt>
                <c:pt idx="108">
                  <c:v>-1.35574602979291</c:v>
                </c:pt>
                <c:pt idx="109">
                  <c:v>-1.3619652232330799</c:v>
                </c:pt>
                <c:pt idx="110">
                  <c:v>-1.3681713249387499</c:v>
                </c:pt>
                <c:pt idx="111">
                  <c:v>-1.37436433243843</c:v>
                </c:pt>
                <c:pt idx="112">
                  <c:v>-1.3805442432653501</c:v>
                </c:pt>
                <c:pt idx="113">
                  <c:v>-1.3867110549572499</c:v>
                </c:pt>
                <c:pt idx="114">
                  <c:v>-1.39286476505648</c:v>
                </c:pt>
                <c:pt idx="115">
                  <c:v>-1.3990053711091699</c:v>
                </c:pt>
                <c:pt idx="116">
                  <c:v>-1.4051328706696</c:v>
                </c:pt>
                <c:pt idx="117">
                  <c:v>-1.4112472612912399</c:v>
                </c:pt>
                <c:pt idx="118">
                  <c:v>-1.4173485405358399</c:v>
                </c:pt>
                <c:pt idx="119">
                  <c:v>-1.4234367059689099</c:v>
                </c:pt>
                <c:pt idx="120">
                  <c:v>-1.4295117551604899</c:v>
                </c:pt>
                <c:pt idx="121">
                  <c:v>-1.4355736856853401</c:v>
                </c:pt>
                <c:pt idx="122">
                  <c:v>-1.4416224951228001</c:v>
                </c:pt>
                <c:pt idx="123">
                  <c:v>-1.44765818105779</c:v>
                </c:pt>
                <c:pt idx="124">
                  <c:v>-1.45368074107628</c:v>
                </c:pt>
                <c:pt idx="125">
                  <c:v>-1.4596901727734299</c:v>
                </c:pt>
                <c:pt idx="126">
                  <c:v>-1.4656864737489701</c:v>
                </c:pt>
                <c:pt idx="127">
                  <c:v>-1.47166964160379</c:v>
                </c:pt>
                <c:pt idx="128">
                  <c:v>-1.4776396739433499</c:v>
                </c:pt>
                <c:pt idx="129">
                  <c:v>-1.48359656838236</c:v>
                </c:pt>
                <c:pt idx="130">
                  <c:v>-1.4895403225366499</c:v>
                </c:pt>
                <c:pt idx="131">
                  <c:v>-1.4954709340274801</c:v>
                </c:pt>
                <c:pt idx="132">
                  <c:v>-1.5013884004809199</c:v>
                </c:pt>
                <c:pt idx="133">
                  <c:v>-1.5072927195276999</c:v>
                </c:pt>
                <c:pt idx="134">
                  <c:v>-1.51318388880326</c:v>
                </c:pt>
                <c:pt idx="135">
                  <c:v>-1.5190619059477</c:v>
                </c:pt>
                <c:pt idx="136">
                  <c:v>-1.5249267686058701</c:v>
                </c:pt>
                <c:pt idx="137">
                  <c:v>-1.5307784744273101</c:v>
                </c:pt>
                <c:pt idx="138">
                  <c:v>-1.5366170210671699</c:v>
                </c:pt>
                <c:pt idx="139">
                  <c:v>-1.5424424061817299</c:v>
                </c:pt>
                <c:pt idx="140">
                  <c:v>-1.5482546274373801</c:v>
                </c:pt>
                <c:pt idx="141">
                  <c:v>-1.55405368250075</c:v>
                </c:pt>
                <c:pt idx="142">
                  <c:v>-1.55983956904863</c:v>
                </c:pt>
                <c:pt idx="143">
                  <c:v>-1.5656122847534599</c:v>
                </c:pt>
                <c:pt idx="144">
                  <c:v>-1.57137182730153</c:v>
                </c:pt>
                <c:pt idx="145">
                  <c:v>-1.57711819437844</c:v>
                </c:pt>
                <c:pt idx="146">
                  <c:v>-1.5828513836789899</c:v>
                </c:pt>
                <c:pt idx="147">
                  <c:v>-1.5885713928973699</c:v>
                </c:pt>
                <c:pt idx="148">
                  <c:v>-1.59427821973615</c:v>
                </c:pt>
                <c:pt idx="149">
                  <c:v>-1.5999718619008401</c:v>
                </c:pt>
                <c:pt idx="150">
                  <c:v>-1.6056523171053301</c:v>
                </c:pt>
                <c:pt idx="151">
                  <c:v>-1.6113195830628799</c:v>
                </c:pt>
                <c:pt idx="152">
                  <c:v>-1.61697365749419</c:v>
                </c:pt>
                <c:pt idx="153">
                  <c:v>-1.6226145381266399</c:v>
                </c:pt>
                <c:pt idx="154">
                  <c:v>-1.62824222269049</c:v>
                </c:pt>
                <c:pt idx="155">
                  <c:v>-1.6338567089190501</c:v>
                </c:pt>
                <c:pt idx="156">
                  <c:v>-1.6394579945522201</c:v>
                </c:pt>
                <c:pt idx="157">
                  <c:v>-1.6450460773373801</c:v>
                </c:pt>
                <c:pt idx="158">
                  <c:v>-1.65062095502129</c:v>
                </c:pt>
                <c:pt idx="159">
                  <c:v>-1.65618262535923</c:v>
                </c:pt>
                <c:pt idx="160">
                  <c:v>-1.6617310861093399</c:v>
                </c:pt>
                <c:pt idx="161">
                  <c:v>-1.6672663350382999</c:v>
                </c:pt>
                <c:pt idx="162">
                  <c:v>-1.67278836991214</c:v>
                </c:pt>
                <c:pt idx="163">
                  <c:v>-1.6782971885053599</c:v>
                </c:pt>
                <c:pt idx="164">
                  <c:v>-1.68379278859544</c:v>
                </c:pt>
                <c:pt idx="165">
                  <c:v>-1.68927516796835</c:v>
                </c:pt>
                <c:pt idx="166">
                  <c:v>-1.69474432440947</c:v>
                </c:pt>
                <c:pt idx="167">
                  <c:v>-1.7002002557126099</c:v>
                </c:pt>
                <c:pt idx="168">
                  <c:v>-1.7056429596746601</c:v>
                </c:pt>
                <c:pt idx="169">
                  <c:v>-1.71107243410097</c:v>
                </c:pt>
                <c:pt idx="170">
                  <c:v>-1.71648867679536</c:v>
                </c:pt>
                <c:pt idx="171">
                  <c:v>-1.72189168557295</c:v>
                </c:pt>
                <c:pt idx="172">
                  <c:v>-1.7272814582509</c:v>
                </c:pt>
                <c:pt idx="173">
                  <c:v>-1.7326579926494601</c:v>
                </c:pt>
                <c:pt idx="174">
                  <c:v>-1.7380212865965501</c:v>
                </c:pt>
                <c:pt idx="175">
                  <c:v>-1.74337133792305</c:v>
                </c:pt>
                <c:pt idx="176">
                  <c:v>-1.7487081444684001</c:v>
                </c:pt>
                <c:pt idx="177">
                  <c:v>-1.7540317040714499</c:v>
                </c:pt>
                <c:pt idx="178">
                  <c:v>-1.7593420145796399</c:v>
                </c:pt>
                <c:pt idx="179">
                  <c:v>-1.7646390738442901</c:v>
                </c:pt>
                <c:pt idx="180">
                  <c:v>-1.7699228797208499</c:v>
                </c:pt>
                <c:pt idx="181">
                  <c:v>-1.77519343007316</c:v>
                </c:pt>
                <c:pt idx="182">
                  <c:v>-1.7804507227636801</c:v>
                </c:pt>
                <c:pt idx="183">
                  <c:v>-1.78569475566615</c:v>
                </c:pt>
                <c:pt idx="184">
                  <c:v>-1.79092552665653</c:v>
                </c:pt>
                <c:pt idx="185">
                  <c:v>-1.7961430336128801</c:v>
                </c:pt>
                <c:pt idx="186">
                  <c:v>-1.80134727442367</c:v>
                </c:pt>
                <c:pt idx="187">
                  <c:v>-1.80653824697964</c:v>
                </c:pt>
                <c:pt idx="188">
                  <c:v>-1.81171594917455</c:v>
                </c:pt>
                <c:pt idx="189">
                  <c:v>-1.81688037890987</c:v>
                </c:pt>
                <c:pt idx="190">
                  <c:v>-1.82203153409025</c:v>
                </c:pt>
                <c:pt idx="191">
                  <c:v>-1.8271694126287701</c:v>
                </c:pt>
                <c:pt idx="192">
                  <c:v>-1.83229401243721</c:v>
                </c:pt>
                <c:pt idx="193">
                  <c:v>-1.83740533143958</c:v>
                </c:pt>
                <c:pt idx="194">
                  <c:v>-1.84250336755754</c:v>
                </c:pt>
                <c:pt idx="195">
                  <c:v>-1.8475881187240499</c:v>
                </c:pt>
                <c:pt idx="196">
                  <c:v>-1.85265958287343</c:v>
                </c:pt>
                <c:pt idx="197">
                  <c:v>-1.8577177579459001</c:v>
                </c:pt>
                <c:pt idx="198">
                  <c:v>-1.8627626418866201</c:v>
                </c:pt>
                <c:pt idx="199">
                  <c:v>-1.8677942326466199</c:v>
                </c:pt>
                <c:pt idx="200">
                  <c:v>-1.8728125281783301</c:v>
                </c:pt>
                <c:pt idx="201">
                  <c:v>-1.87781752644461</c:v>
                </c:pt>
                <c:pt idx="202">
                  <c:v>-1.8828092254095801</c:v>
                </c:pt>
                <c:pt idx="203">
                  <c:v>-1.88778762304435</c:v>
                </c:pt>
                <c:pt idx="204">
                  <c:v>-1.89275271732117</c:v>
                </c:pt>
                <c:pt idx="205">
                  <c:v>-1.8977045062229501</c:v>
                </c:pt>
                <c:pt idx="206">
                  <c:v>-1.9026429877347699</c:v>
                </c:pt>
                <c:pt idx="207">
                  <c:v>-1.9075681598449299</c:v>
                </c:pt>
                <c:pt idx="208">
                  <c:v>-1.9124800205485</c:v>
                </c:pt>
                <c:pt idx="209">
                  <c:v>-1.9173785678475199</c:v>
                </c:pt>
                <c:pt idx="210">
                  <c:v>-1.9222637997470899</c:v>
                </c:pt>
                <c:pt idx="211">
                  <c:v>-1.92713571425563</c:v>
                </c:pt>
                <c:pt idx="212">
                  <c:v>-1.9319943093883101</c:v>
                </c:pt>
                <c:pt idx="213">
                  <c:v>-1.9368395831672101</c:v>
                </c:pt>
                <c:pt idx="214">
                  <c:v>-1.94167153361764</c:v>
                </c:pt>
                <c:pt idx="215">
                  <c:v>-1.9464901587672401</c:v>
                </c:pt>
                <c:pt idx="216">
                  <c:v>-1.9512954566540299</c:v>
                </c:pt>
                <c:pt idx="217">
                  <c:v>-1.95608742531757</c:v>
                </c:pt>
                <c:pt idx="218">
                  <c:v>-1.96086606280424</c:v>
                </c:pt>
                <c:pt idx="219">
                  <c:v>-1.9656313671618499</c:v>
                </c:pt>
                <c:pt idx="220">
                  <c:v>-1.97038333644875</c:v>
                </c:pt>
                <c:pt idx="221">
                  <c:v>-1.9751219687255599</c:v>
                </c:pt>
                <c:pt idx="222">
                  <c:v>-1.97984726205529</c:v>
                </c:pt>
                <c:pt idx="223">
                  <c:v>-1.9845592145114599</c:v>
                </c:pt>
                <c:pt idx="224">
                  <c:v>-1.9892578241690499</c:v>
                </c:pt>
                <c:pt idx="225">
                  <c:v>-1.9939430891099501</c:v>
                </c:pt>
                <c:pt idx="226">
                  <c:v>-1.99861500741744</c:v>
                </c:pt>
                <c:pt idx="227">
                  <c:v>-2.00327357718538</c:v>
                </c:pt>
                <c:pt idx="228">
                  <c:v>-2.0079187965091001</c:v>
                </c:pt>
                <c:pt idx="229">
                  <c:v>-2.0125506634907802</c:v>
                </c:pt>
                <c:pt idx="230">
                  <c:v>-2.0171691762350501</c:v>
                </c:pt>
                <c:pt idx="231">
                  <c:v>-2.0217743328534801</c:v>
                </c:pt>
                <c:pt idx="232">
                  <c:v>-2.0263661314644401</c:v>
                </c:pt>
                <c:pt idx="233">
                  <c:v>-2.0309445701887898</c:v>
                </c:pt>
                <c:pt idx="234">
                  <c:v>-2.0355096471542402</c:v>
                </c:pt>
                <c:pt idx="235">
                  <c:v>-2.0400613604900499</c:v>
                </c:pt>
                <c:pt idx="236">
                  <c:v>-2.0445997083361198</c:v>
                </c:pt>
                <c:pt idx="237">
                  <c:v>-2.0491246888336501</c:v>
                </c:pt>
                <c:pt idx="238">
                  <c:v>-2.0536363001309299</c:v>
                </c:pt>
                <c:pt idx="239">
                  <c:v>-2.0581345403776798</c:v>
                </c:pt>
                <c:pt idx="240">
                  <c:v>-2.0626194077351698</c:v>
                </c:pt>
                <c:pt idx="241">
                  <c:v>-2.0670909003625999</c:v>
                </c:pt>
                <c:pt idx="242">
                  <c:v>-2.07154901643045</c:v>
                </c:pt>
                <c:pt idx="243">
                  <c:v>-2.0759937541109399</c:v>
                </c:pt>
                <c:pt idx="244">
                  <c:v>-2.08042511158316</c:v>
                </c:pt>
                <c:pt idx="245">
                  <c:v>-2.0848430870286401</c:v>
                </c:pt>
                <c:pt idx="246">
                  <c:v>-2.08924767863591</c:v>
                </c:pt>
                <c:pt idx="247">
                  <c:v>-2.0936388845995202</c:v>
                </c:pt>
                <c:pt idx="248">
                  <c:v>-2.0980167031210302</c:v>
                </c:pt>
                <c:pt idx="249">
                  <c:v>-2.1023811323990298</c:v>
                </c:pt>
                <c:pt idx="250">
                  <c:v>-2.1067321706462998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4ABD-9E11-774568333BF7}"/>
            </c:ext>
          </c:extLst>
        </c:ser>
        <c:ser>
          <c:idx val="1"/>
          <c:order val="1"/>
          <c:tx>
            <c:strRef>
              <c:f>'Regul_Rend - Complet_FluxoConst'!$W$11</c:f>
              <c:strCache>
                <c:ptCount val="1"/>
                <c:pt idx="0">
                  <c:v>Fluxo Constante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75"/>
            <c:marker>
              <c:symbol val="circle"/>
              <c:size val="5"/>
              <c:spPr>
                <a:solidFill>
                  <a:srgbClr val="FF0000"/>
                </a:solidFill>
                <a:ln w="381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4A6-4ABD-9E11-774568333BF7}"/>
              </c:ext>
            </c:extLst>
          </c:dPt>
          <c:cat>
            <c:numRef>
              <c:f>'Regul_Rend - Complet_FluxoConst'!$D$12:$D$262</c:f>
              <c:numCache>
                <c:formatCode>General</c:formatCode>
                <c:ptCount val="251"/>
                <c:pt idx="0">
                  <c:v>30</c:v>
                </c:pt>
                <c:pt idx="1">
                  <c:v>30.4</c:v>
                </c:pt>
                <c:pt idx="2">
                  <c:v>30.8</c:v>
                </c:pt>
                <c:pt idx="3">
                  <c:v>31.2</c:v>
                </c:pt>
                <c:pt idx="4">
                  <c:v>31.6</c:v>
                </c:pt>
                <c:pt idx="5">
                  <c:v>32</c:v>
                </c:pt>
                <c:pt idx="6">
                  <c:v>32.4</c:v>
                </c:pt>
                <c:pt idx="7">
                  <c:v>32.800000000000004</c:v>
                </c:pt>
                <c:pt idx="8">
                  <c:v>33.200000000000003</c:v>
                </c:pt>
                <c:pt idx="9">
                  <c:v>33.6</c:v>
                </c:pt>
                <c:pt idx="10">
                  <c:v>34</c:v>
                </c:pt>
                <c:pt idx="11">
                  <c:v>34.4</c:v>
                </c:pt>
                <c:pt idx="12">
                  <c:v>34.799999999999997</c:v>
                </c:pt>
                <c:pt idx="13">
                  <c:v>35.199999999999996</c:v>
                </c:pt>
                <c:pt idx="14">
                  <c:v>35.6</c:v>
                </c:pt>
                <c:pt idx="15">
                  <c:v>36</c:v>
                </c:pt>
                <c:pt idx="16">
                  <c:v>36.4</c:v>
                </c:pt>
                <c:pt idx="17">
                  <c:v>36.799999999999997</c:v>
                </c:pt>
                <c:pt idx="18">
                  <c:v>37.200000000000003</c:v>
                </c:pt>
                <c:pt idx="19">
                  <c:v>37.6</c:v>
                </c:pt>
                <c:pt idx="20">
                  <c:v>38</c:v>
                </c:pt>
                <c:pt idx="21">
                  <c:v>38.4</c:v>
                </c:pt>
                <c:pt idx="22">
                  <c:v>38.800000000000004</c:v>
                </c:pt>
                <c:pt idx="23">
                  <c:v>39.200000000000003</c:v>
                </c:pt>
                <c:pt idx="24">
                  <c:v>39.6</c:v>
                </c:pt>
                <c:pt idx="25">
                  <c:v>40</c:v>
                </c:pt>
                <c:pt idx="26">
                  <c:v>40.400000000000006</c:v>
                </c:pt>
                <c:pt idx="27">
                  <c:v>40.799999999999997</c:v>
                </c:pt>
                <c:pt idx="28">
                  <c:v>41.199999999999996</c:v>
                </c:pt>
                <c:pt idx="29">
                  <c:v>41.6</c:v>
                </c:pt>
                <c:pt idx="30">
                  <c:v>42</c:v>
                </c:pt>
                <c:pt idx="31">
                  <c:v>42.4</c:v>
                </c:pt>
                <c:pt idx="32">
                  <c:v>42.8</c:v>
                </c:pt>
                <c:pt idx="33">
                  <c:v>43.2</c:v>
                </c:pt>
                <c:pt idx="34">
                  <c:v>43.6</c:v>
                </c:pt>
                <c:pt idx="35">
                  <c:v>44</c:v>
                </c:pt>
                <c:pt idx="36">
                  <c:v>44.4</c:v>
                </c:pt>
                <c:pt idx="37">
                  <c:v>44.800000000000004</c:v>
                </c:pt>
                <c:pt idx="38">
                  <c:v>45.2</c:v>
                </c:pt>
                <c:pt idx="39">
                  <c:v>45.6</c:v>
                </c:pt>
                <c:pt idx="40">
                  <c:v>46</c:v>
                </c:pt>
                <c:pt idx="41">
                  <c:v>46.400000000000006</c:v>
                </c:pt>
                <c:pt idx="42">
                  <c:v>46.800000000000004</c:v>
                </c:pt>
                <c:pt idx="43">
                  <c:v>47.199999999999996</c:v>
                </c:pt>
                <c:pt idx="44">
                  <c:v>47.599999999999994</c:v>
                </c:pt>
                <c:pt idx="45">
                  <c:v>48</c:v>
                </c:pt>
                <c:pt idx="46">
                  <c:v>48.4</c:v>
                </c:pt>
                <c:pt idx="47">
                  <c:v>48.8</c:v>
                </c:pt>
                <c:pt idx="48">
                  <c:v>49.2</c:v>
                </c:pt>
                <c:pt idx="49">
                  <c:v>49.6</c:v>
                </c:pt>
                <c:pt idx="50">
                  <c:v>50</c:v>
                </c:pt>
                <c:pt idx="51">
                  <c:v>50.4</c:v>
                </c:pt>
                <c:pt idx="52">
                  <c:v>50.8</c:v>
                </c:pt>
                <c:pt idx="53">
                  <c:v>51.2</c:v>
                </c:pt>
                <c:pt idx="54">
                  <c:v>51.6</c:v>
                </c:pt>
                <c:pt idx="55">
                  <c:v>52</c:v>
                </c:pt>
                <c:pt idx="56">
                  <c:v>52.400000000000006</c:v>
                </c:pt>
                <c:pt idx="57">
                  <c:v>52.800000000000004</c:v>
                </c:pt>
                <c:pt idx="58">
                  <c:v>53.2</c:v>
                </c:pt>
                <c:pt idx="59">
                  <c:v>53.6</c:v>
                </c:pt>
                <c:pt idx="60">
                  <c:v>54</c:v>
                </c:pt>
                <c:pt idx="61">
                  <c:v>54.400000000000006</c:v>
                </c:pt>
                <c:pt idx="62">
                  <c:v>54.800000000000004</c:v>
                </c:pt>
                <c:pt idx="63">
                  <c:v>55.2</c:v>
                </c:pt>
                <c:pt idx="64">
                  <c:v>55.600000000000009</c:v>
                </c:pt>
                <c:pt idx="65">
                  <c:v>56.000000000000007</c:v>
                </c:pt>
                <c:pt idx="66">
                  <c:v>56.399999999999991</c:v>
                </c:pt>
                <c:pt idx="67">
                  <c:v>56.8</c:v>
                </c:pt>
                <c:pt idx="68">
                  <c:v>57.199999999999996</c:v>
                </c:pt>
                <c:pt idx="69">
                  <c:v>57.599999999999994</c:v>
                </c:pt>
                <c:pt idx="70">
                  <c:v>57.999999999999993</c:v>
                </c:pt>
                <c:pt idx="71">
                  <c:v>58.4</c:v>
                </c:pt>
                <c:pt idx="72">
                  <c:v>58.8</c:v>
                </c:pt>
                <c:pt idx="73">
                  <c:v>59.199999999999996</c:v>
                </c:pt>
                <c:pt idx="74">
                  <c:v>59.599999999999994</c:v>
                </c:pt>
                <c:pt idx="75">
                  <c:v>60</c:v>
                </c:pt>
                <c:pt idx="76">
                  <c:v>60.4</c:v>
                </c:pt>
                <c:pt idx="77">
                  <c:v>60.8</c:v>
                </c:pt>
                <c:pt idx="78">
                  <c:v>61.199999999999996</c:v>
                </c:pt>
                <c:pt idx="79">
                  <c:v>61.6</c:v>
                </c:pt>
                <c:pt idx="80">
                  <c:v>62</c:v>
                </c:pt>
                <c:pt idx="81">
                  <c:v>62.4</c:v>
                </c:pt>
                <c:pt idx="82">
                  <c:v>62.8</c:v>
                </c:pt>
                <c:pt idx="83">
                  <c:v>63.2</c:v>
                </c:pt>
                <c:pt idx="84">
                  <c:v>63.6</c:v>
                </c:pt>
                <c:pt idx="85">
                  <c:v>64</c:v>
                </c:pt>
                <c:pt idx="86">
                  <c:v>64.400000000000006</c:v>
                </c:pt>
                <c:pt idx="87">
                  <c:v>64.8</c:v>
                </c:pt>
                <c:pt idx="88">
                  <c:v>65.2</c:v>
                </c:pt>
                <c:pt idx="89">
                  <c:v>65.600000000000009</c:v>
                </c:pt>
                <c:pt idx="90">
                  <c:v>66</c:v>
                </c:pt>
                <c:pt idx="91">
                  <c:v>66.400000000000006</c:v>
                </c:pt>
                <c:pt idx="92">
                  <c:v>66.8</c:v>
                </c:pt>
                <c:pt idx="93">
                  <c:v>67.2</c:v>
                </c:pt>
                <c:pt idx="94">
                  <c:v>67.600000000000009</c:v>
                </c:pt>
                <c:pt idx="95">
                  <c:v>68</c:v>
                </c:pt>
                <c:pt idx="96">
                  <c:v>68.400000000000006</c:v>
                </c:pt>
                <c:pt idx="97">
                  <c:v>68.8</c:v>
                </c:pt>
                <c:pt idx="98">
                  <c:v>69.199999999999989</c:v>
                </c:pt>
                <c:pt idx="99">
                  <c:v>69.599999999999994</c:v>
                </c:pt>
                <c:pt idx="100">
                  <c:v>70</c:v>
                </c:pt>
                <c:pt idx="101">
                  <c:v>70.399999999999991</c:v>
                </c:pt>
                <c:pt idx="102">
                  <c:v>70.8</c:v>
                </c:pt>
                <c:pt idx="103">
                  <c:v>71.2</c:v>
                </c:pt>
                <c:pt idx="104">
                  <c:v>71.599999999999994</c:v>
                </c:pt>
                <c:pt idx="105">
                  <c:v>72</c:v>
                </c:pt>
                <c:pt idx="106">
                  <c:v>72.399999999999991</c:v>
                </c:pt>
                <c:pt idx="107">
                  <c:v>72.8</c:v>
                </c:pt>
                <c:pt idx="108">
                  <c:v>73.2</c:v>
                </c:pt>
                <c:pt idx="109">
                  <c:v>73.599999999999994</c:v>
                </c:pt>
                <c:pt idx="110">
                  <c:v>74</c:v>
                </c:pt>
                <c:pt idx="111">
                  <c:v>74.400000000000006</c:v>
                </c:pt>
                <c:pt idx="112">
                  <c:v>74.8</c:v>
                </c:pt>
                <c:pt idx="113">
                  <c:v>75.2</c:v>
                </c:pt>
                <c:pt idx="114">
                  <c:v>75.599999999999994</c:v>
                </c:pt>
                <c:pt idx="115">
                  <c:v>76</c:v>
                </c:pt>
                <c:pt idx="116">
                  <c:v>76.400000000000006</c:v>
                </c:pt>
                <c:pt idx="117">
                  <c:v>76.8</c:v>
                </c:pt>
                <c:pt idx="118">
                  <c:v>77.2</c:v>
                </c:pt>
                <c:pt idx="119">
                  <c:v>77.600000000000009</c:v>
                </c:pt>
                <c:pt idx="120">
                  <c:v>78</c:v>
                </c:pt>
                <c:pt idx="121">
                  <c:v>78.400000000000006</c:v>
                </c:pt>
                <c:pt idx="122">
                  <c:v>78.8</c:v>
                </c:pt>
                <c:pt idx="123">
                  <c:v>79.2</c:v>
                </c:pt>
                <c:pt idx="124">
                  <c:v>79.600000000000009</c:v>
                </c:pt>
                <c:pt idx="125">
                  <c:v>80</c:v>
                </c:pt>
                <c:pt idx="126">
                  <c:v>80.400000000000006</c:v>
                </c:pt>
                <c:pt idx="127">
                  <c:v>80.800000000000011</c:v>
                </c:pt>
                <c:pt idx="128">
                  <c:v>81.2</c:v>
                </c:pt>
                <c:pt idx="129">
                  <c:v>81.599999999999994</c:v>
                </c:pt>
                <c:pt idx="130">
                  <c:v>82</c:v>
                </c:pt>
                <c:pt idx="131">
                  <c:v>82.399999999999991</c:v>
                </c:pt>
                <c:pt idx="132">
                  <c:v>82.8</c:v>
                </c:pt>
                <c:pt idx="133">
                  <c:v>83.2</c:v>
                </c:pt>
                <c:pt idx="134">
                  <c:v>83.6</c:v>
                </c:pt>
                <c:pt idx="135">
                  <c:v>84</c:v>
                </c:pt>
                <c:pt idx="136">
                  <c:v>84.399999999999991</c:v>
                </c:pt>
                <c:pt idx="137">
                  <c:v>84.8</c:v>
                </c:pt>
                <c:pt idx="138">
                  <c:v>85.2</c:v>
                </c:pt>
                <c:pt idx="139">
                  <c:v>85.6</c:v>
                </c:pt>
                <c:pt idx="140">
                  <c:v>86</c:v>
                </c:pt>
                <c:pt idx="141">
                  <c:v>86.4</c:v>
                </c:pt>
                <c:pt idx="142">
                  <c:v>86.8</c:v>
                </c:pt>
                <c:pt idx="143">
                  <c:v>87.2</c:v>
                </c:pt>
                <c:pt idx="144">
                  <c:v>87.6</c:v>
                </c:pt>
                <c:pt idx="145">
                  <c:v>88</c:v>
                </c:pt>
                <c:pt idx="146">
                  <c:v>88.4</c:v>
                </c:pt>
                <c:pt idx="147">
                  <c:v>88.8</c:v>
                </c:pt>
                <c:pt idx="148">
                  <c:v>89.2</c:v>
                </c:pt>
                <c:pt idx="149">
                  <c:v>89.600000000000009</c:v>
                </c:pt>
                <c:pt idx="150">
                  <c:v>90</c:v>
                </c:pt>
                <c:pt idx="151">
                  <c:v>90.4</c:v>
                </c:pt>
                <c:pt idx="152">
                  <c:v>90.8</c:v>
                </c:pt>
                <c:pt idx="153">
                  <c:v>91.2</c:v>
                </c:pt>
                <c:pt idx="154">
                  <c:v>91.600000000000009</c:v>
                </c:pt>
                <c:pt idx="155">
                  <c:v>92</c:v>
                </c:pt>
                <c:pt idx="156">
                  <c:v>92.4</c:v>
                </c:pt>
                <c:pt idx="157">
                  <c:v>92.800000000000011</c:v>
                </c:pt>
                <c:pt idx="158">
                  <c:v>93.2</c:v>
                </c:pt>
                <c:pt idx="159">
                  <c:v>93.600000000000009</c:v>
                </c:pt>
                <c:pt idx="160">
                  <c:v>94</c:v>
                </c:pt>
                <c:pt idx="161">
                  <c:v>94.399999999999991</c:v>
                </c:pt>
                <c:pt idx="162">
                  <c:v>94.8</c:v>
                </c:pt>
                <c:pt idx="163">
                  <c:v>95.199999999999989</c:v>
                </c:pt>
                <c:pt idx="164">
                  <c:v>95.6</c:v>
                </c:pt>
                <c:pt idx="165">
                  <c:v>96</c:v>
                </c:pt>
                <c:pt idx="166">
                  <c:v>96.399999999999991</c:v>
                </c:pt>
                <c:pt idx="167">
                  <c:v>96.8</c:v>
                </c:pt>
                <c:pt idx="168">
                  <c:v>97.2</c:v>
                </c:pt>
                <c:pt idx="169">
                  <c:v>97.6</c:v>
                </c:pt>
                <c:pt idx="170">
                  <c:v>98</c:v>
                </c:pt>
                <c:pt idx="171">
                  <c:v>98.4</c:v>
                </c:pt>
                <c:pt idx="172">
                  <c:v>98.8</c:v>
                </c:pt>
                <c:pt idx="173">
                  <c:v>99.2</c:v>
                </c:pt>
                <c:pt idx="174">
                  <c:v>99.6</c:v>
                </c:pt>
                <c:pt idx="175">
                  <c:v>100</c:v>
                </c:pt>
                <c:pt idx="176">
                  <c:v>100.4</c:v>
                </c:pt>
                <c:pt idx="177">
                  <c:v>100.8</c:v>
                </c:pt>
                <c:pt idx="178">
                  <c:v>101.2</c:v>
                </c:pt>
                <c:pt idx="179">
                  <c:v>101.6</c:v>
                </c:pt>
                <c:pt idx="180">
                  <c:v>102</c:v>
                </c:pt>
                <c:pt idx="181">
                  <c:v>102.4</c:v>
                </c:pt>
                <c:pt idx="182">
                  <c:v>102.8</c:v>
                </c:pt>
                <c:pt idx="183">
                  <c:v>103.2</c:v>
                </c:pt>
                <c:pt idx="184">
                  <c:v>103.60000000000001</c:v>
                </c:pt>
                <c:pt idx="185">
                  <c:v>104</c:v>
                </c:pt>
                <c:pt idx="186">
                  <c:v>104.4</c:v>
                </c:pt>
                <c:pt idx="187">
                  <c:v>104.80000000000001</c:v>
                </c:pt>
                <c:pt idx="188">
                  <c:v>105.2</c:v>
                </c:pt>
                <c:pt idx="189">
                  <c:v>105.60000000000001</c:v>
                </c:pt>
                <c:pt idx="190">
                  <c:v>106</c:v>
                </c:pt>
                <c:pt idx="191">
                  <c:v>106.4</c:v>
                </c:pt>
                <c:pt idx="192">
                  <c:v>106.80000000000001</c:v>
                </c:pt>
                <c:pt idx="193">
                  <c:v>107.2</c:v>
                </c:pt>
                <c:pt idx="194">
                  <c:v>107.60000000000001</c:v>
                </c:pt>
                <c:pt idx="195">
                  <c:v>108</c:v>
                </c:pt>
                <c:pt idx="196">
                  <c:v>108.4</c:v>
                </c:pt>
                <c:pt idx="197">
                  <c:v>108.80000000000001</c:v>
                </c:pt>
                <c:pt idx="198">
                  <c:v>109.2</c:v>
                </c:pt>
                <c:pt idx="199">
                  <c:v>109.60000000000001</c:v>
                </c:pt>
                <c:pt idx="200">
                  <c:v>110.00000000000001</c:v>
                </c:pt>
                <c:pt idx="201">
                  <c:v>110.4</c:v>
                </c:pt>
                <c:pt idx="202">
                  <c:v>110.80000000000001</c:v>
                </c:pt>
                <c:pt idx="203">
                  <c:v>111.20000000000002</c:v>
                </c:pt>
                <c:pt idx="204">
                  <c:v>111.60000000000001</c:v>
                </c:pt>
                <c:pt idx="205">
                  <c:v>112.00000000000001</c:v>
                </c:pt>
                <c:pt idx="206">
                  <c:v>112.4</c:v>
                </c:pt>
                <c:pt idx="207">
                  <c:v>112.79999999999998</c:v>
                </c:pt>
                <c:pt idx="208">
                  <c:v>113.19999999999999</c:v>
                </c:pt>
                <c:pt idx="209">
                  <c:v>113.6</c:v>
                </c:pt>
                <c:pt idx="210">
                  <c:v>113.99999999999999</c:v>
                </c:pt>
                <c:pt idx="211">
                  <c:v>114.39999999999999</c:v>
                </c:pt>
                <c:pt idx="212">
                  <c:v>114.8</c:v>
                </c:pt>
                <c:pt idx="213">
                  <c:v>115.19999999999999</c:v>
                </c:pt>
                <c:pt idx="214">
                  <c:v>115.6</c:v>
                </c:pt>
                <c:pt idx="215">
                  <c:v>115.99999999999999</c:v>
                </c:pt>
                <c:pt idx="216">
                  <c:v>116.39999999999999</c:v>
                </c:pt>
                <c:pt idx="217">
                  <c:v>116.8</c:v>
                </c:pt>
                <c:pt idx="218">
                  <c:v>117.19999999999999</c:v>
                </c:pt>
                <c:pt idx="219">
                  <c:v>117.6</c:v>
                </c:pt>
                <c:pt idx="220">
                  <c:v>118</c:v>
                </c:pt>
                <c:pt idx="221">
                  <c:v>118.39999999999999</c:v>
                </c:pt>
                <c:pt idx="222">
                  <c:v>118.8</c:v>
                </c:pt>
                <c:pt idx="223">
                  <c:v>119.19999999999999</c:v>
                </c:pt>
                <c:pt idx="224">
                  <c:v>119.6</c:v>
                </c:pt>
                <c:pt idx="225">
                  <c:v>120</c:v>
                </c:pt>
                <c:pt idx="226">
                  <c:v>120.39999999999999</c:v>
                </c:pt>
                <c:pt idx="227">
                  <c:v>120.8</c:v>
                </c:pt>
                <c:pt idx="228">
                  <c:v>121.2</c:v>
                </c:pt>
                <c:pt idx="229">
                  <c:v>121.6</c:v>
                </c:pt>
                <c:pt idx="230">
                  <c:v>122</c:v>
                </c:pt>
                <c:pt idx="231">
                  <c:v>122.39999999999999</c:v>
                </c:pt>
                <c:pt idx="232">
                  <c:v>122.8</c:v>
                </c:pt>
                <c:pt idx="233">
                  <c:v>123.2</c:v>
                </c:pt>
                <c:pt idx="234">
                  <c:v>123.6</c:v>
                </c:pt>
                <c:pt idx="235">
                  <c:v>124</c:v>
                </c:pt>
                <c:pt idx="236">
                  <c:v>124.4</c:v>
                </c:pt>
                <c:pt idx="237">
                  <c:v>124.8</c:v>
                </c:pt>
                <c:pt idx="238">
                  <c:v>125.2</c:v>
                </c:pt>
                <c:pt idx="239">
                  <c:v>125.6</c:v>
                </c:pt>
                <c:pt idx="240">
                  <c:v>126</c:v>
                </c:pt>
                <c:pt idx="241">
                  <c:v>126.4</c:v>
                </c:pt>
                <c:pt idx="242">
                  <c:v>126.8</c:v>
                </c:pt>
                <c:pt idx="243">
                  <c:v>127.2</c:v>
                </c:pt>
                <c:pt idx="244">
                  <c:v>127.60000000000001</c:v>
                </c:pt>
                <c:pt idx="245">
                  <c:v>128</c:v>
                </c:pt>
                <c:pt idx="246">
                  <c:v>128.4</c:v>
                </c:pt>
                <c:pt idx="247">
                  <c:v>128.80000000000001</c:v>
                </c:pt>
                <c:pt idx="248">
                  <c:v>129.20000000000002</c:v>
                </c:pt>
                <c:pt idx="249">
                  <c:v>129.6</c:v>
                </c:pt>
                <c:pt idx="250">
                  <c:v>130</c:v>
                </c:pt>
              </c:numCache>
            </c:numRef>
          </c:cat>
          <c:val>
            <c:numRef>
              <c:f>'Regul_Rend - Complet_FluxoConst'!$W$12:$W$262</c:f>
              <c:numCache>
                <c:formatCode>General</c:formatCode>
                <c:ptCount val="251"/>
                <c:pt idx="0">
                  <c:v>-0.53729705127792604</c:v>
                </c:pt>
                <c:pt idx="1">
                  <c:v>-0.54407286264051302</c:v>
                </c:pt>
                <c:pt idx="2">
                  <c:v>-0.55083840446495702</c:v>
                </c:pt>
                <c:pt idx="3">
                  <c:v>-0.55759367465520504</c:v>
                </c:pt>
                <c:pt idx="4">
                  <c:v>-0.56433867111782898</c:v>
                </c:pt>
                <c:pt idx="5">
                  <c:v>-0.571073391762002</c:v>
                </c:pt>
                <c:pt idx="6">
                  <c:v>-0.57779783449950595</c:v>
                </c:pt>
                <c:pt idx="7">
                  <c:v>-0.58451199724473901</c:v>
                </c:pt>
                <c:pt idx="8">
                  <c:v>-0.59121587791477503</c:v>
                </c:pt>
                <c:pt idx="9">
                  <c:v>-0.59790947442925302</c:v>
                </c:pt>
                <c:pt idx="10">
                  <c:v>-0.60459278471043898</c:v>
                </c:pt>
                <c:pt idx="11">
                  <c:v>-0.61126580668338204</c:v>
                </c:pt>
                <c:pt idx="12">
                  <c:v>-0.61792853827555505</c:v>
                </c:pt>
                <c:pt idx="13">
                  <c:v>-0.62458097741716601</c:v>
                </c:pt>
                <c:pt idx="14">
                  <c:v>-0.63122312204111297</c:v>
                </c:pt>
                <c:pt idx="15">
                  <c:v>-0.63785497008287695</c:v>
                </c:pt>
                <c:pt idx="16">
                  <c:v>-0.64447651948061802</c:v>
                </c:pt>
                <c:pt idx="17">
                  <c:v>-0.65108776817515601</c:v>
                </c:pt>
                <c:pt idx="18">
                  <c:v>-0.65768871410989305</c:v>
                </c:pt>
                <c:pt idx="19">
                  <c:v>-0.66427935523099102</c:v>
                </c:pt>
                <c:pt idx="20">
                  <c:v>-0.67085968948722496</c:v>
                </c:pt>
                <c:pt idx="21">
                  <c:v>-0.67742971483001502</c:v>
                </c:pt>
                <c:pt idx="22">
                  <c:v>-0.68398942921352901</c:v>
                </c:pt>
                <c:pt idx="23">
                  <c:v>-0.69053883059448096</c:v>
                </c:pt>
                <c:pt idx="24">
                  <c:v>-0.69707791693235799</c:v>
                </c:pt>
                <c:pt idx="25">
                  <c:v>-0.70360668618931499</c:v>
                </c:pt>
                <c:pt idx="26">
                  <c:v>-0.71012513633013497</c:v>
                </c:pt>
                <c:pt idx="27">
                  <c:v>-0.71663326532230998</c:v>
                </c:pt>
                <c:pt idx="28">
                  <c:v>-0.72313107113603303</c:v>
                </c:pt>
                <c:pt idx="29">
                  <c:v>-0.72961855174417001</c:v>
                </c:pt>
                <c:pt idx="30">
                  <c:v>-0.73609570512228595</c:v>
                </c:pt>
                <c:pt idx="31">
                  <c:v>-0.74256252924864097</c:v>
                </c:pt>
                <c:pt idx="32">
                  <c:v>-0.74901902210417204</c:v>
                </c:pt>
                <c:pt idx="33">
                  <c:v>-0.75546518167254595</c:v>
                </c:pt>
                <c:pt idx="34">
                  <c:v>-0.761901005940126</c:v>
                </c:pt>
                <c:pt idx="35">
                  <c:v>-0.76832649289593602</c:v>
                </c:pt>
                <c:pt idx="36">
                  <c:v>-0.77474164053181305</c:v>
                </c:pt>
                <c:pt idx="37">
                  <c:v>-0.78114644684218604</c:v>
                </c:pt>
                <c:pt idx="38">
                  <c:v>-0.78754090982431701</c:v>
                </c:pt>
                <c:pt idx="39">
                  <c:v>-0.79392502747804605</c:v>
                </c:pt>
                <c:pt idx="40">
                  <c:v>-0.80029879780610302</c:v>
                </c:pt>
                <c:pt idx="41">
                  <c:v>-0.80666221881376898</c:v>
                </c:pt>
                <c:pt idx="42">
                  <c:v>-0.81301528850920302</c:v>
                </c:pt>
                <c:pt idx="43">
                  <c:v>-0.819358004903188</c:v>
                </c:pt>
                <c:pt idx="44">
                  <c:v>-0.82569036600930701</c:v>
                </c:pt>
                <c:pt idx="45">
                  <c:v>-0.83201236984383597</c:v>
                </c:pt>
                <c:pt idx="46">
                  <c:v>-0.83832401442581295</c:v>
                </c:pt>
                <c:pt idx="47">
                  <c:v>-0.84462529777700401</c:v>
                </c:pt>
                <c:pt idx="48">
                  <c:v>-0.85091621792193595</c:v>
                </c:pt>
                <c:pt idx="49">
                  <c:v>-0.857196772887867</c:v>
                </c:pt>
                <c:pt idx="50">
                  <c:v>-0.86346696070483098</c:v>
                </c:pt>
                <c:pt idx="51">
                  <c:v>-0.86972677940558996</c:v>
                </c:pt>
                <c:pt idx="52">
                  <c:v>-0.87597622702568601</c:v>
                </c:pt>
                <c:pt idx="53">
                  <c:v>-0.88221530160335504</c:v>
                </c:pt>
                <c:pt idx="54">
                  <c:v>-0.88844400117971201</c:v>
                </c:pt>
                <c:pt idx="55">
                  <c:v>-0.89466232379856503</c:v>
                </c:pt>
                <c:pt idx="56">
                  <c:v>-0.90087026750643495</c:v>
                </c:pt>
                <c:pt idx="57">
                  <c:v>-0.90706783035271998</c:v>
                </c:pt>
                <c:pt idx="58">
                  <c:v>-0.91325501038958201</c:v>
                </c:pt>
                <c:pt idx="59">
                  <c:v>-0.91943180567187299</c:v>
                </c:pt>
                <c:pt idx="60">
                  <c:v>-0.92559821425731803</c:v>
                </c:pt>
                <c:pt idx="61">
                  <c:v>-0.93175423420638204</c:v>
                </c:pt>
                <c:pt idx="62">
                  <c:v>-0.93789986358229105</c:v>
                </c:pt>
                <c:pt idx="63">
                  <c:v>-0.94403510045111805</c:v>
                </c:pt>
                <c:pt idx="64">
                  <c:v>-0.95015994288169103</c:v>
                </c:pt>
                <c:pt idx="65">
                  <c:v>-0.95627438894560901</c:v>
                </c:pt>
                <c:pt idx="66">
                  <c:v>-0.96237843671738199</c:v>
                </c:pt>
                <c:pt idx="67">
                  <c:v>-0.96847208427417297</c:v>
                </c:pt>
                <c:pt idx="68">
                  <c:v>-0.97455532969599101</c:v>
                </c:pt>
                <c:pt idx="69">
                  <c:v>-0.98062817106575395</c:v>
                </c:pt>
                <c:pt idx="70">
                  <c:v>-0.98669060646903595</c:v>
                </c:pt>
                <c:pt idx="71">
                  <c:v>-0.99274263399435503</c:v>
                </c:pt>
                <c:pt idx="72">
                  <c:v>-0.99878425173291796</c:v>
                </c:pt>
                <c:pt idx="73">
                  <c:v>-1.0048154577788599</c:v>
                </c:pt>
                <c:pt idx="74">
                  <c:v>-1.0108362502291099</c:v>
                </c:pt>
                <c:pt idx="75">
                  <c:v>-1.01684662718337</c:v>
                </c:pt>
                <c:pt idx="76">
                  <c:v>-1.0228465867441801</c:v>
                </c:pt>
                <c:pt idx="77">
                  <c:v>-1.0288361270169599</c:v>
                </c:pt>
                <c:pt idx="78">
                  <c:v>-1.03481524610995</c:v>
                </c:pt>
                <c:pt idx="79">
                  <c:v>-1.04078394213416</c:v>
                </c:pt>
                <c:pt idx="80">
                  <c:v>-1.04674221320352</c:v>
                </c:pt>
                <c:pt idx="81">
                  <c:v>-1.05269005743473</c:v>
                </c:pt>
                <c:pt idx="82">
                  <c:v>-1.0586274729473899</c:v>
                </c:pt>
                <c:pt idx="83">
                  <c:v>-1.0645544578639501</c:v>
                </c:pt>
                <c:pt idx="84">
                  <c:v>-1.07047101030962</c:v>
                </c:pt>
                <c:pt idx="85">
                  <c:v>-1.0763771284125501</c:v>
                </c:pt>
                <c:pt idx="86">
                  <c:v>-1.08227281030375</c:v>
                </c:pt>
                <c:pt idx="87">
                  <c:v>-1.0881580541170199</c:v>
                </c:pt>
                <c:pt idx="88">
                  <c:v>-1.0940328579890799</c:v>
                </c:pt>
                <c:pt idx="89">
                  <c:v>-1.0998972200594299</c:v>
                </c:pt>
                <c:pt idx="90">
                  <c:v>-1.1057511384705501</c:v>
                </c:pt>
                <c:pt idx="91">
                  <c:v>-1.1115946113677599</c:v>
                </c:pt>
                <c:pt idx="92">
                  <c:v>-1.11742763689915</c:v>
                </c:pt>
                <c:pt idx="93">
                  <c:v>-1.12325021321581</c:v>
                </c:pt>
                <c:pt idx="94">
                  <c:v>-1.1290623384716401</c:v>
                </c:pt>
                <c:pt idx="95">
                  <c:v>-1.13486401082345</c:v>
                </c:pt>
                <c:pt idx="96">
                  <c:v>-1.14065522843089</c:v>
                </c:pt>
                <c:pt idx="97">
                  <c:v>-1.1464359894565199</c:v>
                </c:pt>
                <c:pt idx="98">
                  <c:v>-1.15220629206585</c:v>
                </c:pt>
                <c:pt idx="99">
                  <c:v>-1.1579661344271599</c:v>
                </c:pt>
                <c:pt idx="100">
                  <c:v>-1.16371551471174</c:v>
                </c:pt>
                <c:pt idx="101">
                  <c:v>-1.1694544310936601</c:v>
                </c:pt>
                <c:pt idx="102">
                  <c:v>-1.1751828817500201</c:v>
                </c:pt>
                <c:pt idx="103">
                  <c:v>-1.18090086486072</c:v>
                </c:pt>
                <c:pt idx="104">
                  <c:v>-1.1866083786086199</c:v>
                </c:pt>
                <c:pt idx="105">
                  <c:v>-1.19230542117938</c:v>
                </c:pt>
                <c:pt idx="106">
                  <c:v>-1.19799199076181</c:v>
                </c:pt>
                <c:pt idx="107">
                  <c:v>-1.20366808554736</c:v>
                </c:pt>
                <c:pt idx="108">
                  <c:v>-1.20933370373057</c:v>
                </c:pt>
                <c:pt idx="109">
                  <c:v>-1.2149888435088301</c:v>
                </c:pt>
                <c:pt idx="110">
                  <c:v>-1.22063350308245</c:v>
                </c:pt>
                <c:pt idx="111">
                  <c:v>-1.2262676806547499</c:v>
                </c:pt>
                <c:pt idx="112">
                  <c:v>-1.2318913744318201</c:v>
                </c:pt>
                <c:pt idx="113">
                  <c:v>-1.2375045826228199</c:v>
                </c:pt>
                <c:pt idx="114">
                  <c:v>-1.2431073034397999</c:v>
                </c:pt>
                <c:pt idx="115">
                  <c:v>-1.2486995350976899</c:v>
                </c:pt>
                <c:pt idx="116">
                  <c:v>-1.2542812758144399</c:v>
                </c:pt>
                <c:pt idx="117">
                  <c:v>-1.25985252381091</c:v>
                </c:pt>
                <c:pt idx="118">
                  <c:v>-1.26541327731082</c:v>
                </c:pt>
                <c:pt idx="119">
                  <c:v>-1.2709635345410299</c:v>
                </c:pt>
                <c:pt idx="120">
                  <c:v>-1.27650329373206</c:v>
                </c:pt>
                <c:pt idx="121">
                  <c:v>-1.2820325531138701</c:v>
                </c:pt>
                <c:pt idx="122">
                  <c:v>-1.2875513109247401</c:v>
                </c:pt>
                <c:pt idx="123">
                  <c:v>-1.29305956540235</c:v>
                </c:pt>
                <c:pt idx="124">
                  <c:v>-1.2985573147882301</c:v>
                </c:pt>
                <c:pt idx="125">
                  <c:v>-1.30404455732679</c:v>
                </c:pt>
                <c:pt idx="126">
                  <c:v>-1.3095212912655101</c:v>
                </c:pt>
                <c:pt idx="127">
                  <c:v>-1.31498751485485</c:v>
                </c:pt>
                <c:pt idx="128">
                  <c:v>-1.3204432263480901</c:v>
                </c:pt>
                <c:pt idx="129">
                  <c:v>-1.32588842400165</c:v>
                </c:pt>
                <c:pt idx="130">
                  <c:v>-1.3313231060748401</c:v>
                </c:pt>
                <c:pt idx="131">
                  <c:v>-1.3367472708299999</c:v>
                </c:pt>
                <c:pt idx="132">
                  <c:v>-1.34216091653235</c:v>
                </c:pt>
                <c:pt idx="133">
                  <c:v>-1.3475640414502099</c:v>
                </c:pt>
                <c:pt idx="134">
                  <c:v>-1.3529566438548</c:v>
                </c:pt>
                <c:pt idx="135">
                  <c:v>-1.3583387220204099</c:v>
                </c:pt>
                <c:pt idx="136">
                  <c:v>-1.36371027422425</c:v>
                </c:pt>
                <c:pt idx="137">
                  <c:v>-1.3690712987465801</c:v>
                </c:pt>
                <c:pt idx="138">
                  <c:v>-1.3744217938705501</c:v>
                </c:pt>
                <c:pt idx="139">
                  <c:v>-1.3797617578825101</c:v>
                </c:pt>
                <c:pt idx="140">
                  <c:v>-1.38509118907162</c:v>
                </c:pt>
                <c:pt idx="141">
                  <c:v>-1.3904100857301001</c:v>
                </c:pt>
                <c:pt idx="142">
                  <c:v>-1.3957184461532299</c:v>
                </c:pt>
                <c:pt idx="143">
                  <c:v>-1.4010162686393</c:v>
                </c:pt>
                <c:pt idx="144">
                  <c:v>-1.4063035514894699</c:v>
                </c:pt>
                <c:pt idx="145">
                  <c:v>-1.41158029300813</c:v>
                </c:pt>
                <c:pt idx="146">
                  <c:v>-1.4168464915025101</c:v>
                </c:pt>
                <c:pt idx="147">
                  <c:v>-1.4221021452829701</c:v>
                </c:pt>
                <c:pt idx="148">
                  <c:v>-1.4273472526628499</c:v>
                </c:pt>
                <c:pt idx="149">
                  <c:v>-1.4325818119584599</c:v>
                </c:pt>
                <c:pt idx="150">
                  <c:v>-1.4378058214893199</c:v>
                </c:pt>
                <c:pt idx="151">
                  <c:v>-1.4430192795777399</c:v>
                </c:pt>
                <c:pt idx="152">
                  <c:v>-1.44822218454928</c:v>
                </c:pt>
                <c:pt idx="153">
                  <c:v>-1.4534145347323499</c:v>
                </c:pt>
                <c:pt idx="154">
                  <c:v>-1.4585963284585699</c:v>
                </c:pt>
                <c:pt idx="155">
                  <c:v>-1.4637675640624499</c:v>
                </c:pt>
                <c:pt idx="156">
                  <c:v>-1.4689282398816601</c:v>
                </c:pt>
                <c:pt idx="157">
                  <c:v>-1.4740783542568701</c:v>
                </c:pt>
                <c:pt idx="158">
                  <c:v>-1.47921790553182</c:v>
                </c:pt>
                <c:pt idx="159">
                  <c:v>-1.4843468920532099</c:v>
                </c:pt>
                <c:pt idx="160">
                  <c:v>-1.48946531217091</c:v>
                </c:pt>
                <c:pt idx="161">
                  <c:v>-1.4945731642378499</c:v>
                </c:pt>
                <c:pt idx="162">
                  <c:v>-1.49967044660989</c:v>
                </c:pt>
                <c:pt idx="163">
                  <c:v>-1.5047571576460701</c:v>
                </c:pt>
                <c:pt idx="164">
                  <c:v>-1.5098332957084999</c:v>
                </c:pt>
                <c:pt idx="165">
                  <c:v>-1.5148988591622601</c:v>
                </c:pt>
                <c:pt idx="166">
                  <c:v>-1.5199538463755899</c:v>
                </c:pt>
                <c:pt idx="167">
                  <c:v>-1.5249982557197399</c:v>
                </c:pt>
                <c:pt idx="168">
                  <c:v>-1.5300320855690901</c:v>
                </c:pt>
                <c:pt idx="169">
                  <c:v>-1.53505533430107</c:v>
                </c:pt>
                <c:pt idx="170">
                  <c:v>-1.54006800029616</c:v>
                </c:pt>
                <c:pt idx="171">
                  <c:v>-1.5450700819379899</c:v>
                </c:pt>
                <c:pt idx="172">
                  <c:v>-1.5500615776132201</c:v>
                </c:pt>
                <c:pt idx="173">
                  <c:v>-1.55504248571165</c:v>
                </c:pt>
                <c:pt idx="174">
                  <c:v>-1.5600128046260899</c:v>
                </c:pt>
                <c:pt idx="175">
                  <c:v>-1.5649725327524899</c:v>
                </c:pt>
                <c:pt idx="176">
                  <c:v>-1.56992166848995</c:v>
                </c:pt>
                <c:pt idx="177">
                  <c:v>-1.57486021024055</c:v>
                </c:pt>
                <c:pt idx="178">
                  <c:v>-1.5797881564095499</c:v>
                </c:pt>
                <c:pt idx="179">
                  <c:v>-1.5847055054052801</c:v>
                </c:pt>
                <c:pt idx="180">
                  <c:v>-1.58961225563923</c:v>
                </c:pt>
                <c:pt idx="181">
                  <c:v>-1.59450840552591</c:v>
                </c:pt>
                <c:pt idx="182">
                  <c:v>-1.5993939534830099</c:v>
                </c:pt>
                <c:pt idx="183">
                  <c:v>-1.60426889793132</c:v>
                </c:pt>
                <c:pt idx="184">
                  <c:v>-1.6091332372946701</c:v>
                </c:pt>
                <c:pt idx="185">
                  <c:v>-1.6139869700001499</c:v>
                </c:pt>
                <c:pt idx="186">
                  <c:v>-1.61883009447785</c:v>
                </c:pt>
                <c:pt idx="187">
                  <c:v>-1.62366260916103</c:v>
                </c:pt>
                <c:pt idx="188">
                  <c:v>-1.6284845124860701</c:v>
                </c:pt>
                <c:pt idx="189">
                  <c:v>-1.63329580289245</c:v>
                </c:pt>
                <c:pt idx="190">
                  <c:v>-1.63809647882283</c:v>
                </c:pt>
                <c:pt idx="191">
                  <c:v>-1.6428865387229801</c:v>
                </c:pt>
                <c:pt idx="192">
                  <c:v>-1.64766598104175</c:v>
                </c:pt>
                <c:pt idx="193">
                  <c:v>-1.65243480423125</c:v>
                </c:pt>
                <c:pt idx="194">
                  <c:v>-1.6571930067466401</c:v>
                </c:pt>
                <c:pt idx="195">
                  <c:v>-1.6619405870462101</c:v>
                </c:pt>
                <c:pt idx="196">
                  <c:v>-1.6666775435914101</c:v>
                </c:pt>
                <c:pt idx="197">
                  <c:v>-1.67140387484689</c:v>
                </c:pt>
                <c:pt idx="198">
                  <c:v>-1.6761195792804</c:v>
                </c:pt>
                <c:pt idx="199">
                  <c:v>-1.6808246553628301</c:v>
                </c:pt>
                <c:pt idx="200">
                  <c:v>-1.68551910156825</c:v>
                </c:pt>
                <c:pt idx="201">
                  <c:v>-1.6902029163739101</c:v>
                </c:pt>
                <c:pt idx="202">
                  <c:v>-1.6948760982601601</c:v>
                </c:pt>
                <c:pt idx="203">
                  <c:v>-1.6995386457105499</c:v>
                </c:pt>
                <c:pt idx="204">
                  <c:v>-1.7041905572117699</c:v>
                </c:pt>
                <c:pt idx="205">
                  <c:v>-1.7088318312536801</c:v>
                </c:pt>
                <c:pt idx="206">
                  <c:v>-1.71346246632937</c:v>
                </c:pt>
                <c:pt idx="207">
                  <c:v>-1.7180824609350001</c:v>
                </c:pt>
                <c:pt idx="208">
                  <c:v>-1.72269181356997</c:v>
                </c:pt>
                <c:pt idx="209">
                  <c:v>-1.72729052273687</c:v>
                </c:pt>
                <c:pt idx="210">
                  <c:v>-1.73187858694135</c:v>
                </c:pt>
                <c:pt idx="211">
                  <c:v>-1.73645600469241</c:v>
                </c:pt>
                <c:pt idx="212">
                  <c:v>-1.7410227745020601</c:v>
                </c:pt>
                <c:pt idx="213">
                  <c:v>-1.7455788948856701</c:v>
                </c:pt>
                <c:pt idx="214">
                  <c:v>-1.7501243643616899</c:v>
                </c:pt>
                <c:pt idx="215">
                  <c:v>-1.75465918145175</c:v>
                </c:pt>
                <c:pt idx="216">
                  <c:v>-1.7591833446807199</c:v>
                </c:pt>
                <c:pt idx="217">
                  <c:v>-1.7636968525765999</c:v>
                </c:pt>
                <c:pt idx="218">
                  <c:v>-1.76819970367069</c:v>
                </c:pt>
                <c:pt idx="219">
                  <c:v>-1.7726918964974401</c:v>
                </c:pt>
                <c:pt idx="220">
                  <c:v>-1.7771734295944399</c:v>
                </c:pt>
                <c:pt idx="221">
                  <c:v>-1.7816443015025201</c:v>
                </c:pt>
                <c:pt idx="222">
                  <c:v>-1.7861045107658</c:v>
                </c:pt>
                <c:pt idx="223">
                  <c:v>-1.79055405593154</c:v>
                </c:pt>
                <c:pt idx="224">
                  <c:v>-1.79499293555013</c:v>
                </c:pt>
                <c:pt idx="225">
                  <c:v>-1.7994211481753</c:v>
                </c:pt>
                <c:pt idx="226">
                  <c:v>-1.80383869236395</c:v>
                </c:pt>
                <c:pt idx="227">
                  <c:v>-1.8082455666761901</c:v>
                </c:pt>
                <c:pt idx="228">
                  <c:v>-1.81264176967538</c:v>
                </c:pt>
                <c:pt idx="229">
                  <c:v>-1.8170272999280099</c:v>
                </c:pt>
                <c:pt idx="230">
                  <c:v>-1.82140215600392</c:v>
                </c:pt>
                <c:pt idx="231">
                  <c:v>-1.8257663364761101</c:v>
                </c:pt>
                <c:pt idx="232">
                  <c:v>-1.8301198399207801</c:v>
                </c:pt>
                <c:pt idx="233">
                  <c:v>-1.83446266491744</c:v>
                </c:pt>
                <c:pt idx="234">
                  <c:v>-1.8387948100487601</c:v>
                </c:pt>
                <c:pt idx="235">
                  <c:v>-1.8431162739006901</c:v>
                </c:pt>
                <c:pt idx="236">
                  <c:v>-1.8474270550623899</c:v>
                </c:pt>
                <c:pt idx="237">
                  <c:v>-1.8517271521262799</c:v>
                </c:pt>
                <c:pt idx="238">
                  <c:v>-1.8560165636880299</c:v>
                </c:pt>
                <c:pt idx="239">
                  <c:v>-1.86029528834653</c:v>
                </c:pt>
                <c:pt idx="240">
                  <c:v>-1.8645633247039</c:v>
                </c:pt>
                <c:pt idx="241">
                  <c:v>-1.86882067136555</c:v>
                </c:pt>
                <c:pt idx="242">
                  <c:v>-1.8730673269401801</c:v>
                </c:pt>
                <c:pt idx="243">
                  <c:v>-1.8773032900396101</c:v>
                </c:pt>
                <c:pt idx="244">
                  <c:v>-1.8815285592790501</c:v>
                </c:pt>
                <c:pt idx="245">
                  <c:v>-1.8857431332769099</c:v>
                </c:pt>
                <c:pt idx="246">
                  <c:v>-1.88994701065481</c:v>
                </c:pt>
                <c:pt idx="247">
                  <c:v>-1.8941401900377499</c:v>
                </c:pt>
                <c:pt idx="248">
                  <c:v>-1.89832267005391</c:v>
                </c:pt>
                <c:pt idx="249">
                  <c:v>-1.90249444933474</c:v>
                </c:pt>
                <c:pt idx="250">
                  <c:v>-1.9066555265149701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A6-4ABD-9E11-774568333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555704"/>
        <c:axId val="498552096"/>
      </c:lineChart>
      <c:catAx>
        <c:axId val="49855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552096"/>
        <c:crosses val="autoZero"/>
        <c:auto val="1"/>
        <c:lblAlgn val="ctr"/>
        <c:lblOffset val="100"/>
        <c:noMultiLvlLbl val="0"/>
      </c:catAx>
      <c:valAx>
        <c:axId val="4985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55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Rendimento [%]</a:t>
            </a:r>
            <a:endParaRPr lang="pt-BR" baseline="0"/>
          </a:p>
          <a:p>
            <a:pPr>
              <a:defRPr/>
            </a:pPr>
            <a:r>
              <a:rPr lang="pt-BR" baseline="0"/>
              <a:t>x</a:t>
            </a:r>
            <a:br>
              <a:rPr lang="pt-BR" baseline="0"/>
            </a:br>
            <a:r>
              <a:rPr lang="pt-BR" baseline="0"/>
              <a:t>Porcentagem da Potência Nominal na Carga [%]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'Regul_Rend - Complet_FluxoConst'!$X$11</c:f>
              <c:strCache>
                <c:ptCount val="1"/>
                <c:pt idx="0">
                  <c:v>Completo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77"/>
            <c:marker>
              <c:symbol val="circle"/>
              <c:size val="5"/>
              <c:spPr>
                <a:solidFill>
                  <a:srgbClr val="FF0000"/>
                </a:solidFill>
                <a:ln w="381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F53-4911-BF37-B563BE146E85}"/>
              </c:ext>
            </c:extLst>
          </c:dPt>
          <c:cat>
            <c:numRef>
              <c:f>'Regul_Rend - Complet_FluxoConst'!$D$12:$D$262</c:f>
              <c:numCache>
                <c:formatCode>General</c:formatCode>
                <c:ptCount val="251"/>
                <c:pt idx="0">
                  <c:v>30</c:v>
                </c:pt>
                <c:pt idx="1">
                  <c:v>30.4</c:v>
                </c:pt>
                <c:pt idx="2">
                  <c:v>30.8</c:v>
                </c:pt>
                <c:pt idx="3">
                  <c:v>31.2</c:v>
                </c:pt>
                <c:pt idx="4">
                  <c:v>31.6</c:v>
                </c:pt>
                <c:pt idx="5">
                  <c:v>32</c:v>
                </c:pt>
                <c:pt idx="6">
                  <c:v>32.4</c:v>
                </c:pt>
                <c:pt idx="7">
                  <c:v>32.800000000000004</c:v>
                </c:pt>
                <c:pt idx="8">
                  <c:v>33.200000000000003</c:v>
                </c:pt>
                <c:pt idx="9">
                  <c:v>33.6</c:v>
                </c:pt>
                <c:pt idx="10">
                  <c:v>34</c:v>
                </c:pt>
                <c:pt idx="11">
                  <c:v>34.4</c:v>
                </c:pt>
                <c:pt idx="12">
                  <c:v>34.799999999999997</c:v>
                </c:pt>
                <c:pt idx="13">
                  <c:v>35.199999999999996</c:v>
                </c:pt>
                <c:pt idx="14">
                  <c:v>35.6</c:v>
                </c:pt>
                <c:pt idx="15">
                  <c:v>36</c:v>
                </c:pt>
                <c:pt idx="16">
                  <c:v>36.4</c:v>
                </c:pt>
                <c:pt idx="17">
                  <c:v>36.799999999999997</c:v>
                </c:pt>
                <c:pt idx="18">
                  <c:v>37.200000000000003</c:v>
                </c:pt>
                <c:pt idx="19">
                  <c:v>37.6</c:v>
                </c:pt>
                <c:pt idx="20">
                  <c:v>38</c:v>
                </c:pt>
                <c:pt idx="21">
                  <c:v>38.4</c:v>
                </c:pt>
                <c:pt idx="22">
                  <c:v>38.800000000000004</c:v>
                </c:pt>
                <c:pt idx="23">
                  <c:v>39.200000000000003</c:v>
                </c:pt>
                <c:pt idx="24">
                  <c:v>39.6</c:v>
                </c:pt>
                <c:pt idx="25">
                  <c:v>40</c:v>
                </c:pt>
                <c:pt idx="26">
                  <c:v>40.400000000000006</c:v>
                </c:pt>
                <c:pt idx="27">
                  <c:v>40.799999999999997</c:v>
                </c:pt>
                <c:pt idx="28">
                  <c:v>41.199999999999996</c:v>
                </c:pt>
                <c:pt idx="29">
                  <c:v>41.6</c:v>
                </c:pt>
                <c:pt idx="30">
                  <c:v>42</c:v>
                </c:pt>
                <c:pt idx="31">
                  <c:v>42.4</c:v>
                </c:pt>
                <c:pt idx="32">
                  <c:v>42.8</c:v>
                </c:pt>
                <c:pt idx="33">
                  <c:v>43.2</c:v>
                </c:pt>
                <c:pt idx="34">
                  <c:v>43.6</c:v>
                </c:pt>
                <c:pt idx="35">
                  <c:v>44</c:v>
                </c:pt>
                <c:pt idx="36">
                  <c:v>44.4</c:v>
                </c:pt>
                <c:pt idx="37">
                  <c:v>44.800000000000004</c:v>
                </c:pt>
                <c:pt idx="38">
                  <c:v>45.2</c:v>
                </c:pt>
                <c:pt idx="39">
                  <c:v>45.6</c:v>
                </c:pt>
                <c:pt idx="40">
                  <c:v>46</c:v>
                </c:pt>
                <c:pt idx="41">
                  <c:v>46.400000000000006</c:v>
                </c:pt>
                <c:pt idx="42">
                  <c:v>46.800000000000004</c:v>
                </c:pt>
                <c:pt idx="43">
                  <c:v>47.199999999999996</c:v>
                </c:pt>
                <c:pt idx="44">
                  <c:v>47.599999999999994</c:v>
                </c:pt>
                <c:pt idx="45">
                  <c:v>48</c:v>
                </c:pt>
                <c:pt idx="46">
                  <c:v>48.4</c:v>
                </c:pt>
                <c:pt idx="47">
                  <c:v>48.8</c:v>
                </c:pt>
                <c:pt idx="48">
                  <c:v>49.2</c:v>
                </c:pt>
                <c:pt idx="49">
                  <c:v>49.6</c:v>
                </c:pt>
                <c:pt idx="50">
                  <c:v>50</c:v>
                </c:pt>
                <c:pt idx="51">
                  <c:v>50.4</c:v>
                </c:pt>
                <c:pt idx="52">
                  <c:v>50.8</c:v>
                </c:pt>
                <c:pt idx="53">
                  <c:v>51.2</c:v>
                </c:pt>
                <c:pt idx="54">
                  <c:v>51.6</c:v>
                </c:pt>
                <c:pt idx="55">
                  <c:v>52</c:v>
                </c:pt>
                <c:pt idx="56">
                  <c:v>52.400000000000006</c:v>
                </c:pt>
                <c:pt idx="57">
                  <c:v>52.800000000000004</c:v>
                </c:pt>
                <c:pt idx="58">
                  <c:v>53.2</c:v>
                </c:pt>
                <c:pt idx="59">
                  <c:v>53.6</c:v>
                </c:pt>
                <c:pt idx="60">
                  <c:v>54</c:v>
                </c:pt>
                <c:pt idx="61">
                  <c:v>54.400000000000006</c:v>
                </c:pt>
                <c:pt idx="62">
                  <c:v>54.800000000000004</c:v>
                </c:pt>
                <c:pt idx="63">
                  <c:v>55.2</c:v>
                </c:pt>
                <c:pt idx="64">
                  <c:v>55.600000000000009</c:v>
                </c:pt>
                <c:pt idx="65">
                  <c:v>56.000000000000007</c:v>
                </c:pt>
                <c:pt idx="66">
                  <c:v>56.399999999999991</c:v>
                </c:pt>
                <c:pt idx="67">
                  <c:v>56.8</c:v>
                </c:pt>
                <c:pt idx="68">
                  <c:v>57.199999999999996</c:v>
                </c:pt>
                <c:pt idx="69">
                  <c:v>57.599999999999994</c:v>
                </c:pt>
                <c:pt idx="70">
                  <c:v>57.999999999999993</c:v>
                </c:pt>
                <c:pt idx="71">
                  <c:v>58.4</c:v>
                </c:pt>
                <c:pt idx="72">
                  <c:v>58.8</c:v>
                </c:pt>
                <c:pt idx="73">
                  <c:v>59.199999999999996</c:v>
                </c:pt>
                <c:pt idx="74">
                  <c:v>59.599999999999994</c:v>
                </c:pt>
                <c:pt idx="75">
                  <c:v>60</c:v>
                </c:pt>
                <c:pt idx="76">
                  <c:v>60.4</c:v>
                </c:pt>
                <c:pt idx="77">
                  <c:v>60.8</c:v>
                </c:pt>
                <c:pt idx="78">
                  <c:v>61.199999999999996</c:v>
                </c:pt>
                <c:pt idx="79">
                  <c:v>61.6</c:v>
                </c:pt>
                <c:pt idx="80">
                  <c:v>62</c:v>
                </c:pt>
                <c:pt idx="81">
                  <c:v>62.4</c:v>
                </c:pt>
                <c:pt idx="82">
                  <c:v>62.8</c:v>
                </c:pt>
                <c:pt idx="83">
                  <c:v>63.2</c:v>
                </c:pt>
                <c:pt idx="84">
                  <c:v>63.6</c:v>
                </c:pt>
                <c:pt idx="85">
                  <c:v>64</c:v>
                </c:pt>
                <c:pt idx="86">
                  <c:v>64.400000000000006</c:v>
                </c:pt>
                <c:pt idx="87">
                  <c:v>64.8</c:v>
                </c:pt>
                <c:pt idx="88">
                  <c:v>65.2</c:v>
                </c:pt>
                <c:pt idx="89">
                  <c:v>65.600000000000009</c:v>
                </c:pt>
                <c:pt idx="90">
                  <c:v>66</c:v>
                </c:pt>
                <c:pt idx="91">
                  <c:v>66.400000000000006</c:v>
                </c:pt>
                <c:pt idx="92">
                  <c:v>66.8</c:v>
                </c:pt>
                <c:pt idx="93">
                  <c:v>67.2</c:v>
                </c:pt>
                <c:pt idx="94">
                  <c:v>67.600000000000009</c:v>
                </c:pt>
                <c:pt idx="95">
                  <c:v>68</c:v>
                </c:pt>
                <c:pt idx="96">
                  <c:v>68.400000000000006</c:v>
                </c:pt>
                <c:pt idx="97">
                  <c:v>68.8</c:v>
                </c:pt>
                <c:pt idx="98">
                  <c:v>69.199999999999989</c:v>
                </c:pt>
                <c:pt idx="99">
                  <c:v>69.599999999999994</c:v>
                </c:pt>
                <c:pt idx="100">
                  <c:v>70</c:v>
                </c:pt>
                <c:pt idx="101">
                  <c:v>70.399999999999991</c:v>
                </c:pt>
                <c:pt idx="102">
                  <c:v>70.8</c:v>
                </c:pt>
                <c:pt idx="103">
                  <c:v>71.2</c:v>
                </c:pt>
                <c:pt idx="104">
                  <c:v>71.599999999999994</c:v>
                </c:pt>
                <c:pt idx="105">
                  <c:v>72</c:v>
                </c:pt>
                <c:pt idx="106">
                  <c:v>72.399999999999991</c:v>
                </c:pt>
                <c:pt idx="107">
                  <c:v>72.8</c:v>
                </c:pt>
                <c:pt idx="108">
                  <c:v>73.2</c:v>
                </c:pt>
                <c:pt idx="109">
                  <c:v>73.599999999999994</c:v>
                </c:pt>
                <c:pt idx="110">
                  <c:v>74</c:v>
                </c:pt>
                <c:pt idx="111">
                  <c:v>74.400000000000006</c:v>
                </c:pt>
                <c:pt idx="112">
                  <c:v>74.8</c:v>
                </c:pt>
                <c:pt idx="113">
                  <c:v>75.2</c:v>
                </c:pt>
                <c:pt idx="114">
                  <c:v>75.599999999999994</c:v>
                </c:pt>
                <c:pt idx="115">
                  <c:v>76</c:v>
                </c:pt>
                <c:pt idx="116">
                  <c:v>76.400000000000006</c:v>
                </c:pt>
                <c:pt idx="117">
                  <c:v>76.8</c:v>
                </c:pt>
                <c:pt idx="118">
                  <c:v>77.2</c:v>
                </c:pt>
                <c:pt idx="119">
                  <c:v>77.600000000000009</c:v>
                </c:pt>
                <c:pt idx="120">
                  <c:v>78</c:v>
                </c:pt>
                <c:pt idx="121">
                  <c:v>78.400000000000006</c:v>
                </c:pt>
                <c:pt idx="122">
                  <c:v>78.8</c:v>
                </c:pt>
                <c:pt idx="123">
                  <c:v>79.2</c:v>
                </c:pt>
                <c:pt idx="124">
                  <c:v>79.600000000000009</c:v>
                </c:pt>
                <c:pt idx="125">
                  <c:v>80</c:v>
                </c:pt>
                <c:pt idx="126">
                  <c:v>80.400000000000006</c:v>
                </c:pt>
                <c:pt idx="127">
                  <c:v>80.800000000000011</c:v>
                </c:pt>
                <c:pt idx="128">
                  <c:v>81.2</c:v>
                </c:pt>
                <c:pt idx="129">
                  <c:v>81.599999999999994</c:v>
                </c:pt>
                <c:pt idx="130">
                  <c:v>82</c:v>
                </c:pt>
                <c:pt idx="131">
                  <c:v>82.399999999999991</c:v>
                </c:pt>
                <c:pt idx="132">
                  <c:v>82.8</c:v>
                </c:pt>
                <c:pt idx="133">
                  <c:v>83.2</c:v>
                </c:pt>
                <c:pt idx="134">
                  <c:v>83.6</c:v>
                </c:pt>
                <c:pt idx="135">
                  <c:v>84</c:v>
                </c:pt>
                <c:pt idx="136">
                  <c:v>84.399999999999991</c:v>
                </c:pt>
                <c:pt idx="137">
                  <c:v>84.8</c:v>
                </c:pt>
                <c:pt idx="138">
                  <c:v>85.2</c:v>
                </c:pt>
                <c:pt idx="139">
                  <c:v>85.6</c:v>
                </c:pt>
                <c:pt idx="140">
                  <c:v>86</c:v>
                </c:pt>
                <c:pt idx="141">
                  <c:v>86.4</c:v>
                </c:pt>
                <c:pt idx="142">
                  <c:v>86.8</c:v>
                </c:pt>
                <c:pt idx="143">
                  <c:v>87.2</c:v>
                </c:pt>
                <c:pt idx="144">
                  <c:v>87.6</c:v>
                </c:pt>
                <c:pt idx="145">
                  <c:v>88</c:v>
                </c:pt>
                <c:pt idx="146">
                  <c:v>88.4</c:v>
                </c:pt>
                <c:pt idx="147">
                  <c:v>88.8</c:v>
                </c:pt>
                <c:pt idx="148">
                  <c:v>89.2</c:v>
                </c:pt>
                <c:pt idx="149">
                  <c:v>89.600000000000009</c:v>
                </c:pt>
                <c:pt idx="150">
                  <c:v>90</c:v>
                </c:pt>
                <c:pt idx="151">
                  <c:v>90.4</c:v>
                </c:pt>
                <c:pt idx="152">
                  <c:v>90.8</c:v>
                </c:pt>
                <c:pt idx="153">
                  <c:v>91.2</c:v>
                </c:pt>
                <c:pt idx="154">
                  <c:v>91.600000000000009</c:v>
                </c:pt>
                <c:pt idx="155">
                  <c:v>92</c:v>
                </c:pt>
                <c:pt idx="156">
                  <c:v>92.4</c:v>
                </c:pt>
                <c:pt idx="157">
                  <c:v>92.800000000000011</c:v>
                </c:pt>
                <c:pt idx="158">
                  <c:v>93.2</c:v>
                </c:pt>
                <c:pt idx="159">
                  <c:v>93.600000000000009</c:v>
                </c:pt>
                <c:pt idx="160">
                  <c:v>94</c:v>
                </c:pt>
                <c:pt idx="161">
                  <c:v>94.399999999999991</c:v>
                </c:pt>
                <c:pt idx="162">
                  <c:v>94.8</c:v>
                </c:pt>
                <c:pt idx="163">
                  <c:v>95.199999999999989</c:v>
                </c:pt>
                <c:pt idx="164">
                  <c:v>95.6</c:v>
                </c:pt>
                <c:pt idx="165">
                  <c:v>96</c:v>
                </c:pt>
                <c:pt idx="166">
                  <c:v>96.399999999999991</c:v>
                </c:pt>
                <c:pt idx="167">
                  <c:v>96.8</c:v>
                </c:pt>
                <c:pt idx="168">
                  <c:v>97.2</c:v>
                </c:pt>
                <c:pt idx="169">
                  <c:v>97.6</c:v>
                </c:pt>
                <c:pt idx="170">
                  <c:v>98</c:v>
                </c:pt>
                <c:pt idx="171">
                  <c:v>98.4</c:v>
                </c:pt>
                <c:pt idx="172">
                  <c:v>98.8</c:v>
                </c:pt>
                <c:pt idx="173">
                  <c:v>99.2</c:v>
                </c:pt>
                <c:pt idx="174">
                  <c:v>99.6</c:v>
                </c:pt>
                <c:pt idx="175">
                  <c:v>100</c:v>
                </c:pt>
                <c:pt idx="176">
                  <c:v>100.4</c:v>
                </c:pt>
                <c:pt idx="177">
                  <c:v>100.8</c:v>
                </c:pt>
                <c:pt idx="178">
                  <c:v>101.2</c:v>
                </c:pt>
                <c:pt idx="179">
                  <c:v>101.6</c:v>
                </c:pt>
                <c:pt idx="180">
                  <c:v>102</c:v>
                </c:pt>
                <c:pt idx="181">
                  <c:v>102.4</c:v>
                </c:pt>
                <c:pt idx="182">
                  <c:v>102.8</c:v>
                </c:pt>
                <c:pt idx="183">
                  <c:v>103.2</c:v>
                </c:pt>
                <c:pt idx="184">
                  <c:v>103.60000000000001</c:v>
                </c:pt>
                <c:pt idx="185">
                  <c:v>104</c:v>
                </c:pt>
                <c:pt idx="186">
                  <c:v>104.4</c:v>
                </c:pt>
                <c:pt idx="187">
                  <c:v>104.80000000000001</c:v>
                </c:pt>
                <c:pt idx="188">
                  <c:v>105.2</c:v>
                </c:pt>
                <c:pt idx="189">
                  <c:v>105.60000000000001</c:v>
                </c:pt>
                <c:pt idx="190">
                  <c:v>106</c:v>
                </c:pt>
                <c:pt idx="191">
                  <c:v>106.4</c:v>
                </c:pt>
                <c:pt idx="192">
                  <c:v>106.80000000000001</c:v>
                </c:pt>
                <c:pt idx="193">
                  <c:v>107.2</c:v>
                </c:pt>
                <c:pt idx="194">
                  <c:v>107.60000000000001</c:v>
                </c:pt>
                <c:pt idx="195">
                  <c:v>108</c:v>
                </c:pt>
                <c:pt idx="196">
                  <c:v>108.4</c:v>
                </c:pt>
                <c:pt idx="197">
                  <c:v>108.80000000000001</c:v>
                </c:pt>
                <c:pt idx="198">
                  <c:v>109.2</c:v>
                </c:pt>
                <c:pt idx="199">
                  <c:v>109.60000000000001</c:v>
                </c:pt>
                <c:pt idx="200">
                  <c:v>110.00000000000001</c:v>
                </c:pt>
                <c:pt idx="201">
                  <c:v>110.4</c:v>
                </c:pt>
                <c:pt idx="202">
                  <c:v>110.80000000000001</c:v>
                </c:pt>
                <c:pt idx="203">
                  <c:v>111.20000000000002</c:v>
                </c:pt>
                <c:pt idx="204">
                  <c:v>111.60000000000001</c:v>
                </c:pt>
                <c:pt idx="205">
                  <c:v>112.00000000000001</c:v>
                </c:pt>
                <c:pt idx="206">
                  <c:v>112.4</c:v>
                </c:pt>
                <c:pt idx="207">
                  <c:v>112.79999999999998</c:v>
                </c:pt>
                <c:pt idx="208">
                  <c:v>113.19999999999999</c:v>
                </c:pt>
                <c:pt idx="209">
                  <c:v>113.6</c:v>
                </c:pt>
                <c:pt idx="210">
                  <c:v>113.99999999999999</c:v>
                </c:pt>
                <c:pt idx="211">
                  <c:v>114.39999999999999</c:v>
                </c:pt>
                <c:pt idx="212">
                  <c:v>114.8</c:v>
                </c:pt>
                <c:pt idx="213">
                  <c:v>115.19999999999999</c:v>
                </c:pt>
                <c:pt idx="214">
                  <c:v>115.6</c:v>
                </c:pt>
                <c:pt idx="215">
                  <c:v>115.99999999999999</c:v>
                </c:pt>
                <c:pt idx="216">
                  <c:v>116.39999999999999</c:v>
                </c:pt>
                <c:pt idx="217">
                  <c:v>116.8</c:v>
                </c:pt>
                <c:pt idx="218">
                  <c:v>117.19999999999999</c:v>
                </c:pt>
                <c:pt idx="219">
                  <c:v>117.6</c:v>
                </c:pt>
                <c:pt idx="220">
                  <c:v>118</c:v>
                </c:pt>
                <c:pt idx="221">
                  <c:v>118.39999999999999</c:v>
                </c:pt>
                <c:pt idx="222">
                  <c:v>118.8</c:v>
                </c:pt>
                <c:pt idx="223">
                  <c:v>119.19999999999999</c:v>
                </c:pt>
                <c:pt idx="224">
                  <c:v>119.6</c:v>
                </c:pt>
                <c:pt idx="225">
                  <c:v>120</c:v>
                </c:pt>
                <c:pt idx="226">
                  <c:v>120.39999999999999</c:v>
                </c:pt>
                <c:pt idx="227">
                  <c:v>120.8</c:v>
                </c:pt>
                <c:pt idx="228">
                  <c:v>121.2</c:v>
                </c:pt>
                <c:pt idx="229">
                  <c:v>121.6</c:v>
                </c:pt>
                <c:pt idx="230">
                  <c:v>122</c:v>
                </c:pt>
                <c:pt idx="231">
                  <c:v>122.39999999999999</c:v>
                </c:pt>
                <c:pt idx="232">
                  <c:v>122.8</c:v>
                </c:pt>
                <c:pt idx="233">
                  <c:v>123.2</c:v>
                </c:pt>
                <c:pt idx="234">
                  <c:v>123.6</c:v>
                </c:pt>
                <c:pt idx="235">
                  <c:v>124</c:v>
                </c:pt>
                <c:pt idx="236">
                  <c:v>124.4</c:v>
                </c:pt>
                <c:pt idx="237">
                  <c:v>124.8</c:v>
                </c:pt>
                <c:pt idx="238">
                  <c:v>125.2</c:v>
                </c:pt>
                <c:pt idx="239">
                  <c:v>125.6</c:v>
                </c:pt>
                <c:pt idx="240">
                  <c:v>126</c:v>
                </c:pt>
                <c:pt idx="241">
                  <c:v>126.4</c:v>
                </c:pt>
                <c:pt idx="242">
                  <c:v>126.8</c:v>
                </c:pt>
                <c:pt idx="243">
                  <c:v>127.2</c:v>
                </c:pt>
                <c:pt idx="244">
                  <c:v>127.60000000000001</c:v>
                </c:pt>
                <c:pt idx="245">
                  <c:v>128</c:v>
                </c:pt>
                <c:pt idx="246">
                  <c:v>128.4</c:v>
                </c:pt>
                <c:pt idx="247">
                  <c:v>128.80000000000001</c:v>
                </c:pt>
                <c:pt idx="248">
                  <c:v>129.20000000000002</c:v>
                </c:pt>
                <c:pt idx="249">
                  <c:v>129.6</c:v>
                </c:pt>
                <c:pt idx="250">
                  <c:v>130</c:v>
                </c:pt>
              </c:numCache>
            </c:numRef>
          </c:cat>
          <c:val>
            <c:numRef>
              <c:f>'Regul_Rend - Complet_FluxoConst'!$X$12:$X$262</c:f>
              <c:numCache>
                <c:formatCode>General</c:formatCode>
                <c:ptCount val="251"/>
                <c:pt idx="0">
                  <c:v>96.027298024820197</c:v>
                </c:pt>
                <c:pt idx="1">
                  <c:v>96.0534033992883</c:v>
                </c:pt>
                <c:pt idx="2">
                  <c:v>96.078522495892997</c:v>
                </c:pt>
                <c:pt idx="3">
                  <c:v>96.1026922545487</c:v>
                </c:pt>
                <c:pt idx="4">
                  <c:v>96.125947799426598</c:v>
                </c:pt>
                <c:pt idx="5">
                  <c:v>96.1483225491654</c:v>
                </c:pt>
                <c:pt idx="6">
                  <c:v>96.169848319143696</c:v>
                </c:pt>
                <c:pt idx="7">
                  <c:v>96.190555416480407</c:v>
                </c:pt>
                <c:pt idx="8">
                  <c:v>96.210472728362092</c:v>
                </c:pt>
                <c:pt idx="9">
                  <c:v>96.229627804234497</c:v>
                </c:pt>
                <c:pt idx="10">
                  <c:v>96.24804693235221</c:v>
                </c:pt>
                <c:pt idx="11">
                  <c:v>96.265755211121501</c:v>
                </c:pt>
                <c:pt idx="12">
                  <c:v>96.282776615668993</c:v>
                </c:pt>
                <c:pt idx="13">
                  <c:v>96.299134059982109</c:v>
                </c:pt>
                <c:pt idx="14">
                  <c:v>96.314849454968794</c:v>
                </c:pt>
                <c:pt idx="15">
                  <c:v>96.329943762747504</c:v>
                </c:pt>
                <c:pt idx="16">
                  <c:v>96.344437047453297</c:v>
                </c:pt>
                <c:pt idx="17">
                  <c:v>96.358348522810502</c:v>
                </c:pt>
                <c:pt idx="18">
                  <c:v>96.371696596709896</c:v>
                </c:pt>
                <c:pt idx="19">
                  <c:v>96.3844989130139</c:v>
                </c:pt>
                <c:pt idx="20">
                  <c:v>96.396772390788001</c:v>
                </c:pt>
                <c:pt idx="21">
                  <c:v>96.408533261137791</c:v>
                </c:pt>
                <c:pt idx="22">
                  <c:v>96.4197971018191</c:v>
                </c:pt>
                <c:pt idx="23">
                  <c:v>96.430578869780703</c:v>
                </c:pt>
                <c:pt idx="24">
                  <c:v>96.440892931786308</c:v>
                </c:pt>
                <c:pt idx="25">
                  <c:v>96.450753093237594</c:v>
                </c:pt>
                <c:pt idx="26">
                  <c:v>96.460172625318094</c:v>
                </c:pt>
                <c:pt idx="27">
                  <c:v>96.469164290591706</c:v>
                </c:pt>
                <c:pt idx="28">
                  <c:v>96.47774036713011</c:v>
                </c:pt>
                <c:pt idx="29">
                  <c:v>96.485912671287494</c:v>
                </c:pt>
                <c:pt idx="30">
                  <c:v>96.493692579195596</c:v>
                </c:pt>
                <c:pt idx="31">
                  <c:v>96.501091047077708</c:v>
                </c:pt>
                <c:pt idx="32">
                  <c:v>96.508118630440592</c:v>
                </c:pt>
                <c:pt idx="33">
                  <c:v>96.514785502229401</c:v>
                </c:pt>
                <c:pt idx="34">
                  <c:v>96.521101469994903</c:v>
                </c:pt>
                <c:pt idx="35">
                  <c:v>96.527075992158601</c:v>
                </c:pt>
                <c:pt idx="36">
                  <c:v>96.532718193402999</c:v>
                </c:pt>
                <c:pt idx="37">
                  <c:v>96.538036879266002</c:v>
                </c:pt>
                <c:pt idx="38">
                  <c:v>96.543040549964402</c:v>
                </c:pt>
                <c:pt idx="39">
                  <c:v>96.547737413517794</c:v>
                </c:pt>
                <c:pt idx="40">
                  <c:v>96.552135398190401</c:v>
                </c:pt>
                <c:pt idx="41">
                  <c:v>96.556242164311698</c:v>
                </c:pt>
                <c:pt idx="42">
                  <c:v>96.560065115493501</c:v>
                </c:pt>
                <c:pt idx="43">
                  <c:v>96.563611409296001</c:v>
                </c:pt>
                <c:pt idx="44">
                  <c:v>96.566887967362405</c:v>
                </c:pt>
                <c:pt idx="45">
                  <c:v>96.569901485058793</c:v>
                </c:pt>
                <c:pt idx="46">
                  <c:v>96.572658440641007</c:v>
                </c:pt>
                <c:pt idx="47">
                  <c:v>96.575165103985512</c:v>
                </c:pt>
                <c:pt idx="48">
                  <c:v>96.577427544898001</c:v>
                </c:pt>
                <c:pt idx="49">
                  <c:v>96.579451641029806</c:v>
                </c:pt>
                <c:pt idx="50">
                  <c:v>96.581243085418294</c:v>
                </c:pt>
                <c:pt idx="51">
                  <c:v>96.582807393678308</c:v>
                </c:pt>
                <c:pt idx="52">
                  <c:v>96.584149910862209</c:v>
                </c:pt>
                <c:pt idx="53">
                  <c:v>96.585275817993605</c:v>
                </c:pt>
                <c:pt idx="54">
                  <c:v>96.586190138314805</c:v>
                </c:pt>
                <c:pt idx="55">
                  <c:v>96.5868977432485</c:v>
                </c:pt>
                <c:pt idx="56">
                  <c:v>96.587403358081005</c:v>
                </c:pt>
                <c:pt idx="57">
                  <c:v>96.587711567408093</c:v>
                </c:pt>
                <c:pt idx="58">
                  <c:v>96.587826820328203</c:v>
                </c:pt>
                <c:pt idx="59">
                  <c:v>96.587753435405801</c:v>
                </c:pt>
                <c:pt idx="60">
                  <c:v>96.587495605428799</c:v>
                </c:pt>
                <c:pt idx="61">
                  <c:v>96.587057401950801</c:v>
                </c:pt>
                <c:pt idx="62">
                  <c:v>96.586442779638006</c:v>
                </c:pt>
                <c:pt idx="63">
                  <c:v>96.585655580434903</c:v>
                </c:pt>
                <c:pt idx="64">
                  <c:v>96.584699537550406</c:v>
                </c:pt>
                <c:pt idx="65">
                  <c:v>96.583578279276409</c:v>
                </c:pt>
                <c:pt idx="66">
                  <c:v>96.582295332645103</c:v>
                </c:pt>
                <c:pt idx="67">
                  <c:v>96.580854126937197</c:v>
                </c:pt>
                <c:pt idx="68">
                  <c:v>96.579257997043598</c:v>
                </c:pt>
                <c:pt idx="69">
                  <c:v>96.577510186689494</c:v>
                </c:pt>
                <c:pt idx="70">
                  <c:v>96.575613851526896</c:v>
                </c:pt>
                <c:pt idx="71">
                  <c:v>96.573572062105399</c:v>
                </c:pt>
                <c:pt idx="72">
                  <c:v>96.571387806711698</c:v>
                </c:pt>
                <c:pt idx="73">
                  <c:v>96.569063994116803</c:v>
                </c:pt>
                <c:pt idx="74">
                  <c:v>96.566603456195793</c:v>
                </c:pt>
                <c:pt idx="75">
                  <c:v>96.564008950451097</c:v>
                </c:pt>
                <c:pt idx="76">
                  <c:v>96.561283162436894</c:v>
                </c:pt>
                <c:pt idx="77">
                  <c:v>96.558428708092109</c:v>
                </c:pt>
                <c:pt idx="78">
                  <c:v>96.555448135978907</c:v>
                </c:pt>
                <c:pt idx="79">
                  <c:v>96.552343929436304</c:v>
                </c:pt>
                <c:pt idx="80">
                  <c:v>96.549118508650693</c:v>
                </c:pt>
                <c:pt idx="81">
                  <c:v>96.545774232656001</c:v>
                </c:pt>
                <c:pt idx="82">
                  <c:v>96.542313401246801</c:v>
                </c:pt>
                <c:pt idx="83">
                  <c:v>96.538738256823194</c:v>
                </c:pt>
                <c:pt idx="84">
                  <c:v>96.535050986175392</c:v>
                </c:pt>
                <c:pt idx="85">
                  <c:v>96.531253722191806</c:v>
                </c:pt>
                <c:pt idx="86">
                  <c:v>96.527348545511501</c:v>
                </c:pt>
                <c:pt idx="87">
                  <c:v>96.52333748610809</c:v>
                </c:pt>
                <c:pt idx="88">
                  <c:v>96.519222524827896</c:v>
                </c:pt>
                <c:pt idx="89">
                  <c:v>96.515005594863695</c:v>
                </c:pt>
                <c:pt idx="90">
                  <c:v>96.510688583177</c:v>
                </c:pt>
                <c:pt idx="91">
                  <c:v>96.506273331872507</c:v>
                </c:pt>
                <c:pt idx="92">
                  <c:v>96.501761639521305</c:v>
                </c:pt>
                <c:pt idx="93">
                  <c:v>96.497155262442305</c:v>
                </c:pt>
                <c:pt idx="94">
                  <c:v>96.4924559159262</c:v>
                </c:pt>
                <c:pt idx="95">
                  <c:v>96.487665275434495</c:v>
                </c:pt>
                <c:pt idx="96">
                  <c:v>96.482784977743194</c:v>
                </c:pt>
                <c:pt idx="97">
                  <c:v>96.477816622056096</c:v>
                </c:pt>
                <c:pt idx="98">
                  <c:v>96.472761771069898</c:v>
                </c:pt>
                <c:pt idx="99">
                  <c:v>96.467621952014909</c:v>
                </c:pt>
                <c:pt idx="100">
                  <c:v>96.46239865764899</c:v>
                </c:pt>
                <c:pt idx="101">
                  <c:v>96.457093347234206</c:v>
                </c:pt>
                <c:pt idx="102">
                  <c:v>96.4517074474563</c:v>
                </c:pt>
                <c:pt idx="103">
                  <c:v>96.446242353337993</c:v>
                </c:pt>
                <c:pt idx="104">
                  <c:v>96.440699429109998</c:v>
                </c:pt>
                <c:pt idx="105">
                  <c:v>96.435080009053493</c:v>
                </c:pt>
                <c:pt idx="106">
                  <c:v>96.429385398314906</c:v>
                </c:pt>
                <c:pt idx="107">
                  <c:v>96.423616873700297</c:v>
                </c:pt>
                <c:pt idx="108">
                  <c:v>96.417775684439405</c:v>
                </c:pt>
                <c:pt idx="109">
                  <c:v>96.411863052921092</c:v>
                </c:pt>
                <c:pt idx="110">
                  <c:v>96.405880175413699</c:v>
                </c:pt>
                <c:pt idx="111">
                  <c:v>96.399828222756199</c:v>
                </c:pt>
                <c:pt idx="112">
                  <c:v>96.393708341033005</c:v>
                </c:pt>
                <c:pt idx="113">
                  <c:v>96.387521652218595</c:v>
                </c:pt>
                <c:pt idx="114">
                  <c:v>96.381269254810292</c:v>
                </c:pt>
                <c:pt idx="115">
                  <c:v>96.374952224442893</c:v>
                </c:pt>
                <c:pt idx="116">
                  <c:v>96.368571614470497</c:v>
                </c:pt>
                <c:pt idx="117">
                  <c:v>96.362128456546003</c:v>
                </c:pt>
                <c:pt idx="118">
                  <c:v>96.355623761176403</c:v>
                </c:pt>
                <c:pt idx="119">
                  <c:v>96.349058518259696</c:v>
                </c:pt>
                <c:pt idx="120">
                  <c:v>96.342433697606594</c:v>
                </c:pt>
                <c:pt idx="121">
                  <c:v>96.335750249446903</c:v>
                </c:pt>
                <c:pt idx="122">
                  <c:v>96.329009104921198</c:v>
                </c:pt>
                <c:pt idx="123">
                  <c:v>96.322211176559208</c:v>
                </c:pt>
                <c:pt idx="124">
                  <c:v>96.315357358736392</c:v>
                </c:pt>
                <c:pt idx="125">
                  <c:v>96.308448528127997</c:v>
                </c:pt>
                <c:pt idx="126">
                  <c:v>96.301485544141798</c:v>
                </c:pt>
                <c:pt idx="127">
                  <c:v>96.2944692493421</c:v>
                </c:pt>
                <c:pt idx="128">
                  <c:v>96.287400469853907</c:v>
                </c:pt>
                <c:pt idx="129">
                  <c:v>96.280280015771197</c:v>
                </c:pt>
                <c:pt idx="130">
                  <c:v>96.273108681535803</c:v>
                </c:pt>
                <c:pt idx="131">
                  <c:v>96.265887246316098</c:v>
                </c:pt>
                <c:pt idx="132">
                  <c:v>96.2586164743675</c:v>
                </c:pt>
                <c:pt idx="133">
                  <c:v>96.25129711539519</c:v>
                </c:pt>
                <c:pt idx="134">
                  <c:v>96.243929904891502</c:v>
                </c:pt>
                <c:pt idx="135">
                  <c:v>96.236515564472199</c:v>
                </c:pt>
                <c:pt idx="136">
                  <c:v>96.229054802200594</c:v>
                </c:pt>
                <c:pt idx="137">
                  <c:v>96.221548312908197</c:v>
                </c:pt>
                <c:pt idx="138">
                  <c:v>96.2139967784981</c:v>
                </c:pt>
                <c:pt idx="139">
                  <c:v>96.206400868240607</c:v>
                </c:pt>
                <c:pt idx="140">
                  <c:v>96.198761239070492</c:v>
                </c:pt>
                <c:pt idx="141">
                  <c:v>96.191078535868698</c:v>
                </c:pt>
                <c:pt idx="142">
                  <c:v>96.1833533917317</c:v>
                </c:pt>
                <c:pt idx="143">
                  <c:v>96.175586428241701</c:v>
                </c:pt>
                <c:pt idx="144">
                  <c:v>96.167778255728294</c:v>
                </c:pt>
                <c:pt idx="145">
                  <c:v>96.159929473521501</c:v>
                </c:pt>
                <c:pt idx="146">
                  <c:v>96.1520406701963</c:v>
                </c:pt>
                <c:pt idx="147">
                  <c:v>96.144112423809105</c:v>
                </c:pt>
                <c:pt idx="148">
                  <c:v>96.136145302139298</c:v>
                </c:pt>
                <c:pt idx="149">
                  <c:v>96.128139862910999</c:v>
                </c:pt>
                <c:pt idx="150">
                  <c:v>96.120096654013594</c:v>
                </c:pt>
                <c:pt idx="151">
                  <c:v>96.112016213717496</c:v>
                </c:pt>
                <c:pt idx="152">
                  <c:v>96.103899070887394</c:v>
                </c:pt>
                <c:pt idx="153">
                  <c:v>96.095745745182199</c:v>
                </c:pt>
                <c:pt idx="154">
                  <c:v>96.087556747256897</c:v>
                </c:pt>
                <c:pt idx="155">
                  <c:v>96.07933257895121</c:v>
                </c:pt>
                <c:pt idx="156">
                  <c:v>96.071073733486102</c:v>
                </c:pt>
                <c:pt idx="157">
                  <c:v>96.062780695643795</c:v>
                </c:pt>
                <c:pt idx="158">
                  <c:v>96.054453941943294</c:v>
                </c:pt>
                <c:pt idx="159">
                  <c:v>96.046093940822601</c:v>
                </c:pt>
                <c:pt idx="160">
                  <c:v>96.037701152803407</c:v>
                </c:pt>
                <c:pt idx="161">
                  <c:v>96.0292760306601</c:v>
                </c:pt>
                <c:pt idx="162">
                  <c:v>96.020819019578198</c:v>
                </c:pt>
                <c:pt idx="163">
                  <c:v>96.0123305573171</c:v>
                </c:pt>
                <c:pt idx="164">
                  <c:v>96.003811074359504</c:v>
                </c:pt>
                <c:pt idx="165">
                  <c:v>95.995260994065802</c:v>
                </c:pt>
                <c:pt idx="166">
                  <c:v>95.986680732813895</c:v>
                </c:pt>
                <c:pt idx="167">
                  <c:v>95.978070700149701</c:v>
                </c:pt>
                <c:pt idx="168">
                  <c:v>95.969431298920711</c:v>
                </c:pt>
                <c:pt idx="169">
                  <c:v>95.960762925416404</c:v>
                </c:pt>
                <c:pt idx="170">
                  <c:v>95.952065969494811</c:v>
                </c:pt>
                <c:pt idx="171">
                  <c:v>95.943340814718908</c:v>
                </c:pt>
                <c:pt idx="172">
                  <c:v>95.934587838478507</c:v>
                </c:pt>
                <c:pt idx="173">
                  <c:v>95.925807412112391</c:v>
                </c:pt>
                <c:pt idx="174">
                  <c:v>95.916999901034899</c:v>
                </c:pt>
                <c:pt idx="175">
                  <c:v>95.908165664845797</c:v>
                </c:pt>
                <c:pt idx="176">
                  <c:v>95.899305057451897</c:v>
                </c:pt>
                <c:pt idx="177">
                  <c:v>95.8904184271708</c:v>
                </c:pt>
                <c:pt idx="178">
                  <c:v>95.881506116850304</c:v>
                </c:pt>
                <c:pt idx="179">
                  <c:v>95.872568463966502</c:v>
                </c:pt>
                <c:pt idx="180">
                  <c:v>95.863605800732799</c:v>
                </c:pt>
                <c:pt idx="181">
                  <c:v>95.854618454200804</c:v>
                </c:pt>
                <c:pt idx="182">
                  <c:v>95.845606746357603</c:v>
                </c:pt>
                <c:pt idx="183">
                  <c:v>95.836570994228495</c:v>
                </c:pt>
                <c:pt idx="184">
                  <c:v>95.827511509965703</c:v>
                </c:pt>
                <c:pt idx="185">
                  <c:v>95.81842860094541</c:v>
                </c:pt>
                <c:pt idx="186">
                  <c:v>95.809322569853492</c:v>
                </c:pt>
                <c:pt idx="187">
                  <c:v>95.800193714784299</c:v>
                </c:pt>
                <c:pt idx="188">
                  <c:v>95.791042329312702</c:v>
                </c:pt>
                <c:pt idx="189">
                  <c:v>95.781868702593101</c:v>
                </c:pt>
                <c:pt idx="190">
                  <c:v>95.772673119435098</c:v>
                </c:pt>
                <c:pt idx="191">
                  <c:v>95.763455860381796</c:v>
                </c:pt>
                <c:pt idx="192">
                  <c:v>95.754217201794901</c:v>
                </c:pt>
                <c:pt idx="193">
                  <c:v>95.744957415928596</c:v>
                </c:pt>
                <c:pt idx="194">
                  <c:v>95.735676771008102</c:v>
                </c:pt>
                <c:pt idx="195">
                  <c:v>95.726375531298402</c:v>
                </c:pt>
                <c:pt idx="196">
                  <c:v>95.717053957184291</c:v>
                </c:pt>
                <c:pt idx="197">
                  <c:v>95.707712305231198</c:v>
                </c:pt>
                <c:pt idx="198">
                  <c:v>95.698350828266101</c:v>
                </c:pt>
                <c:pt idx="199">
                  <c:v>95.688969775434003</c:v>
                </c:pt>
                <c:pt idx="200">
                  <c:v>95.6795693922749</c:v>
                </c:pt>
                <c:pt idx="201">
                  <c:v>95.670149920779906</c:v>
                </c:pt>
                <c:pt idx="202">
                  <c:v>95.660711599455297</c:v>
                </c:pt>
                <c:pt idx="203">
                  <c:v>95.651254663395207</c:v>
                </c:pt>
                <c:pt idx="204">
                  <c:v>95.641779344326409</c:v>
                </c:pt>
                <c:pt idx="205">
                  <c:v>95.632285870681997</c:v>
                </c:pt>
                <c:pt idx="206">
                  <c:v>95.622774467651396</c:v>
                </c:pt>
                <c:pt idx="207">
                  <c:v>95.613245357236991</c:v>
                </c:pt>
                <c:pt idx="208">
                  <c:v>95.603698758315304</c:v>
                </c:pt>
                <c:pt idx="209">
                  <c:v>95.594134886690199</c:v>
                </c:pt>
                <c:pt idx="210">
                  <c:v>95.584553955142098</c:v>
                </c:pt>
                <c:pt idx="211">
                  <c:v>95.574956173484907</c:v>
                </c:pt>
                <c:pt idx="212">
                  <c:v>95.565341748613591</c:v>
                </c:pt>
                <c:pt idx="213">
                  <c:v>95.55571088455909</c:v>
                </c:pt>
                <c:pt idx="214">
                  <c:v>95.546063782536393</c:v>
                </c:pt>
                <c:pt idx="215">
                  <c:v>95.536400640984098</c:v>
                </c:pt>
                <c:pt idx="216">
                  <c:v>95.526721655627298</c:v>
                </c:pt>
                <c:pt idx="217">
                  <c:v>95.51702701951001</c:v>
                </c:pt>
                <c:pt idx="218">
                  <c:v>95.507316923048407</c:v>
                </c:pt>
                <c:pt idx="219">
                  <c:v>95.497591554067895</c:v>
                </c:pt>
                <c:pt idx="220">
                  <c:v>95.487851097858794</c:v>
                </c:pt>
                <c:pt idx="221">
                  <c:v>95.478095737205805</c:v>
                </c:pt>
                <c:pt idx="222">
                  <c:v>95.468325652437201</c:v>
                </c:pt>
                <c:pt idx="223">
                  <c:v>95.458541021463702</c:v>
                </c:pt>
                <c:pt idx="224">
                  <c:v>95.4487420198179</c:v>
                </c:pt>
                <c:pt idx="225">
                  <c:v>95.438928820699203</c:v>
                </c:pt>
                <c:pt idx="226">
                  <c:v>95.429101595000603</c:v>
                </c:pt>
                <c:pt idx="227">
                  <c:v>95.41926051135961</c:v>
                </c:pt>
                <c:pt idx="228">
                  <c:v>95.40940573618451</c:v>
                </c:pt>
                <c:pt idx="229">
                  <c:v>95.399537433700104</c:v>
                </c:pt>
                <c:pt idx="230">
                  <c:v>95.389655765973203</c:v>
                </c:pt>
                <c:pt idx="231">
                  <c:v>95.379760892958501</c:v>
                </c:pt>
                <c:pt idx="232">
                  <c:v>95.3698529725215</c:v>
                </c:pt>
                <c:pt idx="233">
                  <c:v>95.359932160486906</c:v>
                </c:pt>
                <c:pt idx="234">
                  <c:v>95.349998610650999</c:v>
                </c:pt>
                <c:pt idx="235">
                  <c:v>95.340052474831111</c:v>
                </c:pt>
                <c:pt idx="236">
                  <c:v>95.330093902895996</c:v>
                </c:pt>
                <c:pt idx="237">
                  <c:v>95.320123042784601</c:v>
                </c:pt>
                <c:pt idx="238">
                  <c:v>95.310140040548603</c:v>
                </c:pt>
                <c:pt idx="239">
                  <c:v>95.300145040376307</c:v>
                </c:pt>
                <c:pt idx="240">
                  <c:v>95.290138184628603</c:v>
                </c:pt>
                <c:pt idx="241">
                  <c:v>95.280119613854794</c:v>
                </c:pt>
                <c:pt idx="242">
                  <c:v>95.270089466837106</c:v>
                </c:pt>
                <c:pt idx="243">
                  <c:v>95.260047880604702</c:v>
                </c:pt>
                <c:pt idx="244">
                  <c:v>95.2499949904701</c:v>
                </c:pt>
                <c:pt idx="245">
                  <c:v>95.239930930049397</c:v>
                </c:pt>
                <c:pt idx="246">
                  <c:v>95.229855831293392</c:v>
                </c:pt>
                <c:pt idx="247">
                  <c:v>95.219769824511005</c:v>
                </c:pt>
                <c:pt idx="248">
                  <c:v>95.20967303839511</c:v>
                </c:pt>
                <c:pt idx="249">
                  <c:v>95.199565600044295</c:v>
                </c:pt>
                <c:pt idx="250">
                  <c:v>95.189447634992092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3-4911-BF37-B563BE146E85}"/>
            </c:ext>
          </c:extLst>
        </c:ser>
        <c:ser>
          <c:idx val="1"/>
          <c:order val="1"/>
          <c:tx>
            <c:strRef>
              <c:f>'Regul_Rend - Complet_FluxoConst'!$Y$11</c:f>
              <c:strCache>
                <c:ptCount val="1"/>
                <c:pt idx="0">
                  <c:v>Fluxo Constante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76"/>
            <c:marker>
              <c:symbol val="circle"/>
              <c:size val="5"/>
              <c:spPr>
                <a:solidFill>
                  <a:srgbClr val="FF0000"/>
                </a:solidFill>
                <a:ln w="381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F53-4911-BF37-B563BE146E85}"/>
              </c:ext>
            </c:extLst>
          </c:dPt>
          <c:cat>
            <c:numRef>
              <c:f>'Regul_Rend - Complet_FluxoConst'!$D$12:$D$262</c:f>
              <c:numCache>
                <c:formatCode>General</c:formatCode>
                <c:ptCount val="251"/>
                <c:pt idx="0">
                  <c:v>30</c:v>
                </c:pt>
                <c:pt idx="1">
                  <c:v>30.4</c:v>
                </c:pt>
                <c:pt idx="2">
                  <c:v>30.8</c:v>
                </c:pt>
                <c:pt idx="3">
                  <c:v>31.2</c:v>
                </c:pt>
                <c:pt idx="4">
                  <c:v>31.6</c:v>
                </c:pt>
                <c:pt idx="5">
                  <c:v>32</c:v>
                </c:pt>
                <c:pt idx="6">
                  <c:v>32.4</c:v>
                </c:pt>
                <c:pt idx="7">
                  <c:v>32.800000000000004</c:v>
                </c:pt>
                <c:pt idx="8">
                  <c:v>33.200000000000003</c:v>
                </c:pt>
                <c:pt idx="9">
                  <c:v>33.6</c:v>
                </c:pt>
                <c:pt idx="10">
                  <c:v>34</c:v>
                </c:pt>
                <c:pt idx="11">
                  <c:v>34.4</c:v>
                </c:pt>
                <c:pt idx="12">
                  <c:v>34.799999999999997</c:v>
                </c:pt>
                <c:pt idx="13">
                  <c:v>35.199999999999996</c:v>
                </c:pt>
                <c:pt idx="14">
                  <c:v>35.6</c:v>
                </c:pt>
                <c:pt idx="15">
                  <c:v>36</c:v>
                </c:pt>
                <c:pt idx="16">
                  <c:v>36.4</c:v>
                </c:pt>
                <c:pt idx="17">
                  <c:v>36.799999999999997</c:v>
                </c:pt>
                <c:pt idx="18">
                  <c:v>37.200000000000003</c:v>
                </c:pt>
                <c:pt idx="19">
                  <c:v>37.6</c:v>
                </c:pt>
                <c:pt idx="20">
                  <c:v>38</c:v>
                </c:pt>
                <c:pt idx="21">
                  <c:v>38.4</c:v>
                </c:pt>
                <c:pt idx="22">
                  <c:v>38.800000000000004</c:v>
                </c:pt>
                <c:pt idx="23">
                  <c:v>39.200000000000003</c:v>
                </c:pt>
                <c:pt idx="24">
                  <c:v>39.6</c:v>
                </c:pt>
                <c:pt idx="25">
                  <c:v>40</c:v>
                </c:pt>
                <c:pt idx="26">
                  <c:v>40.400000000000006</c:v>
                </c:pt>
                <c:pt idx="27">
                  <c:v>40.799999999999997</c:v>
                </c:pt>
                <c:pt idx="28">
                  <c:v>41.199999999999996</c:v>
                </c:pt>
                <c:pt idx="29">
                  <c:v>41.6</c:v>
                </c:pt>
                <c:pt idx="30">
                  <c:v>42</c:v>
                </c:pt>
                <c:pt idx="31">
                  <c:v>42.4</c:v>
                </c:pt>
                <c:pt idx="32">
                  <c:v>42.8</c:v>
                </c:pt>
                <c:pt idx="33">
                  <c:v>43.2</c:v>
                </c:pt>
                <c:pt idx="34">
                  <c:v>43.6</c:v>
                </c:pt>
                <c:pt idx="35">
                  <c:v>44</c:v>
                </c:pt>
                <c:pt idx="36">
                  <c:v>44.4</c:v>
                </c:pt>
                <c:pt idx="37">
                  <c:v>44.800000000000004</c:v>
                </c:pt>
                <c:pt idx="38">
                  <c:v>45.2</c:v>
                </c:pt>
                <c:pt idx="39">
                  <c:v>45.6</c:v>
                </c:pt>
                <c:pt idx="40">
                  <c:v>46</c:v>
                </c:pt>
                <c:pt idx="41">
                  <c:v>46.400000000000006</c:v>
                </c:pt>
                <c:pt idx="42">
                  <c:v>46.800000000000004</c:v>
                </c:pt>
                <c:pt idx="43">
                  <c:v>47.199999999999996</c:v>
                </c:pt>
                <c:pt idx="44">
                  <c:v>47.599999999999994</c:v>
                </c:pt>
                <c:pt idx="45">
                  <c:v>48</c:v>
                </c:pt>
                <c:pt idx="46">
                  <c:v>48.4</c:v>
                </c:pt>
                <c:pt idx="47">
                  <c:v>48.8</c:v>
                </c:pt>
                <c:pt idx="48">
                  <c:v>49.2</c:v>
                </c:pt>
                <c:pt idx="49">
                  <c:v>49.6</c:v>
                </c:pt>
                <c:pt idx="50">
                  <c:v>50</c:v>
                </c:pt>
                <c:pt idx="51">
                  <c:v>50.4</c:v>
                </c:pt>
                <c:pt idx="52">
                  <c:v>50.8</c:v>
                </c:pt>
                <c:pt idx="53">
                  <c:v>51.2</c:v>
                </c:pt>
                <c:pt idx="54">
                  <c:v>51.6</c:v>
                </c:pt>
                <c:pt idx="55">
                  <c:v>52</c:v>
                </c:pt>
                <c:pt idx="56">
                  <c:v>52.400000000000006</c:v>
                </c:pt>
                <c:pt idx="57">
                  <c:v>52.800000000000004</c:v>
                </c:pt>
                <c:pt idx="58">
                  <c:v>53.2</c:v>
                </c:pt>
                <c:pt idx="59">
                  <c:v>53.6</c:v>
                </c:pt>
                <c:pt idx="60">
                  <c:v>54</c:v>
                </c:pt>
                <c:pt idx="61">
                  <c:v>54.400000000000006</c:v>
                </c:pt>
                <c:pt idx="62">
                  <c:v>54.800000000000004</c:v>
                </c:pt>
                <c:pt idx="63">
                  <c:v>55.2</c:v>
                </c:pt>
                <c:pt idx="64">
                  <c:v>55.600000000000009</c:v>
                </c:pt>
                <c:pt idx="65">
                  <c:v>56.000000000000007</c:v>
                </c:pt>
                <c:pt idx="66">
                  <c:v>56.399999999999991</c:v>
                </c:pt>
                <c:pt idx="67">
                  <c:v>56.8</c:v>
                </c:pt>
                <c:pt idx="68">
                  <c:v>57.199999999999996</c:v>
                </c:pt>
                <c:pt idx="69">
                  <c:v>57.599999999999994</c:v>
                </c:pt>
                <c:pt idx="70">
                  <c:v>57.999999999999993</c:v>
                </c:pt>
                <c:pt idx="71">
                  <c:v>58.4</c:v>
                </c:pt>
                <c:pt idx="72">
                  <c:v>58.8</c:v>
                </c:pt>
                <c:pt idx="73">
                  <c:v>59.199999999999996</c:v>
                </c:pt>
                <c:pt idx="74">
                  <c:v>59.599999999999994</c:v>
                </c:pt>
                <c:pt idx="75">
                  <c:v>60</c:v>
                </c:pt>
                <c:pt idx="76">
                  <c:v>60.4</c:v>
                </c:pt>
                <c:pt idx="77">
                  <c:v>60.8</c:v>
                </c:pt>
                <c:pt idx="78">
                  <c:v>61.199999999999996</c:v>
                </c:pt>
                <c:pt idx="79">
                  <c:v>61.6</c:v>
                </c:pt>
                <c:pt idx="80">
                  <c:v>62</c:v>
                </c:pt>
                <c:pt idx="81">
                  <c:v>62.4</c:v>
                </c:pt>
                <c:pt idx="82">
                  <c:v>62.8</c:v>
                </c:pt>
                <c:pt idx="83">
                  <c:v>63.2</c:v>
                </c:pt>
                <c:pt idx="84">
                  <c:v>63.6</c:v>
                </c:pt>
                <c:pt idx="85">
                  <c:v>64</c:v>
                </c:pt>
                <c:pt idx="86">
                  <c:v>64.400000000000006</c:v>
                </c:pt>
                <c:pt idx="87">
                  <c:v>64.8</c:v>
                </c:pt>
                <c:pt idx="88">
                  <c:v>65.2</c:v>
                </c:pt>
                <c:pt idx="89">
                  <c:v>65.600000000000009</c:v>
                </c:pt>
                <c:pt idx="90">
                  <c:v>66</c:v>
                </c:pt>
                <c:pt idx="91">
                  <c:v>66.400000000000006</c:v>
                </c:pt>
                <c:pt idx="92">
                  <c:v>66.8</c:v>
                </c:pt>
                <c:pt idx="93">
                  <c:v>67.2</c:v>
                </c:pt>
                <c:pt idx="94">
                  <c:v>67.600000000000009</c:v>
                </c:pt>
                <c:pt idx="95">
                  <c:v>68</c:v>
                </c:pt>
                <c:pt idx="96">
                  <c:v>68.400000000000006</c:v>
                </c:pt>
                <c:pt idx="97">
                  <c:v>68.8</c:v>
                </c:pt>
                <c:pt idx="98">
                  <c:v>69.199999999999989</c:v>
                </c:pt>
                <c:pt idx="99">
                  <c:v>69.599999999999994</c:v>
                </c:pt>
                <c:pt idx="100">
                  <c:v>70</c:v>
                </c:pt>
                <c:pt idx="101">
                  <c:v>70.399999999999991</c:v>
                </c:pt>
                <c:pt idx="102">
                  <c:v>70.8</c:v>
                </c:pt>
                <c:pt idx="103">
                  <c:v>71.2</c:v>
                </c:pt>
                <c:pt idx="104">
                  <c:v>71.599999999999994</c:v>
                </c:pt>
                <c:pt idx="105">
                  <c:v>72</c:v>
                </c:pt>
                <c:pt idx="106">
                  <c:v>72.399999999999991</c:v>
                </c:pt>
                <c:pt idx="107">
                  <c:v>72.8</c:v>
                </c:pt>
                <c:pt idx="108">
                  <c:v>73.2</c:v>
                </c:pt>
                <c:pt idx="109">
                  <c:v>73.599999999999994</c:v>
                </c:pt>
                <c:pt idx="110">
                  <c:v>74</c:v>
                </c:pt>
                <c:pt idx="111">
                  <c:v>74.400000000000006</c:v>
                </c:pt>
                <c:pt idx="112">
                  <c:v>74.8</c:v>
                </c:pt>
                <c:pt idx="113">
                  <c:v>75.2</c:v>
                </c:pt>
                <c:pt idx="114">
                  <c:v>75.599999999999994</c:v>
                </c:pt>
                <c:pt idx="115">
                  <c:v>76</c:v>
                </c:pt>
                <c:pt idx="116">
                  <c:v>76.400000000000006</c:v>
                </c:pt>
                <c:pt idx="117">
                  <c:v>76.8</c:v>
                </c:pt>
                <c:pt idx="118">
                  <c:v>77.2</c:v>
                </c:pt>
                <c:pt idx="119">
                  <c:v>77.600000000000009</c:v>
                </c:pt>
                <c:pt idx="120">
                  <c:v>78</c:v>
                </c:pt>
                <c:pt idx="121">
                  <c:v>78.400000000000006</c:v>
                </c:pt>
                <c:pt idx="122">
                  <c:v>78.8</c:v>
                </c:pt>
                <c:pt idx="123">
                  <c:v>79.2</c:v>
                </c:pt>
                <c:pt idx="124">
                  <c:v>79.600000000000009</c:v>
                </c:pt>
                <c:pt idx="125">
                  <c:v>80</c:v>
                </c:pt>
                <c:pt idx="126">
                  <c:v>80.400000000000006</c:v>
                </c:pt>
                <c:pt idx="127">
                  <c:v>80.800000000000011</c:v>
                </c:pt>
                <c:pt idx="128">
                  <c:v>81.2</c:v>
                </c:pt>
                <c:pt idx="129">
                  <c:v>81.599999999999994</c:v>
                </c:pt>
                <c:pt idx="130">
                  <c:v>82</c:v>
                </c:pt>
                <c:pt idx="131">
                  <c:v>82.399999999999991</c:v>
                </c:pt>
                <c:pt idx="132">
                  <c:v>82.8</c:v>
                </c:pt>
                <c:pt idx="133">
                  <c:v>83.2</c:v>
                </c:pt>
                <c:pt idx="134">
                  <c:v>83.6</c:v>
                </c:pt>
                <c:pt idx="135">
                  <c:v>84</c:v>
                </c:pt>
                <c:pt idx="136">
                  <c:v>84.399999999999991</c:v>
                </c:pt>
                <c:pt idx="137">
                  <c:v>84.8</c:v>
                </c:pt>
                <c:pt idx="138">
                  <c:v>85.2</c:v>
                </c:pt>
                <c:pt idx="139">
                  <c:v>85.6</c:v>
                </c:pt>
                <c:pt idx="140">
                  <c:v>86</c:v>
                </c:pt>
                <c:pt idx="141">
                  <c:v>86.4</c:v>
                </c:pt>
                <c:pt idx="142">
                  <c:v>86.8</c:v>
                </c:pt>
                <c:pt idx="143">
                  <c:v>87.2</c:v>
                </c:pt>
                <c:pt idx="144">
                  <c:v>87.6</c:v>
                </c:pt>
                <c:pt idx="145">
                  <c:v>88</c:v>
                </c:pt>
                <c:pt idx="146">
                  <c:v>88.4</c:v>
                </c:pt>
                <c:pt idx="147">
                  <c:v>88.8</c:v>
                </c:pt>
                <c:pt idx="148">
                  <c:v>89.2</c:v>
                </c:pt>
                <c:pt idx="149">
                  <c:v>89.600000000000009</c:v>
                </c:pt>
                <c:pt idx="150">
                  <c:v>90</c:v>
                </c:pt>
                <c:pt idx="151">
                  <c:v>90.4</c:v>
                </c:pt>
                <c:pt idx="152">
                  <c:v>90.8</c:v>
                </c:pt>
                <c:pt idx="153">
                  <c:v>91.2</c:v>
                </c:pt>
                <c:pt idx="154">
                  <c:v>91.600000000000009</c:v>
                </c:pt>
                <c:pt idx="155">
                  <c:v>92</c:v>
                </c:pt>
                <c:pt idx="156">
                  <c:v>92.4</c:v>
                </c:pt>
                <c:pt idx="157">
                  <c:v>92.800000000000011</c:v>
                </c:pt>
                <c:pt idx="158">
                  <c:v>93.2</c:v>
                </c:pt>
                <c:pt idx="159">
                  <c:v>93.600000000000009</c:v>
                </c:pt>
                <c:pt idx="160">
                  <c:v>94</c:v>
                </c:pt>
                <c:pt idx="161">
                  <c:v>94.399999999999991</c:v>
                </c:pt>
                <c:pt idx="162">
                  <c:v>94.8</c:v>
                </c:pt>
                <c:pt idx="163">
                  <c:v>95.199999999999989</c:v>
                </c:pt>
                <c:pt idx="164">
                  <c:v>95.6</c:v>
                </c:pt>
                <c:pt idx="165">
                  <c:v>96</c:v>
                </c:pt>
                <c:pt idx="166">
                  <c:v>96.399999999999991</c:v>
                </c:pt>
                <c:pt idx="167">
                  <c:v>96.8</c:v>
                </c:pt>
                <c:pt idx="168">
                  <c:v>97.2</c:v>
                </c:pt>
                <c:pt idx="169">
                  <c:v>97.6</c:v>
                </c:pt>
                <c:pt idx="170">
                  <c:v>98</c:v>
                </c:pt>
                <c:pt idx="171">
                  <c:v>98.4</c:v>
                </c:pt>
                <c:pt idx="172">
                  <c:v>98.8</c:v>
                </c:pt>
                <c:pt idx="173">
                  <c:v>99.2</c:v>
                </c:pt>
                <c:pt idx="174">
                  <c:v>99.6</c:v>
                </c:pt>
                <c:pt idx="175">
                  <c:v>100</c:v>
                </c:pt>
                <c:pt idx="176">
                  <c:v>100.4</c:v>
                </c:pt>
                <c:pt idx="177">
                  <c:v>100.8</c:v>
                </c:pt>
                <c:pt idx="178">
                  <c:v>101.2</c:v>
                </c:pt>
                <c:pt idx="179">
                  <c:v>101.6</c:v>
                </c:pt>
                <c:pt idx="180">
                  <c:v>102</c:v>
                </c:pt>
                <c:pt idx="181">
                  <c:v>102.4</c:v>
                </c:pt>
                <c:pt idx="182">
                  <c:v>102.8</c:v>
                </c:pt>
                <c:pt idx="183">
                  <c:v>103.2</c:v>
                </c:pt>
                <c:pt idx="184">
                  <c:v>103.60000000000001</c:v>
                </c:pt>
                <c:pt idx="185">
                  <c:v>104</c:v>
                </c:pt>
                <c:pt idx="186">
                  <c:v>104.4</c:v>
                </c:pt>
                <c:pt idx="187">
                  <c:v>104.80000000000001</c:v>
                </c:pt>
                <c:pt idx="188">
                  <c:v>105.2</c:v>
                </c:pt>
                <c:pt idx="189">
                  <c:v>105.60000000000001</c:v>
                </c:pt>
                <c:pt idx="190">
                  <c:v>106</c:v>
                </c:pt>
                <c:pt idx="191">
                  <c:v>106.4</c:v>
                </c:pt>
                <c:pt idx="192">
                  <c:v>106.80000000000001</c:v>
                </c:pt>
                <c:pt idx="193">
                  <c:v>107.2</c:v>
                </c:pt>
                <c:pt idx="194">
                  <c:v>107.60000000000001</c:v>
                </c:pt>
                <c:pt idx="195">
                  <c:v>108</c:v>
                </c:pt>
                <c:pt idx="196">
                  <c:v>108.4</c:v>
                </c:pt>
                <c:pt idx="197">
                  <c:v>108.80000000000001</c:v>
                </c:pt>
                <c:pt idx="198">
                  <c:v>109.2</c:v>
                </c:pt>
                <c:pt idx="199">
                  <c:v>109.60000000000001</c:v>
                </c:pt>
                <c:pt idx="200">
                  <c:v>110.00000000000001</c:v>
                </c:pt>
                <c:pt idx="201">
                  <c:v>110.4</c:v>
                </c:pt>
                <c:pt idx="202">
                  <c:v>110.80000000000001</c:v>
                </c:pt>
                <c:pt idx="203">
                  <c:v>111.20000000000002</c:v>
                </c:pt>
                <c:pt idx="204">
                  <c:v>111.60000000000001</c:v>
                </c:pt>
                <c:pt idx="205">
                  <c:v>112.00000000000001</c:v>
                </c:pt>
                <c:pt idx="206">
                  <c:v>112.4</c:v>
                </c:pt>
                <c:pt idx="207">
                  <c:v>112.79999999999998</c:v>
                </c:pt>
                <c:pt idx="208">
                  <c:v>113.19999999999999</c:v>
                </c:pt>
                <c:pt idx="209">
                  <c:v>113.6</c:v>
                </c:pt>
                <c:pt idx="210">
                  <c:v>113.99999999999999</c:v>
                </c:pt>
                <c:pt idx="211">
                  <c:v>114.39999999999999</c:v>
                </c:pt>
                <c:pt idx="212">
                  <c:v>114.8</c:v>
                </c:pt>
                <c:pt idx="213">
                  <c:v>115.19999999999999</c:v>
                </c:pt>
                <c:pt idx="214">
                  <c:v>115.6</c:v>
                </c:pt>
                <c:pt idx="215">
                  <c:v>115.99999999999999</c:v>
                </c:pt>
                <c:pt idx="216">
                  <c:v>116.39999999999999</c:v>
                </c:pt>
                <c:pt idx="217">
                  <c:v>116.8</c:v>
                </c:pt>
                <c:pt idx="218">
                  <c:v>117.19999999999999</c:v>
                </c:pt>
                <c:pt idx="219">
                  <c:v>117.6</c:v>
                </c:pt>
                <c:pt idx="220">
                  <c:v>118</c:v>
                </c:pt>
                <c:pt idx="221">
                  <c:v>118.39999999999999</c:v>
                </c:pt>
                <c:pt idx="222">
                  <c:v>118.8</c:v>
                </c:pt>
                <c:pt idx="223">
                  <c:v>119.19999999999999</c:v>
                </c:pt>
                <c:pt idx="224">
                  <c:v>119.6</c:v>
                </c:pt>
                <c:pt idx="225">
                  <c:v>120</c:v>
                </c:pt>
                <c:pt idx="226">
                  <c:v>120.39999999999999</c:v>
                </c:pt>
                <c:pt idx="227">
                  <c:v>120.8</c:v>
                </c:pt>
                <c:pt idx="228">
                  <c:v>121.2</c:v>
                </c:pt>
                <c:pt idx="229">
                  <c:v>121.6</c:v>
                </c:pt>
                <c:pt idx="230">
                  <c:v>122</c:v>
                </c:pt>
                <c:pt idx="231">
                  <c:v>122.39999999999999</c:v>
                </c:pt>
                <c:pt idx="232">
                  <c:v>122.8</c:v>
                </c:pt>
                <c:pt idx="233">
                  <c:v>123.2</c:v>
                </c:pt>
                <c:pt idx="234">
                  <c:v>123.6</c:v>
                </c:pt>
                <c:pt idx="235">
                  <c:v>124</c:v>
                </c:pt>
                <c:pt idx="236">
                  <c:v>124.4</c:v>
                </c:pt>
                <c:pt idx="237">
                  <c:v>124.8</c:v>
                </c:pt>
                <c:pt idx="238">
                  <c:v>125.2</c:v>
                </c:pt>
                <c:pt idx="239">
                  <c:v>125.6</c:v>
                </c:pt>
                <c:pt idx="240">
                  <c:v>126</c:v>
                </c:pt>
                <c:pt idx="241">
                  <c:v>126.4</c:v>
                </c:pt>
                <c:pt idx="242">
                  <c:v>126.8</c:v>
                </c:pt>
                <c:pt idx="243">
                  <c:v>127.2</c:v>
                </c:pt>
                <c:pt idx="244">
                  <c:v>127.60000000000001</c:v>
                </c:pt>
                <c:pt idx="245">
                  <c:v>128</c:v>
                </c:pt>
                <c:pt idx="246">
                  <c:v>128.4</c:v>
                </c:pt>
                <c:pt idx="247">
                  <c:v>128.80000000000001</c:v>
                </c:pt>
                <c:pt idx="248">
                  <c:v>129.20000000000002</c:v>
                </c:pt>
                <c:pt idx="249">
                  <c:v>129.6</c:v>
                </c:pt>
                <c:pt idx="250">
                  <c:v>130</c:v>
                </c:pt>
              </c:numCache>
            </c:numRef>
          </c:cat>
          <c:val>
            <c:numRef>
              <c:f>'Regul_Rend - Complet_FluxoConst'!$Y$12:$Y$262</c:f>
              <c:numCache>
                <c:formatCode>General</c:formatCode>
                <c:ptCount val="251"/>
                <c:pt idx="0">
                  <c:v>96.405334977863603</c:v>
                </c:pt>
                <c:pt idx="1">
                  <c:v>96.428848254454806</c:v>
                </c:pt>
                <c:pt idx="2">
                  <c:v>96.451467602245401</c:v>
                </c:pt>
                <c:pt idx="3">
                  <c:v>96.473226593401591</c:v>
                </c:pt>
                <c:pt idx="4">
                  <c:v>96.494157144952595</c:v>
                </c:pt>
                <c:pt idx="5">
                  <c:v>96.514289619547199</c:v>
                </c:pt>
                <c:pt idx="6">
                  <c:v>96.533652918935104</c:v>
                </c:pt>
                <c:pt idx="7">
                  <c:v>96.552274570784206</c:v>
                </c:pt>
                <c:pt idx="8">
                  <c:v>96.570180809379707</c:v>
                </c:pt>
                <c:pt idx="9">
                  <c:v>96.587396650699404</c:v>
                </c:pt>
                <c:pt idx="10">
                  <c:v>96.603945962323706</c:v>
                </c:pt>
                <c:pt idx="11">
                  <c:v>96.619851528581506</c:v>
                </c:pt>
                <c:pt idx="12">
                  <c:v>96.635135111315194</c:v>
                </c:pt>
                <c:pt idx="13">
                  <c:v>96.649817506598907</c:v>
                </c:pt>
                <c:pt idx="14">
                  <c:v>96.6639185977224</c:v>
                </c:pt>
                <c:pt idx="15">
                  <c:v>96.677457404725601</c:v>
                </c:pt>
                <c:pt idx="16">
                  <c:v>96.690452130740994</c:v>
                </c:pt>
                <c:pt idx="17">
                  <c:v>96.702920205384402</c:v>
                </c:pt>
                <c:pt idx="18">
                  <c:v>96.71487832540609</c:v>
                </c:pt>
                <c:pt idx="19">
                  <c:v>96.726342492807802</c:v>
                </c:pt>
                <c:pt idx="20">
                  <c:v>96.7373280506024</c:v>
                </c:pt>
                <c:pt idx="21">
                  <c:v>96.7478497163913</c:v>
                </c:pt>
                <c:pt idx="22">
                  <c:v>96.7579216139046</c:v>
                </c:pt>
                <c:pt idx="23">
                  <c:v>96.767557302656101</c:v>
                </c:pt>
                <c:pt idx="24">
                  <c:v>96.776769805835499</c:v>
                </c:pt>
                <c:pt idx="25">
                  <c:v>96.785571636565209</c:v>
                </c:pt>
                <c:pt idx="26">
                  <c:v>96.793974822625799</c:v>
                </c:pt>
                <c:pt idx="27">
                  <c:v>96.8019909297617</c:v>
                </c:pt>
                <c:pt idx="28">
                  <c:v>96.809631083651809</c:v>
                </c:pt>
                <c:pt idx="29">
                  <c:v>96.8169059906418</c:v>
                </c:pt>
                <c:pt idx="30">
                  <c:v>96.823825957314398</c:v>
                </c:pt>
                <c:pt idx="31">
                  <c:v>96.830400908972805</c:v>
                </c:pt>
                <c:pt idx="32">
                  <c:v>96.836640407108206</c:v>
                </c:pt>
                <c:pt idx="33">
                  <c:v>96.842553665917791</c:v>
                </c:pt>
                <c:pt idx="34">
                  <c:v>96.848149567927393</c:v>
                </c:pt>
                <c:pt idx="35">
                  <c:v>96.853436678782302</c:v>
                </c:pt>
                <c:pt idx="36">
                  <c:v>96.858423261249001</c:v>
                </c:pt>
                <c:pt idx="37">
                  <c:v>96.863117288485597</c:v>
                </c:pt>
                <c:pt idx="38">
                  <c:v>96.86752645661781</c:v>
                </c:pt>
                <c:pt idx="39">
                  <c:v>96.871658196665194</c:v>
                </c:pt>
                <c:pt idx="40">
                  <c:v>96.875519685859302</c:v>
                </c:pt>
                <c:pt idx="41">
                  <c:v>96.87911785838071</c:v>
                </c:pt>
                <c:pt idx="42">
                  <c:v>96.882459415566103</c:v>
                </c:pt>
                <c:pt idx="43">
                  <c:v>96.885550835593506</c:v>
                </c:pt>
                <c:pt idx="44">
                  <c:v>96.888398382693197</c:v>
                </c:pt>
                <c:pt idx="45">
                  <c:v>96.891008115911902</c:v>
                </c:pt>
                <c:pt idx="46">
                  <c:v>96.893385897437895</c:v>
                </c:pt>
                <c:pt idx="47">
                  <c:v>96.895537400533698</c:v>
                </c:pt>
                <c:pt idx="48">
                  <c:v>96.897468117084699</c:v>
                </c:pt>
                <c:pt idx="49">
                  <c:v>96.899183364786495</c:v>
                </c:pt>
                <c:pt idx="50">
                  <c:v>96.900688293997902</c:v>
                </c:pt>
                <c:pt idx="51">
                  <c:v>96.901987894270405</c:v>
                </c:pt>
                <c:pt idx="52">
                  <c:v>96.903087000571304</c:v>
                </c:pt>
                <c:pt idx="53">
                  <c:v>96.90399029922861</c:v>
                </c:pt>
                <c:pt idx="54">
                  <c:v>96.904702333593491</c:v>
                </c:pt>
                <c:pt idx="55">
                  <c:v>96.905227509451493</c:v>
                </c:pt>
                <c:pt idx="56">
                  <c:v>96.905570100189394</c:v>
                </c:pt>
                <c:pt idx="57">
                  <c:v>96.905734251733094</c:v>
                </c:pt>
                <c:pt idx="58">
                  <c:v>96.905723987259393</c:v>
                </c:pt>
                <c:pt idx="59">
                  <c:v>96.905543211704497</c:v>
                </c:pt>
                <c:pt idx="60">
                  <c:v>96.905195716079589</c:v>
                </c:pt>
                <c:pt idx="61">
                  <c:v>96.904685181590096</c:v>
                </c:pt>
                <c:pt idx="62">
                  <c:v>96.904015183581308</c:v>
                </c:pt>
                <c:pt idx="63">
                  <c:v>96.903189195319499</c:v>
                </c:pt>
                <c:pt idx="64">
                  <c:v>96.902210591606703</c:v>
                </c:pt>
                <c:pt idx="65">
                  <c:v>96.901082652239808</c:v>
                </c:pt>
                <c:pt idx="66">
                  <c:v>96.899808565336798</c:v>
                </c:pt>
                <c:pt idx="67">
                  <c:v>96.898391430510401</c:v>
                </c:pt>
                <c:pt idx="68">
                  <c:v>96.896834261923601</c:v>
                </c:pt>
                <c:pt idx="69">
                  <c:v>96.895139991205397</c:v>
                </c:pt>
                <c:pt idx="70">
                  <c:v>96.893311470262702</c:v>
                </c:pt>
                <c:pt idx="71">
                  <c:v>96.891351473969195</c:v>
                </c:pt>
                <c:pt idx="72">
                  <c:v>96.889262702742997</c:v>
                </c:pt>
                <c:pt idx="73">
                  <c:v>96.887047785034397</c:v>
                </c:pt>
                <c:pt idx="74">
                  <c:v>96.884709279699393</c:v>
                </c:pt>
                <c:pt idx="75">
                  <c:v>96.882249678294201</c:v>
                </c:pt>
                <c:pt idx="76">
                  <c:v>96.879671407263999</c:v>
                </c:pt>
                <c:pt idx="77">
                  <c:v>96.876976830063597</c:v>
                </c:pt>
                <c:pt idx="78">
                  <c:v>96.874168249180698</c:v>
                </c:pt>
                <c:pt idx="79">
                  <c:v>96.871247908094801</c:v>
                </c:pt>
                <c:pt idx="80">
                  <c:v>96.868217993147994</c:v>
                </c:pt>
                <c:pt idx="81">
                  <c:v>96.865080635354701</c:v>
                </c:pt>
                <c:pt idx="82">
                  <c:v>96.861837912145106</c:v>
                </c:pt>
                <c:pt idx="83">
                  <c:v>96.858491849027288</c:v>
                </c:pt>
                <c:pt idx="84">
                  <c:v>96.855044421208504</c:v>
                </c:pt>
                <c:pt idx="85">
                  <c:v>96.851497555139503</c:v>
                </c:pt>
                <c:pt idx="86">
                  <c:v>96.84785313001521</c:v>
                </c:pt>
                <c:pt idx="87">
                  <c:v>96.8441129792065</c:v>
                </c:pt>
                <c:pt idx="88">
                  <c:v>96.840278891655501</c:v>
                </c:pt>
                <c:pt idx="89">
                  <c:v>96.836352613206401</c:v>
                </c:pt>
                <c:pt idx="90">
                  <c:v>96.832335847900794</c:v>
                </c:pt>
                <c:pt idx="91">
                  <c:v>96.828230259214195</c:v>
                </c:pt>
                <c:pt idx="92">
                  <c:v>96.824037471259189</c:v>
                </c:pt>
                <c:pt idx="93">
                  <c:v>96.8197590699437</c:v>
                </c:pt>
                <c:pt idx="94">
                  <c:v>96.815396604083801</c:v>
                </c:pt>
                <c:pt idx="95">
                  <c:v>96.810951586481195</c:v>
                </c:pt>
                <c:pt idx="96">
                  <c:v>96.806425494967002</c:v>
                </c:pt>
                <c:pt idx="97">
                  <c:v>96.801819773401604</c:v>
                </c:pt>
                <c:pt idx="98">
                  <c:v>96.797135832647598</c:v>
                </c:pt>
                <c:pt idx="99">
                  <c:v>96.792375051503896</c:v>
                </c:pt>
                <c:pt idx="100">
                  <c:v>96.787538777612198</c:v>
                </c:pt>
                <c:pt idx="101">
                  <c:v>96.782628328333303</c:v>
                </c:pt>
                <c:pt idx="102">
                  <c:v>96.777644991589199</c:v>
                </c:pt>
                <c:pt idx="103">
                  <c:v>96.772590026680305</c:v>
                </c:pt>
                <c:pt idx="104">
                  <c:v>96.767464665079189</c:v>
                </c:pt>
                <c:pt idx="105">
                  <c:v>96.762270111190702</c:v>
                </c:pt>
                <c:pt idx="106">
                  <c:v>96.757007543091802</c:v>
                </c:pt>
                <c:pt idx="107">
                  <c:v>96.751678113246797</c:v>
                </c:pt>
                <c:pt idx="108">
                  <c:v>96.746282949201998</c:v>
                </c:pt>
                <c:pt idx="109">
                  <c:v>96.740823154248304</c:v>
                </c:pt>
                <c:pt idx="110">
                  <c:v>96.735299808076704</c:v>
                </c:pt>
                <c:pt idx="111">
                  <c:v>96.729713967400102</c:v>
                </c:pt>
                <c:pt idx="112">
                  <c:v>96.724066666563402</c:v>
                </c:pt>
                <c:pt idx="113">
                  <c:v>96.718358918131699</c:v>
                </c:pt>
                <c:pt idx="114">
                  <c:v>96.712591713457698</c:v>
                </c:pt>
                <c:pt idx="115">
                  <c:v>96.706766023237705</c:v>
                </c:pt>
                <c:pt idx="116">
                  <c:v>96.700882798043196</c:v>
                </c:pt>
                <c:pt idx="117">
                  <c:v>96.6949429688393</c:v>
                </c:pt>
                <c:pt idx="118">
                  <c:v>96.688947447488104</c:v>
                </c:pt>
                <c:pt idx="119">
                  <c:v>96.682897127237396</c:v>
                </c:pt>
                <c:pt idx="120">
                  <c:v>96.676792883190799</c:v>
                </c:pt>
                <c:pt idx="121">
                  <c:v>96.670635572760702</c:v>
                </c:pt>
                <c:pt idx="122">
                  <c:v>96.664426036124894</c:v>
                </c:pt>
                <c:pt idx="123">
                  <c:v>96.658165096645305</c:v>
                </c:pt>
                <c:pt idx="124">
                  <c:v>96.651853561292299</c:v>
                </c:pt>
                <c:pt idx="125">
                  <c:v>96.645492221046609</c:v>
                </c:pt>
                <c:pt idx="126">
                  <c:v>96.639081851297007</c:v>
                </c:pt>
                <c:pt idx="127">
                  <c:v>96.632623212218704</c:v>
                </c:pt>
                <c:pt idx="128">
                  <c:v>96.626117049144895</c:v>
                </c:pt>
                <c:pt idx="129">
                  <c:v>96.619564092927305</c:v>
                </c:pt>
                <c:pt idx="130">
                  <c:v>96.612965060287706</c:v>
                </c:pt>
                <c:pt idx="131">
                  <c:v>96.606320654152796</c:v>
                </c:pt>
                <c:pt idx="132">
                  <c:v>96.5996315639877</c:v>
                </c:pt>
                <c:pt idx="133">
                  <c:v>96.59289846611459</c:v>
                </c:pt>
                <c:pt idx="134">
                  <c:v>96.586122024025997</c:v>
                </c:pt>
                <c:pt idx="135">
                  <c:v>96.579302888684907</c:v>
                </c:pt>
                <c:pt idx="136">
                  <c:v>96.572441698818295</c:v>
                </c:pt>
                <c:pt idx="137">
                  <c:v>96.565539081206893</c:v>
                </c:pt>
                <c:pt idx="138">
                  <c:v>96.558595650956804</c:v>
                </c:pt>
                <c:pt idx="139">
                  <c:v>96.551612011775802</c:v>
                </c:pt>
                <c:pt idx="140">
                  <c:v>96.544588756229501</c:v>
                </c:pt>
                <c:pt idx="141">
                  <c:v>96.537526466003499</c:v>
                </c:pt>
                <c:pt idx="142">
                  <c:v>96.530425712146595</c:v>
                </c:pt>
                <c:pt idx="143">
                  <c:v>96.523287055313702</c:v>
                </c:pt>
                <c:pt idx="144">
                  <c:v>96.5161110460012</c:v>
                </c:pt>
                <c:pt idx="145">
                  <c:v>96.508898224777298</c:v>
                </c:pt>
                <c:pt idx="146">
                  <c:v>96.501649122500694</c:v>
                </c:pt>
                <c:pt idx="147">
                  <c:v>96.494364260539598</c:v>
                </c:pt>
                <c:pt idx="148">
                  <c:v>96.487044150983607</c:v>
                </c:pt>
                <c:pt idx="149">
                  <c:v>96.479689296846601</c:v>
                </c:pt>
                <c:pt idx="150">
                  <c:v>96.4723001922668</c:v>
                </c:pt>
                <c:pt idx="151">
                  <c:v>96.464877322702208</c:v>
                </c:pt>
                <c:pt idx="152">
                  <c:v>96.457421165121204</c:v>
                </c:pt>
                <c:pt idx="153">
                  <c:v>96.449932188183496</c:v>
                </c:pt>
                <c:pt idx="154">
                  <c:v>96.442410852422697</c:v>
                </c:pt>
                <c:pt idx="155">
                  <c:v>96.434857610419996</c:v>
                </c:pt>
                <c:pt idx="156">
                  <c:v>96.427272906977407</c:v>
                </c:pt>
                <c:pt idx="157">
                  <c:v>96.419657179279298</c:v>
                </c:pt>
                <c:pt idx="158">
                  <c:v>96.412010857057197</c:v>
                </c:pt>
                <c:pt idx="159">
                  <c:v>96.404334362748898</c:v>
                </c:pt>
                <c:pt idx="160">
                  <c:v>96.39662811164969</c:v>
                </c:pt>
                <c:pt idx="161">
                  <c:v>96.388892512062597</c:v>
                </c:pt>
                <c:pt idx="162">
                  <c:v>96.381127965445998</c:v>
                </c:pt>
                <c:pt idx="163">
                  <c:v>96.373334866555211</c:v>
                </c:pt>
                <c:pt idx="164">
                  <c:v>96.365513603582201</c:v>
                </c:pt>
                <c:pt idx="165">
                  <c:v>96.357664558289898</c:v>
                </c:pt>
                <c:pt idx="166">
                  <c:v>96.349788106144999</c:v>
                </c:pt>
                <c:pt idx="167">
                  <c:v>96.341884616448709</c:v>
                </c:pt>
                <c:pt idx="168">
                  <c:v>96.333954452458897</c:v>
                </c:pt>
                <c:pt idx="169">
                  <c:v>96.325997971515093</c:v>
                </c:pt>
                <c:pt idx="170">
                  <c:v>96.318015525159794</c:v>
                </c:pt>
                <c:pt idx="171">
                  <c:v>96.310007459251395</c:v>
                </c:pt>
                <c:pt idx="172">
                  <c:v>96.301974114080906</c:v>
                </c:pt>
                <c:pt idx="173">
                  <c:v>96.293915824482596</c:v>
                </c:pt>
                <c:pt idx="174">
                  <c:v>96.285832919944298</c:v>
                </c:pt>
                <c:pt idx="175">
                  <c:v>96.277725724709697</c:v>
                </c:pt>
                <c:pt idx="176">
                  <c:v>96.269594557885</c:v>
                </c:pt>
                <c:pt idx="177">
                  <c:v>96.261439733538595</c:v>
                </c:pt>
                <c:pt idx="178">
                  <c:v>96.253261560802301</c:v>
                </c:pt>
                <c:pt idx="179">
                  <c:v>96.245060343963303</c:v>
                </c:pt>
                <c:pt idx="180">
                  <c:v>96.236836382561393</c:v>
                </c:pt>
                <c:pt idx="181">
                  <c:v>96.228589971482108</c:v>
                </c:pt>
                <c:pt idx="182">
                  <c:v>96.220321401042497</c:v>
                </c:pt>
                <c:pt idx="183">
                  <c:v>96.212030957081794</c:v>
                </c:pt>
                <c:pt idx="184">
                  <c:v>96.203718921047795</c:v>
                </c:pt>
                <c:pt idx="185">
                  <c:v>96.195385570078699</c:v>
                </c:pt>
                <c:pt idx="186">
                  <c:v>96.187031177084705</c:v>
                </c:pt>
                <c:pt idx="187">
                  <c:v>96.178656010831403</c:v>
                </c:pt>
                <c:pt idx="188">
                  <c:v>96.170260336012902</c:v>
                </c:pt>
                <c:pt idx="189">
                  <c:v>96.161844413333</c:v>
                </c:pt>
                <c:pt idx="190">
                  <c:v>96.153408499576898</c:v>
                </c:pt>
                <c:pt idx="191">
                  <c:v>96.144952847687009</c:v>
                </c:pt>
                <c:pt idx="192">
                  <c:v>96.136477706830902</c:v>
                </c:pt>
                <c:pt idx="193">
                  <c:v>96.127983322472801</c:v>
                </c:pt>
                <c:pt idx="194">
                  <c:v>96.119469936443906</c:v>
                </c:pt>
                <c:pt idx="195">
                  <c:v>96.1109377870049</c:v>
                </c:pt>
                <c:pt idx="196">
                  <c:v>96.102387108915494</c:v>
                </c:pt>
                <c:pt idx="197">
                  <c:v>96.093818133495205</c:v>
                </c:pt>
                <c:pt idx="198">
                  <c:v>96.085231088689397</c:v>
                </c:pt>
                <c:pt idx="199">
                  <c:v>96.076626199123311</c:v>
                </c:pt>
                <c:pt idx="200">
                  <c:v>96.068003686173995</c:v>
                </c:pt>
                <c:pt idx="201">
                  <c:v>96.0593637680157</c:v>
                </c:pt>
                <c:pt idx="202">
                  <c:v>96.050706659683399</c:v>
                </c:pt>
                <c:pt idx="203">
                  <c:v>96.042032573133497</c:v>
                </c:pt>
                <c:pt idx="204">
                  <c:v>96.033341717287101</c:v>
                </c:pt>
                <c:pt idx="205">
                  <c:v>96.024634298096203</c:v>
                </c:pt>
                <c:pt idx="206">
                  <c:v>96.015910518584604</c:v>
                </c:pt>
                <c:pt idx="207">
                  <c:v>96.007170578910191</c:v>
                </c:pt>
                <c:pt idx="208">
                  <c:v>95.998414676405901</c:v>
                </c:pt>
                <c:pt idx="209">
                  <c:v>95.989643005636708</c:v>
                </c:pt>
                <c:pt idx="210">
                  <c:v>95.980855758441393</c:v>
                </c:pt>
                <c:pt idx="211">
                  <c:v>95.972053123985404</c:v>
                </c:pt>
                <c:pt idx="212">
                  <c:v>95.963235288803091</c:v>
                </c:pt>
                <c:pt idx="213">
                  <c:v>95.954402436844902</c:v>
                </c:pt>
                <c:pt idx="214">
                  <c:v>95.945554749522699</c:v>
                </c:pt>
                <c:pt idx="215">
                  <c:v>95.936692405748502</c:v>
                </c:pt>
                <c:pt idx="216">
                  <c:v>95.927815581984206</c:v>
                </c:pt>
                <c:pt idx="217">
                  <c:v>95.918924452276599</c:v>
                </c:pt>
                <c:pt idx="218">
                  <c:v>95.910019188304403</c:v>
                </c:pt>
                <c:pt idx="219">
                  <c:v>95.901099959411496</c:v>
                </c:pt>
                <c:pt idx="220">
                  <c:v>95.892166932653495</c:v>
                </c:pt>
                <c:pt idx="221">
                  <c:v>95.883220272828595</c:v>
                </c:pt>
                <c:pt idx="222">
                  <c:v>95.874260142522502</c:v>
                </c:pt>
                <c:pt idx="223">
                  <c:v>95.865286702141191</c:v>
                </c:pt>
                <c:pt idx="224">
                  <c:v>95.856300109945209</c:v>
                </c:pt>
                <c:pt idx="225">
                  <c:v>95.847300522093406</c:v>
                </c:pt>
                <c:pt idx="226">
                  <c:v>95.838288092666005</c:v>
                </c:pt>
                <c:pt idx="227">
                  <c:v>95.829262973709191</c:v>
                </c:pt>
                <c:pt idx="228">
                  <c:v>95.820225315261098</c:v>
                </c:pt>
                <c:pt idx="229">
                  <c:v>95.811175265390602</c:v>
                </c:pt>
                <c:pt idx="230">
                  <c:v>95.802112970223192</c:v>
                </c:pt>
                <c:pt idx="231">
                  <c:v>95.793038573978691</c:v>
                </c:pt>
                <c:pt idx="232">
                  <c:v>95.783952218996006</c:v>
                </c:pt>
                <c:pt idx="233">
                  <c:v>95.774854045770795</c:v>
                </c:pt>
                <c:pt idx="234">
                  <c:v>95.765744192976996</c:v>
                </c:pt>
                <c:pt idx="235">
                  <c:v>95.756622797499801</c:v>
                </c:pt>
                <c:pt idx="236">
                  <c:v>95.747489994469205</c:v>
                </c:pt>
                <c:pt idx="237">
                  <c:v>95.738345917277599</c:v>
                </c:pt>
                <c:pt idx="238">
                  <c:v>95.729190697614399</c:v>
                </c:pt>
                <c:pt idx="239">
                  <c:v>95.720024465492401</c:v>
                </c:pt>
                <c:pt idx="240">
                  <c:v>95.710847349273791</c:v>
                </c:pt>
                <c:pt idx="241">
                  <c:v>95.701659475692608</c:v>
                </c:pt>
                <c:pt idx="242">
                  <c:v>95.692460969886696</c:v>
                </c:pt>
                <c:pt idx="243">
                  <c:v>95.683251955415201</c:v>
                </c:pt>
                <c:pt idx="244">
                  <c:v>95.674032554290704</c:v>
                </c:pt>
                <c:pt idx="245">
                  <c:v>95.664802886997705</c:v>
                </c:pt>
                <c:pt idx="246">
                  <c:v>95.655563072518603</c:v>
                </c:pt>
                <c:pt idx="247">
                  <c:v>95.6463132283573</c:v>
                </c:pt>
                <c:pt idx="248">
                  <c:v>95.637053470558598</c:v>
                </c:pt>
                <c:pt idx="249">
                  <c:v>95.627783913735996</c:v>
                </c:pt>
                <c:pt idx="250">
                  <c:v>95.618504671088104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53-4911-BF37-B563BE146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06600"/>
        <c:axId val="502914144"/>
      </c:lineChart>
      <c:catAx>
        <c:axId val="50290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914144"/>
        <c:crosses val="autoZero"/>
        <c:auto val="1"/>
        <c:lblAlgn val="ctr"/>
        <c:lblOffset val="100"/>
        <c:noMultiLvlLbl val="0"/>
      </c:catAx>
      <c:valAx>
        <c:axId val="502914144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90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4</xdr:row>
      <xdr:rowOff>19050</xdr:rowOff>
    </xdr:from>
    <xdr:to>
      <xdr:col>10</xdr:col>
      <xdr:colOff>139699</xdr:colOff>
      <xdr:row>23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420EA7-6F72-4A35-B9AF-53FB92188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4</xdr:row>
      <xdr:rowOff>9525</xdr:rowOff>
    </xdr:from>
    <xdr:to>
      <xdr:col>19</xdr:col>
      <xdr:colOff>323850</xdr:colOff>
      <xdr:row>23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916044-5D4A-418B-8FC4-C506F3B98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59EC-1C7F-48F9-8124-8732FE9C714F}">
  <dimension ref="A1:P25"/>
  <sheetViews>
    <sheetView zoomScaleNormal="100" workbookViewId="0">
      <selection activeCell="F8" sqref="F8"/>
    </sheetView>
  </sheetViews>
  <sheetFormatPr defaultRowHeight="15" x14ac:dyDescent="0.25"/>
  <cols>
    <col min="1" max="5" width="9.140625" customWidth="1"/>
  </cols>
  <sheetData>
    <row r="1" spans="1:16" x14ac:dyDescent="0.25">
      <c r="A1" s="12" t="s">
        <v>4</v>
      </c>
      <c r="B1" s="27">
        <v>2</v>
      </c>
      <c r="C1" s="28"/>
      <c r="D1" s="28"/>
      <c r="E1" s="29"/>
    </row>
    <row r="2" spans="1:16" x14ac:dyDescent="0.25">
      <c r="A2" s="12" t="s">
        <v>2</v>
      </c>
      <c r="B2" s="27" t="s">
        <v>3</v>
      </c>
      <c r="C2" s="28"/>
      <c r="D2" s="28"/>
      <c r="E2" s="29"/>
    </row>
    <row r="3" spans="1:16" x14ac:dyDescent="0.25">
      <c r="A3" s="12" t="s">
        <v>0</v>
      </c>
      <c r="B3" s="27" t="s">
        <v>1</v>
      </c>
      <c r="C3" s="28"/>
      <c r="D3" s="28"/>
      <c r="E3" s="29"/>
    </row>
    <row r="5" spans="1:16" x14ac:dyDescent="0.25">
      <c r="A5" s="22" t="s">
        <v>16</v>
      </c>
      <c r="B5" s="23"/>
      <c r="C5" s="23"/>
      <c r="D5" s="23"/>
      <c r="E5" s="23"/>
      <c r="F5" s="23"/>
      <c r="G5" s="23"/>
      <c r="H5" s="24"/>
      <c r="I5" s="2"/>
      <c r="J5" s="2"/>
    </row>
    <row r="6" spans="1:16" x14ac:dyDescent="0.25">
      <c r="A6" s="3" t="s">
        <v>17</v>
      </c>
      <c r="B6" s="3" t="s">
        <v>18</v>
      </c>
      <c r="C6" s="3" t="s">
        <v>19</v>
      </c>
      <c r="D6" s="3" t="s">
        <v>20</v>
      </c>
      <c r="E6" s="3" t="s">
        <v>21</v>
      </c>
      <c r="F6" s="4" t="s">
        <v>22</v>
      </c>
      <c r="G6" s="3" t="s">
        <v>23</v>
      </c>
      <c r="H6" s="3" t="s">
        <v>24</v>
      </c>
      <c r="I6" s="2"/>
      <c r="J6" s="2"/>
    </row>
    <row r="7" spans="1:16" x14ac:dyDescent="0.25">
      <c r="A7" s="5">
        <v>1</v>
      </c>
      <c r="B7" s="5">
        <v>1</v>
      </c>
      <c r="C7" s="5">
        <v>0</v>
      </c>
      <c r="D7" s="5">
        <v>2</v>
      </c>
      <c r="E7" s="5">
        <v>7</v>
      </c>
      <c r="F7" s="6">
        <v>4</v>
      </c>
      <c r="G7" s="5">
        <v>8</v>
      </c>
      <c r="H7" s="5">
        <v>4</v>
      </c>
      <c r="I7" s="2"/>
      <c r="J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6" x14ac:dyDescent="0.25">
      <c r="A9" s="22" t="s">
        <v>15</v>
      </c>
      <c r="B9" s="23"/>
      <c r="C9" s="23"/>
      <c r="D9" s="23"/>
      <c r="E9" s="23"/>
      <c r="F9" s="23"/>
      <c r="G9" s="23"/>
      <c r="H9" s="23"/>
      <c r="I9" s="24"/>
      <c r="J9" s="2"/>
    </row>
    <row r="10" spans="1:16" x14ac:dyDescent="0.25">
      <c r="A10" s="25" t="s">
        <v>7</v>
      </c>
      <c r="B10" s="26"/>
      <c r="C10" s="25" t="s">
        <v>5</v>
      </c>
      <c r="D10" s="30"/>
      <c r="E10" s="26"/>
      <c r="F10" s="10" t="s">
        <v>30</v>
      </c>
      <c r="G10" s="3" t="s">
        <v>25</v>
      </c>
      <c r="H10" s="25" t="s">
        <v>6</v>
      </c>
      <c r="I10" s="26"/>
      <c r="J10" s="2"/>
      <c r="K10" s="2"/>
      <c r="L10" s="2"/>
      <c r="M10" s="2"/>
      <c r="N10" s="2"/>
    </row>
    <row r="11" spans="1:16" x14ac:dyDescent="0.25">
      <c r="A11" s="20">
        <v>250000</v>
      </c>
      <c r="B11" s="21"/>
      <c r="C11" s="16">
        <v>11000</v>
      </c>
      <c r="D11" s="13" t="s">
        <v>43</v>
      </c>
      <c r="E11" s="17">
        <v>220</v>
      </c>
      <c r="F11" s="5">
        <f>C11/E11</f>
        <v>50</v>
      </c>
      <c r="G11" s="5">
        <f>220/11000</f>
        <v>0.02</v>
      </c>
      <c r="H11" s="20">
        <v>60</v>
      </c>
      <c r="I11" s="21"/>
      <c r="J11" s="2"/>
      <c r="K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P12" s="11"/>
    </row>
    <row r="13" spans="1:16" x14ac:dyDescent="0.25">
      <c r="A13" s="22" t="s">
        <v>8</v>
      </c>
      <c r="B13" s="23"/>
      <c r="C13" s="23"/>
      <c r="D13" s="24"/>
      <c r="E13" s="2"/>
      <c r="F13" s="2"/>
      <c r="G13" s="2"/>
      <c r="H13" s="2"/>
      <c r="I13" s="2"/>
    </row>
    <row r="14" spans="1:16" x14ac:dyDescent="0.25">
      <c r="A14" s="31" t="s">
        <v>9</v>
      </c>
      <c r="B14" s="32"/>
      <c r="C14" s="33" t="s">
        <v>10</v>
      </c>
      <c r="D14" s="34"/>
      <c r="E14" s="2"/>
      <c r="F14" s="2"/>
      <c r="G14" s="2"/>
      <c r="H14" s="2"/>
      <c r="I14" s="2"/>
    </row>
    <row r="15" spans="1:16" x14ac:dyDescent="0.25">
      <c r="A15" s="6" t="s">
        <v>11</v>
      </c>
      <c r="B15" s="6" t="s">
        <v>12</v>
      </c>
      <c r="C15" s="7" t="s">
        <v>13</v>
      </c>
      <c r="D15" s="7" t="s">
        <v>14</v>
      </c>
      <c r="E15" s="2"/>
      <c r="F15" s="2"/>
      <c r="G15" s="2"/>
      <c r="H15" s="2"/>
      <c r="I15" s="2"/>
    </row>
    <row r="16" spans="1:16" x14ac:dyDescent="0.25">
      <c r="A16" s="8">
        <v>1.3</v>
      </c>
      <c r="B16" s="8">
        <v>4.5</v>
      </c>
      <c r="C16" s="9">
        <v>5.0000000000000001E-3</v>
      </c>
      <c r="D16" s="9">
        <v>1.4999999999999999E-2</v>
      </c>
      <c r="E16" s="2"/>
      <c r="F16" s="2"/>
      <c r="G16" s="2"/>
      <c r="H16" s="2"/>
      <c r="I16" s="2"/>
    </row>
    <row r="17" spans="1:9" x14ac:dyDescent="0.25">
      <c r="A17" s="20" t="str">
        <f>COMPLEX(A16,B16)</f>
        <v>1,3+4,5i</v>
      </c>
      <c r="B17" s="21"/>
      <c r="C17" s="20" t="str">
        <f>COMPLEX(C16,D16)</f>
        <v>0,005+0,015i</v>
      </c>
      <c r="D17" s="21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2" t="s">
        <v>26</v>
      </c>
      <c r="B19" s="23"/>
      <c r="C19" s="23"/>
      <c r="D19" s="23"/>
      <c r="E19" s="23"/>
      <c r="F19" s="23"/>
      <c r="G19" s="23"/>
      <c r="H19" s="24"/>
      <c r="I19" s="2"/>
    </row>
    <row r="20" spans="1:9" x14ac:dyDescent="0.25">
      <c r="A20" s="25" t="s">
        <v>27</v>
      </c>
      <c r="B20" s="30"/>
      <c r="C20" s="26"/>
      <c r="D20" s="25" t="s">
        <v>28</v>
      </c>
      <c r="E20" s="30"/>
      <c r="F20" s="26"/>
      <c r="G20" s="25" t="s">
        <v>29</v>
      </c>
      <c r="H20" s="26"/>
      <c r="I20" s="2"/>
    </row>
    <row r="21" spans="1:9" x14ac:dyDescent="0.25">
      <c r="A21" s="35">
        <v>29</v>
      </c>
      <c r="B21" s="36"/>
      <c r="C21" s="37"/>
      <c r="D21" s="35">
        <v>2017</v>
      </c>
      <c r="E21" s="36"/>
      <c r="F21" s="37"/>
      <c r="G21" s="35">
        <v>220</v>
      </c>
      <c r="H21" s="37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2" t="s">
        <v>31</v>
      </c>
      <c r="B23" s="23"/>
      <c r="C23" s="23"/>
      <c r="D23" s="23"/>
      <c r="E23" s="23"/>
      <c r="F23" s="24"/>
      <c r="G23" s="2"/>
      <c r="H23" s="2"/>
      <c r="I23" s="2"/>
    </row>
    <row r="24" spans="1:9" x14ac:dyDescent="0.25">
      <c r="A24" s="25" t="s">
        <v>32</v>
      </c>
      <c r="B24" s="26"/>
      <c r="C24" s="25" t="s">
        <v>33</v>
      </c>
      <c r="D24" s="26"/>
      <c r="E24" s="25" t="s">
        <v>34</v>
      </c>
      <c r="F24" s="26"/>
      <c r="G24" s="2"/>
      <c r="H24" s="2"/>
      <c r="I24" s="2"/>
    </row>
    <row r="25" spans="1:9" x14ac:dyDescent="0.25">
      <c r="A25" s="20" t="str">
        <f>IF(OR(F7=0, F7=2, F7=4, F7=6, F7=8), "Capacitiva", IF(OR(F7=1, F7=3, F7=5, F7=7, F7=9), "Indutiva", "NUSP[5] inválido!"))</f>
        <v>Capacitiva</v>
      </c>
      <c r="B25" s="21"/>
      <c r="C25" s="20">
        <f>IF(OR(F7=0, F7=5), 0.9, IF(OR(F7=1, F7=6), 0.7, IF(OR(F7=2, F7=7), 0.75, IF(OR(F7=3, F7=8), 0.8, IF(OR(F7=4, F7=9), 0.85, "NUSP[5] inválido!")))))</f>
        <v>0.85</v>
      </c>
      <c r="D25" s="21"/>
      <c r="E25" s="20">
        <f>IF(N(C25), IF(A25="Capacitiva", -SQRT(1-POWER(C25, 2)), SQRT(1-POWER(C25, 2))), "NUSP[5] inválido!")</f>
        <v>-0.52678268764263703</v>
      </c>
      <c r="F25" s="21"/>
      <c r="G25" s="2"/>
      <c r="H25" s="2"/>
      <c r="I25" s="2"/>
    </row>
  </sheetData>
  <mergeCells count="29">
    <mergeCell ref="H11:I11"/>
    <mergeCell ref="A17:B17"/>
    <mergeCell ref="C17:D17"/>
    <mergeCell ref="A21:C21"/>
    <mergeCell ref="D21:F21"/>
    <mergeCell ref="G21:H21"/>
    <mergeCell ref="B3:E3"/>
    <mergeCell ref="B2:E2"/>
    <mergeCell ref="B1:E1"/>
    <mergeCell ref="A19:H19"/>
    <mergeCell ref="A20:C20"/>
    <mergeCell ref="D20:F20"/>
    <mergeCell ref="A13:D13"/>
    <mergeCell ref="A14:B14"/>
    <mergeCell ref="C14:D14"/>
    <mergeCell ref="G20:H20"/>
    <mergeCell ref="A10:B10"/>
    <mergeCell ref="C10:E10"/>
    <mergeCell ref="H10:I10"/>
    <mergeCell ref="A5:H5"/>
    <mergeCell ref="A9:I9"/>
    <mergeCell ref="A11:B11"/>
    <mergeCell ref="A25:B25"/>
    <mergeCell ref="A23:F23"/>
    <mergeCell ref="A24:B24"/>
    <mergeCell ref="C24:D24"/>
    <mergeCell ref="E24:F24"/>
    <mergeCell ref="C25:D25"/>
    <mergeCell ref="E25:F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EE39-17CD-4173-B3FB-A50BDD551D59}">
  <dimension ref="A1:I21"/>
  <sheetViews>
    <sheetView workbookViewId="0"/>
  </sheetViews>
  <sheetFormatPr defaultRowHeight="15" x14ac:dyDescent="0.25"/>
  <sheetData>
    <row r="1" spans="1:9" x14ac:dyDescent="0.25">
      <c r="A1" s="1" t="str">
        <f>'Dados do Enunciado'!A1</f>
        <v>Turma</v>
      </c>
      <c r="B1" s="27">
        <f>'Dados do Enunciado'!B1:E1</f>
        <v>2</v>
      </c>
      <c r="C1" s="28"/>
      <c r="D1" s="28"/>
      <c r="E1" s="29"/>
    </row>
    <row r="2" spans="1:9" x14ac:dyDescent="0.25">
      <c r="A2" s="1" t="str">
        <f>'Dados do Enunciado'!A2</f>
        <v>Professor</v>
      </c>
      <c r="B2" s="27" t="str">
        <f>'Dados do Enunciado'!B2:E2</f>
        <v xml:space="preserve">Luiz Lebensztajn </v>
      </c>
      <c r="C2" s="28"/>
      <c r="D2" s="28"/>
      <c r="E2" s="29"/>
    </row>
    <row r="3" spans="1:9" x14ac:dyDescent="0.25">
      <c r="A3" s="1" t="str">
        <f>'Dados do Enunciado'!A3</f>
        <v>Nome</v>
      </c>
      <c r="B3" s="27" t="str">
        <f>'Dados do Enunciado'!B3:E3</f>
        <v>Guilherme Akira Alves dos Santos</v>
      </c>
      <c r="C3" s="28"/>
      <c r="D3" s="28"/>
      <c r="E3" s="29"/>
    </row>
    <row r="5" spans="1:9" x14ac:dyDescent="0.25">
      <c r="A5" s="15"/>
      <c r="B5" s="15"/>
    </row>
    <row r="6" spans="1:9" x14ac:dyDescent="0.25">
      <c r="D6" s="14"/>
    </row>
    <row r="7" spans="1:9" x14ac:dyDescent="0.25">
      <c r="A7" s="22" t="s">
        <v>79</v>
      </c>
      <c r="B7" s="23"/>
      <c r="C7" s="24"/>
      <c r="D7" s="2"/>
      <c r="E7" s="2"/>
      <c r="F7" s="2"/>
      <c r="G7" s="2"/>
      <c r="H7" s="2"/>
      <c r="I7" s="2"/>
    </row>
    <row r="8" spans="1:9" x14ac:dyDescent="0.25">
      <c r="A8" s="3" t="s">
        <v>37</v>
      </c>
      <c r="B8" s="20">
        <f>'Dados do Enunciado'!D21/('Dados do Enunciado'!G21*'Dados do Enunciado'!A21)</f>
        <v>0.31614420062695925</v>
      </c>
      <c r="C8" s="21"/>
      <c r="D8" s="2"/>
      <c r="E8" s="2"/>
      <c r="F8" s="2"/>
      <c r="G8" s="2"/>
      <c r="H8" s="2"/>
      <c r="I8" s="2"/>
    </row>
    <row r="9" spans="1:9" x14ac:dyDescent="0.25">
      <c r="A9" s="3" t="s">
        <v>38</v>
      </c>
      <c r="B9" s="20">
        <f>SQRT(1-POWER(B8,2))</f>
        <v>0.9487111490911978</v>
      </c>
      <c r="C9" s="21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47" t="s">
        <v>69</v>
      </c>
      <c r="B11" s="48"/>
      <c r="C11" s="49"/>
      <c r="D11" s="2"/>
      <c r="E11" s="2"/>
      <c r="F11" s="2"/>
      <c r="G11" s="47" t="s">
        <v>70</v>
      </c>
      <c r="H11" s="48"/>
      <c r="I11" s="49"/>
    </row>
    <row r="12" spans="1:9" x14ac:dyDescent="0.25">
      <c r="D12" s="2"/>
      <c r="E12" s="2"/>
      <c r="F12" s="2"/>
    </row>
    <row r="13" spans="1:9" x14ac:dyDescent="0.25">
      <c r="A13" s="50" t="s">
        <v>80</v>
      </c>
      <c r="B13" s="50"/>
      <c r="C13" s="50"/>
      <c r="D13" s="2"/>
      <c r="E13" s="2"/>
      <c r="F13" s="2"/>
      <c r="G13" s="50" t="s">
        <v>78</v>
      </c>
      <c r="H13" s="50"/>
      <c r="I13" s="50"/>
    </row>
    <row r="14" spans="1:9" x14ac:dyDescent="0.25">
      <c r="A14" s="3" t="s">
        <v>35</v>
      </c>
      <c r="B14" s="20">
        <f>'Dados do Enunciado'!G21/('Dados do Enunciado'!A21*'Vazio - Completo_FluxoConstante'!B8)-'Dados do Enunciado'!C16</f>
        <v>23.991033713435797</v>
      </c>
      <c r="C14" s="21"/>
      <c r="D14" s="2"/>
      <c r="E14" s="2"/>
      <c r="F14" s="2"/>
      <c r="G14" s="3" t="s">
        <v>35</v>
      </c>
      <c r="H14" s="20">
        <f>'Dados do Enunciado'!G21/('Dados do Enunciado'!A21*'Vazio - Completo_FluxoConstante'!B8)</f>
        <v>23.996033713435796</v>
      </c>
      <c r="I14" s="21"/>
    </row>
    <row r="15" spans="1:9" x14ac:dyDescent="0.25">
      <c r="A15" s="3" t="s">
        <v>36</v>
      </c>
      <c r="B15" s="20">
        <f>'Dados do Enunciado'!G21/('Dados do Enunciado'!A21*'Vazio - Completo_FluxoConstante'!B9)-'Dados do Enunciado'!D16</f>
        <v>7.9813294452888073</v>
      </c>
      <c r="C15" s="21"/>
      <c r="D15" s="2"/>
      <c r="E15" s="2"/>
      <c r="F15" s="2"/>
      <c r="G15" s="3" t="s">
        <v>36</v>
      </c>
      <c r="H15" s="20">
        <f>'Dados do Enunciado'!G21/('Dados do Enunciado'!A21*'Vazio - Completo_FluxoConstante'!B9)</f>
        <v>7.996329445288807</v>
      </c>
      <c r="I15" s="21"/>
    </row>
    <row r="16" spans="1:9" x14ac:dyDescent="0.25">
      <c r="A16" s="3" t="s">
        <v>39</v>
      </c>
      <c r="B16" s="20" t="str">
        <f>IMDIV(1, IMSUM(IMDIV(1, COMPLEX(B14, 0)), IMDIV(1, COMPLEX(0, B15))))</f>
        <v>2,39064019030445+7,18601202912921i</v>
      </c>
      <c r="C16" s="21"/>
      <c r="D16" s="2"/>
      <c r="E16" s="2"/>
      <c r="F16" s="2"/>
      <c r="G16" s="3" t="s">
        <v>39</v>
      </c>
      <c r="H16" s="20" t="str">
        <f>COMPLEX(H14,H15)</f>
        <v>23,9960337134358+7,99632944528881i</v>
      </c>
      <c r="I16" s="21"/>
    </row>
    <row r="17" spans="1:9" x14ac:dyDescent="0.25">
      <c r="D17" s="2"/>
      <c r="E17" s="2"/>
      <c r="F17" s="2"/>
    </row>
    <row r="18" spans="1:9" x14ac:dyDescent="0.25">
      <c r="A18" s="22" t="s">
        <v>77</v>
      </c>
      <c r="B18" s="23"/>
      <c r="C18" s="24"/>
      <c r="D18" s="2"/>
      <c r="E18" s="2"/>
      <c r="F18" s="2"/>
      <c r="G18" s="22" t="s">
        <v>81</v>
      </c>
      <c r="H18" s="23"/>
      <c r="I18" s="24"/>
    </row>
    <row r="19" spans="1:9" x14ac:dyDescent="0.25">
      <c r="A19" s="3" t="s">
        <v>41</v>
      </c>
      <c r="B19" s="20" t="str">
        <f>IMPRODUCT(IMDIV(B16,IMSUM('Dados do Enunciado'!C17,'Vazio - Completo_FluxoConstante'!B16)),'Dados do Enunciado'!G21)</f>
        <v>219,541641543884+0,000269137303985444i</v>
      </c>
      <c r="C19" s="21"/>
      <c r="D19" s="2"/>
      <c r="E19" s="2"/>
      <c r="F19" s="2"/>
      <c r="G19" s="3" t="s">
        <v>65</v>
      </c>
      <c r="H19" s="20">
        <f>'Dados do Enunciado'!C16/POWER('Dados do Enunciado'!G11, 2)</f>
        <v>12.5</v>
      </c>
      <c r="I19" s="21"/>
    </row>
    <row r="20" spans="1:9" x14ac:dyDescent="0.25">
      <c r="A20" s="3" t="s">
        <v>42</v>
      </c>
      <c r="B20" s="20" t="str">
        <f>IMDIV(B19,'Dados do Enunciado'!G11)</f>
        <v>10977,0820771942+0,0134568651992722i</v>
      </c>
      <c r="C20" s="21"/>
      <c r="G20" s="3" t="s">
        <v>66</v>
      </c>
      <c r="H20" s="20">
        <f>'Dados do Enunciado'!D16/POWER('Dados do Enunciado'!G11, 2)</f>
        <v>37.5</v>
      </c>
      <c r="I20" s="21"/>
    </row>
    <row r="21" spans="1:9" x14ac:dyDescent="0.25">
      <c r="G21" s="3" t="s">
        <v>67</v>
      </c>
      <c r="H21" s="20" t="str">
        <f>COMPLEX(H19, H20)</f>
        <v>12,5+37,5i</v>
      </c>
      <c r="I21" s="21"/>
    </row>
  </sheetData>
  <mergeCells count="23">
    <mergeCell ref="A18:C18"/>
    <mergeCell ref="G18:I18"/>
    <mergeCell ref="B16:C16"/>
    <mergeCell ref="H21:I21"/>
    <mergeCell ref="H16:I16"/>
    <mergeCell ref="H14:I14"/>
    <mergeCell ref="H15:I15"/>
    <mergeCell ref="H19:I19"/>
    <mergeCell ref="H20:I20"/>
    <mergeCell ref="B14:C14"/>
    <mergeCell ref="B15:C15"/>
    <mergeCell ref="B19:C19"/>
    <mergeCell ref="B20:C20"/>
    <mergeCell ref="G13:I13"/>
    <mergeCell ref="B1:E1"/>
    <mergeCell ref="B2:E2"/>
    <mergeCell ref="B3:E3"/>
    <mergeCell ref="A13:C13"/>
    <mergeCell ref="A7:C7"/>
    <mergeCell ref="B8:C8"/>
    <mergeCell ref="B9:C9"/>
    <mergeCell ref="A11:C11"/>
    <mergeCell ref="G11:I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8645-7585-4B2C-82FD-54EBA535F18E}">
  <dimension ref="A1:Y512"/>
  <sheetViews>
    <sheetView zoomScale="70" zoomScaleNormal="70" workbookViewId="0"/>
  </sheetViews>
  <sheetFormatPr defaultRowHeight="15" x14ac:dyDescent="0.25"/>
  <cols>
    <col min="5" max="6" width="9.140625" customWidth="1"/>
    <col min="10" max="11" width="9.28515625" customWidth="1"/>
    <col min="17" max="17" width="9.140625" customWidth="1"/>
  </cols>
  <sheetData>
    <row r="1" spans="1:25" x14ac:dyDescent="0.25">
      <c r="A1" s="1" t="str">
        <f>'Dados do Enunciado'!A1</f>
        <v>Turma</v>
      </c>
      <c r="B1" s="27">
        <f>'Dados do Enunciado'!B1:E1</f>
        <v>2</v>
      </c>
      <c r="C1" s="28"/>
      <c r="D1" s="28"/>
      <c r="E1" s="29"/>
    </row>
    <row r="2" spans="1:25" x14ac:dyDescent="0.25">
      <c r="A2" s="1" t="str">
        <f>'Dados do Enunciado'!A2</f>
        <v>Professor</v>
      </c>
      <c r="B2" s="27" t="str">
        <f>'Dados do Enunciado'!B2:E2</f>
        <v xml:space="preserve">Luiz Lebensztajn </v>
      </c>
      <c r="C2" s="28"/>
      <c r="D2" s="28"/>
      <c r="E2" s="29"/>
    </row>
    <row r="3" spans="1:25" x14ac:dyDescent="0.25">
      <c r="A3" s="1" t="str">
        <f>'Dados do Enunciado'!A3</f>
        <v>Nome</v>
      </c>
      <c r="B3" s="27" t="str">
        <f>'Dados do Enunciado'!B3:E3</f>
        <v>Guilherme Akira Alves dos Santos</v>
      </c>
      <c r="C3" s="28"/>
      <c r="D3" s="28"/>
      <c r="E3" s="29"/>
    </row>
    <row r="5" spans="1:25" x14ac:dyDescent="0.25">
      <c r="A5" s="6" t="s">
        <v>40</v>
      </c>
      <c r="B5" s="8">
        <f>'Dados do Enunciado'!G11</f>
        <v>0.02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6" t="s">
        <v>47</v>
      </c>
      <c r="B7" s="8">
        <v>11000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"/>
      <c r="B9" s="2"/>
      <c r="C9" s="2"/>
      <c r="D9" s="2"/>
      <c r="E9" s="56" t="s">
        <v>69</v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57" t="s">
        <v>70</v>
      </c>
      <c r="Q9" s="57"/>
      <c r="R9" s="57"/>
      <c r="S9" s="57"/>
      <c r="T9" s="57"/>
      <c r="U9" s="57"/>
      <c r="V9" s="2"/>
      <c r="W9" s="2"/>
      <c r="X9" s="2"/>
      <c r="Y9" s="2"/>
    </row>
    <row r="10" spans="1:25" x14ac:dyDescent="0.25">
      <c r="A10" s="51" t="s">
        <v>63</v>
      </c>
      <c r="B10" s="51"/>
      <c r="C10" s="51"/>
      <c r="D10" s="51"/>
      <c r="E10" s="50" t="s">
        <v>55</v>
      </c>
      <c r="F10" s="50"/>
      <c r="G10" s="50"/>
      <c r="H10" s="50"/>
      <c r="I10" s="52" t="s">
        <v>56</v>
      </c>
      <c r="J10" s="52"/>
      <c r="K10" s="52"/>
      <c r="L10" s="53" t="s">
        <v>57</v>
      </c>
      <c r="M10" s="53"/>
      <c r="N10" s="53"/>
      <c r="O10" s="53"/>
      <c r="P10" s="50" t="s">
        <v>55</v>
      </c>
      <c r="Q10" s="50"/>
      <c r="R10" s="52" t="s">
        <v>56</v>
      </c>
      <c r="S10" s="52"/>
      <c r="T10" s="53" t="s">
        <v>57</v>
      </c>
      <c r="U10" s="53"/>
      <c r="V10" s="54" t="s">
        <v>62</v>
      </c>
      <c r="W10" s="54"/>
      <c r="X10" s="55" t="s">
        <v>64</v>
      </c>
      <c r="Y10" s="55"/>
    </row>
    <row r="11" spans="1:25" x14ac:dyDescent="0.25">
      <c r="A11" s="38" t="s">
        <v>44</v>
      </c>
      <c r="B11" s="38" t="s">
        <v>45</v>
      </c>
      <c r="C11" s="38" t="s">
        <v>46</v>
      </c>
      <c r="D11" s="38" t="s">
        <v>68</v>
      </c>
      <c r="E11" s="3" t="s">
        <v>48</v>
      </c>
      <c r="F11" s="3" t="s">
        <v>49</v>
      </c>
      <c r="G11" s="3" t="s">
        <v>50</v>
      </c>
      <c r="H11" s="3" t="s">
        <v>51</v>
      </c>
      <c r="I11" s="39" t="s">
        <v>54</v>
      </c>
      <c r="J11" s="39" t="s">
        <v>53</v>
      </c>
      <c r="K11" s="39" t="s">
        <v>52</v>
      </c>
      <c r="L11" s="8" t="s">
        <v>58</v>
      </c>
      <c r="M11" s="8" t="s">
        <v>59</v>
      </c>
      <c r="N11" s="8" t="s">
        <v>60</v>
      </c>
      <c r="O11" s="8" t="s">
        <v>61</v>
      </c>
      <c r="P11" s="3" t="s">
        <v>48</v>
      </c>
      <c r="Q11" s="3" t="s">
        <v>71</v>
      </c>
      <c r="R11" s="39" t="s">
        <v>72</v>
      </c>
      <c r="S11" s="39" t="s">
        <v>53</v>
      </c>
      <c r="T11" s="8" t="s">
        <v>73</v>
      </c>
      <c r="U11" s="8" t="s">
        <v>74</v>
      </c>
      <c r="V11" s="40" t="s">
        <v>75</v>
      </c>
      <c r="W11" s="41" t="s">
        <v>76</v>
      </c>
      <c r="X11" s="40" t="s">
        <v>75</v>
      </c>
      <c r="Y11" s="41" t="s">
        <v>76</v>
      </c>
    </row>
    <row r="12" spans="1:25" x14ac:dyDescent="0.25">
      <c r="A12" s="42">
        <v>75000</v>
      </c>
      <c r="B12" s="42">
        <f>$A12*'Dados do Enunciado'!$C$25</f>
        <v>63750</v>
      </c>
      <c r="C12" s="42">
        <f>$A12*'Dados do Enunciado'!$E$25</f>
        <v>-39508.701573197774</v>
      </c>
      <c r="D12" s="42">
        <f>($A12/'Dados do Enunciado'!$A$11)*100</f>
        <v>30</v>
      </c>
      <c r="E12" s="43" t="str">
        <f>COMPLEX(($A12/$B$7)*'Dados do Enunciado'!$C$25, -($A12/$B$7)*'Dados do Enunciado'!$E$25)</f>
        <v>5,79545454545455+3,59170014301798i</v>
      </c>
      <c r="F12" s="43" t="str">
        <f>IMSUM(IMPRODUCT('Dados do Enunciado'!$A$17, 'Regul_Rend - Complet_FluxoConst'!$E12), 'Regul_Rend - Complet_FluxoConst'!$B$7)</f>
        <v>10991,3714402655+30,7487556404689i</v>
      </c>
      <c r="G12" s="43" t="str">
        <f>IMDIV($E12, 'Dados do Enunciado'!$G$11)</f>
        <v>289,772727272728+179,585007150899i</v>
      </c>
      <c r="H12" s="43" t="str">
        <f>IMPRODUCT('Dados do Enunciado'!$G$11,'Regul_Rend - Complet_FluxoConst'!F12)</f>
        <v>219,82742880531+0,614975112809378i</v>
      </c>
      <c r="I12" s="44" t="str">
        <f>IMDIV(H12,'Vazio - Completo_FluxoConstante'!$B$16)</f>
        <v>9,23995113001588-27,5170747663508i</v>
      </c>
      <c r="J12" s="44" t="str">
        <f t="shared" ref="J12:J75" si="0">IMSUM(I12,G12)</f>
        <v>299,012678402744+152,067932384548i</v>
      </c>
      <c r="K12" s="44" t="str">
        <f>IMSUM(IMPRODUCT('Dados do Enunciado'!$C$17,'Regul_Rend - Complet_FluxoConst'!$J12),$H12)</f>
        <v>219,041473211556+5,86050495077328i</v>
      </c>
      <c r="L12" s="45" t="str">
        <f t="shared" ref="L12:L75" si="1">K12</f>
        <v>219,041473211556+5,86050495077328i</v>
      </c>
      <c r="M12" s="45" t="str">
        <f>IMPRODUCT(IMDIV('Vazio - Completo_FluxoConstante'!$B$16,IMSUM('Dados do Enunciado'!$C$17,'Vazio - Completo_FluxoConstante'!$B$16)),'Regul_Rend - Complet_FluxoConst'!L12)</f>
        <v>218,585104626251+5,84856286091085i</v>
      </c>
      <c r="N12" s="45" t="str">
        <f>IMDIV(M12,'Dados do Enunciado'!$G$11)</f>
        <v>10929,2552313125+292,428143045543i</v>
      </c>
      <c r="O12" s="45" t="str">
        <f t="shared" ref="O12:O43" si="2">N12</f>
        <v>10929,2552313125+292,428143045543i</v>
      </c>
      <c r="P12" s="5" t="str">
        <f>E12</f>
        <v>5,79545454545455+3,59170014301798i</v>
      </c>
      <c r="Q12" s="5" t="str">
        <f>IMSUM(IMPRODUCT('Vazio - Completo_FluxoConstante'!$H$21,'Regul_Rend - Complet_FluxoConst'!$P12),$B$7)</f>
        <v>10937,754426455+262,22579724227i</v>
      </c>
      <c r="R12" s="44" t="str">
        <f>IMPRODUCT('Dados do Enunciado'!$G$11,'Regul_Rend - Complet_FluxoConst'!$Q12)</f>
        <v>218,7550885291+5,2445159448454i</v>
      </c>
      <c r="S12" s="44" t="str">
        <f>IMSUM(IMDIV('Regul_Rend - Complet_FluxoConst'!$R12,'Vazio - Completo_FluxoConstante'!$H$16),IMDIV($P12,'Dados do Enunciado'!$G$11))</f>
        <v>298,043432640999+177,047472421121i</v>
      </c>
      <c r="T12" s="45" t="str">
        <f>$R12</f>
        <v>218,7550885291+5,2445159448454i</v>
      </c>
      <c r="U12" s="45" t="str">
        <f>IMDIV(T12, 'Dados do Enunciado'!$G$11)</f>
        <v>10937,754426455+262,22579724227i</v>
      </c>
      <c r="V12" s="42">
        <f>IMREAL(IMPRODUCT(IMDIV(IMSUB(IMABS($O12), 'Regul_Rend - Complet_FluxoConst'!$B$7),'Regul_Rend - Complet_FluxoConst'!$B$7),100))</f>
        <v>-0.60757543790391899</v>
      </c>
      <c r="W12" s="46">
        <f>IMREAL(IMPRODUCT(IMDIV(IMSUB(IMABS($U12),'Regul_Rend - Complet_FluxoConst'!$B$7),'Regul_Rend - Complet_FluxoConst'!$B$7),100))</f>
        <v>-0.53729705127792604</v>
      </c>
      <c r="X12" s="42">
        <f t="shared" ref="X12:X75" si="3">IMREAL(IMDIV($B12,IMREAL(IMPRODUCT(K12,IMCONJUGATE(J12)))))*100</f>
        <v>96.027298024820197</v>
      </c>
      <c r="Y12" s="46">
        <f>IMREAL(IMDIV($B12,IMREAL(IMPRODUCT($R12,IMCONJUGATE($S12)))))*100</f>
        <v>96.405334977863603</v>
      </c>
    </row>
    <row r="13" spans="1:25" x14ac:dyDescent="0.25">
      <c r="A13" s="42">
        <v>76000</v>
      </c>
      <c r="B13" s="42">
        <f>$A13*'Dados do Enunciado'!$C$25</f>
        <v>64600</v>
      </c>
      <c r="C13" s="42">
        <f>$A13*'Dados do Enunciado'!$E$25</f>
        <v>-40035.484260840414</v>
      </c>
      <c r="D13" s="42">
        <f>($A13/'Dados do Enunciado'!$A$11)*100</f>
        <v>30.4</v>
      </c>
      <c r="E13" s="43" t="str">
        <f>COMPLEX(($A13/$B$7)*'Dados do Enunciado'!$C$25, -($A13/$B$7)*'Dados do Enunciado'!$E$25)</f>
        <v>5,87272727272727+3,63958947825822i</v>
      </c>
      <c r="F13" s="43" t="str">
        <f>IMSUM(IMPRODUCT('Dados do Enunciado'!$A$17, 'Regul_Rend - Complet_FluxoConst'!$E13), 'Regul_Rend - Complet_FluxoConst'!$B$7)</f>
        <v>10991,2563928024+31,1587390490084i</v>
      </c>
      <c r="G13" s="43" t="str">
        <f>IMDIV($E13, 'Dados do Enunciado'!$G$11)</f>
        <v>293,636363636364+181,979473912911i</v>
      </c>
      <c r="H13" s="43" t="str">
        <f>IMPRODUCT('Dados do Enunciado'!$G$11,'Regul_Rend - Complet_FluxoConst'!F13)</f>
        <v>219,825127856048+0,623174780980168i</v>
      </c>
      <c r="I13" s="44" t="str">
        <f>IMDIV(H13,'Vazio - Completo_FluxoConstante'!$B$16)</f>
        <v>9,240882577484-27,5164446943448i</v>
      </c>
      <c r="J13" s="44" t="str">
        <f t="shared" si="0"/>
        <v>302,877246213848+154,463029218566i</v>
      </c>
      <c r="K13" s="44" t="str">
        <f>IMSUM(IMPRODUCT('Dados do Enunciado'!$C$17,'Regul_Rend - Complet_FluxoConst'!J13),H13)</f>
        <v>219,022568648839+5,93864862028072i</v>
      </c>
      <c r="L13" s="45" t="str">
        <f t="shared" si="1"/>
        <v>219,022568648839+5,93864862028072i</v>
      </c>
      <c r="M13" s="45" t="str">
        <f>IMPRODUCT(IMDIV('Vazio - Completo_FluxoConstante'!$B$16,IMSUM('Dados do Enunciado'!$C$17,'Vazio - Completo_FluxoConstante'!$B$16)),'Regul_Rend - Complet_FluxoConst'!L13)</f>
        <v>218,566239354601+5,92654369905632i</v>
      </c>
      <c r="N13" s="45" t="str">
        <f>IMDIV(M13,'Dados do Enunciado'!$G$11)</f>
        <v>10928,3119677301+296,327184952816i</v>
      </c>
      <c r="O13" s="45" t="str">
        <f t="shared" si="2"/>
        <v>10928,3119677301+296,327184952816i</v>
      </c>
      <c r="P13" s="5" t="str">
        <f t="shared" ref="P13:P76" si="4">E13</f>
        <v>5,87272727272727+3,63958947825822i</v>
      </c>
      <c r="Q13" s="5" t="str">
        <f>IMSUM(IMPRODUCT('Vazio - Completo_FluxoConstante'!$H$21,'Regul_Rend - Complet_FluxoConst'!$P13),$B$7)</f>
        <v>10936,9244854744+265,7221412055i</v>
      </c>
      <c r="R13" s="44" t="str">
        <f>IMPRODUCT('Dados do Enunciado'!$G$11,'Regul_Rend - Complet_FluxoConst'!$Q13)</f>
        <v>218,738489709488+5,31444282411i</v>
      </c>
      <c r="S13" s="44" t="str">
        <f>IMSUM(IMDIV('Regul_Rend - Complet_FluxoConst'!$R13,'Vazio - Completo_FluxoConstante'!$H$16),IMDIV($P13,'Dados do Enunciado'!$G$11))</f>
        <v>301,907320434565+179,444769499323i</v>
      </c>
      <c r="T13" s="45" t="str">
        <f t="shared" ref="T13:T76" si="5">$R13</f>
        <v>218,738489709488+5,31444282411i</v>
      </c>
      <c r="U13" s="45" t="str">
        <f>IMDIV(T13, 'Dados do Enunciado'!$G$11)</f>
        <v>10936,9244854744+265,7221412055i</v>
      </c>
      <c r="V13" s="42">
        <f>IMREAL(IMPRODUCT(IMDIV(IMSUB(IMABS($O13), 'Regul_Rend - Complet_FluxoConst'!$B$7),'Regul_Rend - Complet_FluxoConst'!$B$7),100))</f>
        <v>-0.61519302943510101</v>
      </c>
      <c r="W13" s="46">
        <f>IMREAL(IMPRODUCT(IMDIV(IMSUB(IMABS($U13),'Regul_Rend - Complet_FluxoConst'!$B$7),'Regul_Rend - Complet_FluxoConst'!$B$7),100))</f>
        <v>-0.54407286264051302</v>
      </c>
      <c r="X13" s="42">
        <f t="shared" si="3"/>
        <v>96.0534033992883</v>
      </c>
      <c r="Y13" s="46">
        <f t="shared" ref="Y13:Y76" si="6">IMREAL(IMDIV($B13,IMREAL(IMPRODUCT($R13,IMCONJUGATE($S13)))))*100</f>
        <v>96.428848254454806</v>
      </c>
    </row>
    <row r="14" spans="1:25" x14ac:dyDescent="0.25">
      <c r="A14" s="42">
        <v>77000</v>
      </c>
      <c r="B14" s="42">
        <f>$A14*'Dados do Enunciado'!$C$25</f>
        <v>65450</v>
      </c>
      <c r="C14" s="42">
        <f>$A14*'Dados do Enunciado'!$E$25</f>
        <v>-40562.266948483048</v>
      </c>
      <c r="D14" s="42">
        <f>($A14/'Dados do Enunciado'!$A$11)*100</f>
        <v>30.8</v>
      </c>
      <c r="E14" s="43" t="str">
        <f>COMPLEX(($A14/$B$7)*'Dados do Enunciado'!$C$25, -($A14/$B$7)*'Dados do Enunciado'!$E$25)</f>
        <v>5,95+3,68747881349846i</v>
      </c>
      <c r="F14" s="43" t="str">
        <f>IMSUM(IMPRODUCT('Dados do Enunciado'!$A$17, 'Regul_Rend - Complet_FluxoConst'!$E14), 'Regul_Rend - Complet_FluxoConst'!$B$7)</f>
        <v>10991,1413453393+31,568722457548i</v>
      </c>
      <c r="G14" s="43" t="str">
        <f>IMDIV($E14, 'Dados do Enunciado'!$G$11)</f>
        <v>297,5+184,373940674923i</v>
      </c>
      <c r="H14" s="43" t="str">
        <f>IMPRODUCT('Dados do Enunciado'!$G$11,'Regul_Rend - Complet_FluxoConst'!F14)</f>
        <v>219,822826906786+0,63137444915096i</v>
      </c>
      <c r="I14" s="44" t="str">
        <f>IMDIV(H14,'Vazio - Completo_FluxoConstante'!$B$16)</f>
        <v>9,24181402495212-27,5158146223388i</v>
      </c>
      <c r="J14" s="44" t="str">
        <f t="shared" si="0"/>
        <v>306,741814024952+156,858126052584i</v>
      </c>
      <c r="K14" s="44" t="str">
        <f>IMSUM(IMPRODUCT('Dados do Enunciado'!$C$17,'Regul_Rend - Complet_FluxoConst'!J14),H14)</f>
        <v>219,003664086122+6,01679228978816i</v>
      </c>
      <c r="L14" s="45" t="str">
        <f t="shared" si="1"/>
        <v>219,003664086122+6,01679228978816i</v>
      </c>
      <c r="M14" s="45" t="str">
        <f>IMPRODUCT(IMDIV('Vazio - Completo_FluxoConstante'!$B$16,IMSUM('Dados do Enunciado'!$C$17,'Vazio - Completo_FluxoConstante'!$B$16)),'Regul_Rend - Complet_FluxoConst'!L14)</f>
        <v>218,547374082952+6,00452453720179i</v>
      </c>
      <c r="N14" s="45" t="str">
        <f>IMDIV(M14,'Dados do Enunciado'!$G$11)</f>
        <v>10927,3687041476+300,226226860089i</v>
      </c>
      <c r="O14" s="45" t="str">
        <f t="shared" si="2"/>
        <v>10927,3687041476+300,226226860089i</v>
      </c>
      <c r="P14" s="5" t="str">
        <f t="shared" si="4"/>
        <v>5,95+3,68747881349846i</v>
      </c>
      <c r="Q14" s="5" t="str">
        <f>IMSUM(IMPRODUCT('Vazio - Completo_FluxoConstante'!$H$21,'Regul_Rend - Complet_FluxoConst'!$P14),$B$7)</f>
        <v>10936,0945444938+269,218485168731i</v>
      </c>
      <c r="R14" s="44" t="str">
        <f>IMPRODUCT('Dados do Enunciado'!$G$11,'Regul_Rend - Complet_FluxoConst'!$Q14)</f>
        <v>218,721890889876+5,38436970337462i</v>
      </c>
      <c r="S14" s="44" t="str">
        <f>IMSUM(IMDIV('Regul_Rend - Complet_FluxoConst'!$R14,'Vazio - Completo_FluxoConstante'!$H$16),IMDIV($P14,'Dados do Enunciado'!$G$11))</f>
        <v>305,771208228131+181,842066577525i</v>
      </c>
      <c r="T14" s="45" t="str">
        <f t="shared" si="5"/>
        <v>218,721890889876+5,38436970337462i</v>
      </c>
      <c r="U14" s="45" t="str">
        <f>IMDIV(T14, 'Dados do Enunciado'!$G$11)</f>
        <v>10936,0945444938+269,218485168731i</v>
      </c>
      <c r="V14" s="42">
        <f>IMREAL(IMPRODUCT(IMDIV(IMSUB(IMABS($O14), 'Regul_Rend - Complet_FluxoConst'!$B$7),'Regul_Rend - Complet_FluxoConst'!$B$7),100))</f>
        <v>-0.622797822132518</v>
      </c>
      <c r="W14" s="46">
        <f>IMREAL(IMPRODUCT(IMDIV(IMSUB(IMABS($U14),'Regul_Rend - Complet_FluxoConst'!$B$7),'Regul_Rend - Complet_FluxoConst'!$B$7),100))</f>
        <v>-0.55083840446495702</v>
      </c>
      <c r="X14" s="42">
        <f t="shared" si="3"/>
        <v>96.078522495892997</v>
      </c>
      <c r="Y14" s="46">
        <f t="shared" si="6"/>
        <v>96.451467602245401</v>
      </c>
    </row>
    <row r="15" spans="1:25" x14ac:dyDescent="0.25">
      <c r="A15" s="42">
        <v>78000</v>
      </c>
      <c r="B15" s="42">
        <f>$A15*'Dados do Enunciado'!$C$25</f>
        <v>66300</v>
      </c>
      <c r="C15" s="42">
        <f>$A15*'Dados do Enunciado'!$E$25</f>
        <v>-41089.049636125688</v>
      </c>
      <c r="D15" s="42">
        <f>($A15/'Dados do Enunciado'!$A$11)*100</f>
        <v>31.2</v>
      </c>
      <c r="E15" s="43" t="str">
        <f>COMPLEX(($A15/$B$7)*'Dados do Enunciado'!$C$25, -($A15/$B$7)*'Dados do Enunciado'!$E$25)</f>
        <v>6,02727272727273+3,7353681487387i</v>
      </c>
      <c r="F15" s="43" t="str">
        <f>IMSUM(IMPRODUCT('Dados do Enunciado'!$A$17, 'Regul_Rend - Complet_FluxoConst'!$E15), 'Regul_Rend - Complet_FluxoConst'!$B$7)</f>
        <v>10991,0262978761+31,9787058660876i</v>
      </c>
      <c r="G15" s="43" t="str">
        <f>IMDIV($E15, 'Dados do Enunciado'!$G$11)</f>
        <v>301,363636363636+186,768407436935i</v>
      </c>
      <c r="H15" s="43" t="str">
        <f>IMPRODUCT('Dados do Enunciado'!$G$11,'Regul_Rend - Complet_FluxoConst'!F15)</f>
        <v>219,820525957522+0,639574117321752i</v>
      </c>
      <c r="I15" s="44" t="str">
        <f>IMDIV(H15,'Vazio - Completo_FluxoConstante'!$B$16)</f>
        <v>9,24274547242016-27,5151845503325i</v>
      </c>
      <c r="J15" s="44" t="str">
        <f t="shared" si="0"/>
        <v>310,606381836056+159,253222886603i</v>
      </c>
      <c r="K15" s="44" t="str">
        <f>IMSUM(IMPRODUCT('Dados do Enunciado'!$C$17,'Regul_Rend - Complet_FluxoConst'!J15),H15)</f>
        <v>218,984759523403+6,0949359592956i</v>
      </c>
      <c r="L15" s="45" t="str">
        <f t="shared" si="1"/>
        <v>218,984759523403+6,0949359592956i</v>
      </c>
      <c r="M15" s="45" t="str">
        <f>IMPRODUCT(IMDIV('Vazio - Completo_FluxoConstante'!$B$16,IMSUM('Dados do Enunciado'!$C$17,'Vazio - Completo_FluxoConstante'!$B$16)),'Regul_Rend - Complet_FluxoConst'!L15)</f>
        <v>218,5285088113+6,08250537534726i</v>
      </c>
      <c r="N15" s="45" t="str">
        <f>IMDIV(M15,'Dados do Enunciado'!$G$11)</f>
        <v>10926,425440565+304,125268767363i</v>
      </c>
      <c r="O15" s="45" t="str">
        <f t="shared" si="2"/>
        <v>10926,425440565+304,125268767363i</v>
      </c>
      <c r="P15" s="5" t="str">
        <f t="shared" si="4"/>
        <v>6,02727272727273+3,7353681487387i</v>
      </c>
      <c r="Q15" s="5" t="str">
        <f>IMSUM(IMPRODUCT('Vazio - Completo_FluxoConstante'!$H$21,'Regul_Rend - Complet_FluxoConst'!$P15),$B$7)</f>
        <v>10935,2646035132+272,714829131961i</v>
      </c>
      <c r="R15" s="44" t="str">
        <f>IMPRODUCT('Dados do Enunciado'!$G$11,'Regul_Rend - Complet_FluxoConst'!$Q15)</f>
        <v>218,705292070264+5,45429658263922i</v>
      </c>
      <c r="S15" s="44" t="str">
        <f>IMSUM(IMDIV('Regul_Rend - Complet_FluxoConst'!$R15,'Vazio - Completo_FluxoConstante'!$H$16),IMDIV($P15,'Dados do Enunciado'!$G$11))</f>
        <v>309,635096021697+184,239363655726i</v>
      </c>
      <c r="T15" s="45" t="str">
        <f t="shared" si="5"/>
        <v>218,705292070264+5,45429658263922i</v>
      </c>
      <c r="U15" s="45" t="str">
        <f>IMDIV(T15, 'Dados do Enunciado'!$G$11)</f>
        <v>10935,2646035132+272,714829131961i</v>
      </c>
      <c r="V15" s="42">
        <f>IMREAL(IMPRODUCT(IMDIV(IMSUB(IMABS($O15), 'Regul_Rend - Complet_FluxoConst'!$B$7),'Regul_Rend - Complet_FluxoConst'!$B$7),100))</f>
        <v>-0.63038981305771002</v>
      </c>
      <c r="W15" s="46">
        <f>IMREAL(IMPRODUCT(IMDIV(IMSUB(IMABS($U15),'Regul_Rend - Complet_FluxoConst'!$B$7),'Regul_Rend - Complet_FluxoConst'!$B$7),100))</f>
        <v>-0.55759367465520504</v>
      </c>
      <c r="X15" s="42">
        <f t="shared" si="3"/>
        <v>96.1026922545487</v>
      </c>
      <c r="Y15" s="46">
        <f t="shared" si="6"/>
        <v>96.473226593401591</v>
      </c>
    </row>
    <row r="16" spans="1:25" x14ac:dyDescent="0.25">
      <c r="A16" s="42">
        <v>79000</v>
      </c>
      <c r="B16" s="42">
        <f>$A16*'Dados do Enunciado'!$C$25</f>
        <v>67150</v>
      </c>
      <c r="C16" s="42">
        <f>$A16*'Dados do Enunciado'!$E$25</f>
        <v>-41615.832323768322</v>
      </c>
      <c r="D16" s="42">
        <f>($A16/'Dados do Enunciado'!$A$11)*100</f>
        <v>31.6</v>
      </c>
      <c r="E16" s="43" t="str">
        <f>COMPLEX(($A16/$B$7)*'Dados do Enunciado'!$C$25, -($A16/$B$7)*'Dados do Enunciado'!$E$25)</f>
        <v>6,10454545454545+3,78325748397894i</v>
      </c>
      <c r="F16" s="43" t="str">
        <f>IMSUM(IMPRODUCT('Dados do Enunciado'!$A$17, 'Regul_Rend - Complet_FluxoConst'!$E16), 'Regul_Rend - Complet_FluxoConst'!$B$7)</f>
        <v>10990,911250413+32,3886892746271i</v>
      </c>
      <c r="G16" s="43" t="str">
        <f>IMDIV($E16, 'Dados do Enunciado'!$G$11)</f>
        <v>305,227272727273+189,162874198947i</v>
      </c>
      <c r="H16" s="43" t="str">
        <f>IMPRODUCT('Dados do Enunciado'!$G$11,'Regul_Rend - Complet_FluxoConst'!F16)</f>
        <v>219,81822500826+0,647773785492542i</v>
      </c>
      <c r="I16" s="44" t="str">
        <f>IMDIV(H16,'Vazio - Completo_FluxoConstante'!$B$16)</f>
        <v>9,24367691988828-27,5145544783265i</v>
      </c>
      <c r="J16" s="44" t="str">
        <f t="shared" si="0"/>
        <v>314,470949647161+161,648319720621i</v>
      </c>
      <c r="K16" s="44" t="str">
        <f>IMSUM(IMPRODUCT('Dados do Enunciado'!$C$17,'Regul_Rend - Complet_FluxoConst'!J16),H16)</f>
        <v>218,965854960686+6,17307962880306i</v>
      </c>
      <c r="L16" s="45" t="str">
        <f t="shared" si="1"/>
        <v>218,965854960686+6,17307962880306i</v>
      </c>
      <c r="M16" s="45" t="str">
        <f>IMPRODUCT(IMDIV('Vazio - Completo_FluxoConstante'!$B$16,IMSUM('Dados do Enunciado'!$C$17,'Vazio - Completo_FluxoConstante'!$B$16)),'Regul_Rend - Complet_FluxoConst'!L16)</f>
        <v>218,50964353965+6,16048621349275i</v>
      </c>
      <c r="N16" s="45" t="str">
        <f>IMDIV(M16,'Dados do Enunciado'!$G$11)</f>
        <v>10925,4821769825+308,024310674637i</v>
      </c>
      <c r="O16" s="45" t="str">
        <f t="shared" si="2"/>
        <v>10925,4821769825+308,024310674637i</v>
      </c>
      <c r="P16" s="5" t="str">
        <f t="shared" si="4"/>
        <v>6,10454545454545+3,78325748397894i</v>
      </c>
      <c r="Q16" s="5" t="str">
        <f>IMSUM(IMPRODUCT('Vazio - Completo_FluxoConstante'!$H$21,'Regul_Rend - Complet_FluxoConst'!$P16),$B$7)</f>
        <v>10934,4346625326+276,211173095191i</v>
      </c>
      <c r="R16" s="44" t="str">
        <f>IMPRODUCT('Dados do Enunciado'!$G$11,'Regul_Rend - Complet_FluxoConst'!$Q16)</f>
        <v>218,688693250652+5,52422346190382i</v>
      </c>
      <c r="S16" s="44" t="str">
        <f>IMSUM(IMDIV('Regul_Rend - Complet_FluxoConst'!$R16,'Vazio - Completo_FluxoConstante'!$H$16),IMDIV($P16,'Dados do Enunciado'!$G$11))</f>
        <v>313,498983815264+186,636660733928i</v>
      </c>
      <c r="T16" s="45" t="str">
        <f t="shared" si="5"/>
        <v>218,688693250652+5,52422346190382i</v>
      </c>
      <c r="U16" s="45" t="str">
        <f>IMDIV(T16, 'Dados do Enunciado'!$G$11)</f>
        <v>10934,4346625326+276,211173095191i</v>
      </c>
      <c r="V16" s="42">
        <f>IMREAL(IMPRODUCT(IMDIV(IMSUB(IMABS($O16), 'Regul_Rend - Complet_FluxoConst'!$B$7),'Regul_Rend - Complet_FluxoConst'!$B$7),100))</f>
        <v>-0.637968999274381</v>
      </c>
      <c r="W16" s="46">
        <f>IMREAL(IMPRODUCT(IMDIV(IMSUB(IMABS($U16),'Regul_Rend - Complet_FluxoConst'!$B$7),'Regul_Rend - Complet_FluxoConst'!$B$7),100))</f>
        <v>-0.56433867111782898</v>
      </c>
      <c r="X16" s="42">
        <f t="shared" si="3"/>
        <v>96.125947799426598</v>
      </c>
      <c r="Y16" s="46">
        <f t="shared" si="6"/>
        <v>96.494157144952595</v>
      </c>
    </row>
    <row r="17" spans="1:25" x14ac:dyDescent="0.25">
      <c r="A17" s="42">
        <v>80000</v>
      </c>
      <c r="B17" s="42">
        <f>$A17*'Dados do Enunciado'!$C$25</f>
        <v>68000</v>
      </c>
      <c r="C17" s="42">
        <f>$A17*'Dados do Enunciado'!$E$25</f>
        <v>-42142.615011410962</v>
      </c>
      <c r="D17" s="42">
        <f>($A17/'Dados do Enunciado'!$A$11)*100</f>
        <v>32</v>
      </c>
      <c r="E17" s="43" t="str">
        <f>COMPLEX(($A17/$B$7)*'Dados do Enunciado'!$C$25, -($A17/$B$7)*'Dados do Enunciado'!$E$25)</f>
        <v>6,18181818181818+3,83114681921918i</v>
      </c>
      <c r="F17" s="43" t="str">
        <f>IMSUM(IMPRODUCT('Dados do Enunciado'!$A$17, 'Regul_Rend - Complet_FluxoConst'!$E17), 'Regul_Rend - Complet_FluxoConst'!$B$7)</f>
        <v>10990,7962029499+32,7986726831667i</v>
      </c>
      <c r="G17" s="43" t="str">
        <f>IMDIV($E17, 'Dados do Enunciado'!$G$11)</f>
        <v>309,090909090909+191,557340960959i</v>
      </c>
      <c r="H17" s="43" t="str">
        <f>IMPRODUCT('Dados do Enunciado'!$G$11,'Regul_Rend - Complet_FluxoConst'!F17)</f>
        <v>219,815924058998+0,655973453663334i</v>
      </c>
      <c r="I17" s="44" t="str">
        <f>IMDIV(H17,'Vazio - Completo_FluxoConstante'!$B$16)</f>
        <v>9,2446083673564-27,5139244063205i</v>
      </c>
      <c r="J17" s="44" t="str">
        <f t="shared" si="0"/>
        <v>318,335517458265+164,043416554638i</v>
      </c>
      <c r="K17" s="44" t="str">
        <f>IMSUM(IMPRODUCT('Dados do Enunciado'!$C$17,'Regul_Rend - Complet_FluxoConst'!J17),H17)</f>
        <v>218,94695039797+6,25122329831049i</v>
      </c>
      <c r="L17" s="45" t="str">
        <f t="shared" si="1"/>
        <v>218,94695039797+6,25122329831049i</v>
      </c>
      <c r="M17" s="45" t="str">
        <f>IMPRODUCT(IMDIV('Vazio - Completo_FluxoConstante'!$B$16,IMSUM('Dados do Enunciado'!$C$17,'Vazio - Completo_FluxoConstante'!$B$16)),'Regul_Rend - Complet_FluxoConst'!L17)</f>
        <v>218,490778268002+6,2384670516382i</v>
      </c>
      <c r="N17" s="45" t="str">
        <f>IMDIV(M17,'Dados do Enunciado'!$G$11)</f>
        <v>10924,5389134001+311,92335258191i</v>
      </c>
      <c r="O17" s="45" t="str">
        <f t="shared" si="2"/>
        <v>10924,5389134001+311,92335258191i</v>
      </c>
      <c r="P17" s="5" t="str">
        <f t="shared" si="4"/>
        <v>6,18181818181818+3,83114681921918i</v>
      </c>
      <c r="Q17" s="5" t="str">
        <f>IMSUM(IMPRODUCT('Vazio - Completo_FluxoConstante'!$H$21,'Regul_Rend - Complet_FluxoConst'!$P17),$B$7)</f>
        <v>10933,604721552+279,707517058422i</v>
      </c>
      <c r="R17" s="44" t="str">
        <f>IMPRODUCT('Dados do Enunciado'!$G$11,'Regul_Rend - Complet_FluxoConst'!$Q17)</f>
        <v>218,67209443104+5,59415034116844i</v>
      </c>
      <c r="S17" s="44" t="str">
        <f>IMSUM(IMDIV('Regul_Rend - Complet_FluxoConst'!$R17,'Vazio - Completo_FluxoConstante'!$H$16),IMDIV($P17,'Dados do Enunciado'!$G$11))</f>
        <v>317,36287160883+189,03395781213i</v>
      </c>
      <c r="T17" s="45" t="str">
        <f t="shared" si="5"/>
        <v>218,67209443104+5,59415034116844i</v>
      </c>
      <c r="U17" s="45" t="str">
        <f>IMDIV(T17, 'Dados do Enunciado'!$G$11)</f>
        <v>10933,604721552+279,707517058422i</v>
      </c>
      <c r="V17" s="42">
        <f>IMREAL(IMPRODUCT(IMDIV(IMSUB(IMABS($O17), 'Regul_Rend - Complet_FluxoConst'!$B$7),'Regul_Rend - Complet_FluxoConst'!$B$7),100))</f>
        <v>-0.64553537785212201</v>
      </c>
      <c r="W17" s="46">
        <f>IMREAL(IMPRODUCT(IMDIV(IMSUB(IMABS($U17),'Regul_Rend - Complet_FluxoConst'!$B$7),'Regul_Rend - Complet_FluxoConst'!$B$7),100))</f>
        <v>-0.571073391762002</v>
      </c>
      <c r="X17" s="42">
        <f t="shared" si="3"/>
        <v>96.1483225491654</v>
      </c>
      <c r="Y17" s="46">
        <f t="shared" si="6"/>
        <v>96.514289619547199</v>
      </c>
    </row>
    <row r="18" spans="1:25" x14ac:dyDescent="0.25">
      <c r="A18" s="42">
        <v>81000</v>
      </c>
      <c r="B18" s="42">
        <f>$A18*'Dados do Enunciado'!$C$25</f>
        <v>68850</v>
      </c>
      <c r="C18" s="42">
        <f>$A18*'Dados do Enunciado'!$E$25</f>
        <v>-42669.397699053596</v>
      </c>
      <c r="D18" s="42">
        <f>($A18/'Dados do Enunciado'!$A$11)*100</f>
        <v>32.4</v>
      </c>
      <c r="E18" s="43" t="str">
        <f>COMPLEX(($A18/$B$7)*'Dados do Enunciado'!$C$25, -($A18/$B$7)*'Dados do Enunciado'!$E$25)</f>
        <v>6,25909090909091+3,87903615445942i</v>
      </c>
      <c r="F18" s="43" t="str">
        <f>IMSUM(IMPRODUCT('Dados do Enunciado'!$A$17, 'Regul_Rend - Complet_FluxoConst'!$E18), 'Regul_Rend - Complet_FluxoConst'!$B$7)</f>
        <v>10990,6811554868+33,2086560917063i</v>
      </c>
      <c r="G18" s="43" t="str">
        <f>IMDIV($E18, 'Dados do Enunciado'!$G$11)</f>
        <v>312,954545454545+193,951807722971i</v>
      </c>
      <c r="H18" s="43" t="str">
        <f>IMPRODUCT('Dados do Enunciado'!$G$11,'Regul_Rend - Complet_FluxoConst'!F18)</f>
        <v>219,813623109736+0,664173121834126i</v>
      </c>
      <c r="I18" s="44" t="str">
        <f>IMDIV(H18,'Vazio - Completo_FluxoConstante'!$B$16)</f>
        <v>9,24553981482452-27,5132943343145i</v>
      </c>
      <c r="J18" s="44" t="str">
        <f t="shared" si="0"/>
        <v>322,200085269369+166,438513388657i</v>
      </c>
      <c r="K18" s="44" t="str">
        <f>IMSUM(IMPRODUCT('Dados do Enunciado'!$C$17,'Regul_Rend - Complet_FluxoConst'!J18),H18)</f>
        <v>218,928045835253+6,32936696781795i</v>
      </c>
      <c r="L18" s="45" t="str">
        <f t="shared" si="1"/>
        <v>218,928045835253+6,32936696781795i</v>
      </c>
      <c r="M18" s="45" t="str">
        <f>IMPRODUCT(IMDIV('Vazio - Completo_FluxoConstante'!$B$16,IMSUM('Dados do Enunciado'!$C$17,'Vazio - Completo_FluxoConstante'!$B$16)),'Regul_Rend - Complet_FluxoConst'!L18)</f>
        <v>218,471912996352+6,31644788978369i</v>
      </c>
      <c r="N18" s="45" t="str">
        <f>IMDIV(M18,'Dados do Enunciado'!$G$11)</f>
        <v>10923,5956498176+315,822394489184i</v>
      </c>
      <c r="O18" s="45" t="str">
        <f t="shared" si="2"/>
        <v>10923,5956498176+315,822394489184i</v>
      </c>
      <c r="P18" s="5" t="str">
        <f t="shared" si="4"/>
        <v>6,25909090909091+3,87903615445942i</v>
      </c>
      <c r="Q18" s="5" t="str">
        <f>IMSUM(IMPRODUCT('Vazio - Completo_FluxoConstante'!$H$21,'Regul_Rend - Complet_FluxoConst'!$P18),$B$7)</f>
        <v>10932,7747805714+283,203861021652i</v>
      </c>
      <c r="R18" s="44" t="str">
        <f>IMPRODUCT('Dados do Enunciado'!$G$11,'Regul_Rend - Complet_FluxoConst'!$Q18)</f>
        <v>218,655495611428+5,66407722043304i</v>
      </c>
      <c r="S18" s="44" t="str">
        <f>IMSUM(IMDIV('Regul_Rend - Complet_FluxoConst'!$R18,'Vazio - Completo_FluxoConstante'!$H$16),IMDIV($P18,'Dados do Enunciado'!$G$11))</f>
        <v>321,226759402396+191,431254890332i</v>
      </c>
      <c r="T18" s="45" t="str">
        <f t="shared" si="5"/>
        <v>218,655495611428+5,66407722043304i</v>
      </c>
      <c r="U18" s="45" t="str">
        <f>IMDIV(T18, 'Dados do Enunciado'!$G$11)</f>
        <v>10932,7747805714+283,203861021652i</v>
      </c>
      <c r="V18" s="42">
        <f>IMREAL(IMPRODUCT(IMDIV(IMSUB(IMABS($O18), 'Regul_Rend - Complet_FluxoConst'!$B$7),'Regul_Rend - Complet_FluxoConst'!$B$7),100))</f>
        <v>-0.65308894586644595</v>
      </c>
      <c r="W18" s="46">
        <f>IMREAL(IMPRODUCT(IMDIV(IMSUB(IMABS($U18),'Regul_Rend - Complet_FluxoConst'!$B$7),'Regul_Rend - Complet_FluxoConst'!$B$7),100))</f>
        <v>-0.57779783449950595</v>
      </c>
      <c r="X18" s="42">
        <f t="shared" si="3"/>
        <v>96.169848319143696</v>
      </c>
      <c r="Y18" s="46">
        <f t="shared" si="6"/>
        <v>96.533652918935104</v>
      </c>
    </row>
    <row r="19" spans="1:25" x14ac:dyDescent="0.25">
      <c r="A19" s="42">
        <v>82000</v>
      </c>
      <c r="B19" s="42">
        <f>$A19*'Dados do Enunciado'!$C$25</f>
        <v>69700</v>
      </c>
      <c r="C19" s="42">
        <f>$A19*'Dados do Enunciado'!$E$25</f>
        <v>-43196.180386696236</v>
      </c>
      <c r="D19" s="42">
        <f>($A19/'Dados do Enunciado'!$A$11)*100</f>
        <v>32.800000000000004</v>
      </c>
      <c r="E19" s="43" t="str">
        <f>COMPLEX(($A19/$B$7)*'Dados do Enunciado'!$C$25, -($A19/$B$7)*'Dados do Enunciado'!$E$25)</f>
        <v>6,33636363636364+3,92692548969966i</v>
      </c>
      <c r="F19" s="43" t="str">
        <f>IMSUM(IMPRODUCT('Dados do Enunciado'!$A$17, 'Regul_Rend - Complet_FluxoConst'!$E19), 'Regul_Rend - Complet_FluxoConst'!$B$7)</f>
        <v>10990,5661080236+33,6186395002459i</v>
      </c>
      <c r="G19" s="43" t="str">
        <f>IMDIV($E19, 'Dados do Enunciado'!$G$11)</f>
        <v>316,818181818182+196,346274484983i</v>
      </c>
      <c r="H19" s="43" t="str">
        <f>IMPRODUCT('Dados do Enunciado'!$G$11,'Regul_Rend - Complet_FluxoConst'!F19)</f>
        <v>219,811322160472+0,672372790004918i</v>
      </c>
      <c r="I19" s="44" t="str">
        <f>IMDIV(H19,'Vazio - Completo_FluxoConstante'!$B$16)</f>
        <v>9,24647126229256-27,5126642623082i</v>
      </c>
      <c r="J19" s="44" t="str">
        <f t="shared" si="0"/>
        <v>326,064653080475+168,833610222675i</v>
      </c>
      <c r="K19" s="44" t="str">
        <f>IMSUM(IMPRODUCT('Dados do Enunciado'!$C$17,'Regul_Rend - Complet_FluxoConst'!J19),H19)</f>
        <v>218,909141272534+6,40751063732542i</v>
      </c>
      <c r="L19" s="45" t="str">
        <f t="shared" si="1"/>
        <v>218,909141272534+6,40751063732542i</v>
      </c>
      <c r="M19" s="45" t="str">
        <f>IMPRODUCT(IMDIV('Vazio - Completo_FluxoConstante'!$B$16,IMSUM('Dados do Enunciado'!$C$17,'Vazio - Completo_FluxoConstante'!$B$16)),'Regul_Rend - Complet_FluxoConst'!L19)</f>
        <v>218,4530477247+6,39442872792919i</v>
      </c>
      <c r="N19" s="45" t="str">
        <f>IMDIV(M19,'Dados do Enunciado'!$G$11)</f>
        <v>10922,652386235+319,72143639646i</v>
      </c>
      <c r="O19" s="45" t="str">
        <f t="shared" si="2"/>
        <v>10922,652386235+319,72143639646i</v>
      </c>
      <c r="P19" s="5" t="str">
        <f t="shared" si="4"/>
        <v>6,33636363636364+3,92692548969966i</v>
      </c>
      <c r="Q19" s="5" t="str">
        <f>IMSUM(IMPRODUCT('Vazio - Completo_FluxoConstante'!$H$21,'Regul_Rend - Complet_FluxoConst'!$P19),$B$7)</f>
        <v>10931,9448395908+286,700204984882i</v>
      </c>
      <c r="R19" s="44" t="str">
        <f>IMPRODUCT('Dados do Enunciado'!$G$11,'Regul_Rend - Complet_FluxoConst'!$Q19)</f>
        <v>218,638896791816+5,73400409969764i</v>
      </c>
      <c r="S19" s="44" t="str">
        <f>IMSUM(IMDIV('Regul_Rend - Complet_FluxoConst'!$R19,'Vazio - Completo_FluxoConstante'!$H$16),IMDIV($P19,'Dados do Enunciado'!$G$11))</f>
        <v>325,090647195963+193,828551968534i</v>
      </c>
      <c r="T19" s="45" t="str">
        <f t="shared" si="5"/>
        <v>218,638896791816+5,73400409969764i</v>
      </c>
      <c r="U19" s="45" t="str">
        <f>IMDIV(T19, 'Dados do Enunciado'!$G$11)</f>
        <v>10931,9448395908+286,700204984882i</v>
      </c>
      <c r="V19" s="42">
        <f>IMREAL(IMPRODUCT(IMDIV(IMSUB(IMABS($O19), 'Regul_Rend - Complet_FluxoConst'!$B$7),'Regul_Rend - Complet_FluxoConst'!$B$7),100))</f>
        <v>-0.66062970039507796</v>
      </c>
      <c r="W19" s="46">
        <f>IMREAL(IMPRODUCT(IMDIV(IMSUB(IMABS($U19),'Regul_Rend - Complet_FluxoConst'!$B$7),'Regul_Rend - Complet_FluxoConst'!$B$7),100))</f>
        <v>-0.58451199724473901</v>
      </c>
      <c r="X19" s="42">
        <f t="shared" si="3"/>
        <v>96.190555416480407</v>
      </c>
      <c r="Y19" s="46">
        <f t="shared" si="6"/>
        <v>96.552274570784206</v>
      </c>
    </row>
    <row r="20" spans="1:25" x14ac:dyDescent="0.25">
      <c r="A20" s="42">
        <v>83000</v>
      </c>
      <c r="B20" s="42">
        <f>$A20*'Dados do Enunciado'!$C$25</f>
        <v>70550</v>
      </c>
      <c r="C20" s="42">
        <f>$A20*'Dados do Enunciado'!$E$25</f>
        <v>-43722.96307433887</v>
      </c>
      <c r="D20" s="42">
        <f>($A20/'Dados do Enunciado'!$A$11)*100</f>
        <v>33.200000000000003</v>
      </c>
      <c r="E20" s="43" t="str">
        <f>COMPLEX(($A20/$B$7)*'Dados do Enunciado'!$C$25, -($A20/$B$7)*'Dados do Enunciado'!$E$25)</f>
        <v>6,41363636363636+3,9748148249399i</v>
      </c>
      <c r="F20" s="43" t="str">
        <f>IMSUM(IMPRODUCT('Dados do Enunciado'!$A$17, 'Regul_Rend - Complet_FluxoConst'!$E20), 'Regul_Rend - Complet_FluxoConst'!$B$7)</f>
        <v>10990,4510605605+34,0286229087855i</v>
      </c>
      <c r="G20" s="43" t="str">
        <f>IMDIV($E20, 'Dados do Enunciado'!$G$11)</f>
        <v>320,681818181818+198,740741246995i</v>
      </c>
      <c r="H20" s="43" t="str">
        <f>IMPRODUCT('Dados do Enunciado'!$G$11,'Regul_Rend - Complet_FluxoConst'!F20)</f>
        <v>219,80902121121+0,68057245817571i</v>
      </c>
      <c r="I20" s="44" t="str">
        <f>IMDIV(H20,'Vazio - Completo_FluxoConstante'!$B$16)</f>
        <v>9,24740270976068-27,5120341903022i</v>
      </c>
      <c r="J20" s="44" t="str">
        <f t="shared" si="0"/>
        <v>329,929220891579+171,228707056693i</v>
      </c>
      <c r="K20" s="44" t="str">
        <f>IMSUM(IMPRODUCT('Dados do Enunciado'!$C$17,'Regul_Rend - Complet_FluxoConst'!J20),H20)</f>
        <v>218,890236709817+6,48565430683286i</v>
      </c>
      <c r="L20" s="45" t="str">
        <f t="shared" si="1"/>
        <v>218,890236709817+6,48565430683286i</v>
      </c>
      <c r="M20" s="45" t="str">
        <f>IMPRODUCT(IMDIV('Vazio - Completo_FluxoConstante'!$B$16,IMSUM('Dados do Enunciado'!$C$17,'Vazio - Completo_FluxoConstante'!$B$16)),'Regul_Rend - Complet_FluxoConst'!L20)</f>
        <v>218,43418245305+6,47240956607466i</v>
      </c>
      <c r="N20" s="45" t="str">
        <f>IMDIV(M20,'Dados do Enunciado'!$G$11)</f>
        <v>10921,7091226525+323,620478303733i</v>
      </c>
      <c r="O20" s="45" t="str">
        <f t="shared" si="2"/>
        <v>10921,7091226525+323,620478303733i</v>
      </c>
      <c r="P20" s="5" t="str">
        <f t="shared" si="4"/>
        <v>6,41363636363636+3,9748148249399i</v>
      </c>
      <c r="Q20" s="5" t="str">
        <f>IMSUM(IMPRODUCT('Vazio - Completo_FluxoConstante'!$H$21,'Regul_Rend - Complet_FluxoConst'!$P20),$B$7)</f>
        <v>10931,1148986102+290,196548948112i</v>
      </c>
      <c r="R20" s="44" t="str">
        <f>IMPRODUCT('Dados do Enunciado'!$G$11,'Regul_Rend - Complet_FluxoConst'!$Q20)</f>
        <v>218,622297972204+5,80393097896224i</v>
      </c>
      <c r="S20" s="44" t="str">
        <f>IMSUM(IMDIV('Regul_Rend - Complet_FluxoConst'!$R20,'Vazio - Completo_FluxoConstante'!$H$16),IMDIV($P20,'Dados do Enunciado'!$G$11))</f>
        <v>328,954534989529+196,225849046736i</v>
      </c>
      <c r="T20" s="45" t="str">
        <f t="shared" si="5"/>
        <v>218,622297972204+5,80393097896224i</v>
      </c>
      <c r="U20" s="45" t="str">
        <f>IMDIV(T20, 'Dados do Enunciado'!$G$11)</f>
        <v>10931,1148986102+290,196548948112i</v>
      </c>
      <c r="V20" s="42">
        <f>IMREAL(IMPRODUCT(IMDIV(IMSUB(IMABS($O20), 'Regul_Rend - Complet_FluxoConst'!$B$7),'Regul_Rend - Complet_FluxoConst'!$B$7),100))</f>
        <v>-0.66815763851799703</v>
      </c>
      <c r="W20" s="46">
        <f>IMREAL(IMPRODUCT(IMDIV(IMSUB(IMABS($U20),'Regul_Rend - Complet_FluxoConst'!$B$7),'Regul_Rend - Complet_FluxoConst'!$B$7),100))</f>
        <v>-0.59121587791477503</v>
      </c>
      <c r="X20" s="42">
        <f t="shared" si="3"/>
        <v>96.210472728362092</v>
      </c>
      <c r="Y20" s="46">
        <f t="shared" si="6"/>
        <v>96.570180809379707</v>
      </c>
    </row>
    <row r="21" spans="1:25" x14ac:dyDescent="0.25">
      <c r="A21" s="42">
        <v>84000</v>
      </c>
      <c r="B21" s="42">
        <f>$A21*'Dados do Enunciado'!$C$25</f>
        <v>71400</v>
      </c>
      <c r="C21" s="42">
        <f>$A21*'Dados do Enunciado'!$E$25</f>
        <v>-44249.74576198151</v>
      </c>
      <c r="D21" s="42">
        <f>($A21/'Dados do Enunciado'!$A$11)*100</f>
        <v>33.6</v>
      </c>
      <c r="E21" s="43" t="str">
        <f>COMPLEX(($A21/$B$7)*'Dados do Enunciado'!$C$25, -($A21/$B$7)*'Dados do Enunciado'!$E$25)</f>
        <v>6,49090909090909+4,02270416018014i</v>
      </c>
      <c r="F21" s="43" t="str">
        <f>IMSUM(IMPRODUCT('Dados do Enunciado'!$A$17, 'Regul_Rend - Complet_FluxoConst'!$E21), 'Regul_Rend - Complet_FluxoConst'!$B$7)</f>
        <v>10990,3360130974+34,4386063173251i</v>
      </c>
      <c r="G21" s="43" t="str">
        <f>IMDIV($E21, 'Dados do Enunciado'!$G$11)</f>
        <v>324,545454545455+201,135208009007i</v>
      </c>
      <c r="H21" s="43" t="str">
        <f>IMPRODUCT('Dados do Enunciado'!$G$11,'Regul_Rend - Complet_FluxoConst'!F21)</f>
        <v>219,806720261948+0,688772126346502i</v>
      </c>
      <c r="I21" s="44" t="str">
        <f>IMDIV(H21,'Vazio - Completo_FluxoConstante'!$B$16)</f>
        <v>9,24833415722881-27,5114041182962i</v>
      </c>
      <c r="J21" s="44" t="str">
        <f t="shared" si="0"/>
        <v>333,793788702684+173,623803890711i</v>
      </c>
      <c r="K21" s="44" t="str">
        <f>IMSUM(IMPRODUCT('Dados do Enunciado'!$C$17,'Regul_Rend - Complet_FluxoConst'!J21),H21)</f>
        <v>218,871332147101+6,56379797634032i</v>
      </c>
      <c r="L21" s="45" t="str">
        <f t="shared" si="1"/>
        <v>218,871332147101+6,56379797634032i</v>
      </c>
      <c r="M21" s="45" t="str">
        <f>IMPRODUCT(IMDIV('Vazio - Completo_FluxoConstante'!$B$16,IMSUM('Dados do Enunciado'!$C$17,'Vazio - Completo_FluxoConstante'!$B$16)),'Regul_Rend - Complet_FluxoConst'!L21)</f>
        <v>218,415317181402+6,55039040422015i</v>
      </c>
      <c r="N21" s="45" t="str">
        <f>IMDIV(M21,'Dados do Enunciado'!$G$11)</f>
        <v>10920,7658590701+327,519520211007i</v>
      </c>
      <c r="O21" s="45" t="str">
        <f t="shared" si="2"/>
        <v>10920,7658590701+327,519520211007i</v>
      </c>
      <c r="P21" s="5" t="str">
        <f t="shared" si="4"/>
        <v>6,49090909090909+4,02270416018014i</v>
      </c>
      <c r="Q21" s="5" t="str">
        <f>IMSUM(IMPRODUCT('Vazio - Completo_FluxoConstante'!$H$21,'Regul_Rend - Complet_FluxoConst'!$P21),$B$7)</f>
        <v>10930,2849576296+293,692892911343i</v>
      </c>
      <c r="R21" s="44" t="str">
        <f>IMPRODUCT('Dados do Enunciado'!$G$11,'Regul_Rend - Complet_FluxoConst'!$Q21)</f>
        <v>218,605699152592+5,87385785822686i</v>
      </c>
      <c r="S21" s="44" t="str">
        <f>IMSUM(IMDIV('Regul_Rend - Complet_FluxoConst'!$R21,'Vazio - Completo_FluxoConstante'!$H$16),IMDIV($P21,'Dados do Enunciado'!$G$11))</f>
        <v>332,818422783096+198,623146124938i</v>
      </c>
      <c r="T21" s="45" t="str">
        <f t="shared" si="5"/>
        <v>218,605699152592+5,87385785822686i</v>
      </c>
      <c r="U21" s="45" t="str">
        <f>IMDIV(T21, 'Dados do Enunciado'!$G$11)</f>
        <v>10930,2849576296+293,692892911343i</v>
      </c>
      <c r="V21" s="42">
        <f>IMREAL(IMPRODUCT(IMDIV(IMSUB(IMABS($O21), 'Regul_Rend - Complet_FluxoConst'!$B$7),'Regul_Rend - Complet_FluxoConst'!$B$7),100))</f>
        <v>-0.67567275732106502</v>
      </c>
      <c r="W21" s="46">
        <f>IMREAL(IMPRODUCT(IMDIV(IMSUB(IMABS($U21),'Regul_Rend - Complet_FluxoConst'!$B$7),'Regul_Rend - Complet_FluxoConst'!$B$7),100))</f>
        <v>-0.59790947442925302</v>
      </c>
      <c r="X21" s="42">
        <f t="shared" si="3"/>
        <v>96.229627804234497</v>
      </c>
      <c r="Y21" s="46">
        <f t="shared" si="6"/>
        <v>96.587396650699404</v>
      </c>
    </row>
    <row r="22" spans="1:25" x14ac:dyDescent="0.25">
      <c r="A22" s="42">
        <v>85000</v>
      </c>
      <c r="B22" s="42">
        <f>$A22*'Dados do Enunciado'!$C$25</f>
        <v>72250</v>
      </c>
      <c r="C22" s="42">
        <f>$A22*'Dados do Enunciado'!$E$25</f>
        <v>-44776.528449624144</v>
      </c>
      <c r="D22" s="42">
        <f>($A22/'Dados do Enunciado'!$A$11)*100</f>
        <v>34</v>
      </c>
      <c r="E22" s="43" t="str">
        <f>COMPLEX(($A22/$B$7)*'Dados do Enunciado'!$C$25, -($A22/$B$7)*'Dados do Enunciado'!$E$25)</f>
        <v>6,56818181818182+4,07059349542038i</v>
      </c>
      <c r="F22" s="43" t="str">
        <f>IMSUM(IMPRODUCT('Dados do Enunciado'!$A$17, 'Regul_Rend - Complet_FluxoConst'!$E22), 'Regul_Rend - Complet_FluxoConst'!$B$7)</f>
        <v>10990,2209656342+34,8485897258647i</v>
      </c>
      <c r="G22" s="43" t="str">
        <f>IMDIV($E22, 'Dados do Enunciado'!$G$11)</f>
        <v>328,409090909091+203,529674771019i</v>
      </c>
      <c r="H22" s="43" t="str">
        <f>IMPRODUCT('Dados do Enunciado'!$G$11,'Regul_Rend - Complet_FluxoConst'!F22)</f>
        <v>219,804419312684+0,696971794517294i</v>
      </c>
      <c r="I22" s="44" t="str">
        <f>IMDIV(H22,'Vazio - Completo_FluxoConstante'!$B$16)</f>
        <v>9,24926560469684-27,5107740462899i</v>
      </c>
      <c r="J22" s="44" t="str">
        <f t="shared" si="0"/>
        <v>337,658356513788+176,018900724729i</v>
      </c>
      <c r="K22" s="44" t="str">
        <f>IMSUM(IMPRODUCT('Dados do Enunciado'!$C$17,'Regul_Rend - Complet_FluxoConst'!J22),H22)</f>
        <v>218,852427584382+6,64194164584776i</v>
      </c>
      <c r="L22" s="45" t="str">
        <f t="shared" si="1"/>
        <v>218,852427584382+6,64194164584776i</v>
      </c>
      <c r="M22" s="45" t="str">
        <f>IMPRODUCT(IMDIV('Vazio - Completo_FluxoConstante'!$B$16,IMSUM('Dados do Enunciado'!$C$17,'Vazio - Completo_FluxoConstante'!$B$16)),'Regul_Rend - Complet_FluxoConst'!L22)</f>
        <v>218,39645190975+6,62837124236562i</v>
      </c>
      <c r="N22" s="45" t="str">
        <f>IMDIV(M22,'Dados do Enunciado'!$G$11)</f>
        <v>10919,8225954875+331,418562118281i</v>
      </c>
      <c r="O22" s="45" t="str">
        <f t="shared" si="2"/>
        <v>10919,8225954875+331,418562118281i</v>
      </c>
      <c r="P22" s="5" t="str">
        <f t="shared" si="4"/>
        <v>6,56818181818182+4,07059349542038i</v>
      </c>
      <c r="Q22" s="5" t="str">
        <f>IMSUM(IMPRODUCT('Vazio - Completo_FluxoConstante'!$H$21,'Regul_Rend - Complet_FluxoConst'!$P22),$B$7)</f>
        <v>10929,455016649+297,189236874573i</v>
      </c>
      <c r="R22" s="44" t="str">
        <f>IMPRODUCT('Dados do Enunciado'!$G$11,'Regul_Rend - Complet_FluxoConst'!$Q22)</f>
        <v>218,58910033298+5,94378473749146i</v>
      </c>
      <c r="S22" s="44" t="str">
        <f>IMSUM(IMDIV('Regul_Rend - Complet_FluxoConst'!$R22,'Vazio - Completo_FluxoConstante'!$H$16),IMDIV($P22,'Dados do Enunciado'!$G$11))</f>
        <v>336,682310576662+201,02044320314i</v>
      </c>
      <c r="T22" s="45" t="str">
        <f t="shared" si="5"/>
        <v>218,58910033298+5,94378473749146i</v>
      </c>
      <c r="U22" s="45" t="str">
        <f>IMDIV(T22, 'Dados do Enunciado'!$G$11)</f>
        <v>10929,455016649+297,189236874573i</v>
      </c>
      <c r="V22" s="42">
        <f>IMREAL(IMPRODUCT(IMDIV(IMSUB(IMABS($O22), 'Regul_Rend - Complet_FluxoConst'!$B$7),'Regul_Rend - Complet_FluxoConst'!$B$7),100))</f>
        <v>-0.68317505389700695</v>
      </c>
      <c r="W22" s="46">
        <f>IMREAL(IMPRODUCT(IMDIV(IMSUB(IMABS($U22),'Regul_Rend - Complet_FluxoConst'!$B$7),'Regul_Rend - Complet_FluxoConst'!$B$7),100))</f>
        <v>-0.60459278471043898</v>
      </c>
      <c r="X22" s="42">
        <f t="shared" si="3"/>
        <v>96.24804693235221</v>
      </c>
      <c r="Y22" s="46">
        <f t="shared" si="6"/>
        <v>96.603945962323706</v>
      </c>
    </row>
    <row r="23" spans="1:25" x14ac:dyDescent="0.25">
      <c r="A23" s="42">
        <v>86000</v>
      </c>
      <c r="B23" s="42">
        <f>$A23*'Dados do Enunciado'!$C$25</f>
        <v>73100</v>
      </c>
      <c r="C23" s="42">
        <f>$A23*'Dados do Enunciado'!$E$25</f>
        <v>-45303.311137266784</v>
      </c>
      <c r="D23" s="42">
        <f>($A23/'Dados do Enunciado'!$A$11)*100</f>
        <v>34.4</v>
      </c>
      <c r="E23" s="43" t="str">
        <f>COMPLEX(($A23/$B$7)*'Dados do Enunciado'!$C$25, -($A23/$B$7)*'Dados do Enunciado'!$E$25)</f>
        <v>6,64545454545455+4,11848283066062i</v>
      </c>
      <c r="F23" s="43" t="str">
        <f>IMSUM(IMPRODUCT('Dados do Enunciado'!$A$17, 'Regul_Rend - Complet_FluxoConst'!$E23), 'Regul_Rend - Complet_FluxoConst'!$B$7)</f>
        <v>10990,1059181711+35,2585731344043i</v>
      </c>
      <c r="G23" s="43" t="str">
        <f>IMDIV($E23, 'Dados do Enunciado'!$G$11)</f>
        <v>332,272727272727+205,924141533031i</v>
      </c>
      <c r="H23" s="43" t="str">
        <f>IMPRODUCT('Dados do Enunciado'!$G$11,'Regul_Rend - Complet_FluxoConst'!F23)</f>
        <v>219,802118363422+0,705171462688086i</v>
      </c>
      <c r="I23" s="44" t="str">
        <f>IMDIV(H23,'Vazio - Completo_FluxoConstante'!$B$16)</f>
        <v>9,25019705216497-27,5101439742839i</v>
      </c>
      <c r="J23" s="44" t="str">
        <f t="shared" si="0"/>
        <v>341,522924324892+178,413997558747i</v>
      </c>
      <c r="K23" s="44" t="str">
        <f>IMSUM(IMPRODUCT('Dados do Enunciado'!$C$17,'Regul_Rend - Complet_FluxoConst'!J23),H23)</f>
        <v>218,833523021665+6,72008531535521i</v>
      </c>
      <c r="L23" s="45" t="str">
        <f t="shared" si="1"/>
        <v>218,833523021665+6,72008531535521i</v>
      </c>
      <c r="M23" s="45" t="str">
        <f>IMPRODUCT(IMDIV('Vazio - Completo_FluxoConstante'!$B$16,IMSUM('Dados do Enunciado'!$C$17,'Vazio - Completo_FluxoConstante'!$B$16)),'Regul_Rend - Complet_FluxoConst'!L23)</f>
        <v>218,3775866381+6,7063520805111i</v>
      </c>
      <c r="N23" s="45" t="str">
        <f>IMDIV(M23,'Dados do Enunciado'!$G$11)</f>
        <v>10918,879331905+335,317604025555i</v>
      </c>
      <c r="O23" s="45" t="str">
        <f t="shared" si="2"/>
        <v>10918,879331905+335,317604025555i</v>
      </c>
      <c r="P23" s="5" t="str">
        <f t="shared" si="4"/>
        <v>6,64545454545455+4,11848283066062i</v>
      </c>
      <c r="Q23" s="5" t="str">
        <f>IMSUM(IMPRODUCT('Vazio - Completo_FluxoConstante'!$H$21,'Regul_Rend - Complet_FluxoConst'!$P23),$B$7)</f>
        <v>10928,6250756684+300,685580837803i</v>
      </c>
      <c r="R23" s="44" t="str">
        <f>IMPRODUCT('Dados do Enunciado'!$G$11,'Regul_Rend - Complet_FluxoConst'!$Q23)</f>
        <v>218,572501513368+6,01371161675606i</v>
      </c>
      <c r="S23" s="44" t="str">
        <f>IMSUM(IMDIV('Regul_Rend - Complet_FluxoConst'!$R23,'Vazio - Completo_FluxoConstante'!$H$16),IMDIV($P23,'Dados do Enunciado'!$G$11))</f>
        <v>340,546198370228+203,417740281342i</v>
      </c>
      <c r="T23" s="45" t="str">
        <f t="shared" si="5"/>
        <v>218,572501513368+6,01371161675606i</v>
      </c>
      <c r="U23" s="45" t="str">
        <f>IMDIV(T23, 'Dados do Enunciado'!$G$11)</f>
        <v>10928,6250756684+300,685580837803i</v>
      </c>
      <c r="V23" s="42">
        <f>IMREAL(IMPRODUCT(IMDIV(IMSUB(IMABS($O23), 'Regul_Rend - Complet_FluxoConst'!$B$7),'Regul_Rend - Complet_FluxoConst'!$B$7),100))</f>
        <v>-0.69066452533709499</v>
      </c>
      <c r="W23" s="46">
        <f>IMREAL(IMPRODUCT(IMDIV(IMSUB(IMABS($U23),'Regul_Rend - Complet_FluxoConst'!$B$7),'Regul_Rend - Complet_FluxoConst'!$B$7),100))</f>
        <v>-0.61126580668338204</v>
      </c>
      <c r="X23" s="42">
        <f t="shared" si="3"/>
        <v>96.265755211121501</v>
      </c>
      <c r="Y23" s="46">
        <f t="shared" si="6"/>
        <v>96.619851528581506</v>
      </c>
    </row>
    <row r="24" spans="1:25" x14ac:dyDescent="0.25">
      <c r="A24" s="42">
        <v>87000</v>
      </c>
      <c r="B24" s="42">
        <f>$A24*'Dados do Enunciado'!$C$25</f>
        <v>73950</v>
      </c>
      <c r="C24" s="42">
        <f>$A24*'Dados do Enunciado'!$E$25</f>
        <v>-45830.093824909418</v>
      </c>
      <c r="D24" s="42">
        <f>($A24/'Dados do Enunciado'!$A$11)*100</f>
        <v>34.799999999999997</v>
      </c>
      <c r="E24" s="43" t="str">
        <f>COMPLEX(($A24/$B$7)*'Dados do Enunciado'!$C$25, -($A24/$B$7)*'Dados do Enunciado'!$E$25)</f>
        <v>6,72272727272727+4,16637216590086i</v>
      </c>
      <c r="F24" s="43" t="str">
        <f>IMSUM(IMPRODUCT('Dados do Enunciado'!$A$17, 'Regul_Rend - Complet_FluxoConst'!$E24), 'Regul_Rend - Complet_FluxoConst'!$B$7)</f>
        <v>10989,990870708+35,6685565429438i</v>
      </c>
      <c r="G24" s="43" t="str">
        <f>IMDIV($E24, 'Dados do Enunciado'!$G$11)</f>
        <v>336,136363636364+208,318608295043i</v>
      </c>
      <c r="H24" s="43" t="str">
        <f>IMPRODUCT('Dados do Enunciado'!$G$11,'Regul_Rend - Complet_FluxoConst'!F24)</f>
        <v>219,79981741416+0,713371130858876i</v>
      </c>
      <c r="I24" s="44" t="str">
        <f>IMDIV(H24,'Vazio - Completo_FluxoConstante'!$B$16)</f>
        <v>9,25112849963309-27,5095139022779i</v>
      </c>
      <c r="J24" s="44" t="str">
        <f t="shared" si="0"/>
        <v>345,387492135997+180,809094392765i</v>
      </c>
      <c r="K24" s="44" t="str">
        <f>IMSUM(IMPRODUCT('Dados do Enunciado'!$C$17,'Regul_Rend - Complet_FluxoConst'!J24),H24)</f>
        <v>218,814618458949+6,79822898486266i</v>
      </c>
      <c r="L24" s="45" t="str">
        <f t="shared" si="1"/>
        <v>218,814618458949+6,79822898486266i</v>
      </c>
      <c r="M24" s="45" t="str">
        <f>IMPRODUCT(IMDIV('Vazio - Completo_FluxoConstante'!$B$16,IMSUM('Dados do Enunciado'!$C$17,'Vazio - Completo_FluxoConstante'!$B$16)),'Regul_Rend - Complet_FluxoConst'!L24)</f>
        <v>218,358721366452+6,78433291865657i</v>
      </c>
      <c r="N24" s="45" t="str">
        <f>IMDIV(M24,'Dados do Enunciado'!$G$11)</f>
        <v>10917,9360683226+339,216645932828i</v>
      </c>
      <c r="O24" s="45" t="str">
        <f t="shared" si="2"/>
        <v>10917,9360683226+339,216645932828i</v>
      </c>
      <c r="P24" s="5" t="str">
        <f t="shared" si="4"/>
        <v>6,72272727272727+4,16637216590086i</v>
      </c>
      <c r="Q24" s="5" t="str">
        <f>IMSUM(IMPRODUCT('Vazio - Completo_FluxoConstante'!$H$21,'Regul_Rend - Complet_FluxoConst'!$P24),$B$7)</f>
        <v>10927,7951346878+304,181924801033i</v>
      </c>
      <c r="R24" s="44" t="str">
        <f>IMPRODUCT('Dados do Enunciado'!$G$11,'Regul_Rend - Complet_FluxoConst'!$Q24)</f>
        <v>218,555902693756+6,08363849602066i</v>
      </c>
      <c r="S24" s="44" t="str">
        <f>IMSUM(IMDIV('Regul_Rend - Complet_FluxoConst'!$R24,'Vazio - Completo_FluxoConstante'!$H$16),IMDIV($P24,'Dados do Enunciado'!$G$11))</f>
        <v>344,410086163795+205,815037359543i</v>
      </c>
      <c r="T24" s="45" t="str">
        <f t="shared" si="5"/>
        <v>218,555902693756+6,08363849602066i</v>
      </c>
      <c r="U24" s="45" t="str">
        <f>IMDIV(T24, 'Dados do Enunciado'!$G$11)</f>
        <v>10927,7951346878+304,181924801033i</v>
      </c>
      <c r="V24" s="42">
        <f>IMREAL(IMPRODUCT(IMDIV(IMSUB(IMABS($O24), 'Regul_Rend - Complet_FluxoConst'!$B$7),'Regul_Rend - Complet_FluxoConst'!$B$7),100))</f>
        <v>-0.69814116873947696</v>
      </c>
      <c r="W24" s="46">
        <f>IMREAL(IMPRODUCT(IMDIV(IMSUB(IMABS($U24),'Regul_Rend - Complet_FluxoConst'!$B$7),'Regul_Rend - Complet_FluxoConst'!$B$7),100))</f>
        <v>-0.61792853827555505</v>
      </c>
      <c r="X24" s="42">
        <f t="shared" si="3"/>
        <v>96.282776615668993</v>
      </c>
      <c r="Y24" s="46">
        <f t="shared" si="6"/>
        <v>96.635135111315194</v>
      </c>
    </row>
    <row r="25" spans="1:25" x14ac:dyDescent="0.25">
      <c r="A25" s="42">
        <v>88000</v>
      </c>
      <c r="B25" s="42">
        <f>$A25*'Dados do Enunciado'!$C$25</f>
        <v>74800</v>
      </c>
      <c r="C25" s="42">
        <f>$A25*'Dados do Enunciado'!$E$25</f>
        <v>-46356.876512552059</v>
      </c>
      <c r="D25" s="42">
        <f>($A25/'Dados do Enunciado'!$A$11)*100</f>
        <v>35.199999999999996</v>
      </c>
      <c r="E25" s="43" t="str">
        <f>COMPLEX(($A25/$B$7)*'Dados do Enunciado'!$C$25, -($A25/$B$7)*'Dados do Enunciado'!$E$25)</f>
        <v>6,8+4,2142615011411i</v>
      </c>
      <c r="F25" s="43" t="str">
        <f>IMSUM(IMPRODUCT('Dados do Enunciado'!$A$17, 'Regul_Rend - Complet_FluxoConst'!$E25), 'Regul_Rend - Complet_FluxoConst'!$B$7)</f>
        <v>10989,8758232449+36,0785399514834i</v>
      </c>
      <c r="G25" s="43" t="str">
        <f>IMDIV($E25, 'Dados do Enunciado'!$G$11)</f>
        <v>340+210,713075057055i</v>
      </c>
      <c r="H25" s="43" t="str">
        <f>IMPRODUCT('Dados do Enunciado'!$G$11,'Regul_Rend - Complet_FluxoConst'!F25)</f>
        <v>219,797516464898+0,721570799029668i</v>
      </c>
      <c r="I25" s="44" t="str">
        <f>IMDIV(H25,'Vazio - Completo_FluxoConstante'!$B$16)</f>
        <v>9,25205994710121-27,5088838302719i</v>
      </c>
      <c r="J25" s="44" t="str">
        <f t="shared" si="0"/>
        <v>349,252059947101+183,204191226783i</v>
      </c>
      <c r="K25" s="44" t="str">
        <f>IMSUM(IMPRODUCT('Dados do Enunciado'!$C$17,'Regul_Rend - Complet_FluxoConst'!J25),H25)</f>
        <v>218,795713896232+6,8763726543701i</v>
      </c>
      <c r="L25" s="45" t="str">
        <f t="shared" si="1"/>
        <v>218,795713896232+6,8763726543701i</v>
      </c>
      <c r="M25" s="45" t="str">
        <f>IMPRODUCT(IMDIV('Vazio - Completo_FluxoConstante'!$B$16,IMSUM('Dados do Enunciado'!$C$17,'Vazio - Completo_FluxoConstante'!$B$16)),'Regul_Rend - Complet_FluxoConst'!L25)</f>
        <v>218,339856094802+6,86231375680204i</v>
      </c>
      <c r="N25" s="45" t="str">
        <f>IMDIV(M25,'Dados do Enunciado'!$G$11)</f>
        <v>10916,9928047401+343,115687840102i</v>
      </c>
      <c r="O25" s="45" t="str">
        <f t="shared" si="2"/>
        <v>10916,9928047401+343,115687840102i</v>
      </c>
      <c r="P25" s="5" t="str">
        <f t="shared" si="4"/>
        <v>6,8+4,2142615011411i</v>
      </c>
      <c r="Q25" s="5" t="str">
        <f>IMSUM(IMPRODUCT('Vazio - Completo_FluxoConstante'!$H$21,'Regul_Rend - Complet_FluxoConst'!$P25),$B$7)</f>
        <v>10926,9651937072+307,678268764264i</v>
      </c>
      <c r="R25" s="44" t="str">
        <f>IMPRODUCT('Dados do Enunciado'!$G$11,'Regul_Rend - Complet_FluxoConst'!$Q25)</f>
        <v>218,539303874144+6,15356537528528i</v>
      </c>
      <c r="S25" s="44" t="str">
        <f>IMSUM(IMDIV('Regul_Rend - Complet_FluxoConst'!$R25,'Vazio - Completo_FluxoConstante'!$H$16),IMDIV($P25,'Dados do Enunciado'!$G$11))</f>
        <v>348,273973957361+208,212334437745i</v>
      </c>
      <c r="T25" s="45" t="str">
        <f t="shared" si="5"/>
        <v>218,539303874144+6,15356537528528i</v>
      </c>
      <c r="U25" s="45" t="str">
        <f>IMDIV(T25, 'Dados do Enunciado'!$G$11)</f>
        <v>10926,9651937072+307,678268764264i</v>
      </c>
      <c r="V25" s="42">
        <f>IMREAL(IMPRODUCT(IMDIV(IMSUB(IMABS($O25), 'Regul_Rend - Complet_FluxoConst'!$B$7),'Regul_Rend - Complet_FluxoConst'!$B$7),100))</f>
        <v>-0.70560498120822501</v>
      </c>
      <c r="W25" s="46">
        <f>IMREAL(IMPRODUCT(IMDIV(IMSUB(IMABS($U25),'Regul_Rend - Complet_FluxoConst'!$B$7),'Regul_Rend - Complet_FluxoConst'!$B$7),100))</f>
        <v>-0.62458097741716601</v>
      </c>
      <c r="X25" s="42">
        <f t="shared" si="3"/>
        <v>96.299134059982109</v>
      </c>
      <c r="Y25" s="46">
        <f t="shared" si="6"/>
        <v>96.649817506598907</v>
      </c>
    </row>
    <row r="26" spans="1:25" x14ac:dyDescent="0.25">
      <c r="A26" s="42">
        <v>89000</v>
      </c>
      <c r="B26" s="42">
        <f>$A26*'Dados do Enunciado'!$C$25</f>
        <v>75650</v>
      </c>
      <c r="C26" s="42">
        <f>$A26*'Dados do Enunciado'!$E$25</f>
        <v>-46883.659200194692</v>
      </c>
      <c r="D26" s="42">
        <f>($A26/'Dados do Enunciado'!$A$11)*100</f>
        <v>35.6</v>
      </c>
      <c r="E26" s="43" t="str">
        <f>COMPLEX(($A26/$B$7)*'Dados do Enunciado'!$C$25, -($A26/$B$7)*'Dados do Enunciado'!$E$25)</f>
        <v>6,87727272727273+4,26215083638134i</v>
      </c>
      <c r="F26" s="43" t="str">
        <f>IMSUM(IMPRODUCT('Dados do Enunciado'!$A$17, 'Regul_Rend - Complet_FluxoConst'!$E26), 'Regul_Rend - Complet_FluxoConst'!$B$7)</f>
        <v>10989,7607757817+36,488523360023i</v>
      </c>
      <c r="G26" s="43" t="str">
        <f>IMDIV($E26, 'Dados do Enunciado'!$G$11)</f>
        <v>343,863636363636+213,107541819067i</v>
      </c>
      <c r="H26" s="43" t="str">
        <f>IMPRODUCT('Dados do Enunciado'!$G$11,'Regul_Rend - Complet_FluxoConst'!F26)</f>
        <v>219,795215515634+0,72977046720046i</v>
      </c>
      <c r="I26" s="44" t="str">
        <f>IMDIV(H26,'Vazio - Completo_FluxoConstante'!$B$16)</f>
        <v>9,25299139456925-27,5082537582656i</v>
      </c>
      <c r="J26" s="44" t="str">
        <f t="shared" si="0"/>
        <v>353,116627758205+185,599288060801i</v>
      </c>
      <c r="K26" s="44" t="str">
        <f>IMSUM(IMPRODUCT('Dados do Enunciado'!$C$17,'Regul_Rend - Complet_FluxoConst'!J26),H26)</f>
        <v>218,776809333513+6,95451632387754i</v>
      </c>
      <c r="L26" s="45" t="str">
        <f t="shared" si="1"/>
        <v>218,776809333513+6,95451632387754i</v>
      </c>
      <c r="M26" s="45" t="str">
        <f>IMPRODUCT(IMDIV('Vazio - Completo_FluxoConstante'!$B$16,IMSUM('Dados do Enunciado'!$C$17,'Vazio - Completo_FluxoConstante'!$B$16)),'Regul_Rend - Complet_FluxoConst'!L26)</f>
        <v>218,32099082315+6,94029459494751i</v>
      </c>
      <c r="N26" s="45" t="str">
        <f>IMDIV(M26,'Dados do Enunciado'!$G$11)</f>
        <v>10916,0495411575+347,014729747375i</v>
      </c>
      <c r="O26" s="45" t="str">
        <f t="shared" si="2"/>
        <v>10916,0495411575+347,014729747375i</v>
      </c>
      <c r="P26" s="5" t="str">
        <f t="shared" si="4"/>
        <v>6,87727272727273+4,26215083638134i</v>
      </c>
      <c r="Q26" s="5" t="str">
        <f>IMSUM(IMPRODUCT('Vazio - Completo_FluxoConstante'!$H$21,'Regul_Rend - Complet_FluxoConst'!$P26),$B$7)</f>
        <v>10926,1352527266+311,174612727494i</v>
      </c>
      <c r="R26" s="44" t="str">
        <f>IMPRODUCT('Dados do Enunciado'!$G$11,'Regul_Rend - Complet_FluxoConst'!$Q26)</f>
        <v>218,522705054532+6,22349225454988i</v>
      </c>
      <c r="S26" s="44" t="str">
        <f>IMSUM(IMDIV('Regul_Rend - Complet_FluxoConst'!$R26,'Vazio - Completo_FluxoConstante'!$H$16),IMDIV($P26,'Dados do Enunciado'!$G$11))</f>
        <v>352,137861750927+210,609631515947i</v>
      </c>
      <c r="T26" s="45" t="str">
        <f t="shared" si="5"/>
        <v>218,522705054532+6,22349225454988i</v>
      </c>
      <c r="U26" s="45" t="str">
        <f>IMDIV(T26, 'Dados do Enunciado'!$G$11)</f>
        <v>10926,1352527266+311,174612727494i</v>
      </c>
      <c r="V26" s="42">
        <f>IMREAL(IMPRODUCT(IMDIV(IMSUB(IMABS($O26), 'Regul_Rend - Complet_FluxoConst'!$B$7),'Regul_Rend - Complet_FluxoConst'!$B$7),100))</f>
        <v>-0.71305595984968795</v>
      </c>
      <c r="W26" s="46">
        <f>IMREAL(IMPRODUCT(IMDIV(IMSUB(IMABS($U26),'Regul_Rend - Complet_FluxoConst'!$B$7),'Regul_Rend - Complet_FluxoConst'!$B$7),100))</f>
        <v>-0.63122312204111297</v>
      </c>
      <c r="X26" s="42">
        <f t="shared" si="3"/>
        <v>96.314849454968794</v>
      </c>
      <c r="Y26" s="46">
        <f t="shared" si="6"/>
        <v>96.6639185977224</v>
      </c>
    </row>
    <row r="27" spans="1:25" x14ac:dyDescent="0.25">
      <c r="A27" s="42">
        <v>90000</v>
      </c>
      <c r="B27" s="42">
        <f>$A27*'Dados do Enunciado'!$C$25</f>
        <v>76500</v>
      </c>
      <c r="C27" s="42">
        <f>$A27*'Dados do Enunciado'!$E$25</f>
        <v>-47410.441887837333</v>
      </c>
      <c r="D27" s="42">
        <f>($A27/'Dados do Enunciado'!$A$11)*100</f>
        <v>36</v>
      </c>
      <c r="E27" s="43" t="str">
        <f>COMPLEX(($A27/$B$7)*'Dados do Enunciado'!$C$25, -($A27/$B$7)*'Dados do Enunciado'!$E$25)</f>
        <v>6,95454545454545+4,31004017162158i</v>
      </c>
      <c r="F27" s="43" t="str">
        <f>IMSUM(IMPRODUCT('Dados do Enunciado'!$A$17, 'Regul_Rend - Complet_FluxoConst'!$E27), 'Regul_Rend - Complet_FluxoConst'!$B$7)</f>
        <v>10989,6457283186+36,8985067685626i</v>
      </c>
      <c r="G27" s="43" t="str">
        <f>IMDIV($E27, 'Dados do Enunciado'!$G$11)</f>
        <v>347,727272727272+215,502008581079i</v>
      </c>
      <c r="H27" s="43" t="str">
        <f>IMPRODUCT('Dados do Enunciado'!$G$11,'Regul_Rend - Complet_FluxoConst'!F27)</f>
        <v>219,792914566372+0,737970135371252i</v>
      </c>
      <c r="I27" s="44" t="str">
        <f>IMDIV(H27,'Vazio - Completo_FluxoConstante'!$B$16)</f>
        <v>9,25392284203737-27,5076236862596i</v>
      </c>
      <c r="J27" s="44" t="str">
        <f t="shared" si="0"/>
        <v>356,981195569309+187,994384894819i</v>
      </c>
      <c r="K27" s="44" t="str">
        <f>IMSUM(IMPRODUCT('Dados do Enunciado'!$C$17,'Regul_Rend - Complet_FluxoConst'!J27),H27)</f>
        <v>218,757904770796+7,03265999338498i</v>
      </c>
      <c r="L27" s="45" t="str">
        <f t="shared" si="1"/>
        <v>218,757904770796+7,03265999338498i</v>
      </c>
      <c r="M27" s="45" t="str">
        <f>IMPRODUCT(IMDIV('Vazio - Completo_FluxoConstante'!$B$16,IMSUM('Dados do Enunciado'!$C$17,'Vazio - Completo_FluxoConstante'!$B$16)),'Regul_Rend - Complet_FluxoConst'!L27)</f>
        <v>218,3021255515+7,01827543309298i</v>
      </c>
      <c r="N27" s="45" t="str">
        <f>IMDIV(M27,'Dados do Enunciado'!$G$11)</f>
        <v>10915,106277575+350,913771654649i</v>
      </c>
      <c r="O27" s="45" t="str">
        <f t="shared" si="2"/>
        <v>10915,106277575+350,913771654649i</v>
      </c>
      <c r="P27" s="5" t="str">
        <f t="shared" si="4"/>
        <v>6,95454545454545+4,31004017162158i</v>
      </c>
      <c r="Q27" s="5" t="str">
        <f>IMSUM(IMPRODUCT('Vazio - Completo_FluxoConstante'!$H$21,'Regul_Rend - Complet_FluxoConst'!$P27),$B$7)</f>
        <v>10925,305311746+314,670956690724i</v>
      </c>
      <c r="R27" s="44" t="str">
        <f>IMPRODUCT('Dados do Enunciado'!$G$11,'Regul_Rend - Complet_FluxoConst'!$Q27)</f>
        <v>218,50610623492+6,29341913381448i</v>
      </c>
      <c r="S27" s="44" t="str">
        <f>IMSUM(IMDIV('Regul_Rend - Complet_FluxoConst'!$R27,'Vazio - Completo_FluxoConstante'!$H$16),IMDIV($P27,'Dados do Enunciado'!$G$11))</f>
        <v>356,001749544493+213,006928594149i</v>
      </c>
      <c r="T27" s="45" t="str">
        <f t="shared" si="5"/>
        <v>218,50610623492+6,29341913381448i</v>
      </c>
      <c r="U27" s="45" t="str">
        <f>IMDIV(T27, 'Dados do Enunciado'!$G$11)</f>
        <v>10925,305311746+314,670956690724i</v>
      </c>
      <c r="V27" s="42">
        <f>IMREAL(IMPRODUCT(IMDIV(IMSUB(IMABS($O27), 'Regul_Rend - Complet_FluxoConst'!$B$7),'Regul_Rend - Complet_FluxoConst'!$B$7),100))</f>
        <v>-0.720494101772436</v>
      </c>
      <c r="W27" s="46">
        <f>IMREAL(IMPRODUCT(IMDIV(IMSUB(IMABS($U27),'Regul_Rend - Complet_FluxoConst'!$B$7),'Regul_Rend - Complet_FluxoConst'!$B$7),100))</f>
        <v>-0.63785497008287695</v>
      </c>
      <c r="X27" s="42">
        <f t="shared" si="3"/>
        <v>96.329943762747504</v>
      </c>
      <c r="Y27" s="46">
        <f t="shared" si="6"/>
        <v>96.677457404725601</v>
      </c>
    </row>
    <row r="28" spans="1:25" x14ac:dyDescent="0.25">
      <c r="A28" s="42">
        <v>91000</v>
      </c>
      <c r="B28" s="42">
        <f>$A28*'Dados do Enunciado'!$C$25</f>
        <v>77350</v>
      </c>
      <c r="C28" s="42">
        <f>$A28*'Dados do Enunciado'!$E$25</f>
        <v>-47937.224575479966</v>
      </c>
      <c r="D28" s="42">
        <f>($A28/'Dados do Enunciado'!$A$11)*100</f>
        <v>36.4</v>
      </c>
      <c r="E28" s="43" t="str">
        <f>COMPLEX(($A28/$B$7)*'Dados do Enunciado'!$C$25, -($A28/$B$7)*'Dados do Enunciado'!$E$25)</f>
        <v>7,03181818181818+4,35792950686182i</v>
      </c>
      <c r="F28" s="43" t="str">
        <f>IMSUM(IMPRODUCT('Dados do Enunciado'!$A$17, 'Regul_Rend - Complet_FluxoConst'!$E28), 'Regul_Rend - Complet_FluxoConst'!$B$7)</f>
        <v>10989,5306808555+37,3084901771022i</v>
      </c>
      <c r="G28" s="43" t="str">
        <f>IMDIV($E28, 'Dados do Enunciado'!$G$11)</f>
        <v>351,590909090909+217,896475343091i</v>
      </c>
      <c r="H28" s="43" t="str">
        <f>IMPRODUCT('Dados do Enunciado'!$G$11,'Regul_Rend - Complet_FluxoConst'!F28)</f>
        <v>219,79061361711+0,746169803542044i</v>
      </c>
      <c r="I28" s="44" t="str">
        <f>IMDIV(H28,'Vazio - Completo_FluxoConstante'!$B$16)</f>
        <v>9,25485428950549-27,5069936142536i</v>
      </c>
      <c r="J28" s="44" t="str">
        <f t="shared" si="0"/>
        <v>360,845763380414+190,389481728837i</v>
      </c>
      <c r="K28" s="44" t="str">
        <f>IMSUM(IMPRODUCT('Dados do Enunciado'!$C$17,'Regul_Rend - Complet_FluxoConst'!J28),H28)</f>
        <v>218,73900020808+7,11080366289243i</v>
      </c>
      <c r="L28" s="45" t="str">
        <f t="shared" si="1"/>
        <v>218,73900020808+7,11080366289243i</v>
      </c>
      <c r="M28" s="45" t="str">
        <f>IMPRODUCT(IMDIV('Vazio - Completo_FluxoConstante'!$B$16,IMSUM('Dados do Enunciado'!$C$17,'Vazio - Completo_FluxoConstante'!$B$16)),'Regul_Rend - Complet_FluxoConst'!L28)</f>
        <v>218,283260279852+7,09625627123846i</v>
      </c>
      <c r="N28" s="45" t="str">
        <f>IMDIV(M28,'Dados do Enunciado'!$G$11)</f>
        <v>10914,1630139926+354,812813561923i</v>
      </c>
      <c r="O28" s="45" t="str">
        <f t="shared" si="2"/>
        <v>10914,1630139926+354,812813561923i</v>
      </c>
      <c r="P28" s="5" t="str">
        <f t="shared" si="4"/>
        <v>7,03181818181818+4,35792950686182i</v>
      </c>
      <c r="Q28" s="5" t="str">
        <f>IMSUM(IMPRODUCT('Vazio - Completo_FluxoConstante'!$H$21,'Regul_Rend - Complet_FluxoConst'!$P28),$B$7)</f>
        <v>10924,4753707654+318,167300653954i</v>
      </c>
      <c r="R28" s="44" t="str">
        <f>IMPRODUCT('Dados do Enunciado'!$G$11,'Regul_Rend - Complet_FluxoConst'!$Q28)</f>
        <v>218,489507415308+6,36334601307908i</v>
      </c>
      <c r="S28" s="44" t="str">
        <f>IMSUM(IMDIV('Regul_Rend - Complet_FluxoConst'!$R28,'Vazio - Completo_FluxoConstante'!$H$16),IMDIV($P28,'Dados do Enunciado'!$G$11))</f>
        <v>359,86563733806+215,404225672351i</v>
      </c>
      <c r="T28" s="45" t="str">
        <f t="shared" si="5"/>
        <v>218,489507415308+6,36334601307908i</v>
      </c>
      <c r="U28" s="45" t="str">
        <f>IMDIV(T28, 'Dados do Enunciado'!$G$11)</f>
        <v>10924,4753707654+318,167300653954i</v>
      </c>
      <c r="V28" s="42">
        <f>IMREAL(IMPRODUCT(IMDIV(IMSUB(IMABS($O28), 'Regul_Rend - Complet_FluxoConst'!$B$7),'Regul_Rend - Complet_FluxoConst'!$B$7),100))</f>
        <v>-0.72791940409103695</v>
      </c>
      <c r="W28" s="46">
        <f>IMREAL(IMPRODUCT(IMDIV(IMSUB(IMABS($U28),'Regul_Rend - Complet_FluxoConst'!$B$7),'Regul_Rend - Complet_FluxoConst'!$B$7),100))</f>
        <v>-0.64447651948061802</v>
      </c>
      <c r="X28" s="42">
        <f t="shared" si="3"/>
        <v>96.344437047453297</v>
      </c>
      <c r="Y28" s="46">
        <f t="shared" si="6"/>
        <v>96.690452130740994</v>
      </c>
    </row>
    <row r="29" spans="1:25" x14ac:dyDescent="0.25">
      <c r="A29" s="42">
        <v>92000</v>
      </c>
      <c r="B29" s="42">
        <f>$A29*'Dados do Enunciado'!$C$25</f>
        <v>78200</v>
      </c>
      <c r="C29" s="42">
        <f>$A29*'Dados do Enunciado'!$E$25</f>
        <v>-48464.007263122607</v>
      </c>
      <c r="D29" s="42">
        <f>($A29/'Dados do Enunciado'!$A$11)*100</f>
        <v>36.799999999999997</v>
      </c>
      <c r="E29" s="43" t="str">
        <f>COMPLEX(($A29/$B$7)*'Dados do Enunciado'!$C$25, -($A29/$B$7)*'Dados do Enunciado'!$E$25)</f>
        <v>7,10909090909091+4,40581884210205i</v>
      </c>
      <c r="F29" s="43" t="str">
        <f>IMSUM(IMPRODUCT('Dados do Enunciado'!$A$17, 'Regul_Rend - Complet_FluxoConst'!$E29), 'Regul_Rend - Complet_FluxoConst'!$B$7)</f>
        <v>10989,4156333924+37,7184735856418i</v>
      </c>
      <c r="G29" s="43" t="str">
        <f>IMDIV($E29, 'Dados do Enunciado'!$G$11)</f>
        <v>355,454545454545+220,290942105103i</v>
      </c>
      <c r="H29" s="43" t="str">
        <f>IMPRODUCT('Dados do Enunciado'!$G$11,'Regul_Rend - Complet_FluxoConst'!F29)</f>
        <v>219,788312667848+0,754369471712836i</v>
      </c>
      <c r="I29" s="44" t="str">
        <f>IMDIV(H29,'Vazio - Completo_FluxoConstante'!$B$16)</f>
        <v>9,25578573697361-27,5063635422476i</v>
      </c>
      <c r="J29" s="44" t="str">
        <f t="shared" si="0"/>
        <v>364,710331191519+192,784578562855i</v>
      </c>
      <c r="K29" s="44" t="str">
        <f>IMSUM(IMPRODUCT('Dados do Enunciado'!$C$17,'Regul_Rend - Complet_FluxoConst'!J29),H29)</f>
        <v>218,720095645363+7,1889473323999i</v>
      </c>
      <c r="L29" s="45" t="str">
        <f t="shared" si="1"/>
        <v>218,720095645363+7,1889473323999i</v>
      </c>
      <c r="M29" s="45" t="str">
        <f>IMPRODUCT(IMDIV('Vazio - Completo_FluxoConstante'!$B$16,IMSUM('Dados do Enunciado'!$C$17,'Vazio - Completo_FluxoConstante'!$B$16)),'Regul_Rend - Complet_FluxoConst'!L29)</f>
        <v>218,264395008202+7,17423710938396i</v>
      </c>
      <c r="N29" s="45" t="str">
        <f>IMDIV(M29,'Dados do Enunciado'!$G$11)</f>
        <v>10913,2197504101+358,711855469198i</v>
      </c>
      <c r="O29" s="45" t="str">
        <f t="shared" si="2"/>
        <v>10913,2197504101+358,711855469198i</v>
      </c>
      <c r="P29" s="5" t="str">
        <f t="shared" si="4"/>
        <v>7,10909090909091+4,40581884210205i</v>
      </c>
      <c r="Q29" s="5" t="str">
        <f>IMSUM(IMPRODUCT('Vazio - Completo_FluxoConstante'!$H$21,'Regul_Rend - Complet_FluxoConst'!$P29),$B$7)</f>
        <v>10923,6454297848+321,663644617185i</v>
      </c>
      <c r="R29" s="44" t="str">
        <f>IMPRODUCT('Dados do Enunciado'!$G$11,'Regul_Rend - Complet_FluxoConst'!$Q29)</f>
        <v>218,472908595696+6,4332728923437i</v>
      </c>
      <c r="S29" s="44" t="str">
        <f>IMSUM(IMDIV('Regul_Rend - Complet_FluxoConst'!$R29,'Vazio - Completo_FluxoConstante'!$H$16),IMDIV($P29,'Dados do Enunciado'!$G$11))</f>
        <v>363,729525131626+217,801522750553i</v>
      </c>
      <c r="T29" s="45" t="str">
        <f t="shared" si="5"/>
        <v>218,472908595696+6,4332728923437i</v>
      </c>
      <c r="U29" s="45" t="str">
        <f>IMDIV(T29, 'Dados do Enunciado'!$G$11)</f>
        <v>10923,6454297848+321,663644617185i</v>
      </c>
      <c r="V29" s="42">
        <f>IMREAL(IMPRODUCT(IMDIV(IMSUB(IMABS($O29), 'Regul_Rend - Complet_FluxoConst'!$B$7),'Regul_Rend - Complet_FluxoConst'!$B$7),100))</f>
        <v>-0.735331863926033</v>
      </c>
      <c r="W29" s="46">
        <f>IMREAL(IMPRODUCT(IMDIV(IMSUB(IMABS($U29),'Regul_Rend - Complet_FluxoConst'!$B$7),'Regul_Rend - Complet_FluxoConst'!$B$7),100))</f>
        <v>-0.65108776817515601</v>
      </c>
      <c r="X29" s="42">
        <f t="shared" si="3"/>
        <v>96.358348522810502</v>
      </c>
      <c r="Y29" s="46">
        <f t="shared" si="6"/>
        <v>96.702920205384402</v>
      </c>
    </row>
    <row r="30" spans="1:25" x14ac:dyDescent="0.25">
      <c r="A30" s="42">
        <v>93000</v>
      </c>
      <c r="B30" s="42">
        <f>$A30*'Dados do Enunciado'!$C$25</f>
        <v>79050</v>
      </c>
      <c r="C30" s="42">
        <f>$A30*'Dados do Enunciado'!$E$25</f>
        <v>-48990.78995076524</v>
      </c>
      <c r="D30" s="42">
        <f>($A30/'Dados do Enunciado'!$A$11)*100</f>
        <v>37.200000000000003</v>
      </c>
      <c r="E30" s="43" t="str">
        <f>COMPLEX(($A30/$B$7)*'Dados do Enunciado'!$C$25, -($A30/$B$7)*'Dados do Enunciado'!$E$25)</f>
        <v>7,18636363636364+4,4537081773423i</v>
      </c>
      <c r="F30" s="43" t="str">
        <f>IMSUM(IMPRODUCT('Dados do Enunciado'!$A$17, 'Regul_Rend - Complet_FluxoConst'!$E30), 'Regul_Rend - Complet_FluxoConst'!$B$7)</f>
        <v>10989,3005859292+38,1284569941814i</v>
      </c>
      <c r="G30" s="43" t="str">
        <f>IMDIV($E30, 'Dados do Enunciado'!$G$11)</f>
        <v>359,318181818182+222,685408867115i</v>
      </c>
      <c r="H30" s="43" t="str">
        <f>IMPRODUCT('Dados do Enunciado'!$G$11,'Regul_Rend - Complet_FluxoConst'!F30)</f>
        <v>219,786011718584+0,762569139883628i</v>
      </c>
      <c r="I30" s="44" t="str">
        <f>IMDIV(H30,'Vazio - Completo_FluxoConstante'!$B$16)</f>
        <v>9,25671718444165-27,5057334702413i</v>
      </c>
      <c r="J30" s="44" t="str">
        <f t="shared" si="0"/>
        <v>368,574899002624+195,179675396874i</v>
      </c>
      <c r="K30" s="44" t="str">
        <f>IMSUM(IMPRODUCT('Dados do Enunciado'!$C$17,'Regul_Rend - Complet_FluxoConst'!J30),H30)</f>
        <v>218,701191082644+7,26709100190736i</v>
      </c>
      <c r="L30" s="45" t="str">
        <f t="shared" si="1"/>
        <v>218,701191082644+7,26709100190736i</v>
      </c>
      <c r="M30" s="45" t="str">
        <f>IMPRODUCT(IMDIV('Vazio - Completo_FluxoConstante'!$B$16,IMSUM('Dados do Enunciado'!$C$17,'Vazio - Completo_FluxoConstante'!$B$16)),'Regul_Rend - Complet_FluxoConst'!L30)</f>
        <v>218,24552973655+7,25221794752945i</v>
      </c>
      <c r="N30" s="45" t="str">
        <f>IMDIV(M30,'Dados do Enunciado'!$G$11)</f>
        <v>10912,2764868275+362,610897376473i</v>
      </c>
      <c r="O30" s="45" t="str">
        <f t="shared" si="2"/>
        <v>10912,2764868275+362,610897376473i</v>
      </c>
      <c r="P30" s="5" t="str">
        <f t="shared" si="4"/>
        <v>7,18636363636364+4,4537081773423i</v>
      </c>
      <c r="Q30" s="5" t="str">
        <f>IMSUM(IMPRODUCT('Vazio - Completo_FluxoConstante'!$H$21,'Regul_Rend - Complet_FluxoConst'!$P30),$B$7)</f>
        <v>10922,8154888042+325,159988580415i</v>
      </c>
      <c r="R30" s="44" t="str">
        <f>IMPRODUCT('Dados do Enunciado'!$G$11,'Regul_Rend - Complet_FluxoConst'!$Q30)</f>
        <v>218,456309776084+6,5031997716083i</v>
      </c>
      <c r="S30" s="44" t="str">
        <f>IMSUM(IMDIV('Regul_Rend - Complet_FluxoConst'!$R30,'Vazio - Completo_FluxoConstante'!$H$16),IMDIV($P30,'Dados do Enunciado'!$G$11))</f>
        <v>367,593412925193+220,198819828755i</v>
      </c>
      <c r="T30" s="45" t="str">
        <f t="shared" si="5"/>
        <v>218,456309776084+6,5031997716083i</v>
      </c>
      <c r="U30" s="45" t="str">
        <f>IMDIV(T30, 'Dados do Enunciado'!$G$11)</f>
        <v>10922,8154888042+325,159988580415i</v>
      </c>
      <c r="V30" s="42">
        <f>IMREAL(IMPRODUCT(IMDIV(IMSUB(IMABS($O30), 'Regul_Rend - Complet_FluxoConst'!$B$7),'Regul_Rend - Complet_FluxoConst'!$B$7),100))</f>
        <v>-0.74273147840019405</v>
      </c>
      <c r="W30" s="46">
        <f>IMREAL(IMPRODUCT(IMDIV(IMSUB(IMABS($U30),'Regul_Rend - Complet_FluxoConst'!$B$7),'Regul_Rend - Complet_FluxoConst'!$B$7),100))</f>
        <v>-0.65768871410989305</v>
      </c>
      <c r="X30" s="42">
        <f t="shared" si="3"/>
        <v>96.371696596709896</v>
      </c>
      <c r="Y30" s="46">
        <f t="shared" si="6"/>
        <v>96.71487832540609</v>
      </c>
    </row>
    <row r="31" spans="1:25" x14ac:dyDescent="0.25">
      <c r="A31" s="42">
        <v>94000</v>
      </c>
      <c r="B31" s="42">
        <f>$A31*'Dados do Enunciado'!$C$25</f>
        <v>79900</v>
      </c>
      <c r="C31" s="42">
        <f>$A31*'Dados do Enunciado'!$E$25</f>
        <v>-49517.572638407881</v>
      </c>
      <c r="D31" s="42">
        <f>($A31/'Dados do Enunciado'!$A$11)*100</f>
        <v>37.6</v>
      </c>
      <c r="E31" s="43" t="str">
        <f>COMPLEX(($A31/$B$7)*'Dados do Enunciado'!$C$25, -($A31/$B$7)*'Dados do Enunciado'!$E$25)</f>
        <v>7,26363636363636+4,50159751258253i</v>
      </c>
      <c r="F31" s="43" t="str">
        <f>IMSUM(IMPRODUCT('Dados do Enunciado'!$A$17, 'Regul_Rend - Complet_FluxoConst'!$E31), 'Regul_Rend - Complet_FluxoConst'!$B$7)</f>
        <v>10989,1855384661+38,5384404027209i</v>
      </c>
      <c r="G31" s="43" t="str">
        <f>IMDIV($E31, 'Dados do Enunciado'!$G$11)</f>
        <v>363,181818181818+225,079875629126i</v>
      </c>
      <c r="H31" s="43" t="str">
        <f>IMPRODUCT('Dados do Enunciado'!$G$11,'Regul_Rend - Complet_FluxoConst'!F31)</f>
        <v>219,783710769322+0,770768808054418i</v>
      </c>
      <c r="I31" s="44" t="str">
        <f>IMDIV(H31,'Vazio - Completo_FluxoConstante'!$B$16)</f>
        <v>9,25764863190977-27,5051033982353i</v>
      </c>
      <c r="J31" s="44" t="str">
        <f t="shared" si="0"/>
        <v>372,439466813728+197,574772230891i</v>
      </c>
      <c r="K31" s="44" t="str">
        <f>IMSUM(IMPRODUCT('Dados do Enunciado'!$C$17,'Regul_Rend - Complet_FluxoConst'!J31),H31)</f>
        <v>218,682286519927+7,3452346714148i</v>
      </c>
      <c r="L31" s="45" t="str">
        <f t="shared" si="1"/>
        <v>218,682286519927+7,3452346714148i</v>
      </c>
      <c r="M31" s="45" t="str">
        <f>IMPRODUCT(IMDIV('Vazio - Completo_FluxoConstante'!$B$16,IMSUM('Dados do Enunciado'!$C$17,'Vazio - Completo_FluxoConstante'!$B$16)),'Regul_Rend - Complet_FluxoConst'!L31)</f>
        <v>218,226664464901+7,33019878567492i</v>
      </c>
      <c r="N31" s="45" t="str">
        <f>IMDIV(M31,'Dados do Enunciado'!$G$11)</f>
        <v>10911,3332232451+366,509939283746i</v>
      </c>
      <c r="O31" s="45" t="str">
        <f t="shared" si="2"/>
        <v>10911,3332232451+366,509939283746i</v>
      </c>
      <c r="P31" s="5" t="str">
        <f t="shared" si="4"/>
        <v>7,26363636363636+4,50159751258253i</v>
      </c>
      <c r="Q31" s="5" t="str">
        <f>IMSUM(IMPRODUCT('Vazio - Completo_FluxoConstante'!$H$21,'Regul_Rend - Complet_FluxoConst'!$P31),$B$7)</f>
        <v>10921,9855478236+328,656332543645i</v>
      </c>
      <c r="R31" s="44" t="str">
        <f>IMPRODUCT('Dados do Enunciado'!$G$11,'Regul_Rend - Complet_FluxoConst'!$Q31)</f>
        <v>218,439710956472+6,5731266508729i</v>
      </c>
      <c r="S31" s="44" t="str">
        <f>IMSUM(IMDIV('Regul_Rend - Complet_FluxoConst'!$R31,'Vazio - Completo_FluxoConstante'!$H$16),IMDIV($P31,'Dados do Enunciado'!$G$11))</f>
        <v>371,457300718759+222,596116906956i</v>
      </c>
      <c r="T31" s="45" t="str">
        <f t="shared" si="5"/>
        <v>218,439710956472+6,5731266508729i</v>
      </c>
      <c r="U31" s="45" t="str">
        <f>IMDIV(T31, 'Dados do Enunciado'!$G$11)</f>
        <v>10921,9855478236+328,656332543645i</v>
      </c>
      <c r="V31" s="42">
        <f>IMREAL(IMPRODUCT(IMDIV(IMSUB(IMABS($O31), 'Regul_Rend - Complet_FluxoConst'!$B$7),'Regul_Rend - Complet_FluxoConst'!$B$7),100))</f>
        <v>-0.75011824463771604</v>
      </c>
      <c r="W31" s="46">
        <f>IMREAL(IMPRODUCT(IMDIV(IMSUB(IMABS($U31),'Regul_Rend - Complet_FluxoConst'!$B$7),'Regul_Rend - Complet_FluxoConst'!$B$7),100))</f>
        <v>-0.66427935523099102</v>
      </c>
      <c r="X31" s="42">
        <f t="shared" si="3"/>
        <v>96.3844989130139</v>
      </c>
      <c r="Y31" s="46">
        <f t="shared" si="6"/>
        <v>96.726342492807802</v>
      </c>
    </row>
    <row r="32" spans="1:25" x14ac:dyDescent="0.25">
      <c r="A32" s="42">
        <v>95000</v>
      </c>
      <c r="B32" s="42">
        <f>$A32*'Dados do Enunciado'!$C$25</f>
        <v>80750</v>
      </c>
      <c r="C32" s="42">
        <f>$A32*'Dados do Enunciado'!$E$25</f>
        <v>-50044.355326050514</v>
      </c>
      <c r="D32" s="42">
        <f>($A32/'Dados do Enunciado'!$A$11)*100</f>
        <v>38</v>
      </c>
      <c r="E32" s="43" t="str">
        <f>COMPLEX(($A32/$B$7)*'Dados do Enunciado'!$C$25, -($A32/$B$7)*'Dados do Enunciado'!$E$25)</f>
        <v>7,34090909090909+4,54948684782277i</v>
      </c>
      <c r="F32" s="43" t="str">
        <f>IMSUM(IMPRODUCT('Dados do Enunciado'!$A$17, 'Regul_Rend - Complet_FluxoConst'!$E32), 'Regul_Rend - Complet_FluxoConst'!$B$7)</f>
        <v>10989,070491003+38,9484238112605i</v>
      </c>
      <c r="G32" s="43" t="str">
        <f>IMDIV($E32, 'Dados do Enunciado'!$G$11)</f>
        <v>367,045454545455+227,474342391138i</v>
      </c>
      <c r="H32" s="43" t="str">
        <f>IMPRODUCT('Dados do Enunciado'!$G$11,'Regul_Rend - Complet_FluxoConst'!F32)</f>
        <v>219,78140982006+0,77896847622521i</v>
      </c>
      <c r="I32" s="44" t="str">
        <f>IMDIV(H32,'Vazio - Completo_FluxoConstante'!$B$16)</f>
        <v>9,25858007937789-27,5044733262293i</v>
      </c>
      <c r="J32" s="44" t="str">
        <f t="shared" si="0"/>
        <v>376,304034624833+199,969869064909i</v>
      </c>
      <c r="K32" s="44" t="str">
        <f>IMSUM(IMPRODUCT('Dados do Enunciado'!$C$17,'Regul_Rend - Complet_FluxoConst'!J32),H32)</f>
        <v>218,663381957211+7,42337834092225i</v>
      </c>
      <c r="L32" s="45" t="str">
        <f t="shared" si="1"/>
        <v>218,663381957211+7,42337834092225i</v>
      </c>
      <c r="M32" s="45" t="str">
        <f>IMPRODUCT(IMDIV('Vazio - Completo_FluxoConstante'!$B$16,IMSUM('Dados do Enunciado'!$C$17,'Vazio - Completo_FluxoConstante'!$B$16)),'Regul_Rend - Complet_FluxoConst'!L32)</f>
        <v>218,207799193252+7,40817962382039i</v>
      </c>
      <c r="N32" s="45" t="str">
        <f>IMDIV(M32,'Dados do Enunciado'!$G$11)</f>
        <v>10910,3899596626+370,408981191019i</v>
      </c>
      <c r="O32" s="45" t="str">
        <f t="shared" si="2"/>
        <v>10910,3899596626+370,408981191019i</v>
      </c>
      <c r="P32" s="5" t="str">
        <f t="shared" si="4"/>
        <v>7,34090909090909+4,54948684782277i</v>
      </c>
      <c r="Q32" s="5" t="str">
        <f>IMSUM(IMPRODUCT('Vazio - Completo_FluxoConstante'!$H$21,'Regul_Rend - Complet_FluxoConst'!$P32),$B$7)</f>
        <v>10921,155606843+332,152676506876i</v>
      </c>
      <c r="R32" s="44" t="str">
        <f>IMPRODUCT('Dados do Enunciado'!$G$11,'Regul_Rend - Complet_FluxoConst'!$Q32)</f>
        <v>218,42311213686+6,64305353013752i</v>
      </c>
      <c r="S32" s="44" t="str">
        <f>IMSUM(IMDIV('Regul_Rend - Complet_FluxoConst'!$R32,'Vazio - Completo_FluxoConstante'!$H$16),IMDIV($P32,'Dados do Enunciado'!$G$11))</f>
        <v>375,321188512326+224,993413985157i</v>
      </c>
      <c r="T32" s="45" t="str">
        <f t="shared" si="5"/>
        <v>218,42311213686+6,64305353013752i</v>
      </c>
      <c r="U32" s="45" t="str">
        <f>IMDIV(T32, 'Dados do Enunciado'!$G$11)</f>
        <v>10921,155606843+332,152676506876i</v>
      </c>
      <c r="V32" s="42">
        <f>IMREAL(IMPRODUCT(IMDIV(IMSUB(IMABS($O32), 'Regul_Rend - Complet_FluxoConst'!$B$7),'Regul_Rend - Complet_FluxoConst'!$B$7),100))</f>
        <v>-0.75749215977238404</v>
      </c>
      <c r="W32" s="46">
        <f>IMREAL(IMPRODUCT(IMDIV(IMSUB(IMABS($U32),'Regul_Rend - Complet_FluxoConst'!$B$7),'Regul_Rend - Complet_FluxoConst'!$B$7),100))</f>
        <v>-0.67085968948722496</v>
      </c>
      <c r="X32" s="42">
        <f t="shared" si="3"/>
        <v>96.396772390788001</v>
      </c>
      <c r="Y32" s="46">
        <f t="shared" si="6"/>
        <v>96.7373280506024</v>
      </c>
    </row>
    <row r="33" spans="1:25" x14ac:dyDescent="0.25">
      <c r="A33" s="42">
        <v>96000</v>
      </c>
      <c r="B33" s="42">
        <f>$A33*'Dados do Enunciado'!$C$25</f>
        <v>81600</v>
      </c>
      <c r="C33" s="42">
        <f>$A33*'Dados do Enunciado'!$E$25</f>
        <v>-50571.138013693155</v>
      </c>
      <c r="D33" s="42">
        <f>($A33/'Dados do Enunciado'!$A$11)*100</f>
        <v>38.4</v>
      </c>
      <c r="E33" s="43" t="str">
        <f>COMPLEX(($A33/$B$7)*'Dados do Enunciado'!$C$25, -($A33/$B$7)*'Dados do Enunciado'!$E$25)</f>
        <v>7,41818181818182+4,59737618306301i</v>
      </c>
      <c r="F33" s="43" t="str">
        <f>IMSUM(IMPRODUCT('Dados do Enunciado'!$A$17, 'Regul_Rend - Complet_FluxoConst'!$E33), 'Regul_Rend - Complet_FluxoConst'!$B$7)</f>
        <v>10988,9554435399+39,3584072198001i</v>
      </c>
      <c r="G33" s="43" t="str">
        <f>IMDIV($E33, 'Dados do Enunciado'!$G$11)</f>
        <v>370,909090909091+229,86880915315i</v>
      </c>
      <c r="H33" s="43" t="str">
        <f>IMPRODUCT('Dados do Enunciado'!$G$11,'Regul_Rend - Complet_FluxoConst'!F33)</f>
        <v>219,779108870798+0,787168144396002i</v>
      </c>
      <c r="I33" s="44" t="str">
        <f>IMDIV(H33,'Vazio - Completo_FluxoConstante'!$B$16)</f>
        <v>9,25951152684602-27,5038432542233i</v>
      </c>
      <c r="J33" s="44" t="str">
        <f t="shared" si="0"/>
        <v>380,168602435937+202,364965898927i</v>
      </c>
      <c r="K33" s="44" t="str">
        <f>IMSUM(IMPRODUCT('Dados do Enunciado'!$C$17,'Regul_Rend - Complet_FluxoConst'!J33),H33)</f>
        <v>218,644477394494+7,50152201042969i</v>
      </c>
      <c r="L33" s="45" t="str">
        <f t="shared" si="1"/>
        <v>218,644477394494+7,50152201042969i</v>
      </c>
      <c r="M33" s="45" t="str">
        <f>IMPRODUCT(IMDIV('Vazio - Completo_FluxoConstante'!$B$16,IMSUM('Dados do Enunciado'!$C$17,'Vazio - Completo_FluxoConstante'!$B$16)),'Regul_Rend - Complet_FluxoConst'!L33)</f>
        <v>218,188933921602+7,48616046196586i</v>
      </c>
      <c r="N33" s="45" t="str">
        <f>IMDIV(M33,'Dados do Enunciado'!$G$11)</f>
        <v>10909,4466960801+374,308023098293i</v>
      </c>
      <c r="O33" s="45" t="str">
        <f t="shared" si="2"/>
        <v>10909,4466960801+374,308023098293i</v>
      </c>
      <c r="P33" s="5" t="str">
        <f t="shared" si="4"/>
        <v>7,41818181818182+4,59737618306301i</v>
      </c>
      <c r="Q33" s="5" t="str">
        <f>IMSUM(IMPRODUCT('Vazio - Completo_FluxoConstante'!$H$21,'Regul_Rend - Complet_FluxoConst'!$P33),$B$7)</f>
        <v>10920,3256658624+335,649020470106i</v>
      </c>
      <c r="R33" s="44" t="str">
        <f>IMPRODUCT('Dados do Enunciado'!$G$11,'Regul_Rend - Complet_FluxoConst'!$Q33)</f>
        <v>218,406513317248+6,71298040940212i</v>
      </c>
      <c r="S33" s="44" t="str">
        <f>IMSUM(IMDIV('Regul_Rend - Complet_FluxoConst'!$R33,'Vazio - Completo_FluxoConstante'!$H$16),IMDIV($P33,'Dados do Enunciado'!$G$11))</f>
        <v>379,185076305892+227,390711063359i</v>
      </c>
      <c r="T33" s="45" t="str">
        <f t="shared" si="5"/>
        <v>218,406513317248+6,71298040940212i</v>
      </c>
      <c r="U33" s="45" t="str">
        <f>IMDIV(T33, 'Dados do Enunciado'!$G$11)</f>
        <v>10920,3256658624+335,649020470106i</v>
      </c>
      <c r="V33" s="42">
        <f>IMREAL(IMPRODUCT(IMDIV(IMSUB(IMABS($O33), 'Regul_Rend - Complet_FluxoConst'!$B$7),'Regul_Rend - Complet_FluxoConst'!$B$7),100))</f>
        <v>-0.76485322093849395</v>
      </c>
      <c r="W33" s="46">
        <f>IMREAL(IMPRODUCT(IMDIV(IMSUB(IMABS($U33),'Regul_Rend - Complet_FluxoConst'!$B$7),'Regul_Rend - Complet_FluxoConst'!$B$7),100))</f>
        <v>-0.67742971483001502</v>
      </c>
      <c r="X33" s="42">
        <f t="shared" si="3"/>
        <v>96.408533261137791</v>
      </c>
      <c r="Y33" s="46">
        <f t="shared" si="6"/>
        <v>96.7478497163913</v>
      </c>
    </row>
    <row r="34" spans="1:25" x14ac:dyDescent="0.25">
      <c r="A34" s="42">
        <v>97000</v>
      </c>
      <c r="B34" s="42">
        <f>$A34*'Dados do Enunciado'!$C$25</f>
        <v>82450</v>
      </c>
      <c r="C34" s="42">
        <f>$A34*'Dados do Enunciado'!$E$25</f>
        <v>-51097.920701335788</v>
      </c>
      <c r="D34" s="42">
        <f>($A34/'Dados do Enunciado'!$A$11)*100</f>
        <v>38.800000000000004</v>
      </c>
      <c r="E34" s="43" t="str">
        <f>COMPLEX(($A34/$B$7)*'Dados do Enunciado'!$C$25, -($A34/$B$7)*'Dados do Enunciado'!$E$25)</f>
        <v>7,49545454545455+4,64526551830325i</v>
      </c>
      <c r="F34" s="43" t="str">
        <f>IMSUM(IMPRODUCT('Dados do Enunciado'!$A$17, 'Regul_Rend - Complet_FluxoConst'!$E34), 'Regul_Rend - Complet_FluxoConst'!$B$7)</f>
        <v>10988,8403960767+39,7683906283397i</v>
      </c>
      <c r="G34" s="43" t="str">
        <f>IMDIV($E34, 'Dados do Enunciado'!$G$11)</f>
        <v>374,772727272727+232,263275915163i</v>
      </c>
      <c r="H34" s="43" t="str">
        <f>IMPRODUCT('Dados do Enunciado'!$G$11,'Regul_Rend - Complet_FluxoConst'!F34)</f>
        <v>219,776807921534+0,795367812566794i</v>
      </c>
      <c r="I34" s="44" t="str">
        <f>IMDIV(H34,'Vazio - Completo_FluxoConstante'!$B$16)</f>
        <v>9,26044297431405-27,503213182217i</v>
      </c>
      <c r="J34" s="44" t="str">
        <f t="shared" si="0"/>
        <v>384,033170247041+204,760062732946i</v>
      </c>
      <c r="K34" s="44" t="str">
        <f>IMSUM(IMPRODUCT('Dados do Enunciado'!$C$17,'Regul_Rend - Complet_FluxoConst'!J34),H34)</f>
        <v>218,625572831775+7,57966567993714i</v>
      </c>
      <c r="L34" s="45" t="str">
        <f t="shared" si="1"/>
        <v>218,625572831775+7,57966567993714i</v>
      </c>
      <c r="M34" s="45" t="str">
        <f>IMPRODUCT(IMDIV('Vazio - Completo_FluxoConstante'!$B$16,IMSUM('Dados do Enunciado'!$C$17,'Vazio - Completo_FluxoConstante'!$B$16)),'Regul_Rend - Complet_FluxoConst'!L34)</f>
        <v>218,170068649951+7,56414130011134i</v>
      </c>
      <c r="N34" s="45" t="str">
        <f>IMDIV(M34,'Dados do Enunciado'!$G$11)</f>
        <v>10908,5034324975+378,207065005567i</v>
      </c>
      <c r="O34" s="45" t="str">
        <f t="shared" si="2"/>
        <v>10908,5034324975+378,207065005567i</v>
      </c>
      <c r="P34" s="5" t="str">
        <f t="shared" si="4"/>
        <v>7,49545454545455+4,64526551830325i</v>
      </c>
      <c r="Q34" s="5" t="str">
        <f>IMSUM(IMPRODUCT('Vazio - Completo_FluxoConstante'!$H$21,'Regul_Rend - Complet_FluxoConst'!$P34),$B$7)</f>
        <v>10919,4957248818+339,145364433336i</v>
      </c>
      <c r="R34" s="44" t="str">
        <f>IMPRODUCT('Dados do Enunciado'!$G$11,'Regul_Rend - Complet_FluxoConst'!$Q34)</f>
        <v>218,389914497636+6,78290728866672i</v>
      </c>
      <c r="S34" s="44" t="str">
        <f>IMSUM(IMDIV('Regul_Rend - Complet_FluxoConst'!$R34,'Vazio - Completo_FluxoConstante'!$H$16),IMDIV($P34,'Dados do Enunciado'!$G$11))</f>
        <v>383,048964099458+229,788008141562i</v>
      </c>
      <c r="T34" s="45" t="str">
        <f t="shared" si="5"/>
        <v>218,389914497636+6,78290728866672i</v>
      </c>
      <c r="U34" s="45" t="str">
        <f>IMDIV(T34, 'Dados do Enunciado'!$G$11)</f>
        <v>10919,4957248818+339,145364433336i</v>
      </c>
      <c r="V34" s="42">
        <f>IMREAL(IMPRODUCT(IMDIV(IMSUB(IMABS($O34), 'Regul_Rend - Complet_FluxoConst'!$B$7),'Regul_Rend - Complet_FluxoConst'!$B$7),100))</f>
        <v>-0.77220142527629898</v>
      </c>
      <c r="W34" s="46">
        <f>IMREAL(IMPRODUCT(IMDIV(IMSUB(IMABS($U34),'Regul_Rend - Complet_FluxoConst'!$B$7),'Regul_Rend - Complet_FluxoConst'!$B$7),100))</f>
        <v>-0.68398942921352901</v>
      </c>
      <c r="X34" s="42">
        <f t="shared" si="3"/>
        <v>96.4197971018191</v>
      </c>
      <c r="Y34" s="46">
        <f t="shared" si="6"/>
        <v>96.7579216139046</v>
      </c>
    </row>
    <row r="35" spans="1:25" x14ac:dyDescent="0.25">
      <c r="A35" s="42">
        <v>98000</v>
      </c>
      <c r="B35" s="42">
        <f>$A35*'Dados do Enunciado'!$C$25</f>
        <v>83300</v>
      </c>
      <c r="C35" s="42">
        <f>$A35*'Dados do Enunciado'!$E$25</f>
        <v>-51624.703388978429</v>
      </c>
      <c r="D35" s="42">
        <f>($A35/'Dados do Enunciado'!$A$11)*100</f>
        <v>39.200000000000003</v>
      </c>
      <c r="E35" s="43" t="str">
        <f>COMPLEX(($A35/$B$7)*'Dados do Enunciado'!$C$25, -($A35/$B$7)*'Dados do Enunciado'!$E$25)</f>
        <v>7,57272727272727+4,69315485354349i</v>
      </c>
      <c r="F35" s="43" t="str">
        <f>IMSUM(IMPRODUCT('Dados do Enunciado'!$A$17, 'Regul_Rend - Complet_FluxoConst'!$E35), 'Regul_Rend - Complet_FluxoConst'!$B$7)</f>
        <v>10988,7253486136+40,1783740368792i</v>
      </c>
      <c r="G35" s="43" t="str">
        <f>IMDIV($E35, 'Dados do Enunciado'!$G$11)</f>
        <v>378,636363636363+234,657742677174i</v>
      </c>
      <c r="H35" s="43" t="str">
        <f>IMPRODUCT('Dados do Enunciado'!$G$11,'Regul_Rend - Complet_FluxoConst'!F35)</f>
        <v>219,774506972272+0,803567480737584i</v>
      </c>
      <c r="I35" s="44" t="str">
        <f>IMDIV(H35,'Vazio - Completo_FluxoConstante'!$B$16)</f>
        <v>9,26137442178218-27,502583110211i</v>
      </c>
      <c r="J35" s="44" t="str">
        <f t="shared" si="0"/>
        <v>387,897738058145+207,155159566963i</v>
      </c>
      <c r="K35" s="44" t="str">
        <f>IMSUM(IMPRODUCT('Dados do Enunciado'!$C$17,'Regul_Rend - Complet_FluxoConst'!J35),H35)</f>
        <v>218,606668269058+7,65780934944457i</v>
      </c>
      <c r="L35" s="45" t="str">
        <f t="shared" si="1"/>
        <v>218,606668269058+7,65780934944457i</v>
      </c>
      <c r="M35" s="45" t="str">
        <f>IMPRODUCT(IMDIV('Vazio - Completo_FluxoConstante'!$B$16,IMSUM('Dados do Enunciado'!$C$17,'Vazio - Completo_FluxoConstante'!$B$16)),'Regul_Rend - Complet_FluxoConst'!L35)</f>
        <v>218,151203378301+7,6421221382568i</v>
      </c>
      <c r="N35" s="45" t="str">
        <f>IMDIV(M35,'Dados do Enunciado'!$G$11)</f>
        <v>10907,560168915+382,10610691284i</v>
      </c>
      <c r="O35" s="45" t="str">
        <f t="shared" si="2"/>
        <v>10907,560168915+382,10610691284i</v>
      </c>
      <c r="P35" s="5" t="str">
        <f t="shared" si="4"/>
        <v>7,57272727272727+4,69315485354349i</v>
      </c>
      <c r="Q35" s="5" t="str">
        <f>IMSUM(IMPRODUCT('Vazio - Completo_FluxoConstante'!$H$21,'Regul_Rend - Complet_FluxoConst'!$P35),$B$7)</f>
        <v>10918,6657839012+342,641708396566i</v>
      </c>
      <c r="R35" s="44" t="str">
        <f>IMPRODUCT('Dados do Enunciado'!$G$11,'Regul_Rend - Complet_FluxoConst'!$Q35)</f>
        <v>218,373315678024+6,85283416793132i</v>
      </c>
      <c r="S35" s="44" t="str">
        <f>IMSUM(IMDIV('Regul_Rend - Complet_FluxoConst'!$R35,'Vazio - Completo_FluxoConstante'!$H$16),IMDIV($P35,'Dados do Enunciado'!$G$11))</f>
        <v>386,912851893024+232,185305219763i</v>
      </c>
      <c r="T35" s="45" t="str">
        <f t="shared" si="5"/>
        <v>218,373315678024+6,85283416793132i</v>
      </c>
      <c r="U35" s="45" t="str">
        <f>IMDIV(T35, 'Dados do Enunciado'!$G$11)</f>
        <v>10918,6657839012+342,641708396566i</v>
      </c>
      <c r="V35" s="42">
        <f>IMREAL(IMPRODUCT(IMDIV(IMSUB(IMABS($O35), 'Regul_Rend - Complet_FluxoConst'!$B$7),'Regul_Rend - Complet_FluxoConst'!$B$7),100))</f>
        <v>-0.77953676992745602</v>
      </c>
      <c r="W35" s="46">
        <f>IMREAL(IMPRODUCT(IMDIV(IMSUB(IMABS($U35),'Regul_Rend - Complet_FluxoConst'!$B$7),'Regul_Rend - Complet_FluxoConst'!$B$7),100))</f>
        <v>-0.69053883059448096</v>
      </c>
      <c r="X35" s="42">
        <f t="shared" si="3"/>
        <v>96.430578869780703</v>
      </c>
      <c r="Y35" s="46">
        <f t="shared" si="6"/>
        <v>96.767557302656101</v>
      </c>
    </row>
    <row r="36" spans="1:25" x14ac:dyDescent="0.25">
      <c r="A36" s="42">
        <v>99000</v>
      </c>
      <c r="B36" s="42">
        <f>$A36*'Dados do Enunciado'!$C$25</f>
        <v>84150</v>
      </c>
      <c r="C36" s="42">
        <f>$A36*'Dados do Enunciado'!$E$25</f>
        <v>-52151.486076621062</v>
      </c>
      <c r="D36" s="42">
        <f>($A36/'Dados do Enunciado'!$A$11)*100</f>
        <v>39.6</v>
      </c>
      <c r="E36" s="43" t="str">
        <f>COMPLEX(($A36/$B$7)*'Dados do Enunciado'!$C$25, -($A36/$B$7)*'Dados do Enunciado'!$E$25)</f>
        <v>7,65+4,74104418878373i</v>
      </c>
      <c r="F36" s="43" t="str">
        <f>IMSUM(IMPRODUCT('Dados do Enunciado'!$A$17, 'Regul_Rend - Complet_FluxoConst'!$E36), 'Regul_Rend - Complet_FluxoConst'!$B$7)</f>
        <v>10988,6103011505+40,5883574454189i</v>
      </c>
      <c r="G36" s="43" t="str">
        <f>IMDIV($E36, 'Dados do Enunciado'!$G$11)</f>
        <v>382,5+237,052209439186i</v>
      </c>
      <c r="H36" s="43" t="str">
        <f>IMPRODUCT('Dados do Enunciado'!$G$11,'Regul_Rend - Complet_FluxoConst'!F36)</f>
        <v>219,77220602301+0,811767148908378i</v>
      </c>
      <c r="I36" s="44" t="str">
        <f>IMDIV(H36,'Vazio - Completo_FluxoConstante'!$B$16)</f>
        <v>9,2623058692503-27,501953038205i</v>
      </c>
      <c r="J36" s="44" t="str">
        <f t="shared" si="0"/>
        <v>391,76230586925+209,550256400981i</v>
      </c>
      <c r="K36" s="44" t="str">
        <f>IMSUM(IMPRODUCT('Dados do Enunciado'!$C$17,'Regul_Rend - Complet_FluxoConst'!J36),H36)</f>
        <v>218,587763706342+7,73595301895203i</v>
      </c>
      <c r="L36" s="45" t="str">
        <f t="shared" si="1"/>
        <v>218,587763706342+7,73595301895203i</v>
      </c>
      <c r="M36" s="45" t="str">
        <f>IMPRODUCT(IMDIV('Vazio - Completo_FluxoConstante'!$B$16,IMSUM('Dados do Enunciado'!$C$17,'Vazio - Completo_FluxoConstante'!$B$16)),'Regul_Rend - Complet_FluxoConst'!L36)</f>
        <v>218,132338106652+7,72010297640229i</v>
      </c>
      <c r="N36" s="45" t="str">
        <f>IMDIV(M36,'Dados do Enunciado'!$G$11)</f>
        <v>10906,6169053326+386,005148820115i</v>
      </c>
      <c r="O36" s="45" t="str">
        <f t="shared" si="2"/>
        <v>10906,6169053326+386,005148820115i</v>
      </c>
      <c r="P36" s="5" t="str">
        <f t="shared" si="4"/>
        <v>7,65+4,74104418878373i</v>
      </c>
      <c r="Q36" s="5" t="str">
        <f>IMSUM(IMPRODUCT('Vazio - Completo_FluxoConstante'!$H$21,'Regul_Rend - Complet_FluxoConst'!$P36),$B$7)</f>
        <v>10917,8358429206+346,138052359797i</v>
      </c>
      <c r="R36" s="44" t="str">
        <f>IMPRODUCT('Dados do Enunciado'!$G$11,'Regul_Rend - Complet_FluxoConst'!$Q36)</f>
        <v>218,356716858412+6,92276104719594i</v>
      </c>
      <c r="S36" s="44" t="str">
        <f>IMSUM(IMDIV('Regul_Rend - Complet_FluxoConst'!$R36,'Vazio - Completo_FluxoConstante'!$H$16),IMDIV($P36,'Dados do Enunciado'!$G$11))</f>
        <v>390,776739686591+234,582602297965i</v>
      </c>
      <c r="T36" s="45" t="str">
        <f t="shared" si="5"/>
        <v>218,356716858412+6,92276104719594i</v>
      </c>
      <c r="U36" s="45" t="str">
        <f>IMDIV(T36, 'Dados do Enunciado'!$G$11)</f>
        <v>10917,8358429206+346,138052359797i</v>
      </c>
      <c r="V36" s="42">
        <f>IMREAL(IMPRODUCT(IMDIV(IMSUB(IMABS($O36), 'Regul_Rend - Complet_FluxoConst'!$B$7),'Regul_Rend - Complet_FluxoConst'!$B$7),100))</f>
        <v>-0.786859252039672</v>
      </c>
      <c r="W36" s="46">
        <f>IMREAL(IMPRODUCT(IMDIV(IMSUB(IMABS($U36),'Regul_Rend - Complet_FluxoConst'!$B$7),'Regul_Rend - Complet_FluxoConst'!$B$7),100))</f>
        <v>-0.69707791693235799</v>
      </c>
      <c r="X36" s="42">
        <f t="shared" si="3"/>
        <v>96.440892931786308</v>
      </c>
      <c r="Y36" s="46">
        <f t="shared" si="6"/>
        <v>96.776769805835499</v>
      </c>
    </row>
    <row r="37" spans="1:25" x14ac:dyDescent="0.25">
      <c r="A37" s="42">
        <v>100000</v>
      </c>
      <c r="B37" s="42">
        <f>$A37*'Dados do Enunciado'!$C$25</f>
        <v>85000</v>
      </c>
      <c r="C37" s="42">
        <f>$A37*'Dados do Enunciado'!$E$25</f>
        <v>-52678.268764263703</v>
      </c>
      <c r="D37" s="42">
        <f>($A37/'Dados do Enunciado'!$A$11)*100</f>
        <v>40</v>
      </c>
      <c r="E37" s="43" t="str">
        <f>COMPLEX(($A37/$B$7)*'Dados do Enunciado'!$C$25, -($A37/$B$7)*'Dados do Enunciado'!$E$25)</f>
        <v>7,72727272727273+4,78893352402397i</v>
      </c>
      <c r="F37" s="43" t="str">
        <f>IMSUM(IMPRODUCT('Dados do Enunciado'!$A$17, 'Regul_Rend - Complet_FluxoConst'!$E37), 'Regul_Rend - Complet_FluxoConst'!$B$7)</f>
        <v>10988,4952536873+40,9983408539584i</v>
      </c>
      <c r="G37" s="43" t="str">
        <f>IMDIV($E37, 'Dados do Enunciado'!$G$11)</f>
        <v>386,363636363636+239,446676201198i</v>
      </c>
      <c r="H37" s="43" t="str">
        <f>IMPRODUCT('Dados do Enunciado'!$G$11,'Regul_Rend - Complet_FluxoConst'!F37)</f>
        <v>219,769905073746+0,819966817079168i</v>
      </c>
      <c r="I37" s="44" t="str">
        <f>IMDIV(H37,'Vazio - Completo_FluxoConstante'!$B$16)</f>
        <v>9,26323731671834-27,5013229661987i</v>
      </c>
      <c r="J37" s="44" t="str">
        <f t="shared" si="0"/>
        <v>395,626873680354+211,945353234999i</v>
      </c>
      <c r="K37" s="44" t="str">
        <f>IMSUM(IMPRODUCT('Dados do Enunciado'!$C$17,'Regul_Rend - Complet_FluxoConst'!J37),H37)</f>
        <v>218,568859143623+7,81409668845947i</v>
      </c>
      <c r="L37" s="45" t="str">
        <f t="shared" si="1"/>
        <v>218,568859143623+7,81409668845947i</v>
      </c>
      <c r="M37" s="45" t="str">
        <f>IMPRODUCT(IMDIV('Vazio - Completo_FluxoConstante'!$B$16,IMSUM('Dados do Enunciado'!$C$17,'Vazio - Completo_FluxoConstante'!$B$16)),'Regul_Rend - Complet_FluxoConst'!L37)</f>
        <v>218,113472835+7,79808381454776i</v>
      </c>
      <c r="N37" s="45" t="str">
        <f>IMDIV(M37,'Dados do Enunciado'!$G$11)</f>
        <v>10905,67364175+389,904190727388i</v>
      </c>
      <c r="O37" s="45" t="str">
        <f t="shared" si="2"/>
        <v>10905,67364175+389,904190727388i</v>
      </c>
      <c r="P37" s="5" t="str">
        <f t="shared" si="4"/>
        <v>7,72727272727273+4,78893352402397i</v>
      </c>
      <c r="Q37" s="5" t="str">
        <f>IMSUM(IMPRODUCT('Vazio - Completo_FluxoConstante'!$H$21,'Regul_Rend - Complet_FluxoConst'!$P37),$B$7)</f>
        <v>10917,00590194+349,634396323027i</v>
      </c>
      <c r="R37" s="44" t="str">
        <f>IMPRODUCT('Dados do Enunciado'!$G$11,'Regul_Rend - Complet_FluxoConst'!$Q37)</f>
        <v>218,3401180388+6,99268792646054i</v>
      </c>
      <c r="S37" s="44" t="str">
        <f>IMSUM(IMDIV('Regul_Rend - Complet_FluxoConst'!$R37,'Vazio - Completo_FluxoConstante'!$H$16),IMDIV($P37,'Dados do Enunciado'!$G$11))</f>
        <v>394,640627480157+236,979899376167i</v>
      </c>
      <c r="T37" s="45" t="str">
        <f t="shared" si="5"/>
        <v>218,3401180388+6,99268792646054i</v>
      </c>
      <c r="U37" s="45" t="str">
        <f>IMDIV(T37, 'Dados do Enunciado'!$G$11)</f>
        <v>10917,00590194+349,634396323027i</v>
      </c>
      <c r="V37" s="42">
        <f>IMREAL(IMPRODUCT(IMDIV(IMSUB(IMABS($O37), 'Regul_Rend - Complet_FluxoConst'!$B$7),'Regul_Rend - Complet_FluxoConst'!$B$7),100))</f>
        <v>-0.79416886876743698</v>
      </c>
      <c r="W37" s="46">
        <f>IMREAL(IMPRODUCT(IMDIV(IMSUB(IMABS($U37),'Regul_Rend - Complet_FluxoConst'!$B$7),'Regul_Rend - Complet_FluxoConst'!$B$7),100))</f>
        <v>-0.70360668618931499</v>
      </c>
      <c r="X37" s="42">
        <f t="shared" si="3"/>
        <v>96.450753093237594</v>
      </c>
      <c r="Y37" s="46">
        <f t="shared" si="6"/>
        <v>96.785571636565209</v>
      </c>
    </row>
    <row r="38" spans="1:25" x14ac:dyDescent="0.25">
      <c r="A38" s="42">
        <v>101000</v>
      </c>
      <c r="B38" s="42">
        <f>$A38*'Dados do Enunciado'!$C$25</f>
        <v>85850</v>
      </c>
      <c r="C38" s="42">
        <f>$A38*'Dados do Enunciado'!$E$25</f>
        <v>-53205.051451906336</v>
      </c>
      <c r="D38" s="42">
        <f>($A38/'Dados do Enunciado'!$A$11)*100</f>
        <v>40.400000000000006</v>
      </c>
      <c r="E38" s="43" t="str">
        <f>COMPLEX(($A38/$B$7)*'Dados do Enunciado'!$C$25, -($A38/$B$7)*'Dados do Enunciado'!$E$25)</f>
        <v>7,80454545454545+4,83682285926421i</v>
      </c>
      <c r="F38" s="43" t="str">
        <f>IMSUM(IMPRODUCT('Dados do Enunciado'!$A$17, 'Regul_Rend - Complet_FluxoConst'!$E38), 'Regul_Rend - Complet_FluxoConst'!$B$7)</f>
        <v>10988,3802062242+41,408324262498i</v>
      </c>
      <c r="G38" s="43" t="str">
        <f>IMDIV($E38, 'Dados do Enunciado'!$G$11)</f>
        <v>390,227272727273+241,84114296321i</v>
      </c>
      <c r="H38" s="43" t="str">
        <f>IMPRODUCT('Dados do Enunciado'!$G$11,'Regul_Rend - Complet_FluxoConst'!F38)</f>
        <v>219,767604124484+0,82816648524996i</v>
      </c>
      <c r="I38" s="44" t="str">
        <f>IMDIV(H38,'Vazio - Completo_FluxoConstante'!$B$16)</f>
        <v>9,26416876418646-27,5006928941927i</v>
      </c>
      <c r="J38" s="44" t="str">
        <f t="shared" si="0"/>
        <v>399,491441491459+214,340450069017i</v>
      </c>
      <c r="K38" s="44" t="str">
        <f>IMSUM(IMPRODUCT('Dados do Enunciado'!$C$17,'Regul_Rend - Complet_FluxoConst'!J38),H38)</f>
        <v>218,549954580906+7,89224035796693i</v>
      </c>
      <c r="L38" s="45" t="str">
        <f t="shared" si="1"/>
        <v>218,549954580906+7,89224035796693i</v>
      </c>
      <c r="M38" s="45" t="str">
        <f>IMPRODUCT(IMDIV('Vazio - Completo_FluxoConstante'!$B$16,IMSUM('Dados do Enunciado'!$C$17,'Vazio - Completo_FluxoConstante'!$B$16)),'Regul_Rend - Complet_FluxoConst'!L38)</f>
        <v>218,094607563351+7,87606465269325i</v>
      </c>
      <c r="N38" s="45" t="str">
        <f>IMDIV(M38,'Dados do Enunciado'!$G$11)</f>
        <v>10904,7303781675+393,803232634662i</v>
      </c>
      <c r="O38" s="45" t="str">
        <f t="shared" si="2"/>
        <v>10904,7303781675+393,803232634662i</v>
      </c>
      <c r="P38" s="5" t="str">
        <f t="shared" si="4"/>
        <v>7,80454545454545+4,83682285926421i</v>
      </c>
      <c r="Q38" s="5" t="str">
        <f>IMSUM(IMPRODUCT('Vazio - Completo_FluxoConstante'!$H$21,'Regul_Rend - Complet_FluxoConst'!$P38),$B$7)</f>
        <v>10916,1759609594+353,130740286257i</v>
      </c>
      <c r="R38" s="44" t="str">
        <f>IMPRODUCT('Dados do Enunciado'!$G$11,'Regul_Rend - Complet_FluxoConst'!$Q38)</f>
        <v>218,323519219188+7,06261480572514i</v>
      </c>
      <c r="S38" s="44" t="str">
        <f>IMSUM(IMDIV('Regul_Rend - Complet_FluxoConst'!$R38,'Vazio - Completo_FluxoConstante'!$H$16),IMDIV($P38,'Dados do Enunciado'!$G$11))</f>
        <v>398,504515273724+239,377196454369i</v>
      </c>
      <c r="T38" s="45" t="str">
        <f t="shared" si="5"/>
        <v>218,323519219188+7,06261480572514i</v>
      </c>
      <c r="U38" s="45" t="str">
        <f>IMDIV(T38, 'Dados do Enunciado'!$G$11)</f>
        <v>10916,1759609594+353,130740286257i</v>
      </c>
      <c r="V38" s="42">
        <f>IMREAL(IMPRODUCT(IMDIV(IMSUB(IMABS($O38), 'Regul_Rend - Complet_FluxoConst'!$B$7),'Regul_Rend - Complet_FluxoConst'!$B$7),100))</f>
        <v>-0.80146561726398302</v>
      </c>
      <c r="W38" s="46">
        <f>IMREAL(IMPRODUCT(IMDIV(IMSUB(IMABS($U38),'Regul_Rend - Complet_FluxoConst'!$B$7),'Regul_Rend - Complet_FluxoConst'!$B$7),100))</f>
        <v>-0.71012513633013497</v>
      </c>
      <c r="X38" s="42">
        <f t="shared" si="3"/>
        <v>96.460172625318094</v>
      </c>
      <c r="Y38" s="46">
        <f t="shared" si="6"/>
        <v>96.793974822625799</v>
      </c>
    </row>
    <row r="39" spans="1:25" x14ac:dyDescent="0.25">
      <c r="A39" s="42">
        <v>102000</v>
      </c>
      <c r="B39" s="42">
        <f>$A39*'Dados do Enunciado'!$C$25</f>
        <v>86700</v>
      </c>
      <c r="C39" s="42">
        <f>$A39*'Dados do Enunciado'!$E$25</f>
        <v>-53731.834139548977</v>
      </c>
      <c r="D39" s="42">
        <f>($A39/'Dados do Enunciado'!$A$11)*100</f>
        <v>40.799999999999997</v>
      </c>
      <c r="E39" s="43" t="str">
        <f>COMPLEX(($A39/$B$7)*'Dados do Enunciado'!$C$25, -($A39/$B$7)*'Dados do Enunciado'!$E$25)</f>
        <v>7,88181818181818+4,88471219450445i</v>
      </c>
      <c r="F39" s="43" t="str">
        <f>IMSUM(IMPRODUCT('Dados do Enunciado'!$A$17, 'Regul_Rend - Complet_FluxoConst'!$E39), 'Regul_Rend - Complet_FluxoConst'!$B$7)</f>
        <v>10988,2651587611+41,8183076710376i</v>
      </c>
      <c r="G39" s="43" t="str">
        <f>IMDIV($E39, 'Dados do Enunciado'!$G$11)</f>
        <v>394,090909090909+244,235609725223i</v>
      </c>
      <c r="H39" s="43" t="str">
        <f>IMPRODUCT('Dados do Enunciado'!$G$11,'Regul_Rend - Complet_FluxoConst'!F39)</f>
        <v>219,765303175222+0,836366153420752i</v>
      </c>
      <c r="I39" s="44" t="str">
        <f>IMDIV(H39,'Vazio - Completo_FluxoConstante'!$B$16)</f>
        <v>9,26510021165458-27,5000628221867i</v>
      </c>
      <c r="J39" s="44" t="str">
        <f t="shared" si="0"/>
        <v>403,356009302564+216,735546903036i</v>
      </c>
      <c r="K39" s="44" t="str">
        <f>IMSUM(IMPRODUCT('Dados do Enunciado'!$C$17,'Regul_Rend - Complet_FluxoConst'!J39),H39)</f>
        <v>218,531050018189+7,97038402747439i</v>
      </c>
      <c r="L39" s="45" t="str">
        <f t="shared" si="1"/>
        <v>218,531050018189+7,97038402747439i</v>
      </c>
      <c r="M39" s="45" t="str">
        <f>IMPRODUCT(IMDIV('Vazio - Completo_FluxoConstante'!$B$16,IMSUM('Dados do Enunciado'!$C$17,'Vazio - Completo_FluxoConstante'!$B$16)),'Regul_Rend - Complet_FluxoConst'!L39)</f>
        <v>218,075742291701+7,95404549083874i</v>
      </c>
      <c r="N39" s="45" t="str">
        <f>IMDIV(M39,'Dados do Enunciado'!$G$11)</f>
        <v>10903,787114585+397,702274541937i</v>
      </c>
      <c r="O39" s="45" t="str">
        <f t="shared" si="2"/>
        <v>10903,787114585+397,702274541937i</v>
      </c>
      <c r="P39" s="5" t="str">
        <f t="shared" si="4"/>
        <v>7,88181818181818+4,88471219450445i</v>
      </c>
      <c r="Q39" s="5" t="str">
        <f>IMSUM(IMPRODUCT('Vazio - Completo_FluxoConstante'!$H$21,'Regul_Rend - Complet_FluxoConst'!$P39),$B$7)</f>
        <v>10915,3460199788+356,627084249487i</v>
      </c>
      <c r="R39" s="44" t="str">
        <f>IMPRODUCT('Dados do Enunciado'!$G$11,'Regul_Rend - Complet_FluxoConst'!$Q39)</f>
        <v>218,306920399576+7,13254168498974i</v>
      </c>
      <c r="S39" s="44" t="str">
        <f>IMSUM(IMDIV('Regul_Rend - Complet_FluxoConst'!$R39,'Vazio - Completo_FluxoConstante'!$H$16),IMDIV($P39,'Dados do Enunciado'!$G$11))</f>
        <v>402,36840306729+241,774493532572i</v>
      </c>
      <c r="T39" s="45" t="str">
        <f t="shared" si="5"/>
        <v>218,306920399576+7,13254168498974i</v>
      </c>
      <c r="U39" s="45" t="str">
        <f>IMDIV(T39, 'Dados do Enunciado'!$G$11)</f>
        <v>10915,3460199788+356,627084249487i</v>
      </c>
      <c r="V39" s="42">
        <f>IMREAL(IMPRODUCT(IMDIV(IMSUB(IMABS($O39), 'Regul_Rend - Complet_FluxoConst'!$B$7),'Regul_Rend - Complet_FluxoConst'!$B$7),100))</f>
        <v>-0.80874949469039503</v>
      </c>
      <c r="W39" s="46">
        <f>IMREAL(IMPRODUCT(IMDIV(IMSUB(IMABS($U39),'Regul_Rend - Complet_FluxoConst'!$B$7),'Regul_Rend - Complet_FluxoConst'!$B$7),100))</f>
        <v>-0.71663326532230998</v>
      </c>
      <c r="X39" s="42">
        <f t="shared" si="3"/>
        <v>96.469164290591706</v>
      </c>
      <c r="Y39" s="46">
        <f t="shared" si="6"/>
        <v>96.8019909297617</v>
      </c>
    </row>
    <row r="40" spans="1:25" x14ac:dyDescent="0.25">
      <c r="A40" s="42">
        <v>103000</v>
      </c>
      <c r="B40" s="42">
        <f>$A40*'Dados do Enunciado'!$C$25</f>
        <v>87550</v>
      </c>
      <c r="C40" s="42">
        <f>$A40*'Dados do Enunciado'!$E$25</f>
        <v>-54258.61682719161</v>
      </c>
      <c r="D40" s="42">
        <f>($A40/'Dados do Enunciado'!$A$11)*100</f>
        <v>41.199999999999996</v>
      </c>
      <c r="E40" s="43" t="str">
        <f>COMPLEX(($A40/$B$7)*'Dados do Enunciado'!$C$25, -($A40/$B$7)*'Dados do Enunciado'!$E$25)</f>
        <v>7,95909090909091+4,93260152974469i</v>
      </c>
      <c r="F40" s="43" t="str">
        <f>IMSUM(IMPRODUCT('Dados do Enunciado'!$A$17, 'Regul_Rend - Complet_FluxoConst'!$E40), 'Regul_Rend - Complet_FluxoConst'!$B$7)</f>
        <v>10988,150111298+42,2282910795772i</v>
      </c>
      <c r="G40" s="43" t="str">
        <f>IMDIV($E40, 'Dados do Enunciado'!$G$11)</f>
        <v>397,954545454545+246,630076487235i</v>
      </c>
      <c r="H40" s="43" t="str">
        <f>IMPRODUCT('Dados do Enunciado'!$G$11,'Regul_Rend - Complet_FluxoConst'!F40)</f>
        <v>219,76300222596+0,844565821591544i</v>
      </c>
      <c r="I40" s="44" t="str">
        <f>IMDIV(H40,'Vazio - Completo_FluxoConstante'!$B$16)</f>
        <v>9,2660316591227-27,4994327501806i</v>
      </c>
      <c r="J40" s="44" t="str">
        <f t="shared" si="0"/>
        <v>407,220577113668+219,130643737054i</v>
      </c>
      <c r="K40" s="44" t="str">
        <f>IMSUM(IMPRODUCT('Dados do Enunciado'!$C$17,'Regul_Rend - Complet_FluxoConst'!J40),H40)</f>
        <v>218,512145455473+8,04852769698183i</v>
      </c>
      <c r="L40" s="45" t="str">
        <f t="shared" si="1"/>
        <v>218,512145455473+8,04852769698183i</v>
      </c>
      <c r="M40" s="45" t="str">
        <f>IMPRODUCT(IMDIV('Vazio - Completo_FluxoConstante'!$B$16,IMSUM('Dados do Enunciado'!$C$17,'Vazio - Completo_FluxoConstante'!$B$16)),'Regul_Rend - Complet_FluxoConst'!L40)</f>
        <v>218,056877020052+8,03202632898421i</v>
      </c>
      <c r="N40" s="45" t="str">
        <f>IMDIV(M40,'Dados do Enunciado'!$G$11)</f>
        <v>10902,8438510026+401,601316449211i</v>
      </c>
      <c r="O40" s="45" t="str">
        <f t="shared" si="2"/>
        <v>10902,8438510026+401,601316449211i</v>
      </c>
      <c r="P40" s="5" t="str">
        <f t="shared" si="4"/>
        <v>7,95909090909091+4,93260152974469i</v>
      </c>
      <c r="Q40" s="5" t="str">
        <f>IMSUM(IMPRODUCT('Vazio - Completo_FluxoConstante'!$H$21,'Regul_Rend - Complet_FluxoConst'!$P40),$B$7)</f>
        <v>10914,5160789982+360,123428212718i</v>
      </c>
      <c r="R40" s="44" t="str">
        <f>IMPRODUCT('Dados do Enunciado'!$G$11,'Regul_Rend - Complet_FluxoConst'!$Q40)</f>
        <v>218,290321579964+7,20246856425436i</v>
      </c>
      <c r="S40" s="44" t="str">
        <f>IMSUM(IMDIV('Regul_Rend - Complet_FluxoConst'!$R40,'Vazio - Completo_FluxoConstante'!$H$16),IMDIV($P40,'Dados do Enunciado'!$G$11))</f>
        <v>406,232290860856+244,171790610773i</v>
      </c>
      <c r="T40" s="45" t="str">
        <f t="shared" si="5"/>
        <v>218,290321579964+7,20246856425436i</v>
      </c>
      <c r="U40" s="45" t="str">
        <f>IMDIV(T40, 'Dados do Enunciado'!$G$11)</f>
        <v>10914,5160789982+360,123428212718i</v>
      </c>
      <c r="V40" s="42">
        <f>IMREAL(IMPRODUCT(IMDIV(IMSUB(IMABS($O40), 'Regul_Rend - Complet_FluxoConst'!$B$7),'Regul_Rend - Complet_FluxoConst'!$B$7),100))</f>
        <v>-0.81602049821006195</v>
      </c>
      <c r="W40" s="46">
        <f>IMREAL(IMPRODUCT(IMDIV(IMSUB(IMABS($U40),'Regul_Rend - Complet_FluxoConst'!$B$7),'Regul_Rend - Complet_FluxoConst'!$B$7),100))</f>
        <v>-0.72313107113603303</v>
      </c>
      <c r="X40" s="42">
        <f t="shared" si="3"/>
        <v>96.47774036713011</v>
      </c>
      <c r="Y40" s="46">
        <f t="shared" si="6"/>
        <v>96.809631083651809</v>
      </c>
    </row>
    <row r="41" spans="1:25" x14ac:dyDescent="0.25">
      <c r="A41" s="42">
        <v>104000</v>
      </c>
      <c r="B41" s="42">
        <f>$A41*'Dados do Enunciado'!$C$25</f>
        <v>88400</v>
      </c>
      <c r="C41" s="42">
        <f>$A41*'Dados do Enunciado'!$E$25</f>
        <v>-54785.399514834251</v>
      </c>
      <c r="D41" s="42">
        <f>($A41/'Dados do Enunciado'!$A$11)*100</f>
        <v>41.6</v>
      </c>
      <c r="E41" s="43" t="str">
        <f>COMPLEX(($A41/$B$7)*'Dados do Enunciado'!$C$25, -($A41/$B$7)*'Dados do Enunciado'!$E$25)</f>
        <v>8,03636363636364+4,98049086498493i</v>
      </c>
      <c r="F41" s="43" t="str">
        <f>IMSUM(IMPRODUCT('Dados do Enunciado'!$A$17, 'Regul_Rend - Complet_FluxoConst'!$E41), 'Regul_Rend - Complet_FluxoConst'!$B$7)</f>
        <v>10988,0350638348+42,6382744881168i</v>
      </c>
      <c r="G41" s="43" t="str">
        <f>IMDIV($E41, 'Dados do Enunciado'!$G$11)</f>
        <v>401,818181818182+249,024543249247i</v>
      </c>
      <c r="H41" s="43" t="str">
        <f>IMPRODUCT('Dados do Enunciado'!$G$11,'Regul_Rend - Complet_FluxoConst'!F41)</f>
        <v>219,760701276696+0,852765489762336i</v>
      </c>
      <c r="I41" s="44" t="str">
        <f>IMDIV(H41,'Vazio - Completo_FluxoConstante'!$B$16)</f>
        <v>9,26696310659074-27,4988026781744i</v>
      </c>
      <c r="J41" s="44" t="str">
        <f t="shared" si="0"/>
        <v>411,085144924773+221,525740571073i</v>
      </c>
      <c r="K41" s="44" t="str">
        <f>IMSUM(IMPRODUCT('Dados do Enunciado'!$C$17,'Regul_Rend - Complet_FluxoConst'!J41),H41)</f>
        <v>218,493240892754+8,1266713664893i</v>
      </c>
      <c r="L41" s="45" t="str">
        <f t="shared" si="1"/>
        <v>218,493240892754+8,1266713664893i</v>
      </c>
      <c r="M41" s="45" t="str">
        <f>IMPRODUCT(IMDIV('Vazio - Completo_FluxoConstante'!$B$16,IMSUM('Dados do Enunciado'!$C$17,'Vazio - Completo_FluxoConstante'!$B$16)),'Regul_Rend - Complet_FluxoConst'!L41)</f>
        <v>218,038011748401+8,1100071671297i</v>
      </c>
      <c r="N41" s="45" t="str">
        <f>IMDIV(M41,'Dados do Enunciado'!$G$11)</f>
        <v>10901,9005874201+405,500358356485i</v>
      </c>
      <c r="O41" s="45" t="str">
        <f t="shared" si="2"/>
        <v>10901,9005874201+405,500358356485i</v>
      </c>
      <c r="P41" s="5" t="str">
        <f t="shared" si="4"/>
        <v>8,03636363636364+4,98049086498493i</v>
      </c>
      <c r="Q41" s="5" t="str">
        <f>IMSUM(IMPRODUCT('Vazio - Completo_FluxoConstante'!$H$21,'Regul_Rend - Complet_FluxoConst'!$P41),$B$7)</f>
        <v>10913,6861380176+363,619772175948i</v>
      </c>
      <c r="R41" s="44" t="str">
        <f>IMPRODUCT('Dados do Enunciado'!$G$11,'Regul_Rend - Complet_FluxoConst'!$Q41)</f>
        <v>218,273722760352+7,27239544351896i</v>
      </c>
      <c r="S41" s="44" t="str">
        <f>IMSUM(IMDIV('Regul_Rend - Complet_FluxoConst'!$R41,'Vazio - Completo_FluxoConstante'!$H$16),IMDIV($P41,'Dados do Enunciado'!$G$11))</f>
        <v>410,096178654423+246,569087688975i</v>
      </c>
      <c r="T41" s="45" t="str">
        <f t="shared" si="5"/>
        <v>218,273722760352+7,27239544351896i</v>
      </c>
      <c r="U41" s="45" t="str">
        <f>IMDIV(T41, 'Dados do Enunciado'!$G$11)</f>
        <v>10913,6861380176+363,619772175948i</v>
      </c>
      <c r="V41" s="42">
        <f>IMREAL(IMPRODUCT(IMDIV(IMSUB(IMABS($O41), 'Regul_Rend - Complet_FluxoConst'!$B$7),'Regul_Rend - Complet_FluxoConst'!$B$7),100))</f>
        <v>-0.82327862499337601</v>
      </c>
      <c r="W41" s="46">
        <f>IMREAL(IMPRODUCT(IMDIV(IMSUB(IMABS($U41),'Regul_Rend - Complet_FluxoConst'!$B$7),'Regul_Rend - Complet_FluxoConst'!$B$7),100))</f>
        <v>-0.72961855174417001</v>
      </c>
      <c r="X41" s="42">
        <f t="shared" si="3"/>
        <v>96.485912671287494</v>
      </c>
      <c r="Y41" s="46">
        <f t="shared" si="6"/>
        <v>96.8169059906418</v>
      </c>
    </row>
    <row r="42" spans="1:25" x14ac:dyDescent="0.25">
      <c r="A42" s="42">
        <v>105000</v>
      </c>
      <c r="B42" s="42">
        <f>$A42*'Dados do Enunciado'!$C$25</f>
        <v>89250</v>
      </c>
      <c r="C42" s="42">
        <f>$A42*'Dados do Enunciado'!$E$25</f>
        <v>-55312.182202476884</v>
      </c>
      <c r="D42" s="42">
        <f>($A42/'Dados do Enunciado'!$A$11)*100</f>
        <v>42</v>
      </c>
      <c r="E42" s="43" t="str">
        <f>COMPLEX(($A42/$B$7)*'Dados do Enunciado'!$C$25, -($A42/$B$7)*'Dados do Enunciado'!$E$25)</f>
        <v>8,11363636363636+5,02838020022517i</v>
      </c>
      <c r="F42" s="43" t="str">
        <f>IMSUM(IMPRODUCT('Dados do Enunciado'!$A$17, 'Regul_Rend - Complet_FluxoConst'!$E42), 'Regul_Rend - Complet_FluxoConst'!$B$7)</f>
        <v>10987,9200163717+43,0482578966563i</v>
      </c>
      <c r="G42" s="43" t="str">
        <f>IMDIV($E42, 'Dados do Enunciado'!$G$11)</f>
        <v>405,681818181818+251,419010011259i</v>
      </c>
      <c r="H42" s="43" t="str">
        <f>IMPRODUCT('Dados do Enunciado'!$G$11,'Regul_Rend - Complet_FluxoConst'!F42)</f>
        <v>219,758400327434+0,860965157933126i</v>
      </c>
      <c r="I42" s="44" t="str">
        <f>IMDIV(H42,'Vazio - Completo_FluxoConstante'!$B$16)</f>
        <v>9,26789455405886-27,4981726061684i</v>
      </c>
      <c r="J42" s="44" t="str">
        <f t="shared" si="0"/>
        <v>414,949712735877+223,920837405091i</v>
      </c>
      <c r="K42" s="44" t="str">
        <f>IMSUM(IMPRODUCT('Dados do Enunciado'!$C$17,'Regul_Rend - Complet_FluxoConst'!J42),H42)</f>
        <v>218,474336330037+8,20481503599674i</v>
      </c>
      <c r="L42" s="45" t="str">
        <f t="shared" si="1"/>
        <v>218,474336330037+8,20481503599674i</v>
      </c>
      <c r="M42" s="45" t="str">
        <f>IMPRODUCT(IMDIV('Vazio - Completo_FluxoConstante'!$B$16,IMSUM('Dados do Enunciado'!$C$17,'Vazio - Completo_FluxoConstante'!$B$16)),'Regul_Rend - Complet_FluxoConst'!L42)</f>
        <v>218,019146476751+8,18798800527517i</v>
      </c>
      <c r="N42" s="45" t="str">
        <f>IMDIV(M42,'Dados do Enunciado'!$G$11)</f>
        <v>10900,9573238375+409,399400263758i</v>
      </c>
      <c r="O42" s="45" t="str">
        <f t="shared" si="2"/>
        <v>10900,9573238375+409,399400263758i</v>
      </c>
      <c r="P42" s="5" t="str">
        <f t="shared" si="4"/>
        <v>8,11363636363636+5,02838020022517i</v>
      </c>
      <c r="Q42" s="5" t="str">
        <f>IMSUM(IMPRODUCT('Vazio - Completo_FluxoConstante'!$H$21,'Regul_Rend - Complet_FluxoConst'!$P42),$B$7)</f>
        <v>10912,856197037+367,116116139178i</v>
      </c>
      <c r="R42" s="44" t="str">
        <f>IMPRODUCT('Dados do Enunciado'!$G$11,'Regul_Rend - Complet_FluxoConst'!$Q42)</f>
        <v>218,25712394074+7,34232232278356i</v>
      </c>
      <c r="S42" s="44" t="str">
        <f>IMSUM(IMDIV('Regul_Rend - Complet_FluxoConst'!$R42,'Vazio - Completo_FluxoConstante'!$H$16),IMDIV($P42,'Dados do Enunciado'!$G$11))</f>
        <v>413,960066447989+248,966384767177i</v>
      </c>
      <c r="T42" s="45" t="str">
        <f t="shared" si="5"/>
        <v>218,25712394074+7,34232232278356i</v>
      </c>
      <c r="U42" s="45" t="str">
        <f>IMDIV(T42, 'Dados do Enunciado'!$G$11)</f>
        <v>10912,856197037+367,116116139178i</v>
      </c>
      <c r="V42" s="42">
        <f>IMREAL(IMPRODUCT(IMDIV(IMSUB(IMABS($O42), 'Regul_Rend - Complet_FluxoConst'!$B$7),'Regul_Rend - Complet_FluxoConst'!$B$7),100))</f>
        <v>-0.83052387221292001</v>
      </c>
      <c r="W42" s="46">
        <f>IMREAL(IMPRODUCT(IMDIV(IMSUB(IMABS($U42),'Regul_Rend - Complet_FluxoConst'!$B$7),'Regul_Rend - Complet_FluxoConst'!$B$7),100))</f>
        <v>-0.73609570512228595</v>
      </c>
      <c r="X42" s="42">
        <f t="shared" si="3"/>
        <v>96.493692579195596</v>
      </c>
      <c r="Y42" s="46">
        <f t="shared" si="6"/>
        <v>96.823825957314398</v>
      </c>
    </row>
    <row r="43" spans="1:25" x14ac:dyDescent="0.25">
      <c r="A43" s="42">
        <v>106000</v>
      </c>
      <c r="B43" s="42">
        <f>$A43*'Dados do Enunciado'!$C$25</f>
        <v>90100</v>
      </c>
      <c r="C43" s="42">
        <f>$A43*'Dados do Enunciado'!$E$25</f>
        <v>-55838.964890119525</v>
      </c>
      <c r="D43" s="42">
        <f>($A43/'Dados do Enunciado'!$A$11)*100</f>
        <v>42.4</v>
      </c>
      <c r="E43" s="43" t="str">
        <f>COMPLEX(($A43/$B$7)*'Dados do Enunciado'!$C$25, -($A43/$B$7)*'Dados do Enunciado'!$E$25)</f>
        <v>8,19090909090909+5,07626953546541i</v>
      </c>
      <c r="F43" s="43" t="str">
        <f>IMSUM(IMPRODUCT('Dados do Enunciado'!$A$17, 'Regul_Rend - Complet_FluxoConst'!$E43), 'Regul_Rend - Complet_FluxoConst'!$B$7)</f>
        <v>10987,8049689086+43,4582413051959i</v>
      </c>
      <c r="G43" s="43" t="str">
        <f>IMDIV($E43, 'Dados do Enunciado'!$G$11)</f>
        <v>409,545454545454+253,81347677327i</v>
      </c>
      <c r="H43" s="43" t="str">
        <f>IMPRODUCT('Dados do Enunciado'!$G$11,'Regul_Rend - Complet_FluxoConst'!F43)</f>
        <v>219,756099378172+0,869164826103918i</v>
      </c>
      <c r="I43" s="44" t="str">
        <f>IMDIV(H43,'Vazio - Completo_FluxoConstante'!$B$16)</f>
        <v>9,26882600152698-27,4975425341623i</v>
      </c>
      <c r="J43" s="44" t="str">
        <f t="shared" si="0"/>
        <v>418,814280546981+226,315934239108i</v>
      </c>
      <c r="K43" s="44" t="str">
        <f>IMSUM(IMPRODUCT('Dados do Enunciado'!$C$17,'Regul_Rend - Complet_FluxoConst'!J43),H43)</f>
        <v>218,45543176732+8,28295870550418i</v>
      </c>
      <c r="L43" s="45" t="str">
        <f t="shared" si="1"/>
        <v>218,45543176732+8,28295870550418i</v>
      </c>
      <c r="M43" s="45" t="str">
        <f>IMPRODUCT(IMDIV('Vazio - Completo_FluxoConstante'!$B$16,IMSUM('Dados do Enunciado'!$C$17,'Vazio - Completo_FluxoConstante'!$B$16)),'Regul_Rend - Complet_FluxoConst'!L43)</f>
        <v>218,000281205101+8,26596884342064i</v>
      </c>
      <c r="N43" s="45" t="str">
        <f>IMDIV(M43,'Dados do Enunciado'!$G$11)</f>
        <v>10900,014060255+413,298442171032i</v>
      </c>
      <c r="O43" s="45" t="str">
        <f t="shared" si="2"/>
        <v>10900,014060255+413,298442171032i</v>
      </c>
      <c r="P43" s="5" t="str">
        <f t="shared" si="4"/>
        <v>8,19090909090909+5,07626953546541i</v>
      </c>
      <c r="Q43" s="5" t="str">
        <f>IMSUM(IMPRODUCT('Vazio - Completo_FluxoConstante'!$H$21,'Regul_Rend - Complet_FluxoConst'!$P43),$B$7)</f>
        <v>10912,0262560564+370,612460102408i</v>
      </c>
      <c r="R43" s="44" t="str">
        <f>IMPRODUCT('Dados do Enunciado'!$G$11,'Regul_Rend - Complet_FluxoConst'!$Q43)</f>
        <v>218,240525121128+7,41224920204816i</v>
      </c>
      <c r="S43" s="44" t="str">
        <f>IMSUM(IMDIV('Regul_Rend - Complet_FluxoConst'!$R43,'Vazio - Completo_FluxoConstante'!$H$16),IMDIV($P43,'Dados do Enunciado'!$G$11))</f>
        <v>417,823954241555+251,363681845378i</v>
      </c>
      <c r="T43" s="45" t="str">
        <f t="shared" si="5"/>
        <v>218,240525121128+7,41224920204816i</v>
      </c>
      <c r="U43" s="45" t="str">
        <f>IMDIV(T43, 'Dados do Enunciado'!$G$11)</f>
        <v>10912,0262560564+370,612460102408i</v>
      </c>
      <c r="V43" s="42">
        <f>IMREAL(IMPRODUCT(IMDIV(IMSUB(IMABS($O43), 'Regul_Rend - Complet_FluxoConst'!$B$7),'Regul_Rend - Complet_FluxoConst'!$B$7),100))</f>
        <v>-0.83775623704381796</v>
      </c>
      <c r="W43" s="46">
        <f>IMREAL(IMPRODUCT(IMDIV(IMSUB(IMABS($U43),'Regul_Rend - Complet_FluxoConst'!$B$7),'Regul_Rend - Complet_FluxoConst'!$B$7),100))</f>
        <v>-0.74256252924864097</v>
      </c>
      <c r="X43" s="42">
        <f t="shared" si="3"/>
        <v>96.501091047077708</v>
      </c>
      <c r="Y43" s="46">
        <f t="shared" si="6"/>
        <v>96.830400908972805</v>
      </c>
    </row>
    <row r="44" spans="1:25" x14ac:dyDescent="0.25">
      <c r="A44" s="42">
        <v>107000</v>
      </c>
      <c r="B44" s="42">
        <f>$A44*'Dados do Enunciado'!$C$25</f>
        <v>90950</v>
      </c>
      <c r="C44" s="42">
        <f>$A44*'Dados do Enunciado'!$E$25</f>
        <v>-56365.747577762158</v>
      </c>
      <c r="D44" s="42">
        <f>($A44/'Dados do Enunciado'!$A$11)*100</f>
        <v>42.8</v>
      </c>
      <c r="E44" s="43" t="str">
        <f>COMPLEX(($A44/$B$7)*'Dados do Enunciado'!$C$25, -($A44/$B$7)*'Dados do Enunciado'!$E$25)</f>
        <v>8,26818181818182+5,12415887070565i</v>
      </c>
      <c r="F44" s="43" t="str">
        <f>IMSUM(IMPRODUCT('Dados do Enunciado'!$A$17, 'Regul_Rend - Complet_FluxoConst'!$E44), 'Regul_Rend - Complet_FluxoConst'!$B$7)</f>
        <v>10987,6899214455+43,8682247137355i</v>
      </c>
      <c r="G44" s="43" t="str">
        <f>IMDIV($E44, 'Dados do Enunciado'!$G$11)</f>
        <v>413,409090909091+256,207943535282i</v>
      </c>
      <c r="H44" s="43" t="str">
        <f>IMPRODUCT('Dados do Enunciado'!$G$11,'Regul_Rend - Complet_FluxoConst'!F44)</f>
        <v>219,75379842891+0,87736449427471i</v>
      </c>
      <c r="I44" s="44" t="str">
        <f>IMDIV(H44,'Vazio - Completo_FluxoConstante'!$B$16)</f>
        <v>9,2697574489951-27,4969124621563i</v>
      </c>
      <c r="J44" s="44" t="str">
        <f t="shared" si="0"/>
        <v>422,678848358086+228,711031073126i</v>
      </c>
      <c r="K44" s="44" t="str">
        <f>IMSUM(IMPRODUCT('Dados do Enunciado'!$C$17,'Regul_Rend - Complet_FluxoConst'!J44),H44)</f>
        <v>218,436527204604+8,36110237501163i</v>
      </c>
      <c r="L44" s="45" t="str">
        <f t="shared" si="1"/>
        <v>218,436527204604+8,36110237501163i</v>
      </c>
      <c r="M44" s="45" t="str">
        <f>IMPRODUCT(IMDIV('Vazio - Completo_FluxoConstante'!$B$16,IMSUM('Dados do Enunciado'!$C$17,'Vazio - Completo_FluxoConstante'!$B$16)),'Regul_Rend - Complet_FluxoConst'!L44)</f>
        <v>217,981415933452+8,34394968156612i</v>
      </c>
      <c r="N44" s="45" t="str">
        <f>IMDIV(M44,'Dados do Enunciado'!$G$11)</f>
        <v>10899,0707966726+417,197484078306i</v>
      </c>
      <c r="O44" s="45" t="str">
        <f t="shared" ref="O44:O75" si="7">N44</f>
        <v>10899,0707966726+417,197484078306i</v>
      </c>
      <c r="P44" s="5" t="str">
        <f t="shared" si="4"/>
        <v>8,26818181818182+5,12415887070565i</v>
      </c>
      <c r="Q44" s="5" t="str">
        <f>IMSUM(IMPRODUCT('Vazio - Completo_FluxoConstante'!$H$21,'Regul_Rend - Complet_FluxoConst'!$P44),$B$7)</f>
        <v>10911,1963150758+374,108804065639i</v>
      </c>
      <c r="R44" s="44" t="str">
        <f>IMPRODUCT('Dados do Enunciado'!$G$11,'Regul_Rend - Complet_FluxoConst'!$Q44)</f>
        <v>218,223926301516+7,48217608131278i</v>
      </c>
      <c r="S44" s="44" t="str">
        <f>IMSUM(IMDIV('Regul_Rend - Complet_FluxoConst'!$R44,'Vazio - Completo_FluxoConstante'!$H$16),IMDIV($P44,'Dados do Enunciado'!$G$11))</f>
        <v>421,687842035122+253,76097892358i</v>
      </c>
      <c r="T44" s="45" t="str">
        <f t="shared" si="5"/>
        <v>218,223926301516+7,48217608131278i</v>
      </c>
      <c r="U44" s="45" t="str">
        <f>IMDIV(T44, 'Dados do Enunciado'!$G$11)</f>
        <v>10911,1963150758+374,108804065639i</v>
      </c>
      <c r="V44" s="42">
        <f>IMREAL(IMPRODUCT(IMDIV(IMSUB(IMABS($O44), 'Regul_Rend - Complet_FluxoConst'!$B$7),'Regul_Rend - Complet_FluxoConst'!$B$7),100))</f>
        <v>-0.84497571666715099</v>
      </c>
      <c r="W44" s="46">
        <f>IMREAL(IMPRODUCT(IMDIV(IMSUB(IMABS($U44),'Regul_Rend - Complet_FluxoConst'!$B$7),'Regul_Rend - Complet_FluxoConst'!$B$7),100))</f>
        <v>-0.74901902210417204</v>
      </c>
      <c r="X44" s="42">
        <f t="shared" si="3"/>
        <v>96.508118630440592</v>
      </c>
      <c r="Y44" s="46">
        <f t="shared" si="6"/>
        <v>96.836640407108206</v>
      </c>
    </row>
    <row r="45" spans="1:25" x14ac:dyDescent="0.25">
      <c r="A45" s="42">
        <v>108000</v>
      </c>
      <c r="B45" s="42">
        <f>$A45*'Dados do Enunciado'!$C$25</f>
        <v>91800</v>
      </c>
      <c r="C45" s="42">
        <f>$A45*'Dados do Enunciado'!$E$25</f>
        <v>-56892.530265404799</v>
      </c>
      <c r="D45" s="42">
        <f>($A45/'Dados do Enunciado'!$A$11)*100</f>
        <v>43.2</v>
      </c>
      <c r="E45" s="43" t="str">
        <f>COMPLEX(($A45/$B$7)*'Dados do Enunciado'!$C$25, -($A45/$B$7)*'Dados do Enunciado'!$E$25)</f>
        <v>8,34545454545455+5,17204820594589i</v>
      </c>
      <c r="F45" s="43" t="str">
        <f>IMSUM(IMPRODUCT('Dados do Enunciado'!$A$17, 'Regul_Rend - Complet_FluxoConst'!$E45), 'Regul_Rend - Complet_FluxoConst'!$B$7)</f>
        <v>10987,5748739823+44,2782081222751i</v>
      </c>
      <c r="G45" s="43" t="str">
        <f>IMDIV($E45, 'Dados do Enunciado'!$G$11)</f>
        <v>417,272727272727+258,602410297295i</v>
      </c>
      <c r="H45" s="43" t="str">
        <f>IMPRODUCT('Dados do Enunciado'!$G$11,'Regul_Rend - Complet_FluxoConst'!F45)</f>
        <v>219,751497479646+0,885564162445502i</v>
      </c>
      <c r="I45" s="44" t="str">
        <f>IMDIV(H45,'Vazio - Completo_FluxoConstante'!$B$16)</f>
        <v>9,27068889646314-27,4962823901501i</v>
      </c>
      <c r="J45" s="44" t="str">
        <f t="shared" si="0"/>
        <v>426,54341616919+231,106127907145i</v>
      </c>
      <c r="K45" s="44" t="str">
        <f>IMSUM(IMPRODUCT('Dados do Enunciado'!$C$17,'Regul_Rend - Complet_FluxoConst'!J45),H45)</f>
        <v>218,417622641885+8,43924604451907i</v>
      </c>
      <c r="L45" s="45" t="str">
        <f t="shared" si="1"/>
        <v>218,417622641885+8,43924604451907i</v>
      </c>
      <c r="M45" s="45" t="str">
        <f>IMPRODUCT(IMDIV('Vazio - Completo_FluxoConstante'!$B$16,IMSUM('Dados do Enunciado'!$C$17,'Vazio - Completo_FluxoConstante'!$B$16)),'Regul_Rend - Complet_FluxoConst'!L45)</f>
        <v>217,962550661801+8,42193051971159i</v>
      </c>
      <c r="N45" s="45" t="str">
        <f>IMDIV(M45,'Dados do Enunciado'!$G$11)</f>
        <v>10898,12753309+421,09652598558i</v>
      </c>
      <c r="O45" s="45" t="str">
        <f t="shared" si="7"/>
        <v>10898,12753309+421,09652598558i</v>
      </c>
      <c r="P45" s="5" t="str">
        <f t="shared" si="4"/>
        <v>8,34545454545455+5,17204820594589i</v>
      </c>
      <c r="Q45" s="5" t="str">
        <f>IMSUM(IMPRODUCT('Vazio - Completo_FluxoConstante'!$H$21,'Regul_Rend - Complet_FluxoConst'!$P45),$B$7)</f>
        <v>10910,3663740952+377,605148028869i</v>
      </c>
      <c r="R45" s="44" t="str">
        <f>IMPRODUCT('Dados do Enunciado'!$G$11,'Regul_Rend - Complet_FluxoConst'!$Q45)</f>
        <v>218,207327481904+7,55210296057738i</v>
      </c>
      <c r="S45" s="44" t="str">
        <f>IMSUM(IMDIV('Regul_Rend - Complet_FluxoConst'!$R45,'Vazio - Completo_FluxoConstante'!$H$16),IMDIV($P45,'Dados do Enunciado'!$G$11))</f>
        <v>425,551729828688+256,158276001783i</v>
      </c>
      <c r="T45" s="45" t="str">
        <f t="shared" si="5"/>
        <v>218,207327481904+7,55210296057738i</v>
      </c>
      <c r="U45" s="45" t="str">
        <f>IMDIV(T45, 'Dados do Enunciado'!$G$11)</f>
        <v>10910,3663740952+377,605148028869i</v>
      </c>
      <c r="V45" s="42">
        <f>IMREAL(IMPRODUCT(IMDIV(IMSUB(IMABS($O45), 'Regul_Rend - Complet_FluxoConst'!$B$7),'Regul_Rend - Complet_FluxoConst'!$B$7),100))</f>
        <v>-0.85218230827089103</v>
      </c>
      <c r="W45" s="46">
        <f>IMREAL(IMPRODUCT(IMDIV(IMSUB(IMABS($U45),'Regul_Rend - Complet_FluxoConst'!$B$7),'Regul_Rend - Complet_FluxoConst'!$B$7),100))</f>
        <v>-0.75546518167254595</v>
      </c>
      <c r="X45" s="42">
        <f t="shared" si="3"/>
        <v>96.514785502229401</v>
      </c>
      <c r="Y45" s="46">
        <f t="shared" si="6"/>
        <v>96.842553665917791</v>
      </c>
    </row>
    <row r="46" spans="1:25" x14ac:dyDescent="0.25">
      <c r="A46" s="42">
        <v>109000</v>
      </c>
      <c r="B46" s="42">
        <f>$A46*'Dados do Enunciado'!$C$25</f>
        <v>92650</v>
      </c>
      <c r="C46" s="42">
        <f>$A46*'Dados do Enunciado'!$E$25</f>
        <v>-57419.312953047433</v>
      </c>
      <c r="D46" s="42">
        <f>($A46/'Dados do Enunciado'!$A$11)*100</f>
        <v>43.6</v>
      </c>
      <c r="E46" s="43" t="str">
        <f>COMPLEX(($A46/$B$7)*'Dados do Enunciado'!$C$25, -($A46/$B$7)*'Dados do Enunciado'!$E$25)</f>
        <v>8,42272727272727+5,21993754118613i</v>
      </c>
      <c r="F46" s="43" t="str">
        <f>IMSUM(IMPRODUCT('Dados do Enunciado'!$A$17, 'Regul_Rend - Complet_FluxoConst'!$E46), 'Regul_Rend - Complet_FluxoConst'!$B$7)</f>
        <v>10987,4598265192+44,6881915308147i</v>
      </c>
      <c r="G46" s="43" t="str">
        <f>IMDIV($E46, 'Dados do Enunciado'!$G$11)</f>
        <v>421,136363636364+260,996877059307i</v>
      </c>
      <c r="H46" s="43" t="str">
        <f>IMPRODUCT('Dados do Enunciado'!$G$11,'Regul_Rend - Complet_FluxoConst'!F46)</f>
        <v>219,749196530384+0,893763830616294i</v>
      </c>
      <c r="I46" s="44" t="str">
        <f>IMDIV(H46,'Vazio - Completo_FluxoConstante'!$B$16)</f>
        <v>9,27162034393126-27,495652318144i</v>
      </c>
      <c r="J46" s="44" t="str">
        <f t="shared" si="0"/>
        <v>430,407983980295+233,501224741163i</v>
      </c>
      <c r="K46" s="44" t="str">
        <f>IMSUM(IMPRODUCT('Dados do Enunciado'!$C$17,'Regul_Rend - Complet_FluxoConst'!J46),H46)</f>
        <v>218,398718079168+8,51738971402653i</v>
      </c>
      <c r="L46" s="45" t="str">
        <f t="shared" si="1"/>
        <v>218,398718079168+8,51738971402653i</v>
      </c>
      <c r="M46" s="45" t="str">
        <f>IMPRODUCT(IMDIV('Vazio - Completo_FluxoConstante'!$B$16,IMSUM('Dados do Enunciado'!$C$17,'Vazio - Completo_FluxoConstante'!$B$16)),'Regul_Rend - Complet_FluxoConst'!L46)</f>
        <v>217,943685390151+8,49991135785708i</v>
      </c>
      <c r="N46" s="45" t="str">
        <f>IMDIV(M46,'Dados do Enunciado'!$G$11)</f>
        <v>10897,1842695075+424,995567892854i</v>
      </c>
      <c r="O46" s="45" t="str">
        <f t="shared" si="7"/>
        <v>10897,1842695075+424,995567892854i</v>
      </c>
      <c r="P46" s="5" t="str">
        <f t="shared" si="4"/>
        <v>8,42272727272727+5,21993754118613i</v>
      </c>
      <c r="Q46" s="5" t="str">
        <f>IMSUM(IMPRODUCT('Vazio - Completo_FluxoConstante'!$H$21,'Regul_Rend - Complet_FluxoConst'!$P46),$B$7)</f>
        <v>10909,5364331146+381,101491992099i</v>
      </c>
      <c r="R46" s="44" t="str">
        <f>IMPRODUCT('Dados do Enunciado'!$G$11,'Regul_Rend - Complet_FluxoConst'!$Q46)</f>
        <v>218,190728662292+7,62202983984198i</v>
      </c>
      <c r="S46" s="44" t="str">
        <f>IMSUM(IMDIV('Regul_Rend - Complet_FluxoConst'!$R46,'Vazio - Completo_FluxoConstante'!$H$16),IMDIV($P46,'Dados do Enunciado'!$G$11))</f>
        <v>429,415617622255+258,555573079985i</v>
      </c>
      <c r="T46" s="45" t="str">
        <f t="shared" si="5"/>
        <v>218,190728662292+7,62202983984198i</v>
      </c>
      <c r="U46" s="45" t="str">
        <f>IMDIV(T46, 'Dados do Enunciado'!$G$11)</f>
        <v>10909,5364331146+381,101491992099i</v>
      </c>
      <c r="V46" s="42">
        <f>IMREAL(IMPRODUCT(IMDIV(IMSUB(IMABS($O46), 'Regul_Rend - Complet_FluxoConst'!$B$7),'Regul_Rend - Complet_FluxoConst'!$B$7),100))</f>
        <v>-0.85937600904182398</v>
      </c>
      <c r="W46" s="46">
        <f>IMREAL(IMPRODUCT(IMDIV(IMSUB(IMABS($U46),'Regul_Rend - Complet_FluxoConst'!$B$7),'Regul_Rend - Complet_FluxoConst'!$B$7),100))</f>
        <v>-0.761901005940126</v>
      </c>
      <c r="X46" s="42">
        <f t="shared" si="3"/>
        <v>96.521101469994903</v>
      </c>
      <c r="Y46" s="46">
        <f t="shared" si="6"/>
        <v>96.848149567927393</v>
      </c>
    </row>
    <row r="47" spans="1:25" x14ac:dyDescent="0.25">
      <c r="A47" s="42">
        <v>110000</v>
      </c>
      <c r="B47" s="42">
        <f>$A47*'Dados do Enunciado'!$C$25</f>
        <v>93500</v>
      </c>
      <c r="C47" s="42">
        <f>$A47*'Dados do Enunciado'!$E$25</f>
        <v>-57946.095640690073</v>
      </c>
      <c r="D47" s="42">
        <f>($A47/'Dados do Enunciado'!$A$11)*100</f>
        <v>44</v>
      </c>
      <c r="E47" s="43" t="str">
        <f>COMPLEX(($A47/$B$7)*'Dados do Enunciado'!$C$25, -($A47/$B$7)*'Dados do Enunciado'!$E$25)</f>
        <v>8,5+5,26782687642637i</v>
      </c>
      <c r="F47" s="43" t="str">
        <f>IMSUM(IMPRODUCT('Dados do Enunciado'!$A$17, 'Regul_Rend - Complet_FluxoConst'!$E47), 'Regul_Rend - Complet_FluxoConst'!$B$7)</f>
        <v>10987,3447790561+45,0981749393543i</v>
      </c>
      <c r="G47" s="43" t="str">
        <f>IMDIV($E47, 'Dados do Enunciado'!$G$11)</f>
        <v>425+263,391343821319i</v>
      </c>
      <c r="H47" s="43" t="str">
        <f>IMPRODUCT('Dados do Enunciado'!$G$11,'Regul_Rend - Complet_FluxoConst'!F47)</f>
        <v>219,746895581122+0,901963498787086i</v>
      </c>
      <c r="I47" s="44" t="str">
        <f>IMDIV(H47,'Vazio - Completo_FluxoConstante'!$B$16)</f>
        <v>9,27255179139938-27,495022246138i</v>
      </c>
      <c r="J47" s="44" t="str">
        <f t="shared" si="0"/>
        <v>434,272551791399+235,896321575181i</v>
      </c>
      <c r="K47" s="44" t="str">
        <f>IMSUM(IMPRODUCT('Dados do Enunciado'!$C$17,'Regul_Rend - Complet_FluxoConst'!J47),H47)</f>
        <v>218,379813516451+8,59553338353398i</v>
      </c>
      <c r="L47" s="45" t="str">
        <f t="shared" si="1"/>
        <v>218,379813516451+8,59553338353398i</v>
      </c>
      <c r="M47" s="45" t="str">
        <f>IMPRODUCT(IMDIV('Vazio - Completo_FluxoConstante'!$B$16,IMSUM('Dados do Enunciado'!$C$17,'Vazio - Completo_FluxoConstante'!$B$16)),'Regul_Rend - Complet_FluxoConst'!L47)</f>
        <v>217,924820118501+8,57789219600255i</v>
      </c>
      <c r="N47" s="45" t="str">
        <f>IMDIV(M47,'Dados do Enunciado'!$G$11)</f>
        <v>10896,2410059251+428,894609800127i</v>
      </c>
      <c r="O47" s="45" t="str">
        <f t="shared" si="7"/>
        <v>10896,2410059251+428,894609800127i</v>
      </c>
      <c r="P47" s="5" t="str">
        <f t="shared" si="4"/>
        <v>8,5+5,26782687642637i</v>
      </c>
      <c r="Q47" s="5" t="str">
        <f>IMSUM(IMPRODUCT('Vazio - Completo_FluxoConstante'!$H$21,'Regul_Rend - Complet_FluxoConst'!$P47),$B$7)</f>
        <v>10908,706492134+384,59783595533i</v>
      </c>
      <c r="R47" s="44" t="str">
        <f>IMPRODUCT('Dados do Enunciado'!$G$11,'Regul_Rend - Complet_FluxoConst'!$Q47)</f>
        <v>218,17412984268+7,6919567191066i</v>
      </c>
      <c r="S47" s="44" t="str">
        <f>IMSUM(IMDIV('Regul_Rend - Complet_FluxoConst'!$R47,'Vazio - Completo_FluxoConstante'!$H$16),IMDIV($P47,'Dados do Enunciado'!$G$11))</f>
        <v>433,279505415821+260,952870158187i</v>
      </c>
      <c r="T47" s="45" t="str">
        <f t="shared" si="5"/>
        <v>218,17412984268+7,6919567191066i</v>
      </c>
      <c r="U47" s="45" t="str">
        <f>IMDIV(T47, 'Dados do Enunciado'!$G$11)</f>
        <v>10908,706492134+384,59783595533i</v>
      </c>
      <c r="V47" s="42">
        <f>IMREAL(IMPRODUCT(IMDIV(IMSUB(IMABS($O47), 'Regul_Rend - Complet_FluxoConst'!$B$7),'Regul_Rend - Complet_FluxoConst'!$B$7),100))</f>
        <v>-0.86655681617364499</v>
      </c>
      <c r="W47" s="46">
        <f>IMREAL(IMPRODUCT(IMDIV(IMSUB(IMABS($U47),'Regul_Rend - Complet_FluxoConst'!$B$7),'Regul_Rend - Complet_FluxoConst'!$B$7),100))</f>
        <v>-0.76832649289593602</v>
      </c>
      <c r="X47" s="42">
        <f t="shared" si="3"/>
        <v>96.527075992158601</v>
      </c>
      <c r="Y47" s="46">
        <f t="shared" si="6"/>
        <v>96.853436678782302</v>
      </c>
    </row>
    <row r="48" spans="1:25" x14ac:dyDescent="0.25">
      <c r="A48" s="42">
        <v>111000</v>
      </c>
      <c r="B48" s="42">
        <f>$A48*'Dados do Enunciado'!$C$25</f>
        <v>94350</v>
      </c>
      <c r="C48" s="42">
        <f>$A48*'Dados do Enunciado'!$E$25</f>
        <v>-58472.878328332707</v>
      </c>
      <c r="D48" s="42">
        <f>($A48/'Dados do Enunciado'!$A$11)*100</f>
        <v>44.4</v>
      </c>
      <c r="E48" s="43" t="str">
        <f>COMPLEX(($A48/$B$7)*'Dados do Enunciado'!$C$25, -($A48/$B$7)*'Dados do Enunciado'!$E$25)</f>
        <v>8,57727272727273+5,31571621166661i</v>
      </c>
      <c r="F48" s="43" t="str">
        <f>IMSUM(IMPRODUCT('Dados do Enunciado'!$A$17, 'Regul_Rend - Complet_FluxoConst'!$E48), 'Regul_Rend - Complet_FluxoConst'!$B$7)</f>
        <v>10987,229731593+45,5081583478939i</v>
      </c>
      <c r="G48" s="43" t="str">
        <f>IMDIV($E48, 'Dados do Enunciado'!$G$11)</f>
        <v>428,863636363636+265,78581058333i</v>
      </c>
      <c r="H48" s="43" t="str">
        <f>IMPRODUCT('Dados do Enunciado'!$G$11,'Regul_Rend - Complet_FluxoConst'!F48)</f>
        <v>219,74459463186+0,910163166957878i</v>
      </c>
      <c r="I48" s="44" t="str">
        <f>IMDIV(H48,'Vazio - Completo_FluxoConstante'!$B$16)</f>
        <v>9,27348323886751-27,494392174132i</v>
      </c>
      <c r="J48" s="44" t="str">
        <f t="shared" si="0"/>
        <v>438,137119602504+238,291418409198i</v>
      </c>
      <c r="K48" s="44" t="str">
        <f>IMSUM(IMPRODUCT('Dados do Enunciado'!$C$17,'Regul_Rend - Complet_FluxoConst'!J48),H48)</f>
        <v>218,360908953735+8,67367705304143i</v>
      </c>
      <c r="L48" s="45" t="str">
        <f t="shared" si="1"/>
        <v>218,360908953735+8,67367705304143i</v>
      </c>
      <c r="M48" s="45" t="str">
        <f>IMPRODUCT(IMDIV('Vazio - Completo_FluxoConstante'!$B$16,IMSUM('Dados do Enunciado'!$C$17,'Vazio - Completo_FluxoConstante'!$B$16)),'Regul_Rend - Complet_FluxoConst'!L48)</f>
        <v>217,905954846853+8,65587303414803i</v>
      </c>
      <c r="N48" s="45" t="str">
        <f>IMDIV(M48,'Dados do Enunciado'!$G$11)</f>
        <v>10895,2977423427+432,793651707401i</v>
      </c>
      <c r="O48" s="45" t="str">
        <f t="shared" si="7"/>
        <v>10895,2977423427+432,793651707401i</v>
      </c>
      <c r="P48" s="5" t="str">
        <f t="shared" si="4"/>
        <v>8,57727272727273+5,31571621166661i</v>
      </c>
      <c r="Q48" s="5" t="str">
        <f>IMSUM(IMPRODUCT('Vazio - Completo_FluxoConstante'!$H$21,'Regul_Rend - Complet_FluxoConst'!$P48),$B$7)</f>
        <v>10907,8765511534+388,09417991856i</v>
      </c>
      <c r="R48" s="44" t="str">
        <f>IMPRODUCT('Dados do Enunciado'!$G$11,'Regul_Rend - Complet_FluxoConst'!$Q48)</f>
        <v>218,157531023068+7,7618835983712i</v>
      </c>
      <c r="S48" s="44" t="str">
        <f>IMSUM(IMDIV('Regul_Rend - Complet_FluxoConst'!$R48,'Vazio - Completo_FluxoConstante'!$H$16),IMDIV($P48,'Dados do Enunciado'!$G$11))</f>
        <v>437,143393209387+263,350167236387i</v>
      </c>
      <c r="T48" s="45" t="str">
        <f t="shared" si="5"/>
        <v>218,157531023068+7,7618835983712i</v>
      </c>
      <c r="U48" s="45" t="str">
        <f>IMDIV(T48, 'Dados do Enunciado'!$G$11)</f>
        <v>10907,8765511534+388,09417991856i</v>
      </c>
      <c r="V48" s="42">
        <f>IMREAL(IMPRODUCT(IMDIV(IMSUB(IMABS($O48), 'Regul_Rend - Complet_FluxoConst'!$B$7),'Regul_Rend - Complet_FluxoConst'!$B$7),100))</f>
        <v>-0.87372472686516101</v>
      </c>
      <c r="W48" s="46">
        <f>IMREAL(IMPRODUCT(IMDIV(IMSUB(IMABS($U48),'Regul_Rend - Complet_FluxoConst'!$B$7),'Regul_Rend - Complet_FluxoConst'!$B$7),100))</f>
        <v>-0.77474164053181305</v>
      </c>
      <c r="X48" s="42">
        <f t="shared" si="3"/>
        <v>96.532718193402999</v>
      </c>
      <c r="Y48" s="46">
        <f t="shared" si="6"/>
        <v>96.858423261249001</v>
      </c>
    </row>
    <row r="49" spans="1:25" x14ac:dyDescent="0.25">
      <c r="A49" s="42">
        <v>112000</v>
      </c>
      <c r="B49" s="42">
        <f>$A49*'Dados do Enunciado'!$C$25</f>
        <v>95200</v>
      </c>
      <c r="C49" s="42">
        <f>$A49*'Dados do Enunciado'!$E$25</f>
        <v>-58999.661015975347</v>
      </c>
      <c r="D49" s="42">
        <f>($A49/'Dados do Enunciado'!$A$11)*100</f>
        <v>44.800000000000004</v>
      </c>
      <c r="E49" s="43" t="str">
        <f>COMPLEX(($A49/$B$7)*'Dados do Enunciado'!$C$25, -($A49/$B$7)*'Dados do Enunciado'!$E$25)</f>
        <v>8,65454545454545+5,36360554690685i</v>
      </c>
      <c r="F49" s="43" t="str">
        <f>IMSUM(IMPRODUCT('Dados do Enunciado'!$A$17, 'Regul_Rend - Complet_FluxoConst'!$E49), 'Regul_Rend - Complet_FluxoConst'!$B$7)</f>
        <v>10987,1146841298+45,9181417564334i</v>
      </c>
      <c r="G49" s="43" t="str">
        <f>IMDIV($E49, 'Dados do Enunciado'!$G$11)</f>
        <v>432,727272727273+268,180277345343i</v>
      </c>
      <c r="H49" s="43" t="str">
        <f>IMPRODUCT('Dados do Enunciado'!$G$11,'Regul_Rend - Complet_FluxoConst'!F49)</f>
        <v>219,742293682596+0,918362835128668i</v>
      </c>
      <c r="I49" s="44" t="str">
        <f>IMDIV(H49,'Vazio - Completo_FluxoConstante'!$B$16)</f>
        <v>9,27441468633554-27,4937621021257i</v>
      </c>
      <c r="J49" s="44" t="str">
        <f t="shared" si="0"/>
        <v>442,001687413609+240,686515243217i</v>
      </c>
      <c r="K49" s="44" t="str">
        <f>IMSUM(IMPRODUCT('Dados do Enunciado'!$C$17,'Regul_Rend - Complet_FluxoConst'!J49),H49)</f>
        <v>218,342004391016+8,75182072254889i</v>
      </c>
      <c r="L49" s="45" t="str">
        <f t="shared" si="1"/>
        <v>218,342004391016+8,75182072254889i</v>
      </c>
      <c r="M49" s="45" t="str">
        <f>IMPRODUCT(IMDIV('Vazio - Completo_FluxoConstante'!$B$16,IMSUM('Dados do Enunciado'!$C$17,'Vazio - Completo_FluxoConstante'!$B$16)),'Regul_Rend - Complet_FluxoConst'!L49)</f>
        <v>217,887089575201+8,73385387229352i</v>
      </c>
      <c r="N49" s="45" t="str">
        <f>IMDIV(M49,'Dados do Enunciado'!$G$11)</f>
        <v>10894,35447876+436,692693614676i</v>
      </c>
      <c r="O49" s="45" t="str">
        <f t="shared" si="7"/>
        <v>10894,35447876+436,692693614676i</v>
      </c>
      <c r="P49" s="5" t="str">
        <f t="shared" si="4"/>
        <v>8,65454545454545+5,36360554690685i</v>
      </c>
      <c r="Q49" s="5" t="str">
        <f>IMSUM(IMPRODUCT('Vazio - Completo_FluxoConstante'!$H$21,'Regul_Rend - Complet_FluxoConst'!$P49),$B$7)</f>
        <v>10907,0466101728+391,59052388179i</v>
      </c>
      <c r="R49" s="44" t="str">
        <f>IMPRODUCT('Dados do Enunciado'!$G$11,'Regul_Rend - Complet_FluxoConst'!$Q49)</f>
        <v>218,140932203456+7,8318104776358i</v>
      </c>
      <c r="S49" s="44" t="str">
        <f>IMSUM(IMDIV('Regul_Rend - Complet_FluxoConst'!$R49,'Vazio - Completo_FluxoConstante'!$H$16),IMDIV($P49,'Dados do Enunciado'!$G$11))</f>
        <v>441,007281002954+265,74746431459i</v>
      </c>
      <c r="T49" s="45" t="str">
        <f t="shared" si="5"/>
        <v>218,140932203456+7,8318104776358i</v>
      </c>
      <c r="U49" s="45" t="str">
        <f>IMDIV(T49, 'Dados do Enunciado'!$G$11)</f>
        <v>10907,0466101728+391,59052388179i</v>
      </c>
      <c r="V49" s="42">
        <f>IMREAL(IMPRODUCT(IMDIV(IMSUB(IMABS($O49), 'Regul_Rend - Complet_FluxoConst'!$B$7),'Regul_Rend - Complet_FluxoConst'!$B$7),100))</f>
        <v>-0.880879738321246</v>
      </c>
      <c r="W49" s="46">
        <f>IMREAL(IMPRODUCT(IMDIV(IMSUB(IMABS($U49),'Regul_Rend - Complet_FluxoConst'!$B$7),'Regul_Rend - Complet_FluxoConst'!$B$7),100))</f>
        <v>-0.78114644684218604</v>
      </c>
      <c r="X49" s="42">
        <f t="shared" si="3"/>
        <v>96.538036879266002</v>
      </c>
      <c r="Y49" s="46">
        <f t="shared" si="6"/>
        <v>96.863117288485597</v>
      </c>
    </row>
    <row r="50" spans="1:25" x14ac:dyDescent="0.25">
      <c r="A50" s="42">
        <v>113000</v>
      </c>
      <c r="B50" s="42">
        <f>$A50*'Dados do Enunciado'!$C$25</f>
        <v>96050</v>
      </c>
      <c r="C50" s="42">
        <f>$A50*'Dados do Enunciado'!$E$25</f>
        <v>-59526.443703617981</v>
      </c>
      <c r="D50" s="42">
        <f>($A50/'Dados do Enunciado'!$A$11)*100</f>
        <v>45.2</v>
      </c>
      <c r="E50" s="43" t="str">
        <f>COMPLEX(($A50/$B$7)*'Dados do Enunciado'!$C$25, -($A50/$B$7)*'Dados do Enunciado'!$E$25)</f>
        <v>8,73181818181818+5,41149488214709i</v>
      </c>
      <c r="F50" s="43" t="str">
        <f>IMSUM(IMPRODUCT('Dados do Enunciado'!$A$17, 'Regul_Rend - Complet_FluxoConst'!$E50), 'Regul_Rend - Complet_FluxoConst'!$B$7)</f>
        <v>10986,9996366667+46,328125164973i</v>
      </c>
      <c r="G50" s="43" t="str">
        <f>IMDIV($E50, 'Dados do Enunciado'!$G$11)</f>
        <v>436,590909090909+270,574744107354i</v>
      </c>
      <c r="H50" s="43" t="str">
        <f>IMPRODUCT('Dados do Enunciado'!$G$11,'Regul_Rend - Complet_FluxoConst'!F50)</f>
        <v>219,739992733334+0,92656250329946i</v>
      </c>
      <c r="I50" s="44" t="str">
        <f>IMDIV(H50,'Vazio - Completo_FluxoConstante'!$B$16)</f>
        <v>9,27534613380367-27,4931320301197i</v>
      </c>
      <c r="J50" s="44" t="str">
        <f t="shared" si="0"/>
        <v>445,866255224713+243,081612077234i</v>
      </c>
      <c r="K50" s="44" t="str">
        <f>IMSUM(IMPRODUCT('Dados do Enunciado'!$C$17,'Regul_Rend - Complet_FluxoConst'!J50),H50)</f>
        <v>218,323099828299+8,82996439205632i</v>
      </c>
      <c r="L50" s="45" t="str">
        <f t="shared" si="1"/>
        <v>218,323099828299+8,82996439205632i</v>
      </c>
      <c r="M50" s="45" t="str">
        <f>IMPRODUCT(IMDIV('Vazio - Completo_FluxoConstante'!$B$16,IMSUM('Dados do Enunciado'!$C$17,'Vazio - Completo_FluxoConstante'!$B$16)),'Regul_Rend - Complet_FluxoConst'!L50)</f>
        <v>217,868224303551+8,81183471043898i</v>
      </c>
      <c r="N50" s="45" t="str">
        <f>IMDIV(M50,'Dados do Enunciado'!$G$11)</f>
        <v>10893,4112151775+440,591735521949i</v>
      </c>
      <c r="O50" s="45" t="str">
        <f t="shared" si="7"/>
        <v>10893,4112151775+440,591735521949i</v>
      </c>
      <c r="P50" s="5" t="str">
        <f t="shared" si="4"/>
        <v>8,73181818181818+5,41149488214709i</v>
      </c>
      <c r="Q50" s="5" t="str">
        <f>IMSUM(IMPRODUCT('Vazio - Completo_FluxoConstante'!$H$21,'Regul_Rend - Complet_FluxoConst'!$P50),$B$7)</f>
        <v>10906,2166691922+395,08686784502i</v>
      </c>
      <c r="R50" s="44" t="str">
        <f>IMPRODUCT('Dados do Enunciado'!$G$11,'Regul_Rend - Complet_FluxoConst'!$Q50)</f>
        <v>218,124333383844+7,9017373569004i</v>
      </c>
      <c r="S50" s="44" t="str">
        <f>IMSUM(IMDIV('Regul_Rend - Complet_FluxoConst'!$R50,'Vazio - Completo_FluxoConstante'!$H$16),IMDIV($P50,'Dados do Enunciado'!$G$11))</f>
        <v>444,87116879652+268,144761392791i</v>
      </c>
      <c r="T50" s="45" t="str">
        <f t="shared" si="5"/>
        <v>218,124333383844+7,9017373569004i</v>
      </c>
      <c r="U50" s="45" t="str">
        <f>IMDIV(T50, 'Dados do Enunciado'!$G$11)</f>
        <v>10906,2166691922+395,08686784502i</v>
      </c>
      <c r="V50" s="42">
        <f>IMREAL(IMPRODUCT(IMDIV(IMSUB(IMABS($O50), 'Regul_Rend - Complet_FluxoConst'!$B$7),'Regul_Rend - Complet_FluxoConst'!$B$7),100))</f>
        <v>-0.88802184774375004</v>
      </c>
      <c r="W50" s="46">
        <f>IMREAL(IMPRODUCT(IMDIV(IMSUB(IMABS($U50),'Regul_Rend - Complet_FluxoConst'!$B$7),'Regul_Rend - Complet_FluxoConst'!$B$7),100))</f>
        <v>-0.78754090982431701</v>
      </c>
      <c r="X50" s="42">
        <f t="shared" si="3"/>
        <v>96.543040549964402</v>
      </c>
      <c r="Y50" s="46">
        <f t="shared" si="6"/>
        <v>96.86752645661781</v>
      </c>
    </row>
    <row r="51" spans="1:25" x14ac:dyDescent="0.25">
      <c r="A51" s="42">
        <v>114000</v>
      </c>
      <c r="B51" s="42">
        <f>$A51*'Dados do Enunciado'!$C$25</f>
        <v>96900</v>
      </c>
      <c r="C51" s="42">
        <f>$A51*'Dados do Enunciado'!$E$25</f>
        <v>-60053.226391260621</v>
      </c>
      <c r="D51" s="42">
        <f>($A51/'Dados do Enunciado'!$A$11)*100</f>
        <v>45.6</v>
      </c>
      <c r="E51" s="43" t="str">
        <f>COMPLEX(($A51/$B$7)*'Dados do Enunciado'!$C$25, -($A51/$B$7)*'Dados do Enunciado'!$E$25)</f>
        <v>8,80909090909091+5,45938421738733i</v>
      </c>
      <c r="F51" s="43" t="str">
        <f>IMSUM(IMPRODUCT('Dados do Enunciado'!$A$17, 'Regul_Rend - Complet_FluxoConst'!$E51), 'Regul_Rend - Complet_FluxoConst'!$B$7)</f>
        <v>10986,8845892036+46,7381085735126i</v>
      </c>
      <c r="G51" s="43" t="str">
        <f>IMDIV($E51, 'Dados do Enunciado'!$G$11)</f>
        <v>440,454545454545+272,969210869367i</v>
      </c>
      <c r="H51" s="43" t="str">
        <f>IMPRODUCT('Dados do Enunciado'!$G$11,'Regul_Rend - Complet_FluxoConst'!F51)</f>
        <v>219,737691784072+0,934762171470252i</v>
      </c>
      <c r="I51" s="44" t="str">
        <f>IMDIV(H51,'Vazio - Completo_FluxoConstante'!$B$16)</f>
        <v>9,27627758127179-27,4925019581137i</v>
      </c>
      <c r="J51" s="44" t="str">
        <f t="shared" si="0"/>
        <v>449,730823035817+245,476708911253i</v>
      </c>
      <c r="K51" s="44" t="str">
        <f>IMSUM(IMPRODUCT('Dados do Enunciado'!$C$17,'Regul_Rend - Complet_FluxoConst'!J51),H51)</f>
        <v>218,304195265582+8,90810806156377i</v>
      </c>
      <c r="L51" s="45" t="str">
        <f t="shared" si="1"/>
        <v>218,304195265582+8,90810806156377i</v>
      </c>
      <c r="M51" s="45" t="str">
        <f>IMPRODUCT(IMDIV('Vazio - Completo_FluxoConstante'!$B$16,IMSUM('Dados do Enunciado'!$C$17,'Vazio - Completo_FluxoConstante'!$B$16)),'Regul_Rend - Complet_FluxoConst'!L51)</f>
        <v>217,849359031901+8,88981554858446i</v>
      </c>
      <c r="N51" s="45" t="str">
        <f>IMDIV(M51,'Dados do Enunciado'!$G$11)</f>
        <v>10892,4679515951+444,490777429223i</v>
      </c>
      <c r="O51" s="45" t="str">
        <f t="shared" si="7"/>
        <v>10892,4679515951+444,490777429223i</v>
      </c>
      <c r="P51" s="5" t="str">
        <f t="shared" si="4"/>
        <v>8,80909090909091+5,45938421738733i</v>
      </c>
      <c r="Q51" s="5" t="str">
        <f>IMSUM(IMPRODUCT('Vazio - Completo_FluxoConstante'!$H$21,'Regul_Rend - Complet_FluxoConst'!$P51),$B$7)</f>
        <v>10905,3867282116+398,583211808251i</v>
      </c>
      <c r="R51" s="44" t="str">
        <f>IMPRODUCT('Dados do Enunciado'!$G$11,'Regul_Rend - Complet_FluxoConst'!$Q51)</f>
        <v>218,107734564232+7,97166423616502i</v>
      </c>
      <c r="S51" s="44" t="str">
        <f>IMSUM(IMDIV('Regul_Rend - Complet_FluxoConst'!$R51,'Vazio - Completo_FluxoConstante'!$H$16),IMDIV($P51,'Dados do Enunciado'!$G$11))</f>
        <v>448,735056590086+270,542058470994i</v>
      </c>
      <c r="T51" s="45" t="str">
        <f t="shared" si="5"/>
        <v>218,107734564232+7,97166423616502i</v>
      </c>
      <c r="U51" s="45" t="str">
        <f>IMDIV(T51, 'Dados do Enunciado'!$G$11)</f>
        <v>10905,3867282116+398,583211808251i</v>
      </c>
      <c r="V51" s="42">
        <f>IMREAL(IMPRODUCT(IMDIV(IMSUB(IMABS($O51), 'Regul_Rend - Complet_FluxoConst'!$B$7),'Regul_Rend - Complet_FluxoConst'!$B$7),100))</f>
        <v>-0.89515105234414405</v>
      </c>
      <c r="W51" s="46">
        <f>IMREAL(IMPRODUCT(IMDIV(IMSUB(IMABS($U51),'Regul_Rend - Complet_FluxoConst'!$B$7),'Regul_Rend - Complet_FluxoConst'!$B$7),100))</f>
        <v>-0.79392502747804605</v>
      </c>
      <c r="X51" s="42">
        <f t="shared" si="3"/>
        <v>96.547737413517794</v>
      </c>
      <c r="Y51" s="46">
        <f t="shared" si="6"/>
        <v>96.871658196665194</v>
      </c>
    </row>
    <row r="52" spans="1:25" x14ac:dyDescent="0.25">
      <c r="A52" s="42">
        <v>115000</v>
      </c>
      <c r="B52" s="42">
        <f>$A52*'Dados do Enunciado'!$C$25</f>
        <v>97750</v>
      </c>
      <c r="C52" s="42">
        <f>$A52*'Dados do Enunciado'!$E$25</f>
        <v>-60580.009078903255</v>
      </c>
      <c r="D52" s="42">
        <f>($A52/'Dados do Enunciado'!$A$11)*100</f>
        <v>46</v>
      </c>
      <c r="E52" s="43" t="str">
        <f>COMPLEX(($A52/$B$7)*'Dados do Enunciado'!$C$25, -($A52/$B$7)*'Dados do Enunciado'!$E$25)</f>
        <v>8,88636363636364+5,50727355262757i</v>
      </c>
      <c r="F52" s="43" t="str">
        <f>IMSUM(IMPRODUCT('Dados do Enunciado'!$A$17, 'Regul_Rend - Complet_FluxoConst'!$E52), 'Regul_Rend - Complet_FluxoConst'!$B$7)</f>
        <v>10986,7695417404+47,1480919820522i</v>
      </c>
      <c r="G52" s="43" t="str">
        <f>IMDIV($E52, 'Dados do Enunciado'!$G$11)</f>
        <v>444,318181818182+275,363677631378i</v>
      </c>
      <c r="H52" s="43" t="str">
        <f>IMPRODUCT('Dados do Enunciado'!$G$11,'Regul_Rend - Complet_FluxoConst'!F52)</f>
        <v>219,735390834808+0,942961839641044i</v>
      </c>
      <c r="I52" s="44" t="str">
        <f>IMDIV(H52,'Vazio - Completo_FluxoConstante'!$B$16)</f>
        <v>9,27720902873983-27,4918718861074i</v>
      </c>
      <c r="J52" s="44" t="str">
        <f t="shared" si="0"/>
        <v>453,595390846922+247,871805745271i</v>
      </c>
      <c r="K52" s="44" t="str">
        <f>IMSUM(IMPRODUCT('Dados do Enunciado'!$C$17,'Regul_Rend - Complet_FluxoConst'!J52),H52)</f>
        <v>218,285290702864+8,98625173107122i</v>
      </c>
      <c r="L52" s="45" t="str">
        <f t="shared" si="1"/>
        <v>218,285290702864+8,98625173107122i</v>
      </c>
      <c r="M52" s="45" t="str">
        <f>IMPRODUCT(IMDIV('Vazio - Completo_FluxoConstante'!$B$16,IMSUM('Dados do Enunciado'!$C$17,'Vazio - Completo_FluxoConstante'!$B$16)),'Regul_Rend - Complet_FluxoConst'!L52)</f>
        <v>217,830493760251+8,96779638672994i</v>
      </c>
      <c r="N52" s="45" t="str">
        <f>IMDIV(M52,'Dados do Enunciado'!$G$11)</f>
        <v>10891,5246880125+448,389819336497i</v>
      </c>
      <c r="O52" s="45" t="str">
        <f t="shared" si="7"/>
        <v>10891,5246880125+448,389819336497i</v>
      </c>
      <c r="P52" s="5" t="str">
        <f t="shared" si="4"/>
        <v>8,88636363636364+5,50727355262757i</v>
      </c>
      <c r="Q52" s="5" t="str">
        <f>IMSUM(IMPRODUCT('Vazio - Completo_FluxoConstante'!$H$21,'Regul_Rend - Complet_FluxoConst'!$P52),$B$7)</f>
        <v>10904,556787231+402,079555771481i</v>
      </c>
      <c r="R52" s="44" t="str">
        <f>IMPRODUCT('Dados do Enunciado'!$G$11,'Regul_Rend - Complet_FluxoConst'!$Q52)</f>
        <v>218,09113574462+8,04159111542962i</v>
      </c>
      <c r="S52" s="44" t="str">
        <f>IMSUM(IMDIV('Regul_Rend - Complet_FluxoConst'!$R52,'Vazio - Completo_FluxoConstante'!$H$16),IMDIV($P52,'Dados do Enunciado'!$G$11))</f>
        <v>452,598944383653+272,939355549195i</v>
      </c>
      <c r="T52" s="45" t="str">
        <f t="shared" si="5"/>
        <v>218,09113574462+8,04159111542962i</v>
      </c>
      <c r="U52" s="45" t="str">
        <f>IMDIV(T52, 'Dados do Enunciado'!$G$11)</f>
        <v>10904,556787231+402,079555771481i</v>
      </c>
      <c r="V52" s="42">
        <f>IMREAL(IMPRODUCT(IMDIV(IMSUB(IMABS($O52), 'Regul_Rend - Complet_FluxoConst'!$B$7),'Regul_Rend - Complet_FluxoConst'!$B$7),100))</f>
        <v>-0.90226734934000297</v>
      </c>
      <c r="W52" s="46">
        <f>IMREAL(IMPRODUCT(IMDIV(IMSUB(IMABS($U52),'Regul_Rend - Complet_FluxoConst'!$B$7),'Regul_Rend - Complet_FluxoConst'!$B$7),100))</f>
        <v>-0.80029879780610302</v>
      </c>
      <c r="X52" s="42">
        <f t="shared" si="3"/>
        <v>96.552135398190401</v>
      </c>
      <c r="Y52" s="46">
        <f t="shared" si="6"/>
        <v>96.875519685859302</v>
      </c>
    </row>
    <row r="53" spans="1:25" x14ac:dyDescent="0.25">
      <c r="A53" s="42">
        <v>116000</v>
      </c>
      <c r="B53" s="42">
        <f>$A53*'Dados do Enunciado'!$C$25</f>
        <v>98600</v>
      </c>
      <c r="C53" s="42">
        <f>$A53*'Dados do Enunciado'!$E$25</f>
        <v>-61106.791766545895</v>
      </c>
      <c r="D53" s="42">
        <f>($A53/'Dados do Enunciado'!$A$11)*100</f>
        <v>46.400000000000006</v>
      </c>
      <c r="E53" s="43" t="str">
        <f>COMPLEX(($A53/$B$7)*'Dados do Enunciado'!$C$25, -($A53/$B$7)*'Dados do Enunciado'!$E$25)</f>
        <v>8,96363636363636+5,55516288786781i</v>
      </c>
      <c r="F53" s="43" t="str">
        <f>IMSUM(IMPRODUCT('Dados do Enunciado'!$A$17, 'Regul_Rend - Complet_FluxoConst'!$E53), 'Regul_Rend - Complet_FluxoConst'!$B$7)</f>
        <v>10986,6544942773+47,5580753905918i</v>
      </c>
      <c r="G53" s="43" t="str">
        <f>IMDIV($E53, 'Dados do Enunciado'!$G$11)</f>
        <v>448,181818181818+277,75814439339i</v>
      </c>
      <c r="H53" s="43" t="str">
        <f>IMPRODUCT('Dados do Enunciado'!$G$11,'Regul_Rend - Complet_FluxoConst'!F53)</f>
        <v>219,733089885546+0,951161507811836i</v>
      </c>
      <c r="I53" s="44" t="str">
        <f>IMDIV(H53,'Vazio - Completo_FluxoConstante'!$B$16)</f>
        <v>9,27814047620795-27,4912418141014i</v>
      </c>
      <c r="J53" s="44" t="str">
        <f t="shared" si="0"/>
        <v>457,459958658026+250,266902579289i</v>
      </c>
      <c r="K53" s="44" t="str">
        <f>IMSUM(IMPRODUCT('Dados do Enunciado'!$C$17,'Regul_Rend - Complet_FluxoConst'!J53),H53)</f>
        <v>218,266386140147+9,06439540057867i</v>
      </c>
      <c r="L53" s="45" t="str">
        <f t="shared" si="1"/>
        <v>218,266386140147+9,06439540057867i</v>
      </c>
      <c r="M53" s="45" t="str">
        <f>IMPRODUCT(IMDIV('Vazio - Completo_FluxoConstante'!$B$16,IMSUM('Dados do Enunciado'!$C$17,'Vazio - Completo_FluxoConstante'!$B$16)),'Regul_Rend - Complet_FluxoConst'!L53)</f>
        <v>217,811628488601+9,04577722487542i</v>
      </c>
      <c r="N53" s="45" t="str">
        <f>IMDIV(M53,'Dados do Enunciado'!$G$11)</f>
        <v>10890,58142443+452,288861243771i</v>
      </c>
      <c r="O53" s="45" t="str">
        <f t="shared" si="7"/>
        <v>10890,58142443+452,288861243771i</v>
      </c>
      <c r="P53" s="5" t="str">
        <f t="shared" si="4"/>
        <v>8,96363636363636+5,55516288786781i</v>
      </c>
      <c r="Q53" s="5" t="str">
        <f>IMSUM(IMPRODUCT('Vazio - Completo_FluxoConstante'!$H$21,'Regul_Rend - Complet_FluxoConst'!$P53),$B$7)</f>
        <v>10903,7268462504+405,575899734711i</v>
      </c>
      <c r="R53" s="44" t="str">
        <f>IMPRODUCT('Dados do Enunciado'!$G$11,'Regul_Rend - Complet_FluxoConst'!$Q53)</f>
        <v>218,074536925008+8,11151799469422i</v>
      </c>
      <c r="S53" s="44" t="str">
        <f>IMSUM(IMDIV('Regul_Rend - Complet_FluxoConst'!$R53,'Vazio - Completo_FluxoConstante'!$H$16),IMDIV($P53,'Dados do Enunciado'!$G$11))</f>
        <v>456,462832177219+275,336652627397i</v>
      </c>
      <c r="T53" s="45" t="str">
        <f t="shared" si="5"/>
        <v>218,074536925008+8,11151799469422i</v>
      </c>
      <c r="U53" s="45" t="str">
        <f>IMDIV(T53, 'Dados do Enunciado'!$G$11)</f>
        <v>10903,7268462504+405,575899734711i</v>
      </c>
      <c r="V53" s="42">
        <f>IMREAL(IMPRODUCT(IMDIV(IMSUB(IMABS($O53), 'Regul_Rend - Complet_FluxoConst'!$B$7),'Regul_Rend - Complet_FluxoConst'!$B$7),100))</f>
        <v>-0.90937073594768203</v>
      </c>
      <c r="W53" s="46">
        <f>IMREAL(IMPRODUCT(IMDIV(IMSUB(IMABS($U53),'Regul_Rend - Complet_FluxoConst'!$B$7),'Regul_Rend - Complet_FluxoConst'!$B$7),100))</f>
        <v>-0.80666221881376898</v>
      </c>
      <c r="X53" s="42">
        <f t="shared" si="3"/>
        <v>96.556242164311698</v>
      </c>
      <c r="Y53" s="46">
        <f t="shared" si="6"/>
        <v>96.87911785838071</v>
      </c>
    </row>
    <row r="54" spans="1:25" x14ac:dyDescent="0.25">
      <c r="A54" s="42">
        <v>117000</v>
      </c>
      <c r="B54" s="42">
        <f>$A54*'Dados do Enunciado'!$C$25</f>
        <v>99450</v>
      </c>
      <c r="C54" s="42">
        <f>$A54*'Dados do Enunciado'!$E$25</f>
        <v>-61633.574454188529</v>
      </c>
      <c r="D54" s="42">
        <f>($A54/'Dados do Enunciado'!$A$11)*100</f>
        <v>46.800000000000004</v>
      </c>
      <c r="E54" s="43" t="str">
        <f>COMPLEX(($A54/$B$7)*'Dados do Enunciado'!$C$25, -($A54/$B$7)*'Dados do Enunciado'!$E$25)</f>
        <v>9,04090909090909+5,60305222310805i</v>
      </c>
      <c r="F54" s="43" t="str">
        <f>IMSUM(IMPRODUCT('Dados do Enunciado'!$A$17, 'Regul_Rend - Complet_FluxoConst'!$E54), 'Regul_Rend - Complet_FluxoConst'!$B$7)</f>
        <v>10986,5394468142+47,9680587991314i</v>
      </c>
      <c r="G54" s="43" t="str">
        <f>IMDIV($E54, 'Dados do Enunciado'!$G$11)</f>
        <v>452,045454545454+280,152611155402i</v>
      </c>
      <c r="H54" s="43" t="str">
        <f>IMPRODUCT('Dados do Enunciado'!$G$11,'Regul_Rend - Complet_FluxoConst'!F54)</f>
        <v>219,730788936284+0,959361175982628i</v>
      </c>
      <c r="I54" s="44" t="str">
        <f>IMDIV(H54,'Vazio - Completo_FluxoConstante'!$B$16)</f>
        <v>9,27907192367607-27,4906117420954i</v>
      </c>
      <c r="J54" s="44" t="str">
        <f t="shared" si="0"/>
        <v>461,32452646913+252,661999413307i</v>
      </c>
      <c r="K54" s="44" t="str">
        <f>IMSUM(IMPRODUCT('Dados do Enunciado'!$C$17,'Regul_Rend - Complet_FluxoConst'!J54),H54)</f>
        <v>218,24748157743+9,14253907008612i</v>
      </c>
      <c r="L54" s="45" t="str">
        <f t="shared" si="1"/>
        <v>218,24748157743+9,14253907008612i</v>
      </c>
      <c r="M54" s="45" t="str">
        <f>IMPRODUCT(IMDIV('Vazio - Completo_FluxoConstante'!$B$16,IMSUM('Dados do Enunciado'!$C$17,'Vazio - Completo_FluxoConstante'!$B$16)),'Regul_Rend - Complet_FluxoConst'!L54)</f>
        <v>217,792763216951+9,12375806302089i</v>
      </c>
      <c r="N54" s="45" t="str">
        <f>IMDIV(M54,'Dados do Enunciado'!$G$11)</f>
        <v>10889,6381608475+456,187903151045i</v>
      </c>
      <c r="O54" s="45" t="str">
        <f t="shared" si="7"/>
        <v>10889,6381608475+456,187903151045i</v>
      </c>
      <c r="P54" s="5" t="str">
        <f t="shared" si="4"/>
        <v>9,04090909090909+5,60305222310805i</v>
      </c>
      <c r="Q54" s="5" t="str">
        <f>IMSUM(IMPRODUCT('Vazio - Completo_FluxoConstante'!$H$21,'Regul_Rend - Complet_FluxoConst'!$P54),$B$7)</f>
        <v>10902,8969052698+409,072243697941i</v>
      </c>
      <c r="R54" s="44" t="str">
        <f>IMPRODUCT('Dados do Enunciado'!$G$11,'Regul_Rend - Complet_FluxoConst'!$Q54)</f>
        <v>218,057938105396+8,18144487395882i</v>
      </c>
      <c r="S54" s="44" t="str">
        <f>IMSUM(IMDIV('Regul_Rend - Complet_FluxoConst'!$R54,'Vazio - Completo_FluxoConstante'!$H$16),IMDIV($P54,'Dados do Enunciado'!$G$11))</f>
        <v>460,326719970785+277,733949705599i</v>
      </c>
      <c r="T54" s="45" t="str">
        <f t="shared" si="5"/>
        <v>218,057938105396+8,18144487395882i</v>
      </c>
      <c r="U54" s="45" t="str">
        <f>IMDIV(T54, 'Dados do Enunciado'!$G$11)</f>
        <v>10902,8969052698+409,072243697941i</v>
      </c>
      <c r="V54" s="42">
        <f>IMREAL(IMPRODUCT(IMDIV(IMSUB(IMABS($O54), 'Regul_Rend - Complet_FluxoConst'!$B$7),'Regul_Rend - Complet_FluxoConst'!$B$7),100))</f>
        <v>-0.91646120939140896</v>
      </c>
      <c r="W54" s="46">
        <f>IMREAL(IMPRODUCT(IMDIV(IMSUB(IMABS($U54),'Regul_Rend - Complet_FluxoConst'!$B$7),'Regul_Rend - Complet_FluxoConst'!$B$7),100))</f>
        <v>-0.81301528850920302</v>
      </c>
      <c r="X54" s="42">
        <f t="shared" si="3"/>
        <v>96.560065115493501</v>
      </c>
      <c r="Y54" s="46">
        <f t="shared" si="6"/>
        <v>96.882459415566103</v>
      </c>
    </row>
    <row r="55" spans="1:25" x14ac:dyDescent="0.25">
      <c r="A55" s="42">
        <v>118000</v>
      </c>
      <c r="B55" s="42">
        <f>$A55*'Dados do Enunciado'!$C$25</f>
        <v>100300</v>
      </c>
      <c r="C55" s="42">
        <f>$A55*'Dados do Enunciado'!$E$25</f>
        <v>-62160.357141831169</v>
      </c>
      <c r="D55" s="42">
        <f>($A55/'Dados do Enunciado'!$A$11)*100</f>
        <v>47.199999999999996</v>
      </c>
      <c r="E55" s="43" t="str">
        <f>COMPLEX(($A55/$B$7)*'Dados do Enunciado'!$C$25, -($A55/$B$7)*'Dados do Enunciado'!$E$25)</f>
        <v>9,11818181818182+5,65094155834829i</v>
      </c>
      <c r="F55" s="43" t="str">
        <f>IMSUM(IMPRODUCT('Dados do Enunciado'!$A$17, 'Regul_Rend - Complet_FluxoConst'!$E55), 'Regul_Rend - Complet_FluxoConst'!$B$7)</f>
        <v>10986,4243993511+48,378042207671i</v>
      </c>
      <c r="G55" s="43" t="str">
        <f>IMDIV($E55, 'Dados do Enunciado'!$G$11)</f>
        <v>455,909090909091+282,547077917414i</v>
      </c>
      <c r="H55" s="43" t="str">
        <f>IMPRODUCT('Dados do Enunciado'!$G$11,'Regul_Rend - Complet_FluxoConst'!F55)</f>
        <v>219,728487987022+0,96756084415342i</v>
      </c>
      <c r="I55" s="44" t="str">
        <f>IMDIV(H55,'Vazio - Completo_FluxoConstante'!$B$16)</f>
        <v>9,28000337114419-27,4899816700894i</v>
      </c>
      <c r="J55" s="44" t="str">
        <f t="shared" si="0"/>
        <v>465,189094280235+255,057096247325i</v>
      </c>
      <c r="K55" s="44" t="str">
        <f>IMSUM(IMPRODUCT('Dados do Enunciado'!$C$17,'Regul_Rend - Complet_FluxoConst'!J55),H55)</f>
        <v>218,228577014713+9,22068273959357i</v>
      </c>
      <c r="L55" s="45" t="str">
        <f t="shared" si="1"/>
        <v>218,228577014713+9,22068273959357i</v>
      </c>
      <c r="M55" s="45" t="str">
        <f>IMPRODUCT(IMDIV('Vazio - Completo_FluxoConstante'!$B$16,IMSUM('Dados do Enunciado'!$C$17,'Vazio - Completo_FluxoConstante'!$B$16)),'Regul_Rend - Complet_FluxoConst'!L55)</f>
        <v>217,773897945302+9,20173890116637i</v>
      </c>
      <c r="N55" s="45" t="str">
        <f>IMDIV(M55,'Dados do Enunciado'!$G$11)</f>
        <v>10888,6948972651+460,086945058319i</v>
      </c>
      <c r="O55" s="45" t="str">
        <f t="shared" si="7"/>
        <v>10888,6948972651+460,086945058319i</v>
      </c>
      <c r="P55" s="5" t="str">
        <f t="shared" si="4"/>
        <v>9,11818181818182+5,65094155834829i</v>
      </c>
      <c r="Q55" s="5" t="str">
        <f>IMSUM(IMPRODUCT('Vazio - Completo_FluxoConstante'!$H$21,'Regul_Rend - Complet_FluxoConst'!$P55),$B$7)</f>
        <v>10902,0669642892+412,568587661172i</v>
      </c>
      <c r="R55" s="44" t="str">
        <f>IMPRODUCT('Dados do Enunciado'!$G$11,'Regul_Rend - Complet_FluxoConst'!$Q55)</f>
        <v>218,041339285784+8,25137175322344i</v>
      </c>
      <c r="S55" s="44" t="str">
        <f>IMSUM(IMDIV('Regul_Rend - Complet_FluxoConst'!$R55,'Vazio - Completo_FluxoConstante'!$H$16),IMDIV($P55,'Dados do Enunciado'!$G$11))</f>
        <v>464,190607764352+280,131246783801i</v>
      </c>
      <c r="T55" s="45" t="str">
        <f t="shared" si="5"/>
        <v>218,041339285784+8,25137175322344i</v>
      </c>
      <c r="U55" s="45" t="str">
        <f>IMDIV(T55, 'Dados do Enunciado'!$G$11)</f>
        <v>10902,0669642892+412,568587661172i</v>
      </c>
      <c r="V55" s="42">
        <f>IMREAL(IMPRODUCT(IMDIV(IMSUB(IMABS($O55), 'Regul_Rend - Complet_FluxoConst'!$B$7),'Regul_Rend - Complet_FluxoConst'!$B$7),100))</f>
        <v>-0.92353876689784598</v>
      </c>
      <c r="W55" s="46">
        <f>IMREAL(IMPRODUCT(IMDIV(IMSUB(IMABS($U55),'Regul_Rend - Complet_FluxoConst'!$B$7),'Regul_Rend - Complet_FluxoConst'!$B$7),100))</f>
        <v>-0.819358004903188</v>
      </c>
      <c r="X55" s="42">
        <f t="shared" si="3"/>
        <v>96.563611409296001</v>
      </c>
      <c r="Y55" s="46">
        <f t="shared" si="6"/>
        <v>96.885550835593506</v>
      </c>
    </row>
    <row r="56" spans="1:25" x14ac:dyDescent="0.25">
      <c r="A56" s="42">
        <v>119000</v>
      </c>
      <c r="B56" s="42">
        <f>$A56*'Dados do Enunciado'!$C$25</f>
        <v>101150</v>
      </c>
      <c r="C56" s="42">
        <f>$A56*'Dados do Enunciado'!$E$25</f>
        <v>-62687.139829473803</v>
      </c>
      <c r="D56" s="42">
        <f>($A56/'Dados do Enunciado'!$A$11)*100</f>
        <v>47.599999999999994</v>
      </c>
      <c r="E56" s="43" t="str">
        <f>COMPLEX(($A56/$B$7)*'Dados do Enunciado'!$C$25, -($A56/$B$7)*'Dados do Enunciado'!$E$25)</f>
        <v>9,19545454545455+5,69883089358853i</v>
      </c>
      <c r="F56" s="43" t="str">
        <f>IMSUM(IMPRODUCT('Dados do Enunciado'!$A$17, 'Regul_Rend - Complet_FluxoConst'!$E56), 'Regul_Rend - Complet_FluxoConst'!$B$7)</f>
        <v>10986,3093518879+48,7880256162106i</v>
      </c>
      <c r="G56" s="43" t="str">
        <f>IMDIV($E56, 'Dados do Enunciado'!$G$11)</f>
        <v>459,772727272728+284,941544679426i</v>
      </c>
      <c r="H56" s="43" t="str">
        <f>IMPRODUCT('Dados do Enunciado'!$G$11,'Regul_Rend - Complet_FluxoConst'!F56)</f>
        <v>219,726187037758+0,975760512324212i</v>
      </c>
      <c r="I56" s="44" t="str">
        <f>IMDIV(H56,'Vazio - Completo_FluxoConstante'!$B$16)</f>
        <v>9,28093481861223-27,4893515980831i</v>
      </c>
      <c r="J56" s="44" t="str">
        <f t="shared" si="0"/>
        <v>469,05366209134+257,452193081343i</v>
      </c>
      <c r="K56" s="44" t="str">
        <f>IMSUM(IMPRODUCT('Dados do Enunciado'!$C$17,'Regul_Rend - Complet_FluxoConst'!J56),H56)</f>
        <v>218,209672451995+9,29882640910102i</v>
      </c>
      <c r="L56" s="45" t="str">
        <f t="shared" si="1"/>
        <v>218,209672451995+9,29882640910102i</v>
      </c>
      <c r="M56" s="45" t="str">
        <f>IMPRODUCT(IMDIV('Vazio - Completo_FluxoConstante'!$B$16,IMSUM('Dados do Enunciado'!$C$17,'Vazio - Completo_FluxoConstante'!$B$16)),'Regul_Rend - Complet_FluxoConst'!L56)</f>
        <v>217,755032673651+9,27971973931185i</v>
      </c>
      <c r="N56" s="45" t="str">
        <f>IMDIV(M56,'Dados do Enunciado'!$G$11)</f>
        <v>10887,7516336825+463,985986965592i</v>
      </c>
      <c r="O56" s="45" t="str">
        <f t="shared" si="7"/>
        <v>10887,7516336825+463,985986965592i</v>
      </c>
      <c r="P56" s="5" t="str">
        <f t="shared" si="4"/>
        <v>9,19545454545455+5,69883089358853i</v>
      </c>
      <c r="Q56" s="5" t="str">
        <f>IMSUM(IMPRODUCT('Vazio - Completo_FluxoConstante'!$H$21,'Regul_Rend - Complet_FluxoConst'!$P56),$B$7)</f>
        <v>10901,2370233086+416,064931624402i</v>
      </c>
      <c r="R56" s="44" t="str">
        <f>IMPRODUCT('Dados do Enunciado'!$G$11,'Regul_Rend - Complet_FluxoConst'!$Q56)</f>
        <v>218,024740466172+8,32129863248804i</v>
      </c>
      <c r="S56" s="44" t="str">
        <f>IMSUM(IMDIV('Regul_Rend - Complet_FluxoConst'!$R56,'Vazio - Completo_FluxoConstante'!$H$16),IMDIV($P56,'Dados do Enunciado'!$G$11))</f>
        <v>468,054495557919+282,528543862002i</v>
      </c>
      <c r="T56" s="45" t="str">
        <f t="shared" si="5"/>
        <v>218,024740466172+8,32129863248804i</v>
      </c>
      <c r="U56" s="45" t="str">
        <f>IMDIV(T56, 'Dados do Enunciado'!$G$11)</f>
        <v>10901,2370233086+416,064931624402i</v>
      </c>
      <c r="V56" s="42">
        <f>IMREAL(IMPRODUCT(IMDIV(IMSUB(IMABS($O56), 'Regul_Rend - Complet_FluxoConst'!$B$7),'Regul_Rend - Complet_FluxoConst'!$B$7),100))</f>
        <v>-0.93060340570163602</v>
      </c>
      <c r="W56" s="46">
        <f>IMREAL(IMPRODUCT(IMDIV(IMSUB(IMABS($U56),'Regul_Rend - Complet_FluxoConst'!$B$7),'Regul_Rend - Complet_FluxoConst'!$B$7),100))</f>
        <v>-0.82569036600930701</v>
      </c>
      <c r="X56" s="42">
        <f t="shared" si="3"/>
        <v>96.566887967362405</v>
      </c>
      <c r="Y56" s="46">
        <f t="shared" si="6"/>
        <v>96.888398382693197</v>
      </c>
    </row>
    <row r="57" spans="1:25" x14ac:dyDescent="0.25">
      <c r="A57" s="42">
        <v>120000</v>
      </c>
      <c r="B57" s="42">
        <f>$A57*'Dados do Enunciado'!$C$25</f>
        <v>102000</v>
      </c>
      <c r="C57" s="42">
        <f>$A57*'Dados do Enunciado'!$E$25</f>
        <v>-63213.922517116443</v>
      </c>
      <c r="D57" s="42">
        <f>($A57/'Dados do Enunciado'!$A$11)*100</f>
        <v>48</v>
      </c>
      <c r="E57" s="43" t="str">
        <f>COMPLEX(($A57/$B$7)*'Dados do Enunciado'!$C$25, -($A57/$B$7)*'Dados do Enunciado'!$E$25)</f>
        <v>9,27272727272727+5,74672022882877i</v>
      </c>
      <c r="F57" s="43" t="str">
        <f>IMSUM(IMPRODUCT('Dados do Enunciado'!$A$17, 'Regul_Rend - Complet_FluxoConst'!$E57), 'Regul_Rend - Complet_FluxoConst'!$B$7)</f>
        <v>10986,1943044248+49,1980090247501i</v>
      </c>
      <c r="G57" s="43" t="str">
        <f>IMDIV($E57, 'Dados do Enunciado'!$G$11)</f>
        <v>463,636363636363+287,336011441438i</v>
      </c>
      <c r="H57" s="43" t="str">
        <f>IMPRODUCT('Dados do Enunciado'!$G$11,'Regul_Rend - Complet_FluxoConst'!F57)</f>
        <v>219,723886088496+0,983960180495002i</v>
      </c>
      <c r="I57" s="44" t="str">
        <f>IMDIV(H57,'Vazio - Completo_FluxoConstante'!$B$16)</f>
        <v>9,28186626608035-27,4887215260771i</v>
      </c>
      <c r="J57" s="44" t="str">
        <f t="shared" si="0"/>
        <v>472,918229902443+259,847289915361i</v>
      </c>
      <c r="K57" s="44" t="str">
        <f>IMSUM(IMPRODUCT('Dados do Enunciado'!$C$17,'Regul_Rend - Complet_FluxoConst'!J57),H57)</f>
        <v>218,190767889278+9,37697007860845i</v>
      </c>
      <c r="L57" s="45" t="str">
        <f t="shared" si="1"/>
        <v>218,190767889278+9,37697007860845i</v>
      </c>
      <c r="M57" s="45" t="str">
        <f>IMPRODUCT(IMDIV('Vazio - Completo_FluxoConstante'!$B$16,IMSUM('Dados do Enunciado'!$C$17,'Vazio - Completo_FluxoConstante'!$B$16)),'Regul_Rend - Complet_FluxoConst'!L57)</f>
        <v>217,736167402001+9,35770057745731i</v>
      </c>
      <c r="N57" s="45" t="str">
        <f>IMDIV(M57,'Dados do Enunciado'!$G$11)</f>
        <v>10886,8083701001+467,885028872865i</v>
      </c>
      <c r="O57" s="45" t="str">
        <f t="shared" si="7"/>
        <v>10886,8083701001+467,885028872865i</v>
      </c>
      <c r="P57" s="5" t="str">
        <f t="shared" si="4"/>
        <v>9,27272727272727+5,74672022882877i</v>
      </c>
      <c r="Q57" s="5" t="str">
        <f>IMSUM(IMPRODUCT('Vazio - Completo_FluxoConstante'!$H$21,'Regul_Rend - Complet_FluxoConst'!$P57),$B$7)</f>
        <v>10900,407082328+419,561275587632i</v>
      </c>
      <c r="R57" s="44" t="str">
        <f>IMPRODUCT('Dados do Enunciado'!$G$11,'Regul_Rend - Complet_FluxoConst'!$Q57)</f>
        <v>218,00814164656+8,39122551175264i</v>
      </c>
      <c r="S57" s="44" t="str">
        <f>IMSUM(IMDIV('Regul_Rend - Complet_FluxoConst'!$R57,'Vazio - Completo_FluxoConstante'!$H$16),IMDIV($P57,'Dados do Enunciado'!$G$11))</f>
        <v>471,918383351484+284,925840940204i</v>
      </c>
      <c r="T57" s="45" t="str">
        <f t="shared" si="5"/>
        <v>218,00814164656+8,39122551175264i</v>
      </c>
      <c r="U57" s="45" t="str">
        <f>IMDIV(T57, 'Dados do Enunciado'!$G$11)</f>
        <v>10900,407082328+419,561275587632i</v>
      </c>
      <c r="V57" s="42">
        <f>IMREAL(IMPRODUCT(IMDIV(IMSUB(IMABS($O57), 'Regul_Rend - Complet_FluxoConst'!$B$7),'Regul_Rend - Complet_FluxoConst'!$B$7),100))</f>
        <v>-0.93765512303515497</v>
      </c>
      <c r="W57" s="46">
        <f>IMREAL(IMPRODUCT(IMDIV(IMSUB(IMABS($U57),'Regul_Rend - Complet_FluxoConst'!$B$7),'Regul_Rend - Complet_FluxoConst'!$B$7),100))</f>
        <v>-0.83201236984383597</v>
      </c>
      <c r="X57" s="42">
        <f t="shared" si="3"/>
        <v>96.569901485058793</v>
      </c>
      <c r="Y57" s="46">
        <f t="shared" si="6"/>
        <v>96.891008115911902</v>
      </c>
    </row>
    <row r="58" spans="1:25" x14ac:dyDescent="0.25">
      <c r="A58" s="42">
        <v>121000</v>
      </c>
      <c r="B58" s="42">
        <f>$A58*'Dados do Enunciado'!$C$25</f>
        <v>102850</v>
      </c>
      <c r="C58" s="42">
        <f>$A58*'Dados do Enunciado'!$E$25</f>
        <v>-63740.705204759077</v>
      </c>
      <c r="D58" s="42">
        <f>($A58/'Dados do Enunciado'!$A$11)*100</f>
        <v>48.4</v>
      </c>
      <c r="E58" s="43" t="str">
        <f>COMPLEX(($A58/$B$7)*'Dados do Enunciado'!$C$25, -($A58/$B$7)*'Dados do Enunciado'!$E$25)</f>
        <v>9,35+5,79460956406901i</v>
      </c>
      <c r="F58" s="43" t="str">
        <f>IMSUM(IMPRODUCT('Dados do Enunciado'!$A$17, 'Regul_Rend - Complet_FluxoConst'!$E58), 'Regul_Rend - Complet_FluxoConst'!$B$7)</f>
        <v>10986,0792569617+49,6079924332897i</v>
      </c>
      <c r="G58" s="43" t="str">
        <f>IMDIV($E58, 'Dados do Enunciado'!$G$11)</f>
        <v>467,5+289,730478203451i</v>
      </c>
      <c r="H58" s="43" t="str">
        <f>IMPRODUCT('Dados do Enunciado'!$G$11,'Regul_Rend - Complet_FluxoConst'!F58)</f>
        <v>219,721585139234+0,992159848665794i</v>
      </c>
      <c r="I58" s="44" t="str">
        <f>IMDIV(H58,'Vazio - Completo_FluxoConstante'!$B$16)</f>
        <v>9,28279771354847-27,4880914540711i</v>
      </c>
      <c r="J58" s="44" t="str">
        <f t="shared" si="0"/>
        <v>476,782797713548+262,24238674938i</v>
      </c>
      <c r="K58" s="44" t="str">
        <f>IMSUM(IMPRODUCT('Dados do Enunciado'!$C$17,'Regul_Rend - Complet_FluxoConst'!J58),H58)</f>
        <v>218,171863326561+9,45511374811591i</v>
      </c>
      <c r="L58" s="45" t="str">
        <f t="shared" si="1"/>
        <v>218,171863326561+9,45511374811591i</v>
      </c>
      <c r="M58" s="45" t="str">
        <f>IMPRODUCT(IMDIV('Vazio - Completo_FluxoConstante'!$B$16,IMSUM('Dados do Enunciado'!$C$17,'Vazio - Completo_FluxoConstante'!$B$16)),'Regul_Rend - Complet_FluxoConst'!L58)</f>
        <v>217,717302130352+9,4356814156028i</v>
      </c>
      <c r="N58" s="45" t="str">
        <f>IMDIV(M58,'Dados do Enunciado'!$G$11)</f>
        <v>10885,8651065176+471,78407078014i</v>
      </c>
      <c r="O58" s="45" t="str">
        <f t="shared" si="7"/>
        <v>10885,8651065176+471,78407078014i</v>
      </c>
      <c r="P58" s="5" t="str">
        <f t="shared" si="4"/>
        <v>9,35+5,79460956406901i</v>
      </c>
      <c r="Q58" s="5" t="str">
        <f>IMSUM(IMPRODUCT('Vazio - Completo_FluxoConstante'!$H$21,'Regul_Rend - Complet_FluxoConst'!$P58),$B$7)</f>
        <v>10899,5771413474+423,057619550863i</v>
      </c>
      <c r="R58" s="44" t="str">
        <f>IMPRODUCT('Dados do Enunciado'!$G$11,'Regul_Rend - Complet_FluxoConst'!$Q58)</f>
        <v>217,991542826948+8,46115239101726i</v>
      </c>
      <c r="S58" s="44" t="str">
        <f>IMSUM(IMDIV('Regul_Rend - Complet_FluxoConst'!$R58,'Vazio - Completo_FluxoConstante'!$H$16),IMDIV($P58,'Dados do Enunciado'!$G$11))</f>
        <v>475,782271145051+287,323138018407i</v>
      </c>
      <c r="T58" s="45" t="str">
        <f t="shared" si="5"/>
        <v>217,991542826948+8,46115239101726i</v>
      </c>
      <c r="U58" s="45" t="str">
        <f>IMDIV(T58, 'Dados do Enunciado'!$G$11)</f>
        <v>10899,5771413474+423,057619550863i</v>
      </c>
      <c r="V58" s="42">
        <f>IMREAL(IMPRODUCT(IMDIV(IMSUB(IMABS($O58), 'Regul_Rend - Complet_FluxoConst'!$B$7),'Regul_Rend - Complet_FluxoConst'!$B$7),100))</f>
        <v>-0.94469391614154596</v>
      </c>
      <c r="W58" s="46">
        <f>IMREAL(IMPRODUCT(IMDIV(IMSUB(IMABS($U58),'Regul_Rend - Complet_FluxoConst'!$B$7),'Regul_Rend - Complet_FluxoConst'!$B$7),100))</f>
        <v>-0.83832401442581295</v>
      </c>
      <c r="X58" s="42">
        <f t="shared" si="3"/>
        <v>96.572658440641007</v>
      </c>
      <c r="Y58" s="46">
        <f t="shared" si="6"/>
        <v>96.893385897437895</v>
      </c>
    </row>
    <row r="59" spans="1:25" x14ac:dyDescent="0.25">
      <c r="A59" s="42">
        <v>122000</v>
      </c>
      <c r="B59" s="42">
        <f>$A59*'Dados do Enunciado'!$C$25</f>
        <v>103700</v>
      </c>
      <c r="C59" s="42">
        <f>$A59*'Dados do Enunciado'!$E$25</f>
        <v>-64267.487892401718</v>
      </c>
      <c r="D59" s="42">
        <f>($A59/'Dados do Enunciado'!$A$11)*100</f>
        <v>48.8</v>
      </c>
      <c r="E59" s="43" t="str">
        <f>COMPLEX(($A59/$B$7)*'Dados do Enunciado'!$C$25, -($A59/$B$7)*'Dados do Enunciado'!$E$25)</f>
        <v>9,42727272727273+5,84249889930925i</v>
      </c>
      <c r="F59" s="43" t="str">
        <f>IMSUM(IMPRODUCT('Dados do Enunciado'!$A$17, 'Regul_Rend - Complet_FluxoConst'!$E59), 'Regul_Rend - Complet_FluxoConst'!$B$7)</f>
        <v>10985,9642094986+50,0179758418293i</v>
      </c>
      <c r="G59" s="43" t="str">
        <f>IMDIV($E59, 'Dados do Enunciado'!$G$11)</f>
        <v>471,363636363636+292,124944965462i</v>
      </c>
      <c r="H59" s="43" t="str">
        <f>IMPRODUCT('Dados do Enunciado'!$G$11,'Regul_Rend - Complet_FluxoConst'!F59)</f>
        <v>219,719284189972+1,00035951683659i</v>
      </c>
      <c r="I59" s="44" t="str">
        <f>IMDIV(H59,'Vazio - Completo_FluxoConstante'!$B$16)</f>
        <v>9,2837291610166-27,4874613820651i</v>
      </c>
      <c r="J59" s="44" t="str">
        <f t="shared" si="0"/>
        <v>480,647365524653+264,637483583397i</v>
      </c>
      <c r="K59" s="44" t="str">
        <f>IMSUM(IMPRODUCT('Dados do Enunciado'!$C$17,'Regul_Rend - Complet_FluxoConst'!J59),H59)</f>
        <v>218,152958763844+9,53325741762337i</v>
      </c>
      <c r="L59" s="45" t="str">
        <f t="shared" si="1"/>
        <v>218,152958763844+9,53325741762337i</v>
      </c>
      <c r="M59" s="45" t="str">
        <f>IMPRODUCT(IMDIV('Vazio - Completo_FluxoConstante'!$B$16,IMSUM('Dados do Enunciado'!$C$17,'Vazio - Completo_FluxoConstante'!$B$16)),'Regul_Rend - Complet_FluxoConst'!L59)</f>
        <v>217,698436858702+9,51366225374829i</v>
      </c>
      <c r="N59" s="45" t="str">
        <f>IMDIV(M59,'Dados do Enunciado'!$G$11)</f>
        <v>10884,9218429351+475,683112687415i</v>
      </c>
      <c r="O59" s="45" t="str">
        <f t="shared" si="7"/>
        <v>10884,9218429351+475,683112687415i</v>
      </c>
      <c r="P59" s="5" t="str">
        <f t="shared" si="4"/>
        <v>9,42727272727273+5,84249889930925i</v>
      </c>
      <c r="Q59" s="5" t="str">
        <f>IMSUM(IMPRODUCT('Vazio - Completo_FluxoConstante'!$H$21,'Regul_Rend - Complet_FluxoConst'!$P59),$B$7)</f>
        <v>10898,7472003668+426,553963514093i</v>
      </c>
      <c r="R59" s="44" t="str">
        <f>IMPRODUCT('Dados do Enunciado'!$G$11,'Regul_Rend - Complet_FluxoConst'!$Q59)</f>
        <v>217,974944007336+8,53107927028186i</v>
      </c>
      <c r="S59" s="44" t="str">
        <f>IMSUM(IMDIV('Regul_Rend - Complet_FluxoConst'!$R59,'Vazio - Completo_FluxoConstante'!$H$16),IMDIV($P59,'Dados do Enunciado'!$G$11))</f>
        <v>479,646158938617+289,720435096608i</v>
      </c>
      <c r="T59" s="45" t="str">
        <f t="shared" si="5"/>
        <v>217,974944007336+8,53107927028186i</v>
      </c>
      <c r="U59" s="45" t="str">
        <f>IMDIV(T59, 'Dados do Enunciado'!$G$11)</f>
        <v>10898,7472003668+426,553963514093i</v>
      </c>
      <c r="V59" s="42">
        <f>IMREAL(IMPRODUCT(IMDIV(IMSUB(IMABS($O59), 'Regul_Rend - Complet_FluxoConst'!$B$7),'Regul_Rend - Complet_FluxoConst'!$B$7),100))</f>
        <v>-0.95171978226454601</v>
      </c>
      <c r="W59" s="46">
        <f>IMREAL(IMPRODUCT(IMDIV(IMSUB(IMABS($U59),'Regul_Rend - Complet_FluxoConst'!$B$7),'Regul_Rend - Complet_FluxoConst'!$B$7),100))</f>
        <v>-0.84462529777700401</v>
      </c>
      <c r="X59" s="42">
        <f t="shared" si="3"/>
        <v>96.575165103985512</v>
      </c>
      <c r="Y59" s="46">
        <f t="shared" si="6"/>
        <v>96.895537400533698</v>
      </c>
    </row>
    <row r="60" spans="1:25" x14ac:dyDescent="0.25">
      <c r="A60" s="42">
        <v>123000</v>
      </c>
      <c r="B60" s="42">
        <f>$A60*'Dados do Enunciado'!$C$25</f>
        <v>104550</v>
      </c>
      <c r="C60" s="42">
        <f>$A60*'Dados do Enunciado'!$E$25</f>
        <v>-64794.270580044351</v>
      </c>
      <c r="D60" s="42">
        <f>($A60/'Dados do Enunciado'!$A$11)*100</f>
        <v>49.2</v>
      </c>
      <c r="E60" s="43" t="str">
        <f>COMPLEX(($A60/$B$7)*'Dados do Enunciado'!$C$25, -($A60/$B$7)*'Dados do Enunciado'!$E$25)</f>
        <v>9,50454545454545+5,89038823454949i</v>
      </c>
      <c r="F60" s="43" t="str">
        <f>IMSUM(IMPRODUCT('Dados do Enunciado'!$A$17, 'Regul_Rend - Complet_FluxoConst'!$E60), 'Regul_Rend - Complet_FluxoConst'!$B$7)</f>
        <v>10985,8491620354+50,4279592503689i</v>
      </c>
      <c r="G60" s="43" t="str">
        <f>IMDIV($E60, 'Dados do Enunciado'!$G$11)</f>
        <v>475,227272727273+294,519411727475i</v>
      </c>
      <c r="H60" s="43" t="str">
        <f>IMPRODUCT('Dados do Enunciado'!$G$11,'Regul_Rend - Complet_FluxoConst'!F60)</f>
        <v>219,716983240708+1,00855918500738i</v>
      </c>
      <c r="I60" s="44" t="str">
        <f>IMDIV(H60,'Vazio - Completo_FluxoConstante'!$B$16)</f>
        <v>9,28466060848463-27,4868313100588i</v>
      </c>
      <c r="J60" s="44" t="str">
        <f t="shared" si="0"/>
        <v>484,511933335758+267,032580417416i</v>
      </c>
      <c r="K60" s="44" t="str">
        <f>IMSUM(IMPRODUCT('Dados do Enunciado'!$C$17,'Regul_Rend - Complet_FluxoConst'!J60),H60)</f>
        <v>218,134054201126+9,61140108713083i</v>
      </c>
      <c r="L60" s="45" t="str">
        <f t="shared" si="1"/>
        <v>218,134054201126+9,61140108713083i</v>
      </c>
      <c r="M60" s="45" t="str">
        <f>IMPRODUCT(IMDIV('Vazio - Completo_FluxoConstante'!$B$16,IMSUM('Dados do Enunciado'!$C$17,'Vazio - Completo_FluxoConstante'!$B$16)),'Regul_Rend - Complet_FluxoConst'!L60)</f>
        <v>217,679571587051+9,59164309189378i</v>
      </c>
      <c r="N60" s="45" t="str">
        <f>IMDIV(M60,'Dados do Enunciado'!$G$11)</f>
        <v>10883,9785793525+479,582154594689i</v>
      </c>
      <c r="O60" s="45" t="str">
        <f t="shared" si="7"/>
        <v>10883,9785793525+479,582154594689i</v>
      </c>
      <c r="P60" s="5" t="str">
        <f t="shared" si="4"/>
        <v>9,50454545454545+5,89038823454949i</v>
      </c>
      <c r="Q60" s="5" t="str">
        <f>IMSUM(IMPRODUCT('Vazio - Completo_FluxoConstante'!$H$21,'Regul_Rend - Complet_FluxoConst'!$P60),$B$7)</f>
        <v>10897,9172593862+430,050307477323i</v>
      </c>
      <c r="R60" s="44" t="str">
        <f>IMPRODUCT('Dados do Enunciado'!$G$11,'Regul_Rend - Complet_FluxoConst'!$Q60)</f>
        <v>217,958345187724+8,60100614954646i</v>
      </c>
      <c r="S60" s="44" t="str">
        <f>IMSUM(IMDIV('Regul_Rend - Complet_FluxoConst'!$R60,'Vazio - Completo_FluxoConstante'!$H$16),IMDIV($P60,'Dados do Enunciado'!$G$11))</f>
        <v>483,510046732184+292,117732174811i</v>
      </c>
      <c r="T60" s="45" t="str">
        <f t="shared" si="5"/>
        <v>217,958345187724+8,60100614954646i</v>
      </c>
      <c r="U60" s="45" t="str">
        <f>IMDIV(T60, 'Dados do Enunciado'!$G$11)</f>
        <v>10897,9172593862+430,050307477323i</v>
      </c>
      <c r="V60" s="42">
        <f>IMREAL(IMPRODUCT(IMDIV(IMSUB(IMABS($O60), 'Regul_Rend - Complet_FluxoConst'!$B$7),'Regul_Rend - Complet_FluxoConst'!$B$7),100))</f>
        <v>-0.95873271865399101</v>
      </c>
      <c r="W60" s="46">
        <f>IMREAL(IMPRODUCT(IMDIV(IMSUB(IMABS($U60),'Regul_Rend - Complet_FluxoConst'!$B$7),'Regul_Rend - Complet_FluxoConst'!$B$7),100))</f>
        <v>-0.85091621792193595</v>
      </c>
      <c r="X60" s="42">
        <f t="shared" si="3"/>
        <v>96.577427544898001</v>
      </c>
      <c r="Y60" s="46">
        <f t="shared" si="6"/>
        <v>96.897468117084699</v>
      </c>
    </row>
    <row r="61" spans="1:25" x14ac:dyDescent="0.25">
      <c r="A61" s="42">
        <v>124000</v>
      </c>
      <c r="B61" s="42">
        <f>$A61*'Dados do Enunciado'!$C$25</f>
        <v>105400</v>
      </c>
      <c r="C61" s="42">
        <f>$A61*'Dados do Enunciado'!$E$25</f>
        <v>-65321.053267686992</v>
      </c>
      <c r="D61" s="42">
        <f>($A61/'Dados do Enunciado'!$A$11)*100</f>
        <v>49.6</v>
      </c>
      <c r="E61" s="43" t="str">
        <f>COMPLEX(($A61/$B$7)*'Dados do Enunciado'!$C$25, -($A61/$B$7)*'Dados do Enunciado'!$E$25)</f>
        <v>9,58181818181818+5,93827756978973i</v>
      </c>
      <c r="F61" s="43" t="str">
        <f>IMSUM(IMPRODUCT('Dados do Enunciado'!$A$17, 'Regul_Rend - Complet_FluxoConst'!$E61), 'Regul_Rend - Complet_FluxoConst'!$B$7)</f>
        <v>10985,7341145723+50,8379426589085i</v>
      </c>
      <c r="G61" s="43" t="str">
        <f>IMDIV($E61, 'Dados do Enunciado'!$G$11)</f>
        <v>479,090909090909+296,913878489487i</v>
      </c>
      <c r="H61" s="43" t="str">
        <f>IMPRODUCT('Dados do Enunciado'!$G$11,'Regul_Rend - Complet_FluxoConst'!F61)</f>
        <v>219,714682291446+1,01675885317817i</v>
      </c>
      <c r="I61" s="44" t="str">
        <f>IMDIV(H61,'Vazio - Completo_FluxoConstante'!$B$16)</f>
        <v>9,28559205595275-27,4862012380528i</v>
      </c>
      <c r="J61" s="44" t="str">
        <f t="shared" si="0"/>
        <v>488,376501146862+269,427677251434i</v>
      </c>
      <c r="K61" s="44" t="str">
        <f>IMSUM(IMPRODUCT('Dados do Enunciado'!$C$17,'Regul_Rend - Complet_FluxoConst'!J61),H61)</f>
        <v>218,115149638409+9,68954475663827i</v>
      </c>
      <c r="L61" s="45" t="str">
        <f t="shared" si="1"/>
        <v>218,115149638409+9,68954475663827i</v>
      </c>
      <c r="M61" s="45" t="str">
        <f>IMPRODUCT(IMDIV('Vazio - Completo_FluxoConstante'!$B$16,IMSUM('Dados do Enunciado'!$C$17,'Vazio - Completo_FluxoConstante'!$B$16)),'Regul_Rend - Complet_FluxoConst'!L61)</f>
        <v>217,660706315401+9,66962393003925i</v>
      </c>
      <c r="N61" s="45" t="str">
        <f>IMDIV(M61,'Dados do Enunciado'!$G$11)</f>
        <v>10883,0353157701+483,481196501963i</v>
      </c>
      <c r="O61" s="45" t="str">
        <f t="shared" si="7"/>
        <v>10883,0353157701+483,481196501963i</v>
      </c>
      <c r="P61" s="5" t="str">
        <f t="shared" si="4"/>
        <v>9,58181818181818+5,93827756978973i</v>
      </c>
      <c r="Q61" s="5" t="str">
        <f>IMSUM(IMPRODUCT('Vazio - Completo_FluxoConstante'!$H$21,'Regul_Rend - Complet_FluxoConst'!$P61),$B$7)</f>
        <v>10897,0873184056+433,546651440553i</v>
      </c>
      <c r="R61" s="44" t="str">
        <f>IMPRODUCT('Dados do Enunciado'!$G$11,'Regul_Rend - Complet_FluxoConst'!$Q61)</f>
        <v>217,941746368112+8,67093302881106i</v>
      </c>
      <c r="S61" s="44" t="str">
        <f>IMSUM(IMDIV('Regul_Rend - Complet_FluxoConst'!$R61,'Vazio - Completo_FluxoConstante'!$H$16),IMDIV($P61,'Dados do Enunciado'!$G$11))</f>
        <v>487,37393452575+294,515029253013i</v>
      </c>
      <c r="T61" s="45" t="str">
        <f t="shared" si="5"/>
        <v>217,941746368112+8,67093302881106i</v>
      </c>
      <c r="U61" s="45" t="str">
        <f>IMDIV(T61, 'Dados do Enunciado'!$G$11)</f>
        <v>10897,0873184056+433,546651440553i</v>
      </c>
      <c r="V61" s="42">
        <f>IMREAL(IMPRODUCT(IMDIV(IMSUB(IMABS($O61), 'Regul_Rend - Complet_FluxoConst'!$B$7),'Regul_Rend - Complet_FluxoConst'!$B$7),100))</f>
        <v>-0.96573272256036402</v>
      </c>
      <c r="W61" s="46">
        <f>IMREAL(IMPRODUCT(IMDIV(IMSUB(IMABS($U61),'Regul_Rend - Complet_FluxoConst'!$B$7),'Regul_Rend - Complet_FluxoConst'!$B$7),100))</f>
        <v>-0.857196772887867</v>
      </c>
      <c r="X61" s="42">
        <f t="shared" si="3"/>
        <v>96.579451641029806</v>
      </c>
      <c r="Y61" s="46">
        <f t="shared" si="6"/>
        <v>96.899183364786495</v>
      </c>
    </row>
    <row r="62" spans="1:25" x14ac:dyDescent="0.25">
      <c r="A62" s="42">
        <v>125000</v>
      </c>
      <c r="B62" s="42">
        <f>$A62*'Dados do Enunciado'!$C$25</f>
        <v>106250</v>
      </c>
      <c r="C62" s="42">
        <f>$A62*'Dados do Enunciado'!$E$25</f>
        <v>-65847.835955329632</v>
      </c>
      <c r="D62" s="42">
        <f>($A62/'Dados do Enunciado'!$A$11)*100</f>
        <v>50</v>
      </c>
      <c r="E62" s="43" t="str">
        <f>COMPLEX(($A62/$B$7)*'Dados do Enunciado'!$C$25, -($A62/$B$7)*'Dados do Enunciado'!$E$25)</f>
        <v>9,65909090909091+5,98616690502997i</v>
      </c>
      <c r="F62" s="43" t="str">
        <f>IMSUM(IMPRODUCT('Dados do Enunciado'!$A$17, 'Regul_Rend - Complet_FluxoConst'!$E62), 'Regul_Rend - Complet_FluxoConst'!$B$7)</f>
        <v>10985,6190671092+51,2479260674481i</v>
      </c>
      <c r="G62" s="43" t="str">
        <f>IMDIV($E62, 'Dados do Enunciado'!$G$11)</f>
        <v>482,954545454545+299,308345251499i</v>
      </c>
      <c r="H62" s="43" t="str">
        <f>IMPRODUCT('Dados do Enunciado'!$G$11,'Regul_Rend - Complet_FluxoConst'!F62)</f>
        <v>219,712381342184+1,02495852134896i</v>
      </c>
      <c r="I62" s="44" t="str">
        <f>IMDIV(H62,'Vazio - Completo_FluxoConstante'!$B$16)</f>
        <v>9,28652350342088-27,4855711660468i</v>
      </c>
      <c r="J62" s="44" t="str">
        <f t="shared" si="0"/>
        <v>492,241068957966+271,822774085452i</v>
      </c>
      <c r="K62" s="44" t="str">
        <f>IMSUM(IMPRODUCT('Dados do Enunciado'!$C$17,'Regul_Rend - Complet_FluxoConst'!J62),H62)</f>
        <v>218,096245075692+9,76768842614571i</v>
      </c>
      <c r="L62" s="45" t="str">
        <f t="shared" si="1"/>
        <v>218,096245075692+9,76768842614571i</v>
      </c>
      <c r="M62" s="45" t="str">
        <f>IMPRODUCT(IMDIV('Vazio - Completo_FluxoConstante'!$B$16,IMSUM('Dados do Enunciado'!$C$17,'Vazio - Completo_FluxoConstante'!$B$16)),'Regul_Rend - Complet_FluxoConst'!L62)</f>
        <v>217,641841043752+9,74760476818471i</v>
      </c>
      <c r="N62" s="45" t="str">
        <f>IMDIV(M62,'Dados do Enunciado'!$G$11)</f>
        <v>10882,0920521876+487,380238409235i</v>
      </c>
      <c r="O62" s="45" t="str">
        <f t="shared" si="7"/>
        <v>10882,0920521876+487,380238409235i</v>
      </c>
      <c r="P62" s="5" t="str">
        <f t="shared" si="4"/>
        <v>9,65909090909091+5,98616690502997i</v>
      </c>
      <c r="Q62" s="5" t="str">
        <f>IMSUM(IMPRODUCT('Vazio - Completo_FluxoConstante'!$H$21,'Regul_Rend - Complet_FluxoConst'!$P62),$B$7)</f>
        <v>10896,257377425+437,042995403784i</v>
      </c>
      <c r="R62" s="44" t="str">
        <f>IMPRODUCT('Dados do Enunciado'!$G$11,'Regul_Rend - Complet_FluxoConst'!$Q62)</f>
        <v>217,9251475485+8,74085990807568i</v>
      </c>
      <c r="S62" s="44" t="str">
        <f>IMSUM(IMDIV('Regul_Rend - Complet_FluxoConst'!$R62,'Vazio - Completo_FluxoConstante'!$H$16),IMDIV($P62,'Dados do Enunciado'!$G$11))</f>
        <v>491,237822319316+296,912326331215i</v>
      </c>
      <c r="T62" s="45" t="str">
        <f t="shared" si="5"/>
        <v>217,9251475485+8,74085990807568i</v>
      </c>
      <c r="U62" s="45" t="str">
        <f>IMDIV(T62, 'Dados do Enunciado'!$G$11)</f>
        <v>10896,257377425+437,042995403784i</v>
      </c>
      <c r="V62" s="42">
        <f>IMREAL(IMPRODUCT(IMDIV(IMSUB(IMABS($O62), 'Regul_Rend - Complet_FluxoConst'!$B$7),'Regul_Rend - Complet_FluxoConst'!$B$7),100))</f>
        <v>-0.97271979124388197</v>
      </c>
      <c r="W62" s="46">
        <f>IMREAL(IMPRODUCT(IMDIV(IMSUB(IMABS($U62),'Regul_Rend - Complet_FluxoConst'!$B$7),'Regul_Rend - Complet_FluxoConst'!$B$7),100))</f>
        <v>-0.86346696070483098</v>
      </c>
      <c r="X62" s="42">
        <f t="shared" si="3"/>
        <v>96.581243085418294</v>
      </c>
      <c r="Y62" s="46">
        <f t="shared" si="6"/>
        <v>96.900688293997902</v>
      </c>
    </row>
    <row r="63" spans="1:25" x14ac:dyDescent="0.25">
      <c r="A63" s="42">
        <v>126000</v>
      </c>
      <c r="B63" s="42">
        <f>$A63*'Dados do Enunciado'!$C$25</f>
        <v>107100</v>
      </c>
      <c r="C63" s="42">
        <f>$A63*'Dados do Enunciado'!$E$25</f>
        <v>-66374.618642972258</v>
      </c>
      <c r="D63" s="42">
        <f>($A63/'Dados do Enunciado'!$A$11)*100</f>
        <v>50.4</v>
      </c>
      <c r="E63" s="43" t="str">
        <f>COMPLEX(($A63/$B$7)*'Dados do Enunciado'!$C$25, -($A63/$B$7)*'Dados do Enunciado'!$E$25)</f>
        <v>9,73636363636364+6,03405624027021i</v>
      </c>
      <c r="F63" s="43" t="str">
        <f>IMSUM(IMPRODUCT('Dados do Enunciado'!$A$17, 'Regul_Rend - Complet_FluxoConst'!$E63), 'Regul_Rend - Complet_FluxoConst'!$B$7)</f>
        <v>10985,5040196461+51,6579094759877i</v>
      </c>
      <c r="G63" s="43" t="str">
        <f>IMDIV($E63, 'Dados do Enunciado'!$G$11)</f>
        <v>486,818181818182+301,70281201351i</v>
      </c>
      <c r="H63" s="43" t="str">
        <f>IMPRODUCT('Dados do Enunciado'!$G$11,'Regul_Rend - Complet_FluxoConst'!F63)</f>
        <v>219,710080392922+1,03315818951975i</v>
      </c>
      <c r="I63" s="44" t="str">
        <f>IMDIV(H63,'Vazio - Completo_FluxoConstante'!$B$16)</f>
        <v>9,287454950889-27,4849410940408i</v>
      </c>
      <c r="J63" s="44" t="str">
        <f t="shared" si="0"/>
        <v>496,105636769071+274,217870919469i</v>
      </c>
      <c r="K63" s="44" t="str">
        <f>IMSUM(IMPRODUCT('Dados do Enunciado'!$C$17,'Regul_Rend - Complet_FluxoConst'!J63),H63)</f>
        <v>218,077340512975+9,84583209565316i</v>
      </c>
      <c r="L63" s="45" t="str">
        <f t="shared" si="1"/>
        <v>218,077340512975+9,84583209565316i</v>
      </c>
      <c r="M63" s="45" t="str">
        <f>IMPRODUCT(IMDIV('Vazio - Completo_FluxoConstante'!$B$16,IMSUM('Dados do Enunciado'!$C$17,'Vazio - Completo_FluxoConstante'!$B$16)),'Regul_Rend - Complet_FluxoConst'!L63)</f>
        <v>217,622975772102+9,82558560633019i</v>
      </c>
      <c r="N63" s="45" t="str">
        <f>IMDIV(M63,'Dados do Enunciado'!$G$11)</f>
        <v>10881,1487886051+491,279280316509i</v>
      </c>
      <c r="O63" s="45" t="str">
        <f t="shared" si="7"/>
        <v>10881,1487886051+491,279280316509i</v>
      </c>
      <c r="P63" s="5" t="str">
        <f t="shared" si="4"/>
        <v>9,73636363636364+6,03405624027021i</v>
      </c>
      <c r="Q63" s="5" t="str">
        <f>IMSUM(IMPRODUCT('Vazio - Completo_FluxoConstante'!$H$21,'Regul_Rend - Complet_FluxoConst'!$P63),$B$7)</f>
        <v>10895,4274364444+440,539339367014i</v>
      </c>
      <c r="R63" s="44" t="str">
        <f>IMPRODUCT('Dados do Enunciado'!$G$11,'Regul_Rend - Complet_FluxoConst'!$Q63)</f>
        <v>217,908548728888+8,81078678734028i</v>
      </c>
      <c r="S63" s="44" t="str">
        <f>IMSUM(IMDIV('Regul_Rend - Complet_FluxoConst'!$R63,'Vazio - Completo_FluxoConstante'!$H$16),IMDIV($P63,'Dados do Enunciado'!$G$11))</f>
        <v>495,101710112883+299,309623409416i</v>
      </c>
      <c r="T63" s="45" t="str">
        <f t="shared" si="5"/>
        <v>217,908548728888+8,81078678734028i</v>
      </c>
      <c r="U63" s="45" t="str">
        <f>IMDIV(T63, 'Dados do Enunciado'!$G$11)</f>
        <v>10895,4274364444+440,539339367014i</v>
      </c>
      <c r="V63" s="42">
        <f>IMREAL(IMPRODUCT(IMDIV(IMSUB(IMABS($O63), 'Regul_Rend - Complet_FluxoConst'!$B$7),'Regul_Rend - Complet_FluxoConst'!$B$7),100))</f>
        <v>-0.97969392196543603</v>
      </c>
      <c r="W63" s="46">
        <f>IMREAL(IMPRODUCT(IMDIV(IMSUB(IMABS($U63),'Regul_Rend - Complet_FluxoConst'!$B$7),'Regul_Rend - Complet_FluxoConst'!$B$7),100))</f>
        <v>-0.86972677940558996</v>
      </c>
      <c r="X63" s="42">
        <f t="shared" si="3"/>
        <v>96.582807393678308</v>
      </c>
      <c r="Y63" s="46">
        <f t="shared" si="6"/>
        <v>96.901987894270405</v>
      </c>
    </row>
    <row r="64" spans="1:25" x14ac:dyDescent="0.25">
      <c r="A64" s="42">
        <v>127000</v>
      </c>
      <c r="B64" s="42">
        <f>$A64*'Dados do Enunciado'!$C$25</f>
        <v>107950</v>
      </c>
      <c r="C64" s="42">
        <f>$A64*'Dados do Enunciado'!$E$25</f>
        <v>-66901.401330614899</v>
      </c>
      <c r="D64" s="42">
        <f>($A64/'Dados do Enunciado'!$A$11)*100</f>
        <v>50.8</v>
      </c>
      <c r="E64" s="43" t="str">
        <f>COMPLEX(($A64/$B$7)*'Dados do Enunciado'!$C$25, -($A64/$B$7)*'Dados do Enunciado'!$E$25)</f>
        <v>9,81363636363636+6,08194557551045i</v>
      </c>
      <c r="F64" s="43" t="str">
        <f>IMSUM(IMPRODUCT('Dados do Enunciado'!$A$17, 'Regul_Rend - Complet_FluxoConst'!$E64), 'Regul_Rend - Complet_FluxoConst'!$B$7)</f>
        <v>10985,3889721829+52,0678928845272i</v>
      </c>
      <c r="G64" s="43" t="str">
        <f>IMDIV($E64, 'Dados do Enunciado'!$G$11)</f>
        <v>490,681818181818+304,097278775523i</v>
      </c>
      <c r="H64" s="43" t="str">
        <f>IMPRODUCT('Dados do Enunciado'!$G$11,'Regul_Rend - Complet_FluxoConst'!F64)</f>
        <v>219,707779443658+1,04135785769054i</v>
      </c>
      <c r="I64" s="44" t="str">
        <f>IMDIV(H64,'Vazio - Completo_FluxoConstante'!$B$16)</f>
        <v>9,28838639835704-27,4843110220345i</v>
      </c>
      <c r="J64" s="44" t="str">
        <f t="shared" si="0"/>
        <v>499,970204580175+276,612967753489i</v>
      </c>
      <c r="K64" s="44" t="str">
        <f>IMSUM(IMPRODUCT('Dados do Enunciado'!$C$17,'Regul_Rend - Complet_FluxoConst'!J64),H64)</f>
        <v>218,058435950257+9,92397576516061i</v>
      </c>
      <c r="L64" s="45" t="str">
        <f t="shared" si="1"/>
        <v>218,058435950257+9,92397576516061i</v>
      </c>
      <c r="M64" s="45" t="str">
        <f>IMPRODUCT(IMDIV('Vazio - Completo_FluxoConstante'!$B$16,IMSUM('Dados do Enunciado'!$C$17,'Vazio - Completo_FluxoConstante'!$B$16)),'Regul_Rend - Complet_FluxoConst'!L64)</f>
        <v>217,604110500451+9,90356644447567i</v>
      </c>
      <c r="N64" s="45" t="str">
        <f>IMDIV(M64,'Dados do Enunciado'!$G$11)</f>
        <v>10880,2055250225+495,178322223783i</v>
      </c>
      <c r="O64" s="45" t="str">
        <f t="shared" si="7"/>
        <v>10880,2055250225+495,178322223783i</v>
      </c>
      <c r="P64" s="5" t="str">
        <f t="shared" si="4"/>
        <v>9,81363636363636+6,08194557551045i</v>
      </c>
      <c r="Q64" s="5" t="str">
        <f>IMSUM(IMPRODUCT('Vazio - Completo_FluxoConstante'!$H$21,'Regul_Rend - Complet_FluxoConst'!$P64),$B$7)</f>
        <v>10894,5974954638+444,035683330244i</v>
      </c>
      <c r="R64" s="44" t="str">
        <f>IMPRODUCT('Dados do Enunciado'!$G$11,'Regul_Rend - Complet_FluxoConst'!$Q64)</f>
        <v>217,891949909276+8,88071366660488i</v>
      </c>
      <c r="S64" s="44" t="str">
        <f>IMSUM(IMDIV('Regul_Rend - Complet_FluxoConst'!$R64,'Vazio - Completo_FluxoConstante'!$H$16),IMDIV($P64,'Dados do Enunciado'!$G$11))</f>
        <v>498,965597906449+301,706920487619i</v>
      </c>
      <c r="T64" s="45" t="str">
        <f t="shared" si="5"/>
        <v>217,891949909276+8,88071366660488i</v>
      </c>
      <c r="U64" s="45" t="str">
        <f>IMDIV(T64, 'Dados do Enunciado'!$G$11)</f>
        <v>10894,5974954638+444,035683330244i</v>
      </c>
      <c r="V64" s="42">
        <f>IMREAL(IMPRODUCT(IMDIV(IMSUB(IMABS($O64), 'Regul_Rend - Complet_FluxoConst'!$B$7),'Regul_Rend - Complet_FluxoConst'!$B$7),100))</f>
        <v>-0.98665511199205502</v>
      </c>
      <c r="W64" s="46">
        <f>IMREAL(IMPRODUCT(IMDIV(IMSUB(IMABS($U64),'Regul_Rend - Complet_FluxoConst'!$B$7),'Regul_Rend - Complet_FluxoConst'!$B$7),100))</f>
        <v>-0.87597622702568601</v>
      </c>
      <c r="X64" s="42">
        <f t="shared" si="3"/>
        <v>96.584149910862209</v>
      </c>
      <c r="Y64" s="46">
        <f t="shared" si="6"/>
        <v>96.903087000571304</v>
      </c>
    </row>
    <row r="65" spans="1:25" x14ac:dyDescent="0.25">
      <c r="A65" s="42">
        <v>128000</v>
      </c>
      <c r="B65" s="42">
        <f>$A65*'Dados do Enunciado'!$C$25</f>
        <v>108800</v>
      </c>
      <c r="C65" s="42">
        <f>$A65*'Dados do Enunciado'!$E$25</f>
        <v>-67428.18401825754</v>
      </c>
      <c r="D65" s="42">
        <f>($A65/'Dados do Enunciado'!$A$11)*100</f>
        <v>51.2</v>
      </c>
      <c r="E65" s="43" t="str">
        <f>COMPLEX(($A65/$B$7)*'Dados do Enunciado'!$C$25, -($A65/$B$7)*'Dados do Enunciado'!$E$25)</f>
        <v>9,89090909090909+6,12983491075069i</v>
      </c>
      <c r="F65" s="43" t="str">
        <f>IMSUM(IMPRODUCT('Dados do Enunciado'!$A$17, 'Regul_Rend - Complet_FluxoConst'!$E65), 'Regul_Rend - Complet_FluxoConst'!$B$7)</f>
        <v>10985,2739247198+52,4778762930668i</v>
      </c>
      <c r="G65" s="43" t="str">
        <f>IMDIV($E65, 'Dados do Enunciado'!$G$11)</f>
        <v>494,545454545455+306,491745537534i</v>
      </c>
      <c r="H65" s="43" t="str">
        <f>IMPRODUCT('Dados do Enunciado'!$G$11,'Regul_Rend - Complet_FluxoConst'!F65)</f>
        <v>219,705478494396+1,04955752586134i</v>
      </c>
      <c r="I65" s="44" t="str">
        <f>IMDIV(H65,'Vazio - Completo_FluxoConstante'!$B$16)</f>
        <v>9,28931784582516-27,4836809500285i</v>
      </c>
      <c r="J65" s="44" t="str">
        <f t="shared" si="0"/>
        <v>503,83477239128+279,008064587505i</v>
      </c>
      <c r="K65" s="44" t="str">
        <f>IMSUM(IMPRODUCT('Dados do Enunciado'!$C$17,'Regul_Rend - Complet_FluxoConst'!J65),H65)</f>
        <v>218,03953138754+10,0021194346681i</v>
      </c>
      <c r="L65" s="45" t="str">
        <f t="shared" si="1"/>
        <v>218,03953138754+10,0021194346681i</v>
      </c>
      <c r="M65" s="45" t="str">
        <f>IMPRODUCT(IMDIV('Vazio - Completo_FluxoConstante'!$B$16,IMSUM('Dados do Enunciado'!$C$17,'Vazio - Completo_FluxoConstante'!$B$16)),'Regul_Rend - Complet_FluxoConst'!L65)</f>
        <v>217,585245228802+9,98154728262119i</v>
      </c>
      <c r="N65" s="45" t="str">
        <f>IMDIV(M65,'Dados do Enunciado'!$G$11)</f>
        <v>10879,2622614401+499,077364131059i</v>
      </c>
      <c r="O65" s="45" t="str">
        <f t="shared" si="7"/>
        <v>10879,2622614401+499,077364131059i</v>
      </c>
      <c r="P65" s="5" t="str">
        <f t="shared" si="4"/>
        <v>9,89090909090909+6,12983491075069i</v>
      </c>
      <c r="Q65" s="5" t="str">
        <f>IMSUM(IMPRODUCT('Vazio - Completo_FluxoConstante'!$H$21,'Regul_Rend - Complet_FluxoConst'!$P65),$B$7)</f>
        <v>10893,7675544832+447,532027293474i</v>
      </c>
      <c r="R65" s="44" t="str">
        <f>IMPRODUCT('Dados do Enunciado'!$G$11,'Regul_Rend - Complet_FluxoConst'!$Q65)</f>
        <v>217,875351089664+8,95064054586948i</v>
      </c>
      <c r="S65" s="44" t="str">
        <f>IMSUM(IMDIV('Regul_Rend - Complet_FluxoConst'!$R65,'Vazio - Completo_FluxoConstante'!$H$16),IMDIV($P65,'Dados do Enunciado'!$G$11))</f>
        <v>502,829485700016+304,104217565819i</v>
      </c>
      <c r="T65" s="45" t="str">
        <f t="shared" si="5"/>
        <v>217,875351089664+8,95064054586948i</v>
      </c>
      <c r="U65" s="45" t="str">
        <f>IMDIV(T65, 'Dados do Enunciado'!$G$11)</f>
        <v>10893,7675544832+447,532027293474i</v>
      </c>
      <c r="V65" s="42">
        <f>IMREAL(IMPRODUCT(IMDIV(IMSUB(IMABS($O65), 'Regul_Rend - Complet_FluxoConst'!$B$7),'Regul_Rend - Complet_FluxoConst'!$B$7),100))</f>
        <v>-0.99360335859134596</v>
      </c>
      <c r="W65" s="46">
        <f>IMREAL(IMPRODUCT(IMDIV(IMSUB(IMABS($U65),'Regul_Rend - Complet_FluxoConst'!$B$7),'Regul_Rend - Complet_FluxoConst'!$B$7),100))</f>
        <v>-0.88221530160335504</v>
      </c>
      <c r="X65" s="42">
        <f t="shared" si="3"/>
        <v>96.585275817993605</v>
      </c>
      <c r="Y65" s="46">
        <f t="shared" si="6"/>
        <v>96.90399029922861</v>
      </c>
    </row>
    <row r="66" spans="1:25" x14ac:dyDescent="0.25">
      <c r="A66" s="42">
        <v>129000</v>
      </c>
      <c r="B66" s="42">
        <f>$A66*'Dados do Enunciado'!$C$25</f>
        <v>109650</v>
      </c>
      <c r="C66" s="42">
        <f>$A66*'Dados do Enunciado'!$E$25</f>
        <v>-67954.96670590018</v>
      </c>
      <c r="D66" s="42">
        <f>($A66/'Dados do Enunciado'!$A$11)*100</f>
        <v>51.6</v>
      </c>
      <c r="E66" s="43" t="str">
        <f>COMPLEX(($A66/$B$7)*'Dados do Enunciado'!$C$25, -($A66/$B$7)*'Dados do Enunciado'!$E$25)</f>
        <v>9,96818181818182+6,17772424599092i</v>
      </c>
      <c r="F66" s="43" t="str">
        <f>IMSUM(IMPRODUCT('Dados do Enunciado'!$A$17, 'Regul_Rend - Complet_FluxoConst'!$E66), 'Regul_Rend - Complet_FluxoConst'!$B$7)</f>
        <v>10985,1588772567+52,8878597016064i</v>
      </c>
      <c r="G66" s="43" t="str">
        <f>IMDIV($E66, 'Dados do Enunciado'!$G$11)</f>
        <v>498,409090909091+308,886212299546i</v>
      </c>
      <c r="H66" s="43" t="str">
        <f>IMPRODUCT('Dados do Enunciado'!$G$11,'Regul_Rend - Complet_FluxoConst'!F66)</f>
        <v>219,703177545134+1,05775719403213i</v>
      </c>
      <c r="I66" s="44" t="str">
        <f>IMDIV(H66,'Vazio - Completo_FluxoConstante'!$B$16)</f>
        <v>9,29024929329328-27,4830508780225i</v>
      </c>
      <c r="J66" s="44" t="str">
        <f t="shared" si="0"/>
        <v>507,699340202384+281,403161421524i</v>
      </c>
      <c r="K66" s="44" t="str">
        <f>IMSUM(IMPRODUCT('Dados do Enunciado'!$C$17,'Regul_Rend - Complet_FluxoConst'!J66),H66)</f>
        <v>218,020626824823+10,0802631041755i</v>
      </c>
      <c r="L66" s="45" t="str">
        <f t="shared" si="1"/>
        <v>218,020626824823+10,0802631041755i</v>
      </c>
      <c r="M66" s="45" t="str">
        <f>IMPRODUCT(IMDIV('Vazio - Completo_FluxoConstante'!$B$16,IMSUM('Dados do Enunciado'!$C$17,'Vazio - Completo_FluxoConstante'!$B$16)),'Regul_Rend - Complet_FluxoConst'!L66)</f>
        <v>217,566379957152+10,0595281207666i</v>
      </c>
      <c r="N66" s="45" t="str">
        <f>IMDIV(M66,'Dados do Enunciado'!$G$11)</f>
        <v>10878,3189978576+502,97640603833i</v>
      </c>
      <c r="O66" s="45" t="str">
        <f t="shared" ref="O66:O129" si="8">N66</f>
        <v>10878,3189978576+502,97640603833i</v>
      </c>
      <c r="P66" s="5" t="str">
        <f t="shared" si="4"/>
        <v>9,96818181818182+6,17772424599092i</v>
      </c>
      <c r="Q66" s="5" t="str">
        <f>IMSUM(IMPRODUCT('Vazio - Completo_FluxoConstante'!$H$21,'Regul_Rend - Complet_FluxoConst'!$P66),$B$7)</f>
        <v>10892,9376135026+451,028371256705i</v>
      </c>
      <c r="R66" s="44" t="str">
        <f>IMPRODUCT('Dados do Enunciado'!$G$11,'Regul_Rend - Complet_FluxoConst'!$Q66)</f>
        <v>217,858752270052+9,0205674251341i</v>
      </c>
      <c r="S66" s="44" t="str">
        <f>IMSUM(IMDIV('Regul_Rend - Complet_FluxoConst'!$R66,'Vazio - Completo_FluxoConstante'!$H$16),IMDIV($P66,'Dados do Enunciado'!$G$11))</f>
        <v>506,693373493582+306,501514644021i</v>
      </c>
      <c r="T66" s="45" t="str">
        <f t="shared" si="5"/>
        <v>217,858752270052+9,0205674251341i</v>
      </c>
      <c r="U66" s="45" t="str">
        <f>IMDIV(T66, 'Dados do Enunciado'!$G$11)</f>
        <v>10892,9376135026+451,028371256705i</v>
      </c>
      <c r="V66" s="42">
        <f>IMREAL(IMPRODUCT(IMDIV(IMSUB(IMABS($O66), 'Regul_Rend - Complet_FluxoConst'!$B$7),'Regul_Rend - Complet_FluxoConst'!$B$7),100))</f>
        <v>-1.00053865904085</v>
      </c>
      <c r="W66" s="46">
        <f>IMREAL(IMPRODUCT(IMDIV(IMSUB(IMABS($U66),'Regul_Rend - Complet_FluxoConst'!$B$7),'Regul_Rend - Complet_FluxoConst'!$B$7),100))</f>
        <v>-0.88844400117971201</v>
      </c>
      <c r="X66" s="42">
        <f t="shared" si="3"/>
        <v>96.586190138314805</v>
      </c>
      <c r="Y66" s="46">
        <f t="shared" si="6"/>
        <v>96.904702333593491</v>
      </c>
    </row>
    <row r="67" spans="1:25" x14ac:dyDescent="0.25">
      <c r="A67" s="42">
        <v>130000</v>
      </c>
      <c r="B67" s="42">
        <f>$A67*'Dados do Enunciado'!$C$25</f>
        <v>110500</v>
      </c>
      <c r="C67" s="42">
        <f>$A67*'Dados do Enunciado'!$E$25</f>
        <v>-68481.749393542807</v>
      </c>
      <c r="D67" s="42">
        <f>($A67/'Dados do Enunciado'!$A$11)*100</f>
        <v>52</v>
      </c>
      <c r="E67" s="43" t="str">
        <f>COMPLEX(($A67/$B$7)*'Dados do Enunciado'!$C$25, -($A67/$B$7)*'Dados do Enunciado'!$E$25)</f>
        <v>10,0454545454545+6,22561358123116i</v>
      </c>
      <c r="F67" s="43" t="str">
        <f>IMSUM(IMPRODUCT('Dados do Enunciado'!$A$17, 'Regul_Rend - Complet_FluxoConst'!$E67), 'Regul_Rend - Complet_FluxoConst'!$B$7)</f>
        <v>10985,0438297936+53,2978431101458i</v>
      </c>
      <c r="G67" s="43" t="str">
        <f>IMDIV($E67, 'Dados do Enunciado'!$G$11)</f>
        <v>502,272727272725+311,280679061558i</v>
      </c>
      <c r="H67" s="43" t="str">
        <f>IMPRODUCT('Dados do Enunciado'!$G$11,'Regul_Rend - Complet_FluxoConst'!F67)</f>
        <v>219,700876595872+1,06595686220292i</v>
      </c>
      <c r="I67" s="44" t="str">
        <f>IMDIV(H67,'Vazio - Completo_FluxoConstante'!$B$16)</f>
        <v>9,2911807407614-27,4824208060165i</v>
      </c>
      <c r="J67" s="44" t="str">
        <f t="shared" si="0"/>
        <v>511,563908013486+283,798258255541i</v>
      </c>
      <c r="K67" s="44" t="str">
        <f>IMSUM(IMPRODUCT('Dados do Enunciado'!$C$17,'Regul_Rend - Complet_FluxoConst'!J67),H67)</f>
        <v>218,001722262106+10,1584067736829i</v>
      </c>
      <c r="L67" s="45" t="str">
        <f t="shared" si="1"/>
        <v>218,001722262106+10,1584067736829i</v>
      </c>
      <c r="M67" s="45" t="str">
        <f>IMPRODUCT(IMDIV('Vazio - Completo_FluxoConstante'!$B$16,IMSUM('Dados do Enunciado'!$C$17,'Vazio - Completo_FluxoConstante'!$B$16)),'Regul_Rend - Complet_FluxoConst'!L67)</f>
        <v>217,547514685502+10,137508958912i</v>
      </c>
      <c r="N67" s="45" t="str">
        <f>IMDIV(M67,'Dados do Enunciado'!$G$11)</f>
        <v>10877,3757342751+506,8754479456i</v>
      </c>
      <c r="O67" s="45" t="str">
        <f t="shared" si="8"/>
        <v>10877,3757342751+506,8754479456i</v>
      </c>
      <c r="P67" s="5" t="str">
        <f t="shared" si="4"/>
        <v>10,0454545454545+6,22561358123116i</v>
      </c>
      <c r="Q67" s="5" t="str">
        <f>IMSUM(IMPRODUCT('Vazio - Completo_FluxoConstante'!$H$21,'Regul_Rend - Complet_FluxoConst'!$P67),$B$7)</f>
        <v>10892,107672522+454,524715219933i</v>
      </c>
      <c r="R67" s="44" t="str">
        <f>IMPRODUCT('Dados do Enunciado'!$G$11,'Regul_Rend - Complet_FluxoConst'!$Q67)</f>
        <v>217,84215345044+9,09049430439866i</v>
      </c>
      <c r="S67" s="44" t="str">
        <f>IMSUM(IMDIV('Regul_Rend - Complet_FluxoConst'!$R67,'Vazio - Completo_FluxoConstante'!$H$16),IMDIV($P67,'Dados do Enunciado'!$G$11))</f>
        <v>510,557261287146+308,898811722223i</v>
      </c>
      <c r="T67" s="45" t="str">
        <f t="shared" si="5"/>
        <v>217,84215345044+9,09049430439866i</v>
      </c>
      <c r="U67" s="45" t="str">
        <f>IMDIV(T67, 'Dados do Enunciado'!$G$11)</f>
        <v>10892,107672522+454,524715219933i</v>
      </c>
      <c r="V67" s="42">
        <f>IMREAL(IMPRODUCT(IMDIV(IMSUB(IMABS($O67), 'Regul_Rend - Complet_FluxoConst'!$B$7),'Regul_Rend - Complet_FluxoConst'!$B$7),100))</f>
        <v>-1.00746101061858</v>
      </c>
      <c r="W67" s="46">
        <f>IMREAL(IMPRODUCT(IMDIV(IMSUB(IMABS($U67),'Regul_Rend - Complet_FluxoConst'!$B$7),'Regul_Rend - Complet_FluxoConst'!$B$7),100))</f>
        <v>-0.89466232379856503</v>
      </c>
      <c r="X67" s="42">
        <f t="shared" si="3"/>
        <v>96.5868977432485</v>
      </c>
      <c r="Y67" s="46">
        <f t="shared" si="6"/>
        <v>96.905227509451493</v>
      </c>
    </row>
    <row r="68" spans="1:25" x14ac:dyDescent="0.25">
      <c r="A68" s="42">
        <v>131000</v>
      </c>
      <c r="B68" s="42">
        <f>$A68*'Dados do Enunciado'!$C$25</f>
        <v>111350</v>
      </c>
      <c r="C68" s="42">
        <f>$A68*'Dados do Enunciado'!$E$25</f>
        <v>-69008.532081185447</v>
      </c>
      <c r="D68" s="42">
        <f>($A68/'Dados do Enunciado'!$A$11)*100</f>
        <v>52.400000000000006</v>
      </c>
      <c r="E68" s="43" t="str">
        <f>COMPLEX(($A68/$B$7)*'Dados do Enunciado'!$C$25, -($A68/$B$7)*'Dados do Enunciado'!$E$25)</f>
        <v>10,1227272727273+6,2735029164714i</v>
      </c>
      <c r="F68" s="43" t="str">
        <f>IMSUM(IMPRODUCT('Dados do Enunciado'!$A$17, 'Regul_Rend - Complet_FluxoConst'!$E68), 'Regul_Rend - Complet_FluxoConst'!$B$7)</f>
        <v>10984,9287823304+53,7078265186857i</v>
      </c>
      <c r="G68" s="43" t="str">
        <f>IMDIV($E68, 'Dados do Enunciado'!$G$11)</f>
        <v>506,136363636365+313,67514582357i</v>
      </c>
      <c r="H68" s="43" t="str">
        <f>IMPRODUCT('Dados do Enunciado'!$G$11,'Regul_Rend - Complet_FluxoConst'!F68)</f>
        <v>219,698575646608+1,07415653037371i</v>
      </c>
      <c r="I68" s="44" t="str">
        <f>IMDIV(H68,'Vazio - Completo_FluxoConstante'!$B$16)</f>
        <v>9,29211218822944-27,4817907340102i</v>
      </c>
      <c r="J68" s="44" t="str">
        <f t="shared" si="0"/>
        <v>515,428475824594+286,19335508956i</v>
      </c>
      <c r="K68" s="44" t="str">
        <f>IMSUM(IMPRODUCT('Dados do Enunciado'!$C$17,'Regul_Rend - Complet_FluxoConst'!J68),H68)</f>
        <v>217,982817699388+10,2365504431904i</v>
      </c>
      <c r="L68" s="45" t="str">
        <f t="shared" si="1"/>
        <v>217,982817699388+10,2365504431904i</v>
      </c>
      <c r="M68" s="45" t="str">
        <f>IMPRODUCT(IMDIV('Vazio - Completo_FluxoConstante'!$B$16,IMSUM('Dados do Enunciado'!$C$17,'Vazio - Completo_FluxoConstante'!$B$16)),'Regul_Rend - Complet_FluxoConst'!L68)</f>
        <v>217,528649413851+10,2154897970576i</v>
      </c>
      <c r="N68" s="45" t="str">
        <f>IMDIV(M68,'Dados do Enunciado'!$G$11)</f>
        <v>10876,4324706926+510,77448985288i</v>
      </c>
      <c r="O68" s="45" t="str">
        <f t="shared" si="8"/>
        <v>10876,4324706926+510,77448985288i</v>
      </c>
      <c r="P68" s="5" t="str">
        <f t="shared" si="4"/>
        <v>10,1227272727273+6,2735029164714i</v>
      </c>
      <c r="Q68" s="5" t="str">
        <f>IMSUM(IMPRODUCT('Vazio - Completo_FluxoConstante'!$H$21,'Regul_Rend - Complet_FluxoConst'!$P68),$B$7)</f>
        <v>10891,2777315414+458,021059183166i</v>
      </c>
      <c r="R68" s="44" t="str">
        <f>IMPRODUCT('Dados do Enunciado'!$G$11,'Regul_Rend - Complet_FluxoConst'!$Q68)</f>
        <v>217,825554630828+9,16042118366332i</v>
      </c>
      <c r="S68" s="44" t="str">
        <f>IMSUM(IMDIV('Regul_Rend - Complet_FluxoConst'!$R68,'Vazio - Completo_FluxoConstante'!$H$16),IMDIV($P68,'Dados do Enunciado'!$G$11))</f>
        <v>514,421149080716+311,296108800425i</v>
      </c>
      <c r="T68" s="45" t="str">
        <f t="shared" si="5"/>
        <v>217,825554630828+9,16042118366332i</v>
      </c>
      <c r="U68" s="45" t="str">
        <f>IMDIV(T68, 'Dados do Enunciado'!$G$11)</f>
        <v>10891,2777315414+458,021059183166i</v>
      </c>
      <c r="V68" s="42">
        <f>IMREAL(IMPRODUCT(IMDIV(IMSUB(IMABS($O68), 'Regul_Rend - Complet_FluxoConst'!$B$7),'Regul_Rend - Complet_FluxoConst'!$B$7),100))</f>
        <v>-1.0143704106079301</v>
      </c>
      <c r="W68" s="46">
        <f>IMREAL(IMPRODUCT(IMDIV(IMSUB(IMABS($U68),'Regul_Rend - Complet_FluxoConst'!$B$7),'Regul_Rend - Complet_FluxoConst'!$B$7),100))</f>
        <v>-0.90087026750643495</v>
      </c>
      <c r="X68" s="42">
        <f t="shared" si="3"/>
        <v>96.587403358081005</v>
      </c>
      <c r="Y68" s="46">
        <f t="shared" si="6"/>
        <v>96.905570100189394</v>
      </c>
    </row>
    <row r="69" spans="1:25" x14ac:dyDescent="0.25">
      <c r="A69" s="42">
        <v>132000</v>
      </c>
      <c r="B69" s="42">
        <f>$A69*'Dados do Enunciado'!$C$25</f>
        <v>112200</v>
      </c>
      <c r="C69" s="42">
        <f>$A69*'Dados do Enunciado'!$E$25</f>
        <v>-69535.314768828088</v>
      </c>
      <c r="D69" s="42">
        <f>($A69/'Dados do Enunciado'!$A$11)*100</f>
        <v>52.800000000000004</v>
      </c>
      <c r="E69" s="43" t="str">
        <f>COMPLEX(($A69/$B$7)*'Dados do Enunciado'!$C$25, -($A69/$B$7)*'Dados do Enunciado'!$E$25)</f>
        <v>10,2+6,32139225171164i</v>
      </c>
      <c r="F69" s="43" t="str">
        <f>IMSUM(IMPRODUCT('Dados do Enunciado'!$A$17, 'Regul_Rend - Complet_FluxoConst'!$E69), 'Regul_Rend - Complet_FluxoConst'!$B$7)</f>
        <v>10984,8137348673+54,1178099272251i</v>
      </c>
      <c r="G69" s="43" t="str">
        <f>IMDIV($E69, 'Dados do Enunciado'!$G$11)</f>
        <v>510+316,069612585582i</v>
      </c>
      <c r="H69" s="43" t="str">
        <f>IMPRODUCT('Dados do Enunciado'!$G$11,'Regul_Rend - Complet_FluxoConst'!F69)</f>
        <v>219,696274697346+1,0823561985445i</v>
      </c>
      <c r="I69" s="44" t="str">
        <f>IMDIV(H69,'Vazio - Completo_FluxoConstante'!$B$16)</f>
        <v>9,29304363569756-27,4811606620042i</v>
      </c>
      <c r="J69" s="44" t="str">
        <f t="shared" si="0"/>
        <v>519,293043635698+288,588451923578i</v>
      </c>
      <c r="K69" s="44" t="str">
        <f>IMSUM(IMPRODUCT('Dados do Enunciado'!$C$17,'Regul_Rend - Complet_FluxoConst'!J69),H69)</f>
        <v>217,963913136671+10,3146941126979i</v>
      </c>
      <c r="L69" s="45" t="str">
        <f t="shared" si="1"/>
        <v>217,963913136671+10,3146941126979i</v>
      </c>
      <c r="M69" s="45" t="str">
        <f>IMPRODUCT(IMDIV('Vazio - Completo_FluxoConstante'!$B$16,IMSUM('Dados do Enunciado'!$C$17,'Vazio - Completo_FluxoConstante'!$B$16)),'Regul_Rend - Complet_FluxoConst'!L69)</f>
        <v>217,509784142202+10,2934706352031i</v>
      </c>
      <c r="N69" s="45" t="str">
        <f>IMDIV(M69,'Dados do Enunciado'!$G$11)</f>
        <v>10875,4892071101+514,673531760155i</v>
      </c>
      <c r="O69" s="45" t="str">
        <f t="shared" si="8"/>
        <v>10875,4892071101+514,673531760155i</v>
      </c>
      <c r="P69" s="5" t="str">
        <f t="shared" si="4"/>
        <v>10,2+6,32139225171164i</v>
      </c>
      <c r="Q69" s="5" t="str">
        <f>IMSUM(IMPRODUCT('Vazio - Completo_FluxoConstante'!$H$21,'Regul_Rend - Complet_FluxoConst'!$P69),$B$7)</f>
        <v>10890,4477905608+461,517403146396i</v>
      </c>
      <c r="R69" s="44" t="str">
        <f>IMPRODUCT('Dados do Enunciado'!$G$11,'Regul_Rend - Complet_FluxoConst'!$Q69)</f>
        <v>217,808955811216+9,23034806292792i</v>
      </c>
      <c r="S69" s="44" t="str">
        <f>IMSUM(IMDIV('Regul_Rend - Complet_FluxoConst'!$R69,'Vazio - Completo_FluxoConstante'!$H$16),IMDIV($P69,'Dados do Enunciado'!$G$11))</f>
        <v>518,285036874281+313,693405878627i</v>
      </c>
      <c r="T69" s="45" t="str">
        <f t="shared" si="5"/>
        <v>217,808955811216+9,23034806292792i</v>
      </c>
      <c r="U69" s="45" t="str">
        <f>IMDIV(T69, 'Dados do Enunciado'!$G$11)</f>
        <v>10890,4477905608+461,517403146396i</v>
      </c>
      <c r="V69" s="42">
        <f>IMREAL(IMPRODUCT(IMDIV(IMSUB(IMABS($O69), 'Regul_Rend - Complet_FluxoConst'!$B$7),'Regul_Rend - Complet_FluxoConst'!$B$7),100))</f>
        <v>-1.0212668562965601</v>
      </c>
      <c r="W69" s="46">
        <f>IMREAL(IMPRODUCT(IMDIV(IMSUB(IMABS($U69),'Regul_Rend - Complet_FluxoConst'!$B$7),'Regul_Rend - Complet_FluxoConst'!$B$7),100))</f>
        <v>-0.90706783035271998</v>
      </c>
      <c r="X69" s="42">
        <f t="shared" si="3"/>
        <v>96.587711567408093</v>
      </c>
      <c r="Y69" s="46">
        <f t="shared" si="6"/>
        <v>96.905734251733094</v>
      </c>
    </row>
    <row r="70" spans="1:25" x14ac:dyDescent="0.25">
      <c r="A70" s="42">
        <v>133000</v>
      </c>
      <c r="B70" s="42">
        <f>$A70*'Dados do Enunciado'!$C$25</f>
        <v>113050</v>
      </c>
      <c r="C70" s="42">
        <f>$A70*'Dados do Enunciado'!$E$25</f>
        <v>-70062.097456470729</v>
      </c>
      <c r="D70" s="42">
        <f>($A70/'Dados do Enunciado'!$A$11)*100</f>
        <v>53.2</v>
      </c>
      <c r="E70" s="43" t="str">
        <f>COMPLEX(($A70/$B$7)*'Dados do Enunciado'!$C$25, -($A70/$B$7)*'Dados do Enunciado'!$E$25)</f>
        <v>10,2772727272727+6,36928158695188i</v>
      </c>
      <c r="F70" s="43" t="str">
        <f>IMSUM(IMPRODUCT('Dados do Enunciado'!$A$17, 'Regul_Rend - Complet_FluxoConst'!$E70), 'Regul_Rend - Complet_FluxoConst'!$B$7)</f>
        <v>10984,6986874042+54,5277933357646i</v>
      </c>
      <c r="G70" s="43" t="str">
        <f>IMDIV($E70, 'Dados do Enunciado'!$G$11)</f>
        <v>513,863636363635+318,464079347594i</v>
      </c>
      <c r="H70" s="43" t="str">
        <f>IMPRODUCT('Dados do Enunciado'!$G$11,'Regul_Rend - Complet_FluxoConst'!F70)</f>
        <v>219,693973748084+1,09055586671529i</v>
      </c>
      <c r="I70" s="44" t="str">
        <f>IMDIV(H70,'Vazio - Completo_FluxoConstante'!$B$16)</f>
        <v>9,29397508316568-27,4805305899982i</v>
      </c>
      <c r="J70" s="44" t="str">
        <f t="shared" si="0"/>
        <v>523,157611446801+290,983548757596i</v>
      </c>
      <c r="K70" s="44" t="str">
        <f>IMSUM(IMPRODUCT('Dados do Enunciado'!$C$17,'Regul_Rend - Complet_FluxoConst'!J70),H70)</f>
        <v>217,945008573954+10,3928377822053i</v>
      </c>
      <c r="L70" s="45" t="str">
        <f t="shared" si="1"/>
        <v>217,945008573954+10,3928377822053i</v>
      </c>
      <c r="M70" s="45" t="str">
        <f>IMPRODUCT(IMDIV('Vazio - Completo_FluxoConstante'!$B$16,IMSUM('Dados do Enunciado'!$C$17,'Vazio - Completo_FluxoConstante'!$B$16)),'Regul_Rend - Complet_FluxoConst'!L70)</f>
        <v>217,490918870552+10,3714514733485i</v>
      </c>
      <c r="N70" s="45" t="str">
        <f>IMDIV(M70,'Dados do Enunciado'!$G$11)</f>
        <v>10874,5459435276+518,572573667425i</v>
      </c>
      <c r="O70" s="45" t="str">
        <f t="shared" si="8"/>
        <v>10874,5459435276+518,572573667425i</v>
      </c>
      <c r="P70" s="5" t="str">
        <f t="shared" si="4"/>
        <v>10,2772727272727+6,36928158695188i</v>
      </c>
      <c r="Q70" s="5" t="str">
        <f>IMSUM(IMPRODUCT('Vazio - Completo_FluxoConstante'!$H$21,'Regul_Rend - Complet_FluxoConst'!$P70),$B$7)</f>
        <v>10889,6178495802+465,013747109625i</v>
      </c>
      <c r="R70" s="44" t="str">
        <f>IMPRODUCT('Dados do Enunciado'!$G$11,'Regul_Rend - Complet_FluxoConst'!$Q70)</f>
        <v>217,792356991604+9,3002749421925i</v>
      </c>
      <c r="S70" s="44" t="str">
        <f>IMSUM(IMDIV('Regul_Rend - Complet_FluxoConst'!$R70,'Vazio - Completo_FluxoConstante'!$H$16),IMDIV($P70,'Dados do Enunciado'!$G$11))</f>
        <v>522,148924667846+316,090702956829i</v>
      </c>
      <c r="T70" s="45" t="str">
        <f t="shared" si="5"/>
        <v>217,792356991604+9,3002749421925i</v>
      </c>
      <c r="U70" s="45" t="str">
        <f>IMDIV(T70, 'Dados do Enunciado'!$G$11)</f>
        <v>10889,6178495802+465,013747109625i</v>
      </c>
      <c r="V70" s="42">
        <f>IMREAL(IMPRODUCT(IMDIV(IMSUB(IMABS($O70), 'Regul_Rend - Complet_FluxoConst'!$B$7),'Regul_Rend - Complet_FluxoConst'!$B$7),100))</f>
        <v>-1.02815034497646</v>
      </c>
      <c r="W70" s="46">
        <f>IMREAL(IMPRODUCT(IMDIV(IMSUB(IMABS($U70),'Regul_Rend - Complet_FluxoConst'!$B$7),'Regul_Rend - Complet_FluxoConst'!$B$7),100))</f>
        <v>-0.91325501038958201</v>
      </c>
      <c r="X70" s="42">
        <f t="shared" si="3"/>
        <v>96.587826820328203</v>
      </c>
      <c r="Y70" s="46">
        <f t="shared" si="6"/>
        <v>96.905723987259393</v>
      </c>
    </row>
    <row r="71" spans="1:25" x14ac:dyDescent="0.25">
      <c r="A71" s="42">
        <v>134000</v>
      </c>
      <c r="B71" s="42">
        <f>$A71*'Dados do Enunciado'!$C$25</f>
        <v>113900</v>
      </c>
      <c r="C71" s="42">
        <f>$A71*'Dados do Enunciado'!$E$25</f>
        <v>-70588.880144113355</v>
      </c>
      <c r="D71" s="42">
        <f>($A71/'Dados do Enunciado'!$A$11)*100</f>
        <v>53.6</v>
      </c>
      <c r="E71" s="43" t="str">
        <f>COMPLEX(($A71/$B$7)*'Dados do Enunciado'!$C$25, -($A71/$B$7)*'Dados do Enunciado'!$E$25)</f>
        <v>10,3545454545455+6,41717092219212i</v>
      </c>
      <c r="F71" s="43" t="str">
        <f>IMSUM(IMPRODUCT('Dados do Enunciado'!$A$17, 'Regul_Rend - Complet_FluxoConst'!$E71), 'Regul_Rend - Complet_FluxoConst'!$B$7)</f>
        <v>10984,583639941+54,9377767443045i</v>
      </c>
      <c r="G71" s="43" t="str">
        <f>IMDIV($E71, 'Dados do Enunciado'!$G$11)</f>
        <v>517,727272727275+320,858546109606i</v>
      </c>
      <c r="H71" s="43" t="str">
        <f>IMPRODUCT('Dados do Enunciado'!$G$11,'Regul_Rend - Complet_FluxoConst'!F71)</f>
        <v>219,69167279882+1,09875553488609i</v>
      </c>
      <c r="I71" s="44" t="str">
        <f>IMDIV(H71,'Vazio - Completo_FluxoConstante'!$B$16)</f>
        <v>9,29490653063372-27,4799005179919i</v>
      </c>
      <c r="J71" s="44" t="str">
        <f t="shared" si="0"/>
        <v>527,022179257909+293,378645591614i</v>
      </c>
      <c r="K71" s="44" t="str">
        <f>IMSUM(IMPRODUCT('Dados do Enunciado'!$C$17,'Regul_Rend - Complet_FluxoConst'!J71),H71)</f>
        <v>217,926104011235+10,4709814517128i</v>
      </c>
      <c r="L71" s="45" t="str">
        <f t="shared" si="1"/>
        <v>217,926104011235+10,4709814517128i</v>
      </c>
      <c r="M71" s="45" t="str">
        <f>IMPRODUCT(IMDIV('Vazio - Completo_FluxoConstante'!$B$16,IMSUM('Dados do Enunciado'!$C$17,'Vazio - Completo_FluxoConstante'!$B$16)),'Regul_Rend - Complet_FluxoConst'!L71)</f>
        <v>217,4720535989+10,4494323114941i</v>
      </c>
      <c r="N71" s="45" t="str">
        <f>IMDIV(M71,'Dados do Enunciado'!$G$11)</f>
        <v>10873,602679945+522,471615574705i</v>
      </c>
      <c r="O71" s="45" t="str">
        <f t="shared" si="8"/>
        <v>10873,602679945+522,471615574705i</v>
      </c>
      <c r="P71" s="5" t="str">
        <f t="shared" si="4"/>
        <v>10,3545454545455+6,41717092219212i</v>
      </c>
      <c r="Q71" s="5" t="str">
        <f>IMSUM(IMPRODUCT('Vazio - Completo_FluxoConstante'!$H$21,'Regul_Rend - Complet_FluxoConst'!$P71),$B$7)</f>
        <v>10888,7879085996+468,510091072858i</v>
      </c>
      <c r="R71" s="44" t="str">
        <f>IMPRODUCT('Dados do Enunciado'!$G$11,'Regul_Rend - Complet_FluxoConst'!$Q71)</f>
        <v>217,775758171992+9,37020182145716i</v>
      </c>
      <c r="S71" s="44" t="str">
        <f>IMSUM(IMDIV('Regul_Rend - Complet_FluxoConst'!$R71,'Vazio - Completo_FluxoConstante'!$H$16),IMDIV($P71,'Dados do Enunciado'!$G$11))</f>
        <v>526,012812461416+318,488000035031i</v>
      </c>
      <c r="T71" s="45" t="str">
        <f t="shared" si="5"/>
        <v>217,775758171992+9,37020182145716i</v>
      </c>
      <c r="U71" s="45" t="str">
        <f>IMDIV(T71, 'Dados do Enunciado'!$G$11)</f>
        <v>10888,7879085996+468,510091072858i</v>
      </c>
      <c r="V71" s="42">
        <f>IMREAL(IMPRODUCT(IMDIV(IMSUB(IMABS($O71), 'Regul_Rend - Complet_FluxoConst'!$B$7),'Regul_Rend - Complet_FluxoConst'!$B$7),100))</f>
        <v>-1.0350208739449001</v>
      </c>
      <c r="W71" s="46">
        <f>IMREAL(IMPRODUCT(IMDIV(IMSUB(IMABS($U71),'Regul_Rend - Complet_FluxoConst'!$B$7),'Regul_Rend - Complet_FluxoConst'!$B$7),100))</f>
        <v>-0.91943180567187299</v>
      </c>
      <c r="X71" s="42">
        <f t="shared" si="3"/>
        <v>96.587753435405801</v>
      </c>
      <c r="Y71" s="46">
        <f t="shared" si="6"/>
        <v>96.905543211704497</v>
      </c>
    </row>
    <row r="72" spans="1:25" x14ac:dyDescent="0.25">
      <c r="A72" s="42">
        <v>135000</v>
      </c>
      <c r="B72" s="42">
        <f>$A72*'Dados do Enunciado'!$C$25</f>
        <v>114750</v>
      </c>
      <c r="C72" s="42">
        <f>$A72*'Dados do Enunciado'!$E$25</f>
        <v>-71115.662831755995</v>
      </c>
      <c r="D72" s="42">
        <f>($A72/'Dados do Enunciado'!$A$11)*100</f>
        <v>54</v>
      </c>
      <c r="E72" s="43" t="str">
        <f>COMPLEX(($A72/$B$7)*'Dados do Enunciado'!$C$25, -($A72/$B$7)*'Dados do Enunciado'!$E$25)</f>
        <v>10,4318181818182+6,46506025743236i</v>
      </c>
      <c r="F72" s="43" t="str">
        <f>IMSUM(IMPRODUCT('Dados do Enunciado'!$A$17, 'Regul_Rend - Complet_FluxoConst'!$E72), 'Regul_Rend - Complet_FluxoConst'!$B$7)</f>
        <v>10984,4685924779+55,347760152844i</v>
      </c>
      <c r="G72" s="43" t="str">
        <f>IMDIV($E72, 'Dados do Enunciado'!$G$11)</f>
        <v>521,59090909091+323,253012871618i</v>
      </c>
      <c r="H72" s="43" t="str">
        <f>IMPRODUCT('Dados do Enunciado'!$G$11,'Regul_Rend - Complet_FluxoConst'!F72)</f>
        <v>219,689371849558+1,10695520305688i</v>
      </c>
      <c r="I72" s="44" t="str">
        <f>IMDIV(H72,'Vazio - Completo_FluxoConstante'!$B$16)</f>
        <v>9,29583797810184-27,4792704459859i</v>
      </c>
      <c r="J72" s="44" t="str">
        <f t="shared" si="0"/>
        <v>530,886747069012+295,773742425632i</v>
      </c>
      <c r="K72" s="44" t="str">
        <f>IMSUM(IMPRODUCT('Dados do Enunciado'!$C$17,'Regul_Rend - Complet_FluxoConst'!J72),H72)</f>
        <v>217,907199448519+10,5491251212202i</v>
      </c>
      <c r="L72" s="45" t="str">
        <f t="shared" si="1"/>
        <v>217,907199448519+10,5491251212202i</v>
      </c>
      <c r="M72" s="45" t="str">
        <f>IMPRODUCT(IMDIV('Vazio - Completo_FluxoConstante'!$B$16,IMSUM('Dados do Enunciado'!$C$17,'Vazio - Completo_FluxoConstante'!$B$16)),'Regul_Rend - Complet_FluxoConst'!L72)</f>
        <v>217,453188327252+10,5274131496395i</v>
      </c>
      <c r="N72" s="45" t="str">
        <f>IMDIV(M72,'Dados do Enunciado'!$G$11)</f>
        <v>10872,6594163626+526,370657481975i</v>
      </c>
      <c r="O72" s="45" t="str">
        <f t="shared" si="8"/>
        <v>10872,6594163626+526,370657481975i</v>
      </c>
      <c r="P72" s="5" t="str">
        <f t="shared" si="4"/>
        <v>10,4318181818182+6,46506025743236i</v>
      </c>
      <c r="Q72" s="5" t="str">
        <f>IMSUM(IMPRODUCT('Vazio - Completo_FluxoConstante'!$H$21,'Regul_Rend - Complet_FluxoConst'!$P72),$B$7)</f>
        <v>10887,957967619+472,006435036087i</v>
      </c>
      <c r="R72" s="44" t="str">
        <f>IMPRODUCT('Dados do Enunciado'!$G$11,'Regul_Rend - Complet_FluxoConst'!$Q72)</f>
        <v>217,75915935238+9,44012870072174i</v>
      </c>
      <c r="S72" s="44" t="str">
        <f>IMSUM(IMDIV('Regul_Rend - Complet_FluxoConst'!$R72,'Vazio - Completo_FluxoConstante'!$H$16),IMDIV($P72,'Dados do Enunciado'!$G$11))</f>
        <v>529,876700254981+320,885297113233i</v>
      </c>
      <c r="T72" s="45" t="str">
        <f t="shared" si="5"/>
        <v>217,75915935238+9,44012870072174i</v>
      </c>
      <c r="U72" s="45" t="str">
        <f>IMDIV(T72, 'Dados do Enunciado'!$G$11)</f>
        <v>10887,957967619+472,006435036087i</v>
      </c>
      <c r="V72" s="42">
        <f>IMREAL(IMPRODUCT(IMDIV(IMSUB(IMABS($O72), 'Regul_Rend - Complet_FluxoConst'!$B$7),'Regul_Rend - Complet_FluxoConst'!$B$7),100))</f>
        <v>-1.0418784404997801</v>
      </c>
      <c r="W72" s="46">
        <f>IMREAL(IMPRODUCT(IMDIV(IMSUB(IMABS($U72),'Regul_Rend - Complet_FluxoConst'!$B$7),'Regul_Rend - Complet_FluxoConst'!$B$7),100))</f>
        <v>-0.92559821425731803</v>
      </c>
      <c r="X72" s="42">
        <f t="shared" si="3"/>
        <v>96.587495605428799</v>
      </c>
      <c r="Y72" s="46">
        <f t="shared" si="6"/>
        <v>96.905195716079589</v>
      </c>
    </row>
    <row r="73" spans="1:25" x14ac:dyDescent="0.25">
      <c r="A73" s="42">
        <v>136000</v>
      </c>
      <c r="B73" s="42">
        <f>$A73*'Dados do Enunciado'!$C$25</f>
        <v>115600</v>
      </c>
      <c r="C73" s="42">
        <f>$A73*'Dados do Enunciado'!$E$25</f>
        <v>-71642.445519398636</v>
      </c>
      <c r="D73" s="42">
        <f>($A73/'Dados do Enunciado'!$A$11)*100</f>
        <v>54.400000000000006</v>
      </c>
      <c r="E73" s="43" t="str">
        <f>COMPLEX(($A73/$B$7)*'Dados do Enunciado'!$C$25, -($A73/$B$7)*'Dados do Enunciado'!$E$25)</f>
        <v>10,5090909090909+6,5129495926726i</v>
      </c>
      <c r="F73" s="43" t="str">
        <f>IMSUM(IMPRODUCT('Dados do Enunciado'!$A$17, 'Regul_Rend - Complet_FluxoConst'!$E73), 'Regul_Rend - Complet_FluxoConst'!$B$7)</f>
        <v>10984,3535450148+55,7577435613834i</v>
      </c>
      <c r="G73" s="43" t="str">
        <f>IMDIV($E73, 'Dados do Enunciado'!$G$11)</f>
        <v>525,454545454545+325,64747963363i</v>
      </c>
      <c r="H73" s="43" t="str">
        <f>IMPRODUCT('Dados do Enunciado'!$G$11,'Regul_Rend - Complet_FluxoConst'!F73)</f>
        <v>219,687070900296+1,11515487122767i</v>
      </c>
      <c r="I73" s="44" t="str">
        <f>IMDIV(H73,'Vazio - Completo_FluxoConstante'!$B$16)</f>
        <v>9,29676942556996-27,4786403739799i</v>
      </c>
      <c r="J73" s="44" t="str">
        <f t="shared" si="0"/>
        <v>534,751314880115+298,16883925965i</v>
      </c>
      <c r="K73" s="44" t="str">
        <f>IMSUM(IMPRODUCT('Dados do Enunciado'!$C$17,'Regul_Rend - Complet_FluxoConst'!J73),H73)</f>
        <v>217,888294885802+10,6272687907276i</v>
      </c>
      <c r="L73" s="45" t="str">
        <f t="shared" si="1"/>
        <v>217,888294885802+10,6272687907276i</v>
      </c>
      <c r="M73" s="45" t="str">
        <f>IMPRODUCT(IMDIV('Vazio - Completo_FluxoConstante'!$B$16,IMSUM('Dados do Enunciado'!$C$17,'Vazio - Completo_FluxoConstante'!$B$16)),'Regul_Rend - Complet_FluxoConst'!L73)</f>
        <v>217,434323055602+10,6053939877849i</v>
      </c>
      <c r="N73" s="45" t="str">
        <f>IMDIV(M73,'Dados do Enunciado'!$G$11)</f>
        <v>10871,7161527801+530,269699389245i</v>
      </c>
      <c r="O73" s="45" t="str">
        <f t="shared" si="8"/>
        <v>10871,7161527801+530,269699389245i</v>
      </c>
      <c r="P73" s="5" t="str">
        <f t="shared" si="4"/>
        <v>10,5090909090909+6,5129495926726i</v>
      </c>
      <c r="Q73" s="5" t="str">
        <f>IMSUM(IMPRODUCT('Vazio - Completo_FluxoConstante'!$H$21,'Regul_Rend - Complet_FluxoConst'!$P73),$B$7)</f>
        <v>10887,1280266384+475,502778999316i</v>
      </c>
      <c r="R73" s="44" t="str">
        <f>IMPRODUCT('Dados do Enunciado'!$G$11,'Regul_Rend - Complet_FluxoConst'!$Q73)</f>
        <v>217,742560532768+9,51005557998632i</v>
      </c>
      <c r="S73" s="44" t="str">
        <f>IMSUM(IMDIV('Regul_Rend - Complet_FluxoConst'!$R73,'Vazio - Completo_FluxoConstante'!$H$16),IMDIV($P73,'Dados do Enunciado'!$G$11))</f>
        <v>533,740588048546+323,282594191434i</v>
      </c>
      <c r="T73" s="45" t="str">
        <f t="shared" si="5"/>
        <v>217,742560532768+9,51005557998632i</v>
      </c>
      <c r="U73" s="45" t="str">
        <f>IMDIV(T73, 'Dados do Enunciado'!$G$11)</f>
        <v>10887,1280266384+475,502778999316i</v>
      </c>
      <c r="V73" s="42">
        <f>IMREAL(IMPRODUCT(IMDIV(IMSUB(IMABS($O73), 'Regul_Rend - Complet_FluxoConst'!$B$7),'Regul_Rend - Complet_FluxoConst'!$B$7),100))</f>
        <v>-1.0487230419489</v>
      </c>
      <c r="W73" s="46">
        <f>IMREAL(IMPRODUCT(IMDIV(IMSUB(IMABS($U73),'Regul_Rend - Complet_FluxoConst'!$B$7),'Regul_Rend - Complet_FluxoConst'!$B$7),100))</f>
        <v>-0.93175423420638204</v>
      </c>
      <c r="X73" s="42">
        <f t="shared" si="3"/>
        <v>96.587057401950801</v>
      </c>
      <c r="Y73" s="46">
        <f t="shared" si="6"/>
        <v>96.904685181590096</v>
      </c>
    </row>
    <row r="74" spans="1:25" x14ac:dyDescent="0.25">
      <c r="A74" s="42">
        <v>137000</v>
      </c>
      <c r="B74" s="42">
        <f>$A74*'Dados do Enunciado'!$C$25</f>
        <v>116450</v>
      </c>
      <c r="C74" s="42">
        <f>$A74*'Dados do Enunciado'!$E$25</f>
        <v>-72169.228207041277</v>
      </c>
      <c r="D74" s="42">
        <f>($A74/'Dados do Enunciado'!$A$11)*100</f>
        <v>54.800000000000004</v>
      </c>
      <c r="E74" s="43" t="str">
        <f>COMPLEX(($A74/$B$7)*'Dados do Enunciado'!$C$25, -($A74/$B$7)*'Dados do Enunciado'!$E$25)</f>
        <v>10,5863636363636+6,56083892791284i</v>
      </c>
      <c r="F74" s="43" t="str">
        <f>IMSUM(IMPRODUCT('Dados do Enunciado'!$A$17, 'Regul_Rend - Complet_FluxoConst'!$E74), 'Regul_Rend - Complet_FluxoConst'!$B$7)</f>
        <v>10984,2384975517+56,1677269699229i</v>
      </c>
      <c r="G74" s="43" t="str">
        <f>IMDIV($E74, 'Dados do Enunciado'!$G$11)</f>
        <v>529,31818181818+328,041946395642i</v>
      </c>
      <c r="H74" s="43" t="str">
        <f>IMPRODUCT('Dados do Enunciado'!$G$11,'Regul_Rend - Complet_FluxoConst'!F74)</f>
        <v>219,684769951034+1,12335453939846i</v>
      </c>
      <c r="I74" s="44" t="str">
        <f>IMDIV(H74,'Vazio - Completo_FluxoConstante'!$B$16)</f>
        <v>9,29770087303809-27,4780103019738i</v>
      </c>
      <c r="J74" s="44" t="str">
        <f t="shared" si="0"/>
        <v>538,615882691218+300,563936093668i</v>
      </c>
      <c r="K74" s="44" t="str">
        <f>IMSUM(IMPRODUCT('Dados do Enunciado'!$C$17,'Regul_Rend - Complet_FluxoConst'!J74),H74)</f>
        <v>217,869390323085+10,7054124602351i</v>
      </c>
      <c r="L74" s="45" t="str">
        <f t="shared" si="1"/>
        <v>217,869390323085+10,7054124602351i</v>
      </c>
      <c r="M74" s="45" t="str">
        <f>IMPRODUCT(IMDIV('Vazio - Completo_FluxoConstante'!$B$16,IMSUM('Dados do Enunciado'!$C$17,'Vazio - Completo_FluxoConstante'!$B$16)),'Regul_Rend - Complet_FluxoConst'!L74)</f>
        <v>217,415457783952+10,6833748259304i</v>
      </c>
      <c r="N74" s="45" t="str">
        <f>IMDIV(M74,'Dados do Enunciado'!$G$11)</f>
        <v>10870,7728891976+534,16874129652i</v>
      </c>
      <c r="O74" s="45" t="str">
        <f t="shared" si="8"/>
        <v>10870,7728891976+534,16874129652i</v>
      </c>
      <c r="P74" s="5" t="str">
        <f t="shared" si="4"/>
        <v>10,5863636363636+6,56083892791284i</v>
      </c>
      <c r="Q74" s="5" t="str">
        <f>IMSUM(IMPRODUCT('Vazio - Completo_FluxoConstante'!$H$21,'Regul_Rend - Complet_FluxoConst'!$P74),$B$7)</f>
        <v>10886,2980856578+478,999122962546i</v>
      </c>
      <c r="R74" s="44" t="str">
        <f>IMPRODUCT('Dados do Enunciado'!$G$11,'Regul_Rend - Complet_FluxoConst'!$Q74)</f>
        <v>217,725961713156+9,57998245925092i</v>
      </c>
      <c r="S74" s="44" t="str">
        <f>IMSUM(IMDIV('Regul_Rend - Complet_FluxoConst'!$R74,'Vazio - Completo_FluxoConstante'!$H$16),IMDIV($P74,'Dados do Enunciado'!$G$11))</f>
        <v>537,604475842111+325,679891269636i</v>
      </c>
      <c r="T74" s="45" t="str">
        <f t="shared" si="5"/>
        <v>217,725961713156+9,57998245925092i</v>
      </c>
      <c r="U74" s="45" t="str">
        <f>IMDIV(T74, 'Dados do Enunciado'!$G$11)</f>
        <v>10886,2980856578+478,999122962546i</v>
      </c>
      <c r="V74" s="42">
        <f>IMREAL(IMPRODUCT(IMDIV(IMSUB(IMABS($O74), 'Regul_Rend - Complet_FluxoConst'!$B$7),'Regul_Rend - Complet_FluxoConst'!$B$7),100))</f>
        <v>-1.0555546756006999</v>
      </c>
      <c r="W74" s="46">
        <f>IMREAL(IMPRODUCT(IMDIV(IMSUB(IMABS($U74),'Regul_Rend - Complet_FluxoConst'!$B$7),'Regul_Rend - Complet_FluxoConst'!$B$7),100))</f>
        <v>-0.93789986358229105</v>
      </c>
      <c r="X74" s="42">
        <f t="shared" si="3"/>
        <v>96.586442779638006</v>
      </c>
      <c r="Y74" s="46">
        <f t="shared" si="6"/>
        <v>96.904015183581308</v>
      </c>
    </row>
    <row r="75" spans="1:25" x14ac:dyDescent="0.25">
      <c r="A75" s="42">
        <v>138000</v>
      </c>
      <c r="B75" s="42">
        <f>$A75*'Dados do Enunciado'!$C$25</f>
        <v>117300</v>
      </c>
      <c r="C75" s="42">
        <f>$A75*'Dados do Enunciado'!$E$25</f>
        <v>-72696.010894683903</v>
      </c>
      <c r="D75" s="42">
        <f>($A75/'Dados do Enunciado'!$A$11)*100</f>
        <v>55.2</v>
      </c>
      <c r="E75" s="43" t="str">
        <f>COMPLEX(($A75/$B$7)*'Dados do Enunciado'!$C$25, -($A75/$B$7)*'Dados do Enunciado'!$E$25)</f>
        <v>10,6636363636364+6,60872826315308i</v>
      </c>
      <c r="F75" s="43" t="str">
        <f>IMSUM(IMPRODUCT('Dados do Enunciado'!$A$17, 'Regul_Rend - Complet_FluxoConst'!$E75), 'Regul_Rend - Complet_FluxoConst'!$B$7)</f>
        <v>10984,1234500885+56,5777103784628i</v>
      </c>
      <c r="G75" s="43" t="str">
        <f>IMDIV($E75, 'Dados do Enunciado'!$G$11)</f>
        <v>533,18181818182+330,436413157654i</v>
      </c>
      <c r="H75" s="43" t="str">
        <f>IMPRODUCT('Dados do Enunciado'!$G$11,'Regul_Rend - Complet_FluxoConst'!F75)</f>
        <v>219,68246900177+1,13155420756926i</v>
      </c>
      <c r="I75" s="44" t="str">
        <f>IMDIV(H75,'Vazio - Completo_FluxoConstante'!$B$16)</f>
        <v>9,29863232050612-27,4773802299676i</v>
      </c>
      <c r="J75" s="44" t="str">
        <f t="shared" si="0"/>
        <v>542,480450502326+302,959032927686i</v>
      </c>
      <c r="K75" s="44" t="str">
        <f>IMSUM(IMPRODUCT('Dados do Enunciado'!$C$17,'Regul_Rend - Complet_FluxoConst'!J75),H75)</f>
        <v>217,850485760366+10,7835561297426i</v>
      </c>
      <c r="L75" s="45" t="str">
        <f t="shared" si="1"/>
        <v>217,850485760366+10,7835561297426i</v>
      </c>
      <c r="M75" s="45" t="str">
        <f>IMPRODUCT(IMDIV('Vazio - Completo_FluxoConstante'!$B$16,IMSUM('Dados do Enunciado'!$C$17,'Vazio - Completo_FluxoConstante'!$B$16)),'Regul_Rend - Complet_FluxoConst'!L75)</f>
        <v>217,3965925123+10,761355664076i</v>
      </c>
      <c r="N75" s="45" t="str">
        <f>IMDIV(M75,'Dados do Enunciado'!$G$11)</f>
        <v>10869,829625615+538,0677832038i</v>
      </c>
      <c r="O75" s="45" t="str">
        <f t="shared" si="8"/>
        <v>10869,829625615+538,0677832038i</v>
      </c>
      <c r="P75" s="5" t="str">
        <f t="shared" si="4"/>
        <v>10,6636363636364+6,60872826315308i</v>
      </c>
      <c r="Q75" s="5" t="str">
        <f>IMSUM(IMPRODUCT('Vazio - Completo_FluxoConstante'!$H$21,'Regul_Rend - Complet_FluxoConst'!$P75),$B$7)</f>
        <v>10885,4681446772+482,495466925778i</v>
      </c>
      <c r="R75" s="44" t="str">
        <f>IMPRODUCT('Dados do Enunciado'!$G$11,'Regul_Rend - Complet_FluxoConst'!$Q75)</f>
        <v>217,709362893544+9,64990933851556i</v>
      </c>
      <c r="S75" s="44" t="str">
        <f>IMSUM(IMDIV('Regul_Rend - Complet_FluxoConst'!$R75,'Vazio - Completo_FluxoConstante'!$H$16),IMDIV($P75,'Dados do Enunciado'!$G$11))</f>
        <v>541,468363635681+328,077188347838i</v>
      </c>
      <c r="T75" s="45" t="str">
        <f t="shared" si="5"/>
        <v>217,709362893544+9,64990933851556i</v>
      </c>
      <c r="U75" s="45" t="str">
        <f>IMDIV(T75, 'Dados do Enunciado'!$G$11)</f>
        <v>10885,4681446772+482,495466925778i</v>
      </c>
      <c r="V75" s="42">
        <f>IMREAL(IMPRODUCT(IMDIV(IMSUB(IMABS($O75), 'Regul_Rend - Complet_FluxoConst'!$B$7),'Regul_Rend - Complet_FluxoConst'!$B$7),100))</f>
        <v>-1.06237333876978</v>
      </c>
      <c r="W75" s="46">
        <f>IMREAL(IMPRODUCT(IMDIV(IMSUB(IMABS($U75),'Regul_Rend - Complet_FluxoConst'!$B$7),'Regul_Rend - Complet_FluxoConst'!$B$7),100))</f>
        <v>-0.94403510045111805</v>
      </c>
      <c r="X75" s="42">
        <f t="shared" si="3"/>
        <v>96.585655580434903</v>
      </c>
      <c r="Y75" s="46">
        <f t="shared" si="6"/>
        <v>96.903189195319499</v>
      </c>
    </row>
    <row r="76" spans="1:25" x14ac:dyDescent="0.25">
      <c r="A76" s="42">
        <v>139000</v>
      </c>
      <c r="B76" s="42">
        <f>$A76*'Dados do Enunciado'!$C$25</f>
        <v>118150</v>
      </c>
      <c r="C76" s="42">
        <f>$A76*'Dados do Enunciado'!$E$25</f>
        <v>-73222.793582326543</v>
      </c>
      <c r="D76" s="42">
        <f>($A76/'Dados do Enunciado'!$A$11)*100</f>
        <v>55.600000000000009</v>
      </c>
      <c r="E76" s="43" t="str">
        <f>COMPLEX(($A76/$B$7)*'Dados do Enunciado'!$C$25, -($A76/$B$7)*'Dados do Enunciado'!$E$25)</f>
        <v>10,7409090909091+6,65661759839332i</v>
      </c>
      <c r="F76" s="43" t="str">
        <f>IMSUM(IMPRODUCT('Dados do Enunciado'!$A$17, 'Regul_Rend - Complet_FluxoConst'!$E76), 'Regul_Rend - Complet_FluxoConst'!$B$7)</f>
        <v>10984,0084026254+56,9876937870023i</v>
      </c>
      <c r="G76" s="43" t="str">
        <f>IMDIV($E76, 'Dados do Enunciado'!$G$11)</f>
        <v>537,045454545455+332,830879919666i</v>
      </c>
      <c r="H76" s="43" t="str">
        <f>IMPRODUCT('Dados do Enunciado'!$G$11,'Regul_Rend - Complet_FluxoConst'!F76)</f>
        <v>219,680168052508+1,13975387574005i</v>
      </c>
      <c r="I76" s="44" t="str">
        <f>IMDIV(H76,'Vazio - Completo_FluxoConstante'!$B$16)</f>
        <v>9,29956376797425-27,4767501579616i</v>
      </c>
      <c r="J76" s="44" t="str">
        <f t="shared" ref="J76:J139" si="9">IMSUM(I76,G76)</f>
        <v>546,345018313429+305,354129761704i</v>
      </c>
      <c r="K76" s="44" t="str">
        <f>IMSUM(IMPRODUCT('Dados do Enunciado'!$C$17,'Regul_Rend - Complet_FluxoConst'!J76),H76)</f>
        <v>217,83158119765+10,86169979925i</v>
      </c>
      <c r="L76" s="45" t="str">
        <f t="shared" ref="L76:L139" si="10">K76</f>
        <v>217,83158119765+10,86169979925i</v>
      </c>
      <c r="M76" s="45" t="str">
        <f>IMPRODUCT(IMDIV('Vazio - Completo_FluxoConstante'!$B$16,IMSUM('Dados do Enunciado'!$C$17,'Vazio - Completo_FluxoConstante'!$B$16)),'Regul_Rend - Complet_FluxoConst'!L76)</f>
        <v>217,377727240652+10,8393365022214i</v>
      </c>
      <c r="N76" s="45" t="str">
        <f>IMDIV(M76,'Dados do Enunciado'!$G$11)</f>
        <v>10868,8863620326+541,96682511107i</v>
      </c>
      <c r="O76" s="45" t="str">
        <f t="shared" si="8"/>
        <v>10868,8863620326+541,96682511107i</v>
      </c>
      <c r="P76" s="5" t="str">
        <f t="shared" si="4"/>
        <v>10,7409090909091+6,65661759839332i</v>
      </c>
      <c r="Q76" s="5" t="str">
        <f>IMSUM(IMPRODUCT('Vazio - Completo_FluxoConstante'!$H$21,'Regul_Rend - Complet_FluxoConst'!$P76),$B$7)</f>
        <v>10884,6382036966+485,991810889008i</v>
      </c>
      <c r="R76" s="44" t="str">
        <f>IMPRODUCT('Dados do Enunciado'!$G$11,'Regul_Rend - Complet_FluxoConst'!$Q76)</f>
        <v>217,692764073932+9,71983621778016i</v>
      </c>
      <c r="S76" s="44" t="str">
        <f>IMSUM(IMDIV('Regul_Rend - Complet_FluxoConst'!$R76,'Vazio - Completo_FluxoConstante'!$H$16),IMDIV($P76,'Dados do Enunciado'!$G$11))</f>
        <v>545,332251429246+330,47448542604i</v>
      </c>
      <c r="T76" s="45" t="str">
        <f t="shared" si="5"/>
        <v>217,692764073932+9,71983621778016i</v>
      </c>
      <c r="U76" s="45" t="str">
        <f>IMDIV(T76, 'Dados do Enunciado'!$G$11)</f>
        <v>10884,6382036966+485,991810889008i</v>
      </c>
      <c r="V76" s="42">
        <f>IMREAL(IMPRODUCT(IMDIV(IMSUB(IMABS($O76), 'Regul_Rend - Complet_FluxoConst'!$B$7),'Regul_Rend - Complet_FluxoConst'!$B$7),100))</f>
        <v>-1.0691790287715499</v>
      </c>
      <c r="W76" s="46">
        <f>IMREAL(IMPRODUCT(IMDIV(IMSUB(IMABS($U76),'Regul_Rend - Complet_FluxoConst'!$B$7),'Regul_Rend - Complet_FluxoConst'!$B$7),100))</f>
        <v>-0.95015994288169103</v>
      </c>
      <c r="X76" s="42">
        <f t="shared" ref="X76:X139" si="11">IMREAL(IMDIV($B76,IMREAL(IMPRODUCT(K76,IMCONJUGATE(J76)))))*100</f>
        <v>96.584699537550406</v>
      </c>
      <c r="Y76" s="46">
        <f t="shared" si="6"/>
        <v>96.902210591606703</v>
      </c>
    </row>
    <row r="77" spans="1:25" x14ac:dyDescent="0.25">
      <c r="A77" s="42">
        <v>140000</v>
      </c>
      <c r="B77" s="42">
        <f>$A77*'Dados do Enunciado'!$C$25</f>
        <v>119000</v>
      </c>
      <c r="C77" s="42">
        <f>$A77*'Dados do Enunciado'!$E$25</f>
        <v>-73749.576269969184</v>
      </c>
      <c r="D77" s="42">
        <f>($A77/'Dados do Enunciado'!$A$11)*100</f>
        <v>56.000000000000007</v>
      </c>
      <c r="E77" s="43" t="str">
        <f>COMPLEX(($A77/$B$7)*'Dados do Enunciado'!$C$25, -($A77/$B$7)*'Dados do Enunciado'!$E$25)</f>
        <v>10,8181818181818+6,70450693363356i</v>
      </c>
      <c r="F77" s="43" t="str">
        <f>IMSUM(IMPRODUCT('Dados do Enunciado'!$A$17, 'Regul_Rend - Complet_FluxoConst'!$E77), 'Regul_Rend - Complet_FluxoConst'!$B$7)</f>
        <v>10983,8933551623+57,3976771955417i</v>
      </c>
      <c r="G77" s="43" t="str">
        <f>IMDIV($E77, 'Dados do Enunciado'!$G$11)</f>
        <v>540,90909090909+335,225346681678i</v>
      </c>
      <c r="H77" s="43" t="str">
        <f>IMPRODUCT('Dados do Enunciado'!$G$11,'Regul_Rend - Complet_FluxoConst'!F77)</f>
        <v>219,677867103246+1,14795354391083i</v>
      </c>
      <c r="I77" s="44" t="str">
        <f>IMDIV(H77,'Vazio - Completo_FluxoConstante'!$B$16)</f>
        <v>9,30049521544237-27,4761200859555i</v>
      </c>
      <c r="J77" s="44" t="str">
        <f t="shared" si="9"/>
        <v>550,209586124532+307,749226595722i</v>
      </c>
      <c r="K77" s="44" t="str">
        <f>IMSUM(IMPRODUCT('Dados do Enunciado'!$C$17,'Regul_Rend - Complet_FluxoConst'!J77),H77)</f>
        <v>217,812676634933+10,9398434687574i</v>
      </c>
      <c r="L77" s="45" t="str">
        <f t="shared" si="10"/>
        <v>217,812676634933+10,9398434687574i</v>
      </c>
      <c r="M77" s="45" t="str">
        <f>IMPRODUCT(IMDIV('Vazio - Completo_FluxoConstante'!$B$16,IMSUM('Dados do Enunciado'!$C$17,'Vazio - Completo_FluxoConstante'!$B$16)),'Regul_Rend - Complet_FluxoConst'!L77)</f>
        <v>217,358861969002+10,9173173403668i</v>
      </c>
      <c r="N77" s="45" t="str">
        <f>IMDIV(M77,'Dados do Enunciado'!$G$11)</f>
        <v>10867,9430984501+545,86586701834i</v>
      </c>
      <c r="O77" s="45" t="str">
        <f t="shared" si="8"/>
        <v>10867,9430984501+545,86586701834i</v>
      </c>
      <c r="P77" s="5" t="str">
        <f t="shared" ref="P77:P140" si="12">E77</f>
        <v>10,8181818181818+6,70450693363356i</v>
      </c>
      <c r="Q77" s="5" t="str">
        <f>IMSUM(IMPRODUCT('Vazio - Completo_FluxoConstante'!$H$21,'Regul_Rend - Complet_FluxoConst'!$P77),$B$7)</f>
        <v>10883,808262716+489,488154852237i</v>
      </c>
      <c r="R77" s="44" t="str">
        <f>IMPRODUCT('Dados do Enunciado'!$G$11,'Regul_Rend - Complet_FluxoConst'!$Q77)</f>
        <v>217,67616525432+9,78976309704474i</v>
      </c>
      <c r="S77" s="44" t="str">
        <f>IMSUM(IMDIV('Regul_Rend - Complet_FluxoConst'!$R77,'Vazio - Completo_FluxoConstante'!$H$16),IMDIV($P77,'Dados do Enunciado'!$G$11))</f>
        <v>549,196139222811+332,871782504242i</v>
      </c>
      <c r="T77" s="45" t="str">
        <f t="shared" ref="T77:T140" si="13">$R77</f>
        <v>217,67616525432+9,78976309704474i</v>
      </c>
      <c r="U77" s="45" t="str">
        <f>IMDIV(T77, 'Dados do Enunciado'!$G$11)</f>
        <v>10883,808262716+489,488154852237i</v>
      </c>
      <c r="V77" s="42">
        <f>IMREAL(IMPRODUCT(IMDIV(IMSUB(IMABS($O77), 'Regul_Rend - Complet_FluxoConst'!$B$7),'Regul_Rend - Complet_FluxoConst'!$B$7),100))</f>
        <v>-1.0759717429311499</v>
      </c>
      <c r="W77" s="46">
        <f>IMREAL(IMPRODUCT(IMDIV(IMSUB(IMABS($U77),'Regul_Rend - Complet_FluxoConst'!$B$7),'Regul_Rend - Complet_FluxoConst'!$B$7),100))</f>
        <v>-0.95627438894560901</v>
      </c>
      <c r="X77" s="42">
        <f t="shared" si="11"/>
        <v>96.583578279276409</v>
      </c>
      <c r="Y77" s="46">
        <f t="shared" ref="Y77:Y140" si="14">IMREAL(IMDIV($B77,IMREAL(IMPRODUCT($R77,IMCONJUGATE($S77)))))*100</f>
        <v>96.901082652239808</v>
      </c>
    </row>
    <row r="78" spans="1:25" x14ac:dyDescent="0.25">
      <c r="A78" s="42">
        <v>141000</v>
      </c>
      <c r="B78" s="42">
        <f>$A78*'Dados do Enunciado'!$C$25</f>
        <v>119850</v>
      </c>
      <c r="C78" s="42">
        <f>$A78*'Dados do Enunciado'!$E$25</f>
        <v>-74276.358957611825</v>
      </c>
      <c r="D78" s="42">
        <f>($A78/'Dados do Enunciado'!$A$11)*100</f>
        <v>56.399999999999991</v>
      </c>
      <c r="E78" s="43" t="str">
        <f>COMPLEX(($A78/$B$7)*'Dados do Enunciado'!$C$25, -($A78/$B$7)*'Dados do Enunciado'!$E$25)</f>
        <v>10,8954545454545+6,7523962688738i</v>
      </c>
      <c r="F78" s="43" t="str">
        <f>IMSUM(IMPRODUCT('Dados do Enunciado'!$A$17, 'Regul_Rend - Complet_FluxoConst'!$E78), 'Regul_Rend - Complet_FluxoConst'!$B$7)</f>
        <v>10983,7783076992+57,8076606040812i</v>
      </c>
      <c r="G78" s="43" t="str">
        <f>IMDIV($E78, 'Dados do Enunciado'!$G$11)</f>
        <v>544,772727272725+337,61981344369i</v>
      </c>
      <c r="H78" s="43" t="str">
        <f>IMPRODUCT('Dados do Enunciado'!$G$11,'Regul_Rend - Complet_FluxoConst'!F78)</f>
        <v>219,675566153984+1,15615321208162i</v>
      </c>
      <c r="I78" s="44" t="str">
        <f>IMDIV(H78,'Vazio - Completo_FluxoConstante'!$B$16)</f>
        <v>9,30142666291049-27,4754900139495i</v>
      </c>
      <c r="J78" s="44" t="str">
        <f t="shared" si="9"/>
        <v>554,074153935635+310,14432342974i</v>
      </c>
      <c r="K78" s="44" t="str">
        <f>IMSUM(IMPRODUCT('Dados do Enunciado'!$C$17,'Regul_Rend - Complet_FluxoConst'!J78),H78)</f>
        <v>217,793772072216+11,0179871382648i</v>
      </c>
      <c r="L78" s="45" t="str">
        <f t="shared" si="10"/>
        <v>217,793772072216+11,0179871382648i</v>
      </c>
      <c r="M78" s="45" t="str">
        <f>IMPRODUCT(IMDIV('Vazio - Completo_FluxoConstante'!$B$16,IMSUM('Dados do Enunciado'!$C$17,'Vazio - Completo_FluxoConstante'!$B$16)),'Regul_Rend - Complet_FluxoConst'!L78)</f>
        <v>217,339996697352+10,9952981785123i</v>
      </c>
      <c r="N78" s="45" t="str">
        <f>IMDIV(M78,'Dados do Enunciado'!$G$11)</f>
        <v>10866,9998348676+549,764908925615i</v>
      </c>
      <c r="O78" s="45" t="str">
        <f t="shared" si="8"/>
        <v>10866,9998348676+549,764908925615i</v>
      </c>
      <c r="P78" s="5" t="str">
        <f t="shared" si="12"/>
        <v>10,8954545454545+6,7523962688738i</v>
      </c>
      <c r="Q78" s="5" t="str">
        <f>IMSUM(IMPRODUCT('Vazio - Completo_FluxoConstante'!$H$21,'Regul_Rend - Complet_FluxoConst'!$P78),$B$7)</f>
        <v>10882,9783217354+492,984498815466i</v>
      </c>
      <c r="R78" s="44" t="str">
        <f>IMPRODUCT('Dados do Enunciado'!$G$11,'Regul_Rend - Complet_FluxoConst'!$Q78)</f>
        <v>217,659566434708+9,85968997630932i</v>
      </c>
      <c r="S78" s="44" t="str">
        <f>IMSUM(IMDIV('Regul_Rend - Complet_FluxoConst'!$R78,'Vazio - Completo_FluxoConstante'!$H$16),IMDIV($P78,'Dados do Enunciado'!$G$11))</f>
        <v>553,060027016376+335,269079582444i</v>
      </c>
      <c r="T78" s="45" t="str">
        <f t="shared" si="13"/>
        <v>217,659566434708+9,85968997630932i</v>
      </c>
      <c r="U78" s="45" t="str">
        <f>IMDIV(T78, 'Dados do Enunciado'!$G$11)</f>
        <v>10882,9783217354+492,984498815466i</v>
      </c>
      <c r="V78" s="42">
        <f>IMREAL(IMPRODUCT(IMDIV(IMSUB(IMABS($O78), 'Regul_Rend - Complet_FluxoConst'!$B$7),'Regul_Rend - Complet_FluxoConst'!$B$7),100))</f>
        <v>-1.0827514785744901</v>
      </c>
      <c r="W78" s="46">
        <f>IMREAL(IMPRODUCT(IMDIV(IMSUB(IMABS($U78),'Regul_Rend - Complet_FluxoConst'!$B$7),'Regul_Rend - Complet_FluxoConst'!$B$7),100))</f>
        <v>-0.96237843671738199</v>
      </c>
      <c r="X78" s="42">
        <f t="shared" si="11"/>
        <v>96.582295332645103</v>
      </c>
      <c r="Y78" s="46">
        <f t="shared" si="14"/>
        <v>96.899808565336798</v>
      </c>
    </row>
    <row r="79" spans="1:25" x14ac:dyDescent="0.25">
      <c r="A79" s="42">
        <v>142000</v>
      </c>
      <c r="B79" s="42">
        <f>$A79*'Dados do Enunciado'!$C$25</f>
        <v>120700</v>
      </c>
      <c r="C79" s="42">
        <f>$A79*'Dados do Enunciado'!$E$25</f>
        <v>-74803.141645254451</v>
      </c>
      <c r="D79" s="42">
        <f>($A79/'Dados do Enunciado'!$A$11)*100</f>
        <v>56.8</v>
      </c>
      <c r="E79" s="43" t="str">
        <f>COMPLEX(($A79/$B$7)*'Dados do Enunciado'!$C$25, -($A79/$B$7)*'Dados do Enunciado'!$E$25)</f>
        <v>10,9727272727273+6,80028560411404i</v>
      </c>
      <c r="F79" s="43" t="str">
        <f>IMSUM(IMPRODUCT('Dados do Enunciado'!$A$17, 'Regul_Rend - Complet_FluxoConst'!$E79), 'Regul_Rend - Complet_FluxoConst'!$B$7)</f>
        <v>10983,663260236+58,2176440126211i</v>
      </c>
      <c r="G79" s="43" t="str">
        <f>IMDIV($E79, 'Dados do Enunciado'!$G$11)</f>
        <v>548,636363636365+340,014280205702i</v>
      </c>
      <c r="H79" s="43" t="str">
        <f>IMPRODUCT('Dados do Enunciado'!$G$11,'Regul_Rend - Complet_FluxoConst'!F79)</f>
        <v>219,67326520472+1,16435288025242i</v>
      </c>
      <c r="I79" s="44" t="str">
        <f>IMDIV(H79,'Vazio - Completo_FluxoConstante'!$B$16)</f>
        <v>9,30235811037853-27,4748599419433i</v>
      </c>
      <c r="J79" s="44" t="str">
        <f t="shared" si="9"/>
        <v>557,938721746744+312,539420263759i</v>
      </c>
      <c r="K79" s="44" t="str">
        <f>IMSUM(IMPRODUCT('Dados do Enunciado'!$C$17,'Regul_Rend - Complet_FluxoConst'!J79),H79)</f>
        <v>217,774867509497+11,0961308077724i</v>
      </c>
      <c r="L79" s="45" t="str">
        <f t="shared" si="10"/>
        <v>217,774867509497+11,0961308077724i</v>
      </c>
      <c r="M79" s="45" t="str">
        <f>IMPRODUCT(IMDIV('Vazio - Completo_FluxoConstante'!$B$16,IMSUM('Dados do Enunciado'!$C$17,'Vazio - Completo_FluxoConstante'!$B$16)),'Regul_Rend - Complet_FluxoConst'!L79)</f>
        <v>217,321131425701+11,0732790166579i</v>
      </c>
      <c r="N79" s="45" t="str">
        <f>IMDIV(M79,'Dados do Enunciado'!$G$11)</f>
        <v>10866,056571285+553,663950832895i</v>
      </c>
      <c r="O79" s="45" t="str">
        <f t="shared" si="8"/>
        <v>10866,056571285+553,663950832895i</v>
      </c>
      <c r="P79" s="5" t="str">
        <f t="shared" si="12"/>
        <v>10,9727272727273+6,80028560411404i</v>
      </c>
      <c r="Q79" s="5" t="str">
        <f>IMSUM(IMPRODUCT('Vazio - Completo_FluxoConstante'!$H$21,'Regul_Rend - Complet_FluxoConst'!$P79),$B$7)</f>
        <v>10882,1483807548+496,480842778699i</v>
      </c>
      <c r="R79" s="44" t="str">
        <f>IMPRODUCT('Dados do Enunciado'!$G$11,'Regul_Rend - Complet_FluxoConst'!$Q79)</f>
        <v>217,642967615096+9,92961685557398i</v>
      </c>
      <c r="S79" s="44" t="str">
        <f>IMSUM(IMDIV('Regul_Rend - Complet_FluxoConst'!$R79,'Vazio - Completo_FluxoConstante'!$H$16),IMDIV($P79,'Dados do Enunciado'!$G$11))</f>
        <v>556,923914809946+337,666376660646i</v>
      </c>
      <c r="T79" s="45" t="str">
        <f t="shared" si="13"/>
        <v>217,642967615096+9,92961685557398i</v>
      </c>
      <c r="U79" s="45" t="str">
        <f>IMDIV(T79, 'Dados do Enunciado'!$G$11)</f>
        <v>10882,1483807548+496,480842778699i</v>
      </c>
      <c r="V79" s="42">
        <f>IMREAL(IMPRODUCT(IMDIV(IMSUB(IMABS($O79), 'Regul_Rend - Complet_FluxoConst'!$B$7),'Regul_Rend - Complet_FluxoConst'!$B$7),100))</f>
        <v>-1.0895182330336901</v>
      </c>
      <c r="W79" s="46">
        <f>IMREAL(IMPRODUCT(IMDIV(IMSUB(IMABS($U79),'Regul_Rend - Complet_FluxoConst'!$B$7),'Regul_Rend - Complet_FluxoConst'!$B$7),100))</f>
        <v>-0.96847208427417297</v>
      </c>
      <c r="X79" s="42">
        <f t="shared" si="11"/>
        <v>96.580854126937197</v>
      </c>
      <c r="Y79" s="46">
        <f t="shared" si="14"/>
        <v>96.898391430510401</v>
      </c>
    </row>
    <row r="80" spans="1:25" x14ac:dyDescent="0.25">
      <c r="A80" s="42">
        <v>143000</v>
      </c>
      <c r="B80" s="42">
        <f>$A80*'Dados do Enunciado'!$C$25</f>
        <v>121550</v>
      </c>
      <c r="C80" s="42">
        <f>$A80*'Dados do Enunciado'!$E$25</f>
        <v>-75329.924332897092</v>
      </c>
      <c r="D80" s="42">
        <f>($A80/'Dados do Enunciado'!$A$11)*100</f>
        <v>57.199999999999996</v>
      </c>
      <c r="E80" s="43" t="str">
        <f>COMPLEX(($A80/$B$7)*'Dados do Enunciado'!$C$25, -($A80/$B$7)*'Dados do Enunciado'!$E$25)</f>
        <v>11,05+6,84817493935428i</v>
      </c>
      <c r="F80" s="43" t="str">
        <f>IMSUM(IMPRODUCT('Dados do Enunciado'!$A$17, 'Regul_Rend - Complet_FluxoConst'!$E80), 'Regul_Rend - Complet_FluxoConst'!$B$7)</f>
        <v>10983,5482127729+58,6276274211606i</v>
      </c>
      <c r="G80" s="43" t="str">
        <f>IMDIV($E80, 'Dados do Enunciado'!$G$11)</f>
        <v>552,5+342,408746967714i</v>
      </c>
      <c r="H80" s="43" t="str">
        <f>IMPRODUCT('Dados do Enunciado'!$G$11,'Regul_Rend - Complet_FluxoConst'!F80)</f>
        <v>219,670964255458+1,17255254842321i</v>
      </c>
      <c r="I80" s="44" t="str">
        <f>IMDIV(H80,'Vazio - Completo_FluxoConstante'!$B$16)</f>
        <v>9,30328955784665-27,4742298699372i</v>
      </c>
      <c r="J80" s="44" t="str">
        <f t="shared" si="9"/>
        <v>561,803289557847+314,934517097777i</v>
      </c>
      <c r="K80" s="44" t="str">
        <f>IMSUM(IMPRODUCT('Dados do Enunciado'!$C$17,'Regul_Rend - Complet_FluxoConst'!J80),H80)</f>
        <v>217,755962946781+11,1742744772798i</v>
      </c>
      <c r="L80" s="45" t="str">
        <f t="shared" si="10"/>
        <v>217,755962946781+11,1742744772798i</v>
      </c>
      <c r="M80" s="45" t="str">
        <f>IMPRODUCT(IMDIV('Vazio - Completo_FluxoConstante'!$B$16,IMSUM('Dados do Enunciado'!$C$17,'Vazio - Completo_FluxoConstante'!$B$16)),'Regul_Rend - Complet_FluxoConst'!L80)</f>
        <v>217,302266154052+11,1512598548033i</v>
      </c>
      <c r="N80" s="45" t="str">
        <f>IMDIV(M80,'Dados do Enunciado'!$G$11)</f>
        <v>10865,1133077026+557,562992740165i</v>
      </c>
      <c r="O80" s="45" t="str">
        <f t="shared" si="8"/>
        <v>10865,1133077026+557,562992740165i</v>
      </c>
      <c r="P80" s="5" t="str">
        <f t="shared" si="12"/>
        <v>11,05+6,84817493935428i</v>
      </c>
      <c r="Q80" s="5" t="str">
        <f>IMSUM(IMPRODUCT('Vazio - Completo_FluxoConstante'!$H$21,'Regul_Rend - Complet_FluxoConst'!$P80),$B$7)</f>
        <v>10881,3184397742+499,977186741929i</v>
      </c>
      <c r="R80" s="44" t="str">
        <f>IMPRODUCT('Dados do Enunciado'!$G$11,'Regul_Rend - Complet_FluxoConst'!$Q80)</f>
        <v>217,626368795484+9,99954373483858i</v>
      </c>
      <c r="S80" s="44" t="str">
        <f>IMSUM(IMDIV('Regul_Rend - Complet_FluxoConst'!$R80,'Vazio - Completo_FluxoConstante'!$H$16),IMDIV($P80,'Dados do Enunciado'!$G$11))</f>
        <v>560,787802603511+340,063673738848i</v>
      </c>
      <c r="T80" s="45" t="str">
        <f t="shared" si="13"/>
        <v>217,626368795484+9,99954373483858i</v>
      </c>
      <c r="U80" s="45" t="str">
        <f>IMDIV(T80, 'Dados do Enunciado'!$G$11)</f>
        <v>10881,3184397742+499,977186741929i</v>
      </c>
      <c r="V80" s="42">
        <f>IMREAL(IMPRODUCT(IMDIV(IMSUB(IMABS($O80), 'Regul_Rend - Complet_FluxoConst'!$B$7),'Regul_Rend - Complet_FluxoConst'!$B$7),100))</f>
        <v>-1.09627200364162</v>
      </c>
      <c r="W80" s="46">
        <f>IMREAL(IMPRODUCT(IMDIV(IMSUB(IMABS($U80),'Regul_Rend - Complet_FluxoConst'!$B$7),'Regul_Rend - Complet_FluxoConst'!$B$7),100))</f>
        <v>-0.97455532969599101</v>
      </c>
      <c r="X80" s="42">
        <f t="shared" si="11"/>
        <v>96.579257997043598</v>
      </c>
      <c r="Y80" s="46">
        <f t="shared" si="14"/>
        <v>96.896834261923601</v>
      </c>
    </row>
    <row r="81" spans="1:25" x14ac:dyDescent="0.25">
      <c r="A81" s="42">
        <v>144000</v>
      </c>
      <c r="B81" s="42">
        <f>$A81*'Dados do Enunciado'!$C$25</f>
        <v>122400</v>
      </c>
      <c r="C81" s="42">
        <f>$A81*'Dados do Enunciado'!$E$25</f>
        <v>-75856.707020539732</v>
      </c>
      <c r="D81" s="42">
        <f>($A81/'Dados do Enunciado'!$A$11)*100</f>
        <v>57.599999999999994</v>
      </c>
      <c r="E81" s="43" t="str">
        <f>COMPLEX(($A81/$B$7)*'Dados do Enunciado'!$C$25, -($A81/$B$7)*'Dados do Enunciado'!$E$25)</f>
        <v>11,1272727272727+6,89606427459452i</v>
      </c>
      <c r="F81" s="43" t="str">
        <f>IMSUM(IMPRODUCT('Dados do Enunciado'!$A$17, 'Regul_Rend - Complet_FluxoConst'!$E81), 'Regul_Rend - Complet_FluxoConst'!$B$7)</f>
        <v>10983,4331653098+59,0376108297i</v>
      </c>
      <c r="G81" s="43" t="str">
        <f>IMDIV($E81, 'Dados do Enunciado'!$G$11)</f>
        <v>556,363636363635+344,803213729726i</v>
      </c>
      <c r="H81" s="43" t="str">
        <f>IMPRODUCT('Dados do Enunciado'!$G$11,'Regul_Rend - Complet_FluxoConst'!F81)</f>
        <v>219,668663306196+1,180752216594i</v>
      </c>
      <c r="I81" s="44" t="str">
        <f>IMDIV(H81,'Vazio - Completo_FluxoConstante'!$B$16)</f>
        <v>9,30422100531477-27,4735997979312i</v>
      </c>
      <c r="J81" s="44" t="str">
        <f t="shared" si="9"/>
        <v>565,66785736895+317,329613931795i</v>
      </c>
      <c r="K81" s="44" t="str">
        <f>IMSUM(IMPRODUCT('Dados do Enunciado'!$C$17,'Regul_Rend - Complet_FluxoConst'!J81),H81)</f>
        <v>217,737058384064+11,2524181467872i</v>
      </c>
      <c r="L81" s="45" t="str">
        <f t="shared" si="10"/>
        <v>217,737058384064+11,2524181467872i</v>
      </c>
      <c r="M81" s="45" t="str">
        <f>IMPRODUCT(IMDIV('Vazio - Completo_FluxoConstante'!$B$16,IMSUM('Dados do Enunciado'!$C$17,'Vazio - Completo_FluxoConstante'!$B$16)),'Regul_Rend - Complet_FluxoConst'!L81)</f>
        <v>217,283400882402+11,2292406929487i</v>
      </c>
      <c r="N81" s="45" t="str">
        <f>IMDIV(M81,'Dados do Enunciado'!$G$11)</f>
        <v>10864,1700441201+561,462034647435i</v>
      </c>
      <c r="O81" s="45" t="str">
        <f t="shared" si="8"/>
        <v>10864,1700441201+561,462034647435i</v>
      </c>
      <c r="P81" s="5" t="str">
        <f t="shared" si="12"/>
        <v>11,1272727272727+6,89606427459452i</v>
      </c>
      <c r="Q81" s="5" t="str">
        <f>IMSUM(IMPRODUCT('Vazio - Completo_FluxoConstante'!$H$21,'Regul_Rend - Complet_FluxoConst'!$P81),$B$7)</f>
        <v>10880,4884987936+503,473530705158i</v>
      </c>
      <c r="R81" s="44" t="str">
        <f>IMPRODUCT('Dados do Enunciado'!$G$11,'Regul_Rend - Complet_FluxoConst'!$Q81)</f>
        <v>217,609769975872+10,0694706141032i</v>
      </c>
      <c r="S81" s="44" t="str">
        <f>IMSUM(IMDIV('Regul_Rend - Complet_FluxoConst'!$R81,'Vazio - Completo_FluxoConstante'!$H$16),IMDIV($P81,'Dados do Enunciado'!$G$11))</f>
        <v>564,651690397076+342,460970817049i</v>
      </c>
      <c r="T81" s="45" t="str">
        <f t="shared" si="13"/>
        <v>217,609769975872+10,0694706141032i</v>
      </c>
      <c r="U81" s="45" t="str">
        <f>IMDIV(T81, 'Dados do Enunciado'!$G$11)</f>
        <v>10880,4884987936+503,47353070516i</v>
      </c>
      <c r="V81" s="42">
        <f>IMREAL(IMPRODUCT(IMDIV(IMSUB(IMABS($O81), 'Regul_Rend - Complet_FluxoConst'!$B$7),'Regul_Rend - Complet_FluxoConst'!$B$7),100))</f>
        <v>-1.1030127877409499</v>
      </c>
      <c r="W81" s="46">
        <f>IMREAL(IMPRODUCT(IMDIV(IMSUB(IMABS($U81),'Regul_Rend - Complet_FluxoConst'!$B$7),'Regul_Rend - Complet_FluxoConst'!$B$7),100))</f>
        <v>-0.98062817106575395</v>
      </c>
      <c r="X81" s="42">
        <f t="shared" si="11"/>
        <v>96.577510186689494</v>
      </c>
      <c r="Y81" s="46">
        <f t="shared" si="14"/>
        <v>96.895139991205397</v>
      </c>
    </row>
    <row r="82" spans="1:25" x14ac:dyDescent="0.25">
      <c r="A82" s="42">
        <v>145000</v>
      </c>
      <c r="B82" s="42">
        <f>$A82*'Dados do Enunciado'!$C$25</f>
        <v>123250</v>
      </c>
      <c r="C82" s="42">
        <f>$A82*'Dados do Enunciado'!$E$25</f>
        <v>-76383.489708182373</v>
      </c>
      <c r="D82" s="42">
        <f>($A82/'Dados do Enunciado'!$A$11)*100</f>
        <v>57.999999999999993</v>
      </c>
      <c r="E82" s="43" t="str">
        <f>COMPLEX(($A82/$B$7)*'Dados do Enunciado'!$C$25, -($A82/$B$7)*'Dados do Enunciado'!$E$25)</f>
        <v>11,2045454545455+6,94395360983476i</v>
      </c>
      <c r="F82" s="43" t="str">
        <f>IMSUM(IMPRODUCT('Dados do Enunciado'!$A$17, 'Regul_Rend - Complet_FluxoConst'!$E82), 'Regul_Rend - Complet_FluxoConst'!$B$7)</f>
        <v>10983,3181178467+59,4475942382399i</v>
      </c>
      <c r="G82" s="43" t="str">
        <f>IMDIV($E82, 'Dados do Enunciado'!$G$11)</f>
        <v>560,227272727275+347,197680491738i</v>
      </c>
      <c r="H82" s="43" t="str">
        <f>IMPRODUCT('Dados do Enunciado'!$G$11,'Regul_Rend - Complet_FluxoConst'!F82)</f>
        <v>219,666362356934+1,1889518847648i</v>
      </c>
      <c r="I82" s="44" t="str">
        <f>IMDIV(H82,'Vazio - Completo_FluxoConstante'!$B$16)</f>
        <v>9,30515245278289-27,4729697259252i</v>
      </c>
      <c r="J82" s="44" t="str">
        <f t="shared" si="9"/>
        <v>569,532425180058+319,724710765813i</v>
      </c>
      <c r="K82" s="44" t="str">
        <f>IMSUM(IMPRODUCT('Dados do Enunciado'!$C$17,'Regul_Rend - Complet_FluxoConst'!J82),H82)</f>
        <v>217,718153821347+11,3305618162947i</v>
      </c>
      <c r="L82" s="45" t="str">
        <f t="shared" si="10"/>
        <v>217,718153821347+11,3305618162947i</v>
      </c>
      <c r="M82" s="45" t="str">
        <f>IMPRODUCT(IMDIV('Vazio - Completo_FluxoConstante'!$B$16,IMSUM('Dados do Enunciado'!$C$17,'Vazio - Completo_FluxoConstante'!$B$16)),'Regul_Rend - Complet_FluxoConst'!L82)</f>
        <v>217,264535610752+11,3072215310943i</v>
      </c>
      <c r="N82" s="45" t="str">
        <f>IMDIV(M82,'Dados do Enunciado'!$G$11)</f>
        <v>10863,2267805376+565,361076554715i</v>
      </c>
      <c r="O82" s="45" t="str">
        <f t="shared" si="8"/>
        <v>10863,2267805376+565,361076554715i</v>
      </c>
      <c r="P82" s="5" t="str">
        <f t="shared" si="12"/>
        <v>11,2045454545455+6,94395360983476i</v>
      </c>
      <c r="Q82" s="5" t="str">
        <f>IMSUM(IMPRODUCT('Vazio - Completo_FluxoConstante'!$H$21,'Regul_Rend - Complet_FluxoConst'!$P82),$B$7)</f>
        <v>10879,658557813+506,969874668391i</v>
      </c>
      <c r="R82" s="44" t="str">
        <f>IMPRODUCT('Dados do Enunciado'!$G$11,'Regul_Rend - Complet_FluxoConst'!$Q82)</f>
        <v>217,59317115626+10,1393974933678i</v>
      </c>
      <c r="S82" s="44" t="str">
        <f>IMSUM(IMDIV('Regul_Rend - Complet_FluxoConst'!$R82,'Vazio - Completo_FluxoConstante'!$H$16),IMDIV($P82,'Dados do Enunciado'!$G$11))</f>
        <v>568,515578190646+344,858267895251i</v>
      </c>
      <c r="T82" s="45" t="str">
        <f t="shared" si="13"/>
        <v>217,59317115626+10,1393974933678i</v>
      </c>
      <c r="U82" s="45" t="str">
        <f>IMDIV(T82, 'Dados do Enunciado'!$G$11)</f>
        <v>10879,658557813+506,96987466839i</v>
      </c>
      <c r="V82" s="42">
        <f>IMREAL(IMPRODUCT(IMDIV(IMSUB(IMABS($O82), 'Regul_Rend - Complet_FluxoConst'!$B$7),'Regul_Rend - Complet_FluxoConst'!$B$7),100))</f>
        <v>-1.1097405826750999</v>
      </c>
      <c r="W82" s="46">
        <f>IMREAL(IMPRODUCT(IMDIV(IMSUB(IMABS($U82),'Regul_Rend - Complet_FluxoConst'!$B$7),'Regul_Rend - Complet_FluxoConst'!$B$7),100))</f>
        <v>-0.98669060646903595</v>
      </c>
      <c r="X82" s="42">
        <f t="shared" si="11"/>
        <v>96.575613851526896</v>
      </c>
      <c r="Y82" s="46">
        <f t="shared" si="14"/>
        <v>96.893311470262702</v>
      </c>
    </row>
    <row r="83" spans="1:25" x14ac:dyDescent="0.25">
      <c r="A83" s="42">
        <v>146000</v>
      </c>
      <c r="B83" s="42">
        <f>$A83*'Dados do Enunciado'!$C$25</f>
        <v>124100</v>
      </c>
      <c r="C83" s="42">
        <f>$A83*'Dados do Enunciado'!$E$25</f>
        <v>-76910.272395824999</v>
      </c>
      <c r="D83" s="42">
        <f>($A83/'Dados do Enunciado'!$A$11)*100</f>
        <v>58.4</v>
      </c>
      <c r="E83" s="43" t="str">
        <f>COMPLEX(($A83/$B$7)*'Dados do Enunciado'!$C$25, -($A83/$B$7)*'Dados do Enunciado'!$E$25)</f>
        <v>11,2818181818182+6,991842945075i</v>
      </c>
      <c r="F83" s="43" t="str">
        <f>IMSUM(IMPRODUCT('Dados do Enunciado'!$A$17, 'Regul_Rend - Complet_FluxoConst'!$E83), 'Regul_Rend - Complet_FluxoConst'!$B$7)</f>
        <v>10983,2030703835+59,8575776467794i</v>
      </c>
      <c r="G83" s="43" t="str">
        <f>IMDIV($E83, 'Dados do Enunciado'!$G$11)</f>
        <v>564,09090909091+349,59214725375i</v>
      </c>
      <c r="H83" s="43" t="str">
        <f>IMPRODUCT('Dados do Enunciado'!$G$11,'Regul_Rend - Complet_FluxoConst'!F83)</f>
        <v>219,66406140767+1,19715155293559i</v>
      </c>
      <c r="I83" s="44" t="str">
        <f>IMDIV(H83,'Vazio - Completo_FluxoConstante'!$B$16)</f>
        <v>9,30608390025093-27,4723396539189i</v>
      </c>
      <c r="J83" s="44" t="str">
        <f t="shared" si="9"/>
        <v>573,396992991161+322,119807599831i</v>
      </c>
      <c r="K83" s="44" t="str">
        <f>IMSUM(IMPRODUCT('Dados do Enunciado'!$C$17,'Regul_Rend - Complet_FluxoConst'!J83),H83)</f>
        <v>217,699249258628+11,4087054858022i</v>
      </c>
      <c r="L83" s="45" t="str">
        <f t="shared" si="10"/>
        <v>217,699249258628+11,4087054858022i</v>
      </c>
      <c r="M83" s="45" t="str">
        <f>IMPRODUCT(IMDIV('Vazio - Completo_FluxoConstante'!$B$16,IMSUM('Dados do Enunciado'!$C$17,'Vazio - Completo_FluxoConstante'!$B$16)),'Regul_Rend - Complet_FluxoConst'!L83)</f>
        <v>217,245670339101+11,3852023692398i</v>
      </c>
      <c r="N83" s="45" t="str">
        <f>IMDIV(M83,'Dados do Enunciado'!$G$11)</f>
        <v>10862,283516955+569,26011846199i</v>
      </c>
      <c r="O83" s="45" t="str">
        <f t="shared" si="8"/>
        <v>10862,283516955+569,26011846199i</v>
      </c>
      <c r="P83" s="5" t="str">
        <f t="shared" si="12"/>
        <v>11,2818181818182+6,991842945075i</v>
      </c>
      <c r="Q83" s="5" t="str">
        <f>IMSUM(IMPRODUCT('Vazio - Completo_FluxoConstante'!$H$21,'Regul_Rend - Complet_FluxoConst'!$P83),$B$7)</f>
        <v>10878,8286168324+510,46621863162i</v>
      </c>
      <c r="R83" s="44" t="str">
        <f>IMPRODUCT('Dados do Enunciado'!$G$11,'Regul_Rend - Complet_FluxoConst'!$Q83)</f>
        <v>217,576572336648+10,2093243726324i</v>
      </c>
      <c r="S83" s="44" t="str">
        <f>IMSUM(IMDIV('Regul_Rend - Complet_FluxoConst'!$R83,'Vazio - Completo_FluxoConstante'!$H$16),IMDIV($P83,'Dados do Enunciado'!$G$11))</f>
        <v>572,379465984211+347,255564973453i</v>
      </c>
      <c r="T83" s="45" t="str">
        <f t="shared" si="13"/>
        <v>217,576572336648+10,2093243726324i</v>
      </c>
      <c r="U83" s="45" t="str">
        <f>IMDIV(T83, 'Dados do Enunciado'!$G$11)</f>
        <v>10878,8286168324+510,46621863162i</v>
      </c>
      <c r="V83" s="42">
        <f>IMREAL(IMPRODUCT(IMDIV(IMSUB(IMABS($O83), 'Regul_Rend - Complet_FluxoConst'!$B$7),'Regul_Rend - Complet_FluxoConst'!$B$7),100))</f>
        <v>-1.11645538579373</v>
      </c>
      <c r="W83" s="46">
        <f>IMREAL(IMPRODUCT(IMDIV(IMSUB(IMABS($U83),'Regul_Rend - Complet_FluxoConst'!$B$7),'Regul_Rend - Complet_FluxoConst'!$B$7),100))</f>
        <v>-0.99274263399435503</v>
      </c>
      <c r="X83" s="42">
        <f t="shared" si="11"/>
        <v>96.573572062105399</v>
      </c>
      <c r="Y83" s="46">
        <f t="shared" si="14"/>
        <v>96.891351473969195</v>
      </c>
    </row>
    <row r="84" spans="1:25" x14ac:dyDescent="0.25">
      <c r="A84" s="42">
        <v>147000</v>
      </c>
      <c r="B84" s="42">
        <f>$A84*'Dados do Enunciado'!$C$25</f>
        <v>124950</v>
      </c>
      <c r="C84" s="42">
        <f>$A84*'Dados do Enunciado'!$E$25</f>
        <v>-77437.05508346764</v>
      </c>
      <c r="D84" s="42">
        <f>($A84/'Dados do Enunciado'!$A$11)*100</f>
        <v>58.8</v>
      </c>
      <c r="E84" s="43" t="str">
        <f>COMPLEX(($A84/$B$7)*'Dados do Enunciado'!$C$25, -($A84/$B$7)*'Dados do Enunciado'!$E$25)</f>
        <v>11,3590909090909+7,03973228031524i</v>
      </c>
      <c r="F84" s="43" t="str">
        <f>IMSUM(IMPRODUCT('Dados do Enunciado'!$A$17, 'Regul_Rend - Complet_FluxoConst'!$E84), 'Regul_Rend - Complet_FluxoConst'!$B$7)</f>
        <v>10983,0880229204+60,2675610553189i</v>
      </c>
      <c r="G84" s="43" t="str">
        <f>IMDIV($E84, 'Dados do Enunciado'!$G$11)</f>
        <v>567,954545454545+351,986614015762i</v>
      </c>
      <c r="H84" s="43" t="str">
        <f>IMPRODUCT('Dados do Enunciado'!$G$11,'Regul_Rend - Complet_FluxoConst'!F84)</f>
        <v>219,661760458408+1,20535122110638i</v>
      </c>
      <c r="I84" s="44" t="str">
        <f>IMDIV(H84,'Vazio - Completo_FluxoConstante'!$B$16)</f>
        <v>9,30701534771905-27,4717095819129i</v>
      </c>
      <c r="J84" s="44" t="str">
        <f t="shared" si="9"/>
        <v>577,261560802264+324,514904433849i</v>
      </c>
      <c r="K84" s="44" t="str">
        <f>IMSUM(IMPRODUCT('Dados do Enunciado'!$C$17,'Regul_Rend - Complet_FluxoConst'!J84),H84)</f>
        <v>217,680344695912+11,4868491553096i</v>
      </c>
      <c r="L84" s="45" t="str">
        <f t="shared" si="10"/>
        <v>217,680344695912+11,4868491553096i</v>
      </c>
      <c r="M84" s="45" t="str">
        <f>IMPRODUCT(IMDIV('Vazio - Completo_FluxoConstante'!$B$16,IMSUM('Dados do Enunciado'!$C$17,'Vazio - Completo_FluxoConstante'!$B$16)),'Regul_Rend - Complet_FluxoConst'!L84)</f>
        <v>217,226805067452+11,4631832073852i</v>
      </c>
      <c r="N84" s="45" t="str">
        <f>IMDIV(M84,'Dados do Enunciado'!$G$11)</f>
        <v>10861,3402533726+573,15916036926i</v>
      </c>
      <c r="O84" s="45" t="str">
        <f t="shared" si="8"/>
        <v>10861,3402533726+573,15916036926i</v>
      </c>
      <c r="P84" s="5" t="str">
        <f t="shared" si="12"/>
        <v>11,3590909090909+7,03973228031524i</v>
      </c>
      <c r="Q84" s="5" t="str">
        <f>IMSUM(IMPRODUCT('Vazio - Completo_FluxoConstante'!$H$21,'Regul_Rend - Complet_FluxoConst'!$P84),$B$7)</f>
        <v>10877,9986758518+513,962562594849i</v>
      </c>
      <c r="R84" s="44" t="str">
        <f>IMPRODUCT('Dados do Enunciado'!$G$11,'Regul_Rend - Complet_FluxoConst'!$Q84)</f>
        <v>217,559973517036+10,279251251897i</v>
      </c>
      <c r="S84" s="44" t="str">
        <f>IMSUM(IMDIV('Regul_Rend - Complet_FluxoConst'!$R84,'Vazio - Completo_FluxoConstante'!$H$16),IMDIV($P84,'Dados do Enunciado'!$G$11))</f>
        <v>576,243353777776+349,652862051655i</v>
      </c>
      <c r="T84" s="45" t="str">
        <f t="shared" si="13"/>
        <v>217,559973517036+10,279251251897i</v>
      </c>
      <c r="U84" s="45" t="str">
        <f>IMDIV(T84, 'Dados do Enunciado'!$G$11)</f>
        <v>10877,9986758518+513,96256259485i</v>
      </c>
      <c r="V84" s="42">
        <f>IMREAL(IMPRODUCT(IMDIV(IMSUB(IMABS($O84), 'Regul_Rend - Complet_FluxoConst'!$B$7),'Regul_Rend - Complet_FluxoConst'!$B$7),100))</f>
        <v>-1.12315719444728</v>
      </c>
      <c r="W84" s="46">
        <f>IMREAL(IMPRODUCT(IMDIV(IMSUB(IMABS($U84),'Regul_Rend - Complet_FluxoConst'!$B$7),'Regul_Rend - Complet_FluxoConst'!$B$7),100))</f>
        <v>-0.99878425173291796</v>
      </c>
      <c r="X84" s="42">
        <f t="shared" si="11"/>
        <v>96.571387806711698</v>
      </c>
      <c r="Y84" s="46">
        <f t="shared" si="14"/>
        <v>96.889262702742997</v>
      </c>
    </row>
    <row r="85" spans="1:25" x14ac:dyDescent="0.25">
      <c r="A85" s="42">
        <v>148000</v>
      </c>
      <c r="B85" s="42">
        <f>$A85*'Dados do Enunciado'!$C$25</f>
        <v>125800</v>
      </c>
      <c r="C85" s="42">
        <f>$A85*'Dados do Enunciado'!$E$25</f>
        <v>-77963.83777111028</v>
      </c>
      <c r="D85" s="42">
        <f>($A85/'Dados do Enunciado'!$A$11)*100</f>
        <v>59.199999999999996</v>
      </c>
      <c r="E85" s="43" t="str">
        <f>COMPLEX(($A85/$B$7)*'Dados do Enunciado'!$C$25, -($A85/$B$7)*'Dados do Enunciado'!$E$25)</f>
        <v>11,4363636363636+7,08762161555548i</v>
      </c>
      <c r="F85" s="43" t="str">
        <f>IMSUM(IMPRODUCT('Dados do Enunciado'!$A$17, 'Regul_Rend - Complet_FluxoConst'!$E85), 'Regul_Rend - Complet_FluxoConst'!$B$7)</f>
        <v>10982,9729754573+60,6775444638583i</v>
      </c>
      <c r="G85" s="43" t="str">
        <f>IMDIV($E85, 'Dados do Enunciado'!$G$11)</f>
        <v>571,81818181818+354,381080777774i</v>
      </c>
      <c r="H85" s="43" t="str">
        <f>IMPRODUCT('Dados do Enunciado'!$G$11,'Regul_Rend - Complet_FluxoConst'!F85)</f>
        <v>219,659459509146+1,21355088927717i</v>
      </c>
      <c r="I85" s="44" t="str">
        <f>IMDIV(H85,'Vazio - Completo_FluxoConstante'!$B$16)</f>
        <v>9,30794679518717-27,4710795099069i</v>
      </c>
      <c r="J85" s="44" t="str">
        <f t="shared" si="9"/>
        <v>581,126128613367+326,910001267867i</v>
      </c>
      <c r="K85" s="44" t="str">
        <f>IMSUM(IMPRODUCT('Dados do Enunciado'!$C$17,'Regul_Rend - Complet_FluxoConst'!J85),H85)</f>
        <v>217,661440133195+11,564992824817i</v>
      </c>
      <c r="L85" s="45" t="str">
        <f t="shared" si="10"/>
        <v>217,661440133195+11,564992824817i</v>
      </c>
      <c r="M85" s="45" t="str">
        <f>IMPRODUCT(IMDIV('Vazio - Completo_FluxoConstante'!$B$16,IMSUM('Dados do Enunciado'!$C$17,'Vazio - Completo_FluxoConstante'!$B$16)),'Regul_Rend - Complet_FluxoConst'!L85)</f>
        <v>217,207939795802+11,5411640455307i</v>
      </c>
      <c r="N85" s="45" t="str">
        <f>IMDIV(M85,'Dados do Enunciado'!$G$11)</f>
        <v>10860,3969897901+577,058202276535i</v>
      </c>
      <c r="O85" s="45" t="str">
        <f t="shared" si="8"/>
        <v>10860,3969897901+577,058202276535i</v>
      </c>
      <c r="P85" s="5" t="str">
        <f t="shared" si="12"/>
        <v>11,4363636363636+7,08762161555548i</v>
      </c>
      <c r="Q85" s="5" t="str">
        <f>IMSUM(IMPRODUCT('Vazio - Completo_FluxoConstante'!$H$21,'Regul_Rend - Complet_FluxoConst'!$P85),$B$7)</f>
        <v>10877,1687348712+517,458906558079i</v>
      </c>
      <c r="R85" s="44" t="str">
        <f>IMPRODUCT('Dados do Enunciado'!$G$11,'Regul_Rend - Complet_FluxoConst'!$Q85)</f>
        <v>217,543374697424+10,3491781311616i</v>
      </c>
      <c r="S85" s="44" t="str">
        <f>IMSUM(IMDIV('Regul_Rend - Complet_FluxoConst'!$R85,'Vazio - Completo_FluxoConstante'!$H$16),IMDIV($P85,'Dados do Enunciado'!$G$11))</f>
        <v>580,107241571341+352,050159129857i</v>
      </c>
      <c r="T85" s="45" t="str">
        <f t="shared" si="13"/>
        <v>217,543374697424+10,3491781311616i</v>
      </c>
      <c r="U85" s="45" t="str">
        <f>IMDIV(T85, 'Dados do Enunciado'!$G$11)</f>
        <v>10877,1687348712+517,45890655808i</v>
      </c>
      <c r="V85" s="42">
        <f>IMREAL(IMPRODUCT(IMDIV(IMSUB(IMABS($O85), 'Regul_Rend - Complet_FluxoConst'!$B$7),'Regul_Rend - Complet_FluxoConst'!$B$7),100))</f>
        <v>-1.12984600599603</v>
      </c>
      <c r="W85" s="46">
        <f>IMREAL(IMPRODUCT(IMDIV(IMSUB(IMABS($U85),'Regul_Rend - Complet_FluxoConst'!$B$7),'Regul_Rend - Complet_FluxoConst'!$B$7),100))</f>
        <v>-1.0048154577788599</v>
      </c>
      <c r="X85" s="42">
        <f t="shared" si="11"/>
        <v>96.569063994116803</v>
      </c>
      <c r="Y85" s="46">
        <f t="shared" si="14"/>
        <v>96.887047785034397</v>
      </c>
    </row>
    <row r="86" spans="1:25" x14ac:dyDescent="0.25">
      <c r="A86" s="42">
        <v>149000</v>
      </c>
      <c r="B86" s="42">
        <f>$A86*'Dados do Enunciado'!$C$25</f>
        <v>126650</v>
      </c>
      <c r="C86" s="42">
        <f>$A86*'Dados do Enunciado'!$E$25</f>
        <v>-78490.620458752921</v>
      </c>
      <c r="D86" s="42">
        <f>($A86/'Dados do Enunciado'!$A$11)*100</f>
        <v>59.599999999999994</v>
      </c>
      <c r="E86" s="43" t="str">
        <f>COMPLEX(($A86/$B$7)*'Dados do Enunciado'!$C$25, -($A86/$B$7)*'Dados do Enunciado'!$E$25)</f>
        <v>11,5136363636364+7,13551095079572i</v>
      </c>
      <c r="F86" s="43" t="str">
        <f>IMSUM(IMPRODUCT('Dados do Enunciado'!$A$17, 'Regul_Rend - Complet_FluxoConst'!$E86), 'Regul_Rend - Complet_FluxoConst'!$B$7)</f>
        <v>10982,8579279941+61,0875278723982i</v>
      </c>
      <c r="G86" s="43" t="str">
        <f>IMDIV($E86, 'Dados do Enunciado'!$G$11)</f>
        <v>575,68181818182+356,775547539786i</v>
      </c>
      <c r="H86" s="43" t="str">
        <f>IMPRODUCT('Dados do Enunciado'!$G$11,'Regul_Rend - Complet_FluxoConst'!F86)</f>
        <v>219,657158559882+1,22175055744796i</v>
      </c>
      <c r="I86" s="44" t="str">
        <f>IMDIV(H86,'Vazio - Completo_FluxoConstante'!$B$16)</f>
        <v>9,30887824265521-27,4704494379006i</v>
      </c>
      <c r="J86" s="44" t="str">
        <f t="shared" si="9"/>
        <v>584,990696424475+329,305098101885i</v>
      </c>
      <c r="K86" s="44" t="str">
        <f>IMSUM(IMPRODUCT('Dados do Enunciado'!$C$17,'Regul_Rend - Complet_FluxoConst'!J86),H86)</f>
        <v>217,642535570476+11,6431364943246i</v>
      </c>
      <c r="L86" s="45" t="str">
        <f t="shared" si="10"/>
        <v>217,642535570476+11,6431364943246i</v>
      </c>
      <c r="M86" s="45" t="str">
        <f>IMPRODUCT(IMDIV('Vazio - Completo_FluxoConstante'!$B$16,IMSUM('Dados do Enunciado'!$C$17,'Vazio - Completo_FluxoConstante'!$B$16)),'Regul_Rend - Complet_FluxoConst'!L86)</f>
        <v>217,189074524151+11,6191448836763i</v>
      </c>
      <c r="N86" s="45" t="str">
        <f>IMDIV(M86,'Dados do Enunciado'!$G$11)</f>
        <v>10859,4537262076+580,957244183815i</v>
      </c>
      <c r="O86" s="45" t="str">
        <f t="shared" si="8"/>
        <v>10859,4537262076+580,957244183815i</v>
      </c>
      <c r="P86" s="5" t="str">
        <f t="shared" si="12"/>
        <v>11,5136363636364+7,13551095079572i</v>
      </c>
      <c r="Q86" s="5" t="str">
        <f>IMSUM(IMPRODUCT('Vazio - Completo_FluxoConstante'!$H$21,'Regul_Rend - Complet_FluxoConst'!$P86),$B$7)</f>
        <v>10876,3387938906+520,955250521312i</v>
      </c>
      <c r="R86" s="44" t="str">
        <f>IMPRODUCT('Dados do Enunciado'!$G$11,'Regul_Rend - Complet_FluxoConst'!$Q86)</f>
        <v>217,526775877812+10,4191050104262i</v>
      </c>
      <c r="S86" s="44" t="str">
        <f>IMSUM(IMDIV('Regul_Rend - Complet_FluxoConst'!$R86,'Vazio - Completo_FluxoConstante'!$H$16),IMDIV($P86,'Dados do Enunciado'!$G$11))</f>
        <v>583,97112936491+354,447456208059i</v>
      </c>
      <c r="T86" s="45" t="str">
        <f t="shared" si="13"/>
        <v>217,526775877812+10,4191050104262i</v>
      </c>
      <c r="U86" s="45" t="str">
        <f>IMDIV(T86, 'Dados do Enunciado'!$G$11)</f>
        <v>10876,3387938906+520,95525052131i</v>
      </c>
      <c r="V86" s="42">
        <f>IMREAL(IMPRODUCT(IMDIV(IMSUB(IMABS($O86), 'Regul_Rend - Complet_FluxoConst'!$B$7),'Regul_Rend - Complet_FluxoConst'!$B$7),100))</f>
        <v>-1.1365218178010501</v>
      </c>
      <c r="W86" s="46">
        <f>IMREAL(IMPRODUCT(IMDIV(IMSUB(IMABS($U86),'Regul_Rend - Complet_FluxoConst'!$B$7),'Regul_Rend - Complet_FluxoConst'!$B$7),100))</f>
        <v>-1.0108362502291099</v>
      </c>
      <c r="X86" s="42">
        <f t="shared" si="11"/>
        <v>96.566603456195793</v>
      </c>
      <c r="Y86" s="46">
        <f t="shared" si="14"/>
        <v>96.884709279699393</v>
      </c>
    </row>
    <row r="87" spans="1:25" x14ac:dyDescent="0.25">
      <c r="A87" s="42">
        <v>150000</v>
      </c>
      <c r="B87" s="42">
        <f>$A87*'Dados do Enunciado'!$C$25</f>
        <v>127500</v>
      </c>
      <c r="C87" s="42">
        <f>$A87*'Dados do Enunciado'!$E$25</f>
        <v>-79017.403146395547</v>
      </c>
      <c r="D87" s="42">
        <f>($A87/'Dados do Enunciado'!$A$11)*100</f>
        <v>60</v>
      </c>
      <c r="E87" s="43" t="str">
        <f>COMPLEX(($A87/$B$7)*'Dados do Enunciado'!$C$25, -($A87/$B$7)*'Dados do Enunciado'!$E$25)</f>
        <v>11,5909090909091+7,18340028603596i</v>
      </c>
      <c r="F87" s="43" t="str">
        <f>IMSUM(IMPRODUCT('Dados do Enunciado'!$A$17, 'Regul_Rend - Complet_FluxoConst'!$E87), 'Regul_Rend - Complet_FluxoConst'!$B$7)</f>
        <v>10982,742880531+61,4975112809377i</v>
      </c>
      <c r="G87" s="43" t="str">
        <f>IMDIV($E87, 'Dados do Enunciado'!$G$11)</f>
        <v>579,545454545455+359,170014301798i</v>
      </c>
      <c r="H87" s="43" t="str">
        <f>IMPRODUCT('Dados do Enunciado'!$G$11,'Regul_Rend - Complet_FluxoConst'!F87)</f>
        <v>219,65485761062+1,22995022561875i</v>
      </c>
      <c r="I87" s="44" t="str">
        <f>IMDIV(H87,'Vazio - Completo_FluxoConstante'!$B$16)</f>
        <v>9,30980969012333-27,4698193658946i</v>
      </c>
      <c r="J87" s="44" t="str">
        <f t="shared" si="9"/>
        <v>588,855264235578+331,700194935903i</v>
      </c>
      <c r="K87" s="44" t="str">
        <f>IMSUM(IMPRODUCT('Dados do Enunciado'!$C$17,'Regul_Rend - Complet_FluxoConst'!J87),H87)</f>
        <v>217,623631007759+11,7212801638319i</v>
      </c>
      <c r="L87" s="45" t="str">
        <f t="shared" si="10"/>
        <v>217,623631007759+11,7212801638319i</v>
      </c>
      <c r="M87" s="45" t="str">
        <f>IMPRODUCT(IMDIV('Vazio - Completo_FluxoConstante'!$B$16,IMSUM('Dados do Enunciado'!$C$17,'Vazio - Completo_FluxoConstante'!$B$16)),'Regul_Rend - Complet_FluxoConst'!L87)</f>
        <v>217,170209252501+11,6971257218216i</v>
      </c>
      <c r="N87" s="45" t="str">
        <f>IMDIV(M87,'Dados do Enunciado'!$G$11)</f>
        <v>10858,5104626251+584,85628609108i</v>
      </c>
      <c r="O87" s="45" t="str">
        <f t="shared" si="8"/>
        <v>10858,5104626251+584,85628609108i</v>
      </c>
      <c r="P87" s="5" t="str">
        <f t="shared" si="12"/>
        <v>11,5909090909091+7,18340028603596i</v>
      </c>
      <c r="Q87" s="5" t="str">
        <f>IMSUM(IMPRODUCT('Vazio - Completo_FluxoConstante'!$H$21,'Regul_Rend - Complet_FluxoConst'!$P87),$B$7)</f>
        <v>10875,50885291+524,451594484541i</v>
      </c>
      <c r="R87" s="44" t="str">
        <f>IMPRODUCT('Dados do Enunciado'!$G$11,'Regul_Rend - Complet_FluxoConst'!$Q87)</f>
        <v>217,5101770582+10,4890318896908i</v>
      </c>
      <c r="S87" s="44" t="str">
        <f>IMSUM(IMDIV('Regul_Rend - Complet_FluxoConst'!$R87,'Vazio - Completo_FluxoConstante'!$H$16),IMDIV($P87,'Dados do Enunciado'!$G$11))</f>
        <v>587,835017158475+356,844753286261i</v>
      </c>
      <c r="T87" s="45" t="str">
        <f t="shared" si="13"/>
        <v>217,5101770582+10,4890318896908i</v>
      </c>
      <c r="U87" s="45" t="str">
        <f>IMDIV(T87, 'Dados do Enunciado'!$G$11)</f>
        <v>10875,50885291+524,45159448454i</v>
      </c>
      <c r="V87" s="42">
        <f>IMREAL(IMPRODUCT(IMDIV(IMSUB(IMABS($O87), 'Regul_Rend - Complet_FluxoConst'!$B$7),'Regul_Rend - Complet_FluxoConst'!$B$7),100))</f>
        <v>-1.1431846272286601</v>
      </c>
      <c r="W87" s="46">
        <f>IMREAL(IMPRODUCT(IMDIV(IMSUB(IMABS($U87),'Regul_Rend - Complet_FluxoConst'!$B$7),'Regul_Rend - Complet_FluxoConst'!$B$7),100))</f>
        <v>-1.01684662718337</v>
      </c>
      <c r="X87" s="42">
        <f t="shared" si="11"/>
        <v>96.564008950451097</v>
      </c>
      <c r="Y87" s="46">
        <f t="shared" si="14"/>
        <v>96.882249678294201</v>
      </c>
    </row>
    <row r="88" spans="1:25" x14ac:dyDescent="0.25">
      <c r="A88" s="42">
        <v>151000</v>
      </c>
      <c r="B88" s="42">
        <f>$A88*'Dados do Enunciado'!$C$25</f>
        <v>128350</v>
      </c>
      <c r="C88" s="42">
        <f>$A88*'Dados do Enunciado'!$E$25</f>
        <v>-79544.185834038188</v>
      </c>
      <c r="D88" s="42">
        <f>($A88/'Dados do Enunciado'!$A$11)*100</f>
        <v>60.4</v>
      </c>
      <c r="E88" s="43" t="str">
        <f>COMPLEX(($A88/$B$7)*'Dados do Enunciado'!$C$25, -($A88/$B$7)*'Dados do Enunciado'!$E$25)</f>
        <v>11,6681818181818+7,2312896212762i</v>
      </c>
      <c r="F88" s="43" t="str">
        <f>IMSUM(IMPRODUCT('Dados do Enunciado'!$A$17, 'Regul_Rend - Complet_FluxoConst'!$E88), 'Regul_Rend - Complet_FluxoConst'!$B$7)</f>
        <v>10982,6278330679+61,9074946894772i</v>
      </c>
      <c r="G88" s="43" t="str">
        <f>IMDIV($E88, 'Dados do Enunciado'!$G$11)</f>
        <v>583,40909090909+361,56448106381i</v>
      </c>
      <c r="H88" s="43" t="str">
        <f>IMPRODUCT('Dados do Enunciado'!$G$11,'Regul_Rend - Complet_FluxoConst'!F88)</f>
        <v>219,652556661358+1,23814989378954i</v>
      </c>
      <c r="I88" s="44" t="str">
        <f>IMDIV(H88,'Vazio - Completo_FluxoConstante'!$B$16)</f>
        <v>9,31074113759145-27,4691892938886i</v>
      </c>
      <c r="J88" s="44" t="str">
        <f t="shared" si="9"/>
        <v>592,719832046681+334,095291769921i</v>
      </c>
      <c r="K88" s="44" t="str">
        <f>IMSUM(IMPRODUCT('Dados do Enunciado'!$C$17,'Regul_Rend - Complet_FluxoConst'!J88),H88)</f>
        <v>217,604726445043+11,7994238333393i</v>
      </c>
      <c r="L88" s="45" t="str">
        <f t="shared" si="10"/>
        <v>217,604726445043+11,7994238333393i</v>
      </c>
      <c r="M88" s="45" t="str">
        <f>IMPRODUCT(IMDIV('Vazio - Completo_FluxoConstante'!$B$16,IMSUM('Dados do Enunciado'!$C$17,'Vazio - Completo_FluxoConstante'!$B$16)),'Regul_Rend - Complet_FluxoConst'!L88)</f>
        <v>217,151343980852+11,775106559967i</v>
      </c>
      <c r="N88" s="45" t="str">
        <f>IMDIV(M88,'Dados do Enunciado'!$G$11)</f>
        <v>10857,5671990426+588,75532799835i</v>
      </c>
      <c r="O88" s="45" t="str">
        <f t="shared" si="8"/>
        <v>10857,5671990426+588,75532799835i</v>
      </c>
      <c r="P88" s="5" t="str">
        <f t="shared" si="12"/>
        <v>11,6681818181818+7,2312896212762i</v>
      </c>
      <c r="Q88" s="5" t="str">
        <f>IMSUM(IMPRODUCT('Vazio - Completo_FluxoConstante'!$H$21,'Regul_Rend - Complet_FluxoConst'!$P88),$B$7)</f>
        <v>10874,6789119294+527,94793844777i</v>
      </c>
      <c r="R88" s="44" t="str">
        <f>IMPRODUCT('Dados do Enunciado'!$G$11,'Regul_Rend - Complet_FluxoConst'!$Q88)</f>
        <v>217,493578238588+10,5589587689554i</v>
      </c>
      <c r="S88" s="44" t="str">
        <f>IMSUM(IMDIV('Regul_Rend - Complet_FluxoConst'!$R88,'Vazio - Completo_FluxoConstante'!$H$16),IMDIV($P88,'Dados do Enunciado'!$G$11))</f>
        <v>591,69890495204+359,242050364463i</v>
      </c>
      <c r="T88" s="45" t="str">
        <f t="shared" si="13"/>
        <v>217,493578238588+10,5589587689554i</v>
      </c>
      <c r="U88" s="45" t="str">
        <f>IMDIV(T88, 'Dados do Enunciado'!$G$11)</f>
        <v>10874,6789119294+527,94793844777i</v>
      </c>
      <c r="V88" s="42">
        <f>IMREAL(IMPRODUCT(IMDIV(IMSUB(IMABS($O88), 'Regul_Rend - Complet_FluxoConst'!$B$7),'Regul_Rend - Complet_FluxoConst'!$B$7),100))</f>
        <v>-1.14983443164972</v>
      </c>
      <c r="W88" s="46">
        <f>IMREAL(IMPRODUCT(IMDIV(IMSUB(IMABS($U88),'Regul_Rend - Complet_FluxoConst'!$B$7),'Regul_Rend - Complet_FluxoConst'!$B$7),100))</f>
        <v>-1.0228465867441801</v>
      </c>
      <c r="X88" s="42">
        <f t="shared" si="11"/>
        <v>96.561283162436894</v>
      </c>
      <c r="Y88" s="46">
        <f t="shared" si="14"/>
        <v>96.879671407263999</v>
      </c>
    </row>
    <row r="89" spans="1:25" x14ac:dyDescent="0.25">
      <c r="A89" s="42">
        <v>152000</v>
      </c>
      <c r="B89" s="42">
        <f>$A89*'Dados do Enunciado'!$C$25</f>
        <v>129200</v>
      </c>
      <c r="C89" s="42">
        <f>$A89*'Dados do Enunciado'!$E$25</f>
        <v>-80070.968521680828</v>
      </c>
      <c r="D89" s="42">
        <f>($A89/'Dados do Enunciado'!$A$11)*100</f>
        <v>60.8</v>
      </c>
      <c r="E89" s="43" t="str">
        <f>COMPLEX(($A89/$B$7)*'Dados do Enunciado'!$C$25, -($A89/$B$7)*'Dados do Enunciado'!$E$25)</f>
        <v>11,7454545454545+7,27917895651644i</v>
      </c>
      <c r="F89" s="43" t="str">
        <f>IMSUM(IMPRODUCT('Dados do Enunciado'!$A$17, 'Regul_Rend - Complet_FluxoConst'!$E89), 'Regul_Rend - Complet_FluxoConst'!$B$7)</f>
        <v>10982,5127856048+62,3174780980166i</v>
      </c>
      <c r="G89" s="43" t="str">
        <f>IMDIV($E89, 'Dados do Enunciado'!$G$11)</f>
        <v>587,272727272725+363,958947825822i</v>
      </c>
      <c r="H89" s="43" t="str">
        <f>IMPRODUCT('Dados do Enunciado'!$G$11,'Regul_Rend - Complet_FluxoConst'!F89)</f>
        <v>219,650255712096+1,24634956196033i</v>
      </c>
      <c r="I89" s="44" t="str">
        <f>IMDIV(H89,'Vazio - Completo_FluxoConstante'!$B$16)</f>
        <v>9,31167258505958-27,4685592218826i</v>
      </c>
      <c r="J89" s="44" t="str">
        <f t="shared" si="9"/>
        <v>596,584399857785+336,490388603939i</v>
      </c>
      <c r="K89" s="44" t="str">
        <f>IMSUM(IMPRODUCT('Dados do Enunciado'!$C$17,'Regul_Rend - Complet_FluxoConst'!J89),H89)</f>
        <v>217,585821882326+11,8775675028468i</v>
      </c>
      <c r="L89" s="45" t="str">
        <f t="shared" si="10"/>
        <v>217,585821882326+11,8775675028468i</v>
      </c>
      <c r="M89" s="45" t="str">
        <f>IMPRODUCT(IMDIV('Vazio - Completo_FluxoConstante'!$B$16,IMSUM('Dados do Enunciado'!$C$17,'Vazio - Completo_FluxoConstante'!$B$16)),'Regul_Rend - Complet_FluxoConst'!L89)</f>
        <v>217,132478709203+11,8530873981126i</v>
      </c>
      <c r="N89" s="45" t="str">
        <f>IMDIV(M89,'Dados do Enunciado'!$G$11)</f>
        <v>10856,6239354602+592,65436990563i</v>
      </c>
      <c r="O89" s="45" t="str">
        <f t="shared" si="8"/>
        <v>10856,6239354602+592,65436990563i</v>
      </c>
      <c r="P89" s="5" t="str">
        <f t="shared" si="12"/>
        <v>11,7454545454545+7,27917895651644i</v>
      </c>
      <c r="Q89" s="5" t="str">
        <f>IMSUM(IMPRODUCT('Vazio - Completo_FluxoConstante'!$H$21,'Regul_Rend - Complet_FluxoConst'!$P89),$B$7)</f>
        <v>10873,8489709488+531,444282410999i</v>
      </c>
      <c r="R89" s="44" t="str">
        <f>IMPRODUCT('Dados do Enunciado'!$G$11,'Regul_Rend - Complet_FluxoConst'!$Q89)</f>
        <v>217,476979418976+10,62888564822i</v>
      </c>
      <c r="S89" s="44" t="str">
        <f>IMSUM(IMDIV('Regul_Rend - Complet_FluxoConst'!$R89,'Vazio - Completo_FluxoConstante'!$H$16),IMDIV($P89,'Dados do Enunciado'!$G$11))</f>
        <v>595,562792745606+361,639347442664i</v>
      </c>
      <c r="T89" s="45" t="str">
        <f t="shared" si="13"/>
        <v>217,476979418976+10,62888564822i</v>
      </c>
      <c r="U89" s="45" t="str">
        <f>IMDIV(T89, 'Dados do Enunciado'!$G$11)</f>
        <v>10873,8489709488+531,444282411i</v>
      </c>
      <c r="V89" s="42">
        <f>IMREAL(IMPRODUCT(IMDIV(IMSUB(IMABS($O89), 'Regul_Rend - Complet_FluxoConst'!$B$7),'Regul_Rend - Complet_FluxoConst'!$B$7),100))</f>
        <v>-1.1564712284384799</v>
      </c>
      <c r="W89" s="46">
        <f>IMREAL(IMPRODUCT(IMDIV(IMSUB(IMABS($U89),'Regul_Rend - Complet_FluxoConst'!$B$7),'Regul_Rend - Complet_FluxoConst'!$B$7),100))</f>
        <v>-1.0288361270169599</v>
      </c>
      <c r="X89" s="42">
        <f t="shared" si="11"/>
        <v>96.558428708092109</v>
      </c>
      <c r="Y89" s="46">
        <f t="shared" si="14"/>
        <v>96.876976830063597</v>
      </c>
    </row>
    <row r="90" spans="1:25" x14ac:dyDescent="0.25">
      <c r="A90" s="42">
        <v>153000</v>
      </c>
      <c r="B90" s="42">
        <f>$A90*'Dados do Enunciado'!$C$25</f>
        <v>130050</v>
      </c>
      <c r="C90" s="42">
        <f>$A90*'Dados do Enunciado'!$E$25</f>
        <v>-80597.751209323469</v>
      </c>
      <c r="D90" s="42">
        <f>($A90/'Dados do Enunciado'!$A$11)*100</f>
        <v>61.199999999999996</v>
      </c>
      <c r="E90" s="43" t="str">
        <f>COMPLEX(($A90/$B$7)*'Dados do Enunciado'!$C$25, -($A90/$B$7)*'Dados do Enunciado'!$E$25)</f>
        <v>11,8227272727273+7,32706829175668i</v>
      </c>
      <c r="F90" s="43" t="str">
        <f>IMSUM(IMPRODUCT('Dados do Enunciado'!$A$17, 'Regul_Rend - Complet_FluxoConst'!$E90), 'Regul_Rend - Complet_FluxoConst'!$B$7)</f>
        <v>10982,3977381416+62,7274615065565i</v>
      </c>
      <c r="G90" s="43" t="str">
        <f>IMDIV($E90, 'Dados do Enunciado'!$G$11)</f>
        <v>591,136363636365+366,353414587834i</v>
      </c>
      <c r="H90" s="43" t="str">
        <f>IMPRODUCT('Dados do Enunciado'!$G$11,'Regul_Rend - Complet_FluxoConst'!F90)</f>
        <v>219,647954762832+1,25454923013113i</v>
      </c>
      <c r="I90" s="44" t="str">
        <f>IMDIV(H90,'Vazio - Completo_FluxoConstante'!$B$16)</f>
        <v>9,31260403252761-27,4679291498763i</v>
      </c>
      <c r="J90" s="44" t="str">
        <f t="shared" si="9"/>
        <v>600,448967668893+338,885485437958i</v>
      </c>
      <c r="K90" s="44" t="str">
        <f>IMSUM(IMPRODUCT('Dados do Enunciado'!$C$17,'Regul_Rend - Complet_FluxoConst'!J90),H90)</f>
        <v>217,566917319607+11,9557111723543i</v>
      </c>
      <c r="L90" s="45" t="str">
        <f t="shared" si="10"/>
        <v>217,566917319607+11,9557111723543i</v>
      </c>
      <c r="M90" s="45" t="str">
        <f>IMPRODUCT(IMDIV('Vazio - Completo_FluxoConstante'!$B$16,IMSUM('Dados do Enunciado'!$C$17,'Vazio - Completo_FluxoConstante'!$B$16)),'Regul_Rend - Complet_FluxoConst'!L90)</f>
        <v>217,113613437551+11,9310682362581i</v>
      </c>
      <c r="N90" s="45" t="str">
        <f>IMDIV(M90,'Dados do Enunciado'!$G$11)</f>
        <v>10855,6806718775+596,553411812905i</v>
      </c>
      <c r="O90" s="45" t="str">
        <f t="shared" si="8"/>
        <v>10855,6806718775+596,553411812905i</v>
      </c>
      <c r="P90" s="5" t="str">
        <f t="shared" si="12"/>
        <v>11,8227272727273+7,32706829175668i</v>
      </c>
      <c r="Q90" s="5" t="str">
        <f>IMSUM(IMPRODUCT('Vazio - Completo_FluxoConstante'!$H$21,'Regul_Rend - Complet_FluxoConst'!$P90),$B$7)</f>
        <v>10873,0190299682+534,940626374232i</v>
      </c>
      <c r="R90" s="44" t="str">
        <f>IMPRODUCT('Dados do Enunciado'!$G$11,'Regul_Rend - Complet_FluxoConst'!$Q90)</f>
        <v>217,460380599364+10,6988125274846i</v>
      </c>
      <c r="S90" s="44" t="str">
        <f>IMSUM(IMDIV('Regul_Rend - Complet_FluxoConst'!$R90,'Vazio - Completo_FluxoConstante'!$H$16),IMDIV($P90,'Dados do Enunciado'!$G$11))</f>
        <v>599,426680539175+364,036644520866i</v>
      </c>
      <c r="T90" s="45" t="str">
        <f t="shared" si="13"/>
        <v>217,460380599364+10,6988125274846i</v>
      </c>
      <c r="U90" s="45" t="str">
        <f>IMDIV(T90, 'Dados do Enunciado'!$G$11)</f>
        <v>10873,0190299682+534,94062637423i</v>
      </c>
      <c r="V90" s="42">
        <f>IMREAL(IMPRODUCT(IMDIV(IMSUB(IMABS($O90), 'Regul_Rend - Complet_FluxoConst'!$B$7),'Regul_Rend - Complet_FluxoConst'!$B$7),100))</f>
        <v>-1.1630950149782899</v>
      </c>
      <c r="W90" s="46">
        <f>IMREAL(IMPRODUCT(IMDIV(IMSUB(IMABS($U90),'Regul_Rend - Complet_FluxoConst'!$B$7),'Regul_Rend - Complet_FluxoConst'!$B$7),100))</f>
        <v>-1.03481524610995</v>
      </c>
      <c r="X90" s="42">
        <f t="shared" si="11"/>
        <v>96.555448135978907</v>
      </c>
      <c r="Y90" s="46">
        <f t="shared" si="14"/>
        <v>96.874168249180698</v>
      </c>
    </row>
    <row r="91" spans="1:25" x14ac:dyDescent="0.25">
      <c r="A91" s="42">
        <v>154000</v>
      </c>
      <c r="B91" s="42">
        <f>$A91*'Dados do Enunciado'!$C$25</f>
        <v>130900</v>
      </c>
      <c r="C91" s="42">
        <f>$A91*'Dados do Enunciado'!$E$25</f>
        <v>-81124.533896966095</v>
      </c>
      <c r="D91" s="42">
        <f>($A91/'Dados do Enunciado'!$A$11)*100</f>
        <v>61.6</v>
      </c>
      <c r="E91" s="43" t="str">
        <f>COMPLEX(($A91/$B$7)*'Dados do Enunciado'!$C$25, -($A91/$B$7)*'Dados do Enunciado'!$E$25)</f>
        <v>11,9+7,37495762699692i</v>
      </c>
      <c r="F91" s="43" t="str">
        <f>IMSUM(IMPRODUCT('Dados do Enunciado'!$A$17, 'Regul_Rend - Complet_FluxoConst'!$E91), 'Regul_Rend - Complet_FluxoConst'!$B$7)</f>
        <v>10982,2826906785+63,137444915096i</v>
      </c>
      <c r="G91" s="43" t="str">
        <f>IMDIV($E91, 'Dados do Enunciado'!$G$11)</f>
        <v>595+368,747881349846i</v>
      </c>
      <c r="H91" s="43" t="str">
        <f>IMPRODUCT('Dados do Enunciado'!$G$11,'Regul_Rend - Complet_FluxoConst'!F91)</f>
        <v>219,64565381357+1,26274889830192i</v>
      </c>
      <c r="I91" s="44" t="str">
        <f>IMDIV(H91,'Vazio - Completo_FluxoConstante'!$B$16)</f>
        <v>9,31353547999574-27,4672990778703i</v>
      </c>
      <c r="J91" s="44" t="str">
        <f t="shared" si="9"/>
        <v>604,313535479996+341,280582271976i</v>
      </c>
      <c r="K91" s="44" t="str">
        <f>IMSUM(IMPRODUCT('Dados do Enunciado'!$C$17,'Regul_Rend - Complet_FluxoConst'!J91),H91)</f>
        <v>217,54801275689+12,0338548418617i</v>
      </c>
      <c r="L91" s="45" t="str">
        <f t="shared" si="10"/>
        <v>217,54801275689+12,0338548418617i</v>
      </c>
      <c r="M91" s="45" t="str">
        <f>IMPRODUCT(IMDIV('Vazio - Completo_FluxoConstante'!$B$16,IMSUM('Dados do Enunciado'!$C$17,'Vazio - Completo_FluxoConstante'!$B$16)),'Regul_Rend - Complet_FluxoConst'!L91)</f>
        <v>217,094748165901+12,0090490744035i</v>
      </c>
      <c r="N91" s="45" t="str">
        <f>IMDIV(M91,'Dados do Enunciado'!$G$11)</f>
        <v>10854,7374082951+600,452453720175i</v>
      </c>
      <c r="O91" s="45" t="str">
        <f t="shared" si="8"/>
        <v>10854,7374082951+600,452453720175i</v>
      </c>
      <c r="P91" s="5" t="str">
        <f t="shared" si="12"/>
        <v>11,9+7,37495762699692i</v>
      </c>
      <c r="Q91" s="5" t="str">
        <f>IMSUM(IMPRODUCT('Vazio - Completo_FluxoConstante'!$H$21,'Regul_Rend - Complet_FluxoConst'!$P91),$B$7)</f>
        <v>10872,1890889876+538,436970337462i</v>
      </c>
      <c r="R91" s="44" t="str">
        <f>IMPRODUCT('Dados do Enunciado'!$G$11,'Regul_Rend - Complet_FluxoConst'!$Q91)</f>
        <v>217,443781779752+10,7687394067492i</v>
      </c>
      <c r="S91" s="44" t="str">
        <f>IMSUM(IMDIV('Regul_Rend - Complet_FluxoConst'!$R91,'Vazio - Completo_FluxoConstante'!$H$16),IMDIV($P91,'Dados do Enunciado'!$G$11))</f>
        <v>603,29056833274+366,433941599068i</v>
      </c>
      <c r="T91" s="45" t="str">
        <f t="shared" si="13"/>
        <v>217,443781779752+10,7687394067492i</v>
      </c>
      <c r="U91" s="45" t="str">
        <f>IMDIV(T91, 'Dados do Enunciado'!$G$11)</f>
        <v>10872,1890889876+538,43697033746i</v>
      </c>
      <c r="V91" s="42">
        <f>IMREAL(IMPRODUCT(IMDIV(IMSUB(IMABS($O91), 'Regul_Rend - Complet_FluxoConst'!$B$7),'Regul_Rend - Complet_FluxoConst'!$B$7),100))</f>
        <v>-1.16970578864775</v>
      </c>
      <c r="W91" s="46">
        <f>IMREAL(IMPRODUCT(IMDIV(IMSUB(IMABS($U91),'Regul_Rend - Complet_FluxoConst'!$B$7),'Regul_Rend - Complet_FluxoConst'!$B$7),100))</f>
        <v>-1.04078394213416</v>
      </c>
      <c r="X91" s="42">
        <f t="shared" si="11"/>
        <v>96.552343929436304</v>
      </c>
      <c r="Y91" s="46">
        <f t="shared" si="14"/>
        <v>96.871247908094801</v>
      </c>
    </row>
    <row r="92" spans="1:25" x14ac:dyDescent="0.25">
      <c r="A92" s="42">
        <v>155000</v>
      </c>
      <c r="B92" s="42">
        <f>$A92*'Dados do Enunciado'!$C$25</f>
        <v>131750</v>
      </c>
      <c r="C92" s="42">
        <f>$A92*'Dados do Enunciado'!$E$25</f>
        <v>-81651.316584608736</v>
      </c>
      <c r="D92" s="42">
        <f>($A92/'Dados do Enunciado'!$A$11)*100</f>
        <v>62</v>
      </c>
      <c r="E92" s="43" t="str">
        <f>COMPLEX(($A92/$B$7)*'Dados do Enunciado'!$C$25, -($A92/$B$7)*'Dados do Enunciado'!$E$25)</f>
        <v>11,9772727272727+7,42284696223716i</v>
      </c>
      <c r="F92" s="43" t="str">
        <f>IMSUM(IMPRODUCT('Dados do Enunciado'!$A$17, 'Regul_Rend - Complet_FluxoConst'!$E92), 'Regul_Rend - Complet_FluxoConst'!$B$7)</f>
        <v>10982,1676432154+63,5474283236355i</v>
      </c>
      <c r="G92" s="43" t="str">
        <f>IMDIV($E92, 'Dados do Enunciado'!$G$11)</f>
        <v>598,863636363635+371,142348111858i</v>
      </c>
      <c r="H92" s="43" t="str">
        <f>IMPRODUCT('Dados do Enunciado'!$G$11,'Regul_Rend - Complet_FluxoConst'!F92)</f>
        <v>219,643352864308+1,27094856647271i</v>
      </c>
      <c r="I92" s="44" t="str">
        <f>IMDIV(H92,'Vazio - Completo_FluxoConstante'!$B$16)</f>
        <v>9,31446692746386-27,4666690058643i</v>
      </c>
      <c r="J92" s="44" t="str">
        <f t="shared" si="9"/>
        <v>608,178103291099+343,675679105994i</v>
      </c>
      <c r="K92" s="44" t="str">
        <f>IMSUM(IMPRODUCT('Dados do Enunciado'!$C$17,'Regul_Rend - Complet_FluxoConst'!J92),H92)</f>
        <v>217,529108194174+12,1119985113692i</v>
      </c>
      <c r="L92" s="45" t="str">
        <f t="shared" si="10"/>
        <v>217,529108194174+12,1119985113692i</v>
      </c>
      <c r="M92" s="45" t="str">
        <f>IMPRODUCT(IMDIV('Vazio - Completo_FluxoConstante'!$B$16,IMSUM('Dados do Enunciado'!$C$17,'Vazio - Completo_FluxoConstante'!$B$16)),'Regul_Rend - Complet_FluxoConst'!L92)</f>
        <v>217,075882894252+12,0870299125491i</v>
      </c>
      <c r="N92" s="45" t="str">
        <f>IMDIV(M92,'Dados do Enunciado'!$G$11)</f>
        <v>10853,7941447126+604,351495627455i</v>
      </c>
      <c r="O92" s="45" t="str">
        <f t="shared" si="8"/>
        <v>10853,7941447126+604,351495627455i</v>
      </c>
      <c r="P92" s="5" t="str">
        <f t="shared" si="12"/>
        <v>11,9772727272727+7,42284696223716i</v>
      </c>
      <c r="Q92" s="5" t="str">
        <f>IMSUM(IMPRODUCT('Vazio - Completo_FluxoConstante'!$H$21,'Regul_Rend - Complet_FluxoConst'!$P92),$B$7)</f>
        <v>10871,359148007+541,933314300691i</v>
      </c>
      <c r="R92" s="44" t="str">
        <f>IMPRODUCT('Dados do Enunciado'!$G$11,'Regul_Rend - Complet_FluxoConst'!$Q92)</f>
        <v>217,42718296014+10,8386662860138i</v>
      </c>
      <c r="S92" s="44" t="str">
        <f>IMSUM(IMDIV('Regul_Rend - Complet_FluxoConst'!$R92,'Vazio - Completo_FluxoConstante'!$H$16),IMDIV($P92,'Dados do Enunciado'!$G$11))</f>
        <v>607,154456126305+368,83123867727i</v>
      </c>
      <c r="T92" s="45" t="str">
        <f t="shared" si="13"/>
        <v>217,42718296014+10,8386662860138i</v>
      </c>
      <c r="U92" s="45" t="str">
        <f>IMDIV(T92, 'Dados do Enunciado'!$G$11)</f>
        <v>10871,359148007+541,93331430069i</v>
      </c>
      <c r="V92" s="42">
        <f>IMREAL(IMPRODUCT(IMDIV(IMSUB(IMABS($O92), 'Regul_Rend - Complet_FluxoConst'!$B$7),'Regul_Rend - Complet_FluxoConst'!$B$7),100))</f>
        <v>-1.1763035468390199</v>
      </c>
      <c r="W92" s="46">
        <f>IMREAL(IMPRODUCT(IMDIV(IMSUB(IMABS($U92),'Regul_Rend - Complet_FluxoConst'!$B$7),'Regul_Rend - Complet_FluxoConst'!$B$7),100))</f>
        <v>-1.04674221320352</v>
      </c>
      <c r="X92" s="42">
        <f t="shared" si="11"/>
        <v>96.549118508650693</v>
      </c>
      <c r="Y92" s="46">
        <f t="shared" si="14"/>
        <v>96.868217993147994</v>
      </c>
    </row>
    <row r="93" spans="1:25" x14ac:dyDescent="0.25">
      <c r="A93" s="42">
        <v>156000</v>
      </c>
      <c r="B93" s="42">
        <f>$A93*'Dados do Enunciado'!$C$25</f>
        <v>132600</v>
      </c>
      <c r="C93" s="42">
        <f>$A93*'Dados do Enunciado'!$E$25</f>
        <v>-82178.099272251377</v>
      </c>
      <c r="D93" s="42">
        <f>($A93/'Dados do Enunciado'!$A$11)*100</f>
        <v>62.4</v>
      </c>
      <c r="E93" s="43" t="str">
        <f>COMPLEX(($A93/$B$7)*'Dados do Enunciado'!$C$25, -($A93/$B$7)*'Dados do Enunciado'!$E$25)</f>
        <v>12,0545454545455+7,4707362974774i</v>
      </c>
      <c r="F93" s="43" t="str">
        <f>IMSUM(IMPRODUCT('Dados do Enunciado'!$A$17, 'Regul_Rend - Complet_FluxoConst'!$E93), 'Regul_Rend - Complet_FluxoConst'!$B$7)</f>
        <v>10982,0525957523+63,9574117321754i</v>
      </c>
      <c r="G93" s="43" t="str">
        <f>IMDIV($E93, 'Dados do Enunciado'!$G$11)</f>
        <v>602,727272727275+373,53681487387i</v>
      </c>
      <c r="H93" s="43" t="str">
        <f>IMPRODUCT('Dados do Enunciado'!$G$11,'Regul_Rend - Complet_FluxoConst'!F93)</f>
        <v>219,641051915046+1,27914823464351i</v>
      </c>
      <c r="I93" s="44" t="str">
        <f>IMDIV(H93,'Vazio - Completo_FluxoConstante'!$B$16)</f>
        <v>9,31539837493198-27,4660389338583i</v>
      </c>
      <c r="J93" s="44" t="str">
        <f t="shared" si="9"/>
        <v>612,042671102207+346,070775940012i</v>
      </c>
      <c r="K93" s="44" t="str">
        <f>IMSUM(IMPRODUCT('Dados do Enunciado'!$C$17,'Regul_Rend - Complet_FluxoConst'!J93),H93)</f>
        <v>217,510203631457+12,1901421808767i</v>
      </c>
      <c r="L93" s="45" t="str">
        <f t="shared" si="10"/>
        <v>217,510203631457+12,1901421808767i</v>
      </c>
      <c r="M93" s="45" t="str">
        <f>IMPRODUCT(IMDIV('Vazio - Completo_FluxoConstante'!$B$16,IMSUM('Dados do Enunciado'!$C$17,'Vazio - Completo_FluxoConstante'!$B$16)),'Regul_Rend - Complet_FluxoConst'!L93)</f>
        <v>217,057017622603+12,1650107506946i</v>
      </c>
      <c r="N93" s="45" t="str">
        <f>IMDIV(M93,'Dados do Enunciado'!$G$11)</f>
        <v>10852,8508811302+608,25053753473i</v>
      </c>
      <c r="O93" s="45" t="str">
        <f t="shared" si="8"/>
        <v>10852,8508811302+608,25053753473i</v>
      </c>
      <c r="P93" s="5" t="str">
        <f t="shared" si="12"/>
        <v>12,0545454545455+7,4707362974774i</v>
      </c>
      <c r="Q93" s="5" t="str">
        <f>IMSUM(IMPRODUCT('Vazio - Completo_FluxoConstante'!$H$21,'Regul_Rend - Complet_FluxoConst'!$P93),$B$7)</f>
        <v>10870,5292070264+545,429658263924i</v>
      </c>
      <c r="R93" s="44" t="str">
        <f>IMPRODUCT('Dados do Enunciado'!$G$11,'Regul_Rend - Complet_FluxoConst'!$Q93)</f>
        <v>217,410584140528+10,9085931652785i</v>
      </c>
      <c r="S93" s="44" t="str">
        <f>IMSUM(IMDIV('Regul_Rend - Complet_FluxoConst'!$R93,'Vazio - Completo_FluxoConstante'!$H$16),IMDIV($P93,'Dados do Enunciado'!$G$11))</f>
        <v>611,018343919876+371,228535755472i</v>
      </c>
      <c r="T93" s="45" t="str">
        <f t="shared" si="13"/>
        <v>217,410584140528+10,9085931652785i</v>
      </c>
      <c r="U93" s="45" t="str">
        <f>IMDIV(T93, 'Dados do Enunciado'!$G$11)</f>
        <v>10870,5292070264+545,429658263925i</v>
      </c>
      <c r="V93" s="42">
        <f>IMREAL(IMPRODUCT(IMDIV(IMSUB(IMABS($O93), 'Regul_Rend - Complet_FluxoConst'!$B$7),'Regul_Rend - Complet_FluxoConst'!$B$7),100))</f>
        <v>-1.18288828694329</v>
      </c>
      <c r="W93" s="46">
        <f>IMREAL(IMPRODUCT(IMDIV(IMSUB(IMABS($U93),'Regul_Rend - Complet_FluxoConst'!$B$7),'Regul_Rend - Complet_FluxoConst'!$B$7),100))</f>
        <v>-1.05269005743473</v>
      </c>
      <c r="X93" s="42">
        <f t="shared" si="11"/>
        <v>96.545774232656001</v>
      </c>
      <c r="Y93" s="46">
        <f t="shared" si="14"/>
        <v>96.865080635354701</v>
      </c>
    </row>
    <row r="94" spans="1:25" x14ac:dyDescent="0.25">
      <c r="A94" s="42">
        <v>157000</v>
      </c>
      <c r="B94" s="42">
        <f>$A94*'Dados do Enunciado'!$C$25</f>
        <v>133450</v>
      </c>
      <c r="C94" s="42">
        <f>$A94*'Dados do Enunciado'!$E$25</f>
        <v>-82704.881959894017</v>
      </c>
      <c r="D94" s="42">
        <f>($A94/'Dados do Enunciado'!$A$11)*100</f>
        <v>62.8</v>
      </c>
      <c r="E94" s="43" t="str">
        <f>COMPLEX(($A94/$B$7)*'Dados do Enunciado'!$C$25, -($A94/$B$7)*'Dados do Enunciado'!$E$25)</f>
        <v>12,1318181818182+7,51862563271764i</v>
      </c>
      <c r="F94" s="43" t="str">
        <f>IMSUM(IMPRODUCT('Dados do Enunciado'!$A$17, 'Regul_Rend - Complet_FluxoConst'!$E94), 'Regul_Rend - Complet_FluxoConst'!$B$7)</f>
        <v>10981,9375482891+64,3673951407148i</v>
      </c>
      <c r="G94" s="43" t="str">
        <f>IMDIV($E94, 'Dados do Enunciado'!$G$11)</f>
        <v>606,59090909091+375,931281635882i</v>
      </c>
      <c r="H94" s="43" t="str">
        <f>IMPRODUCT('Dados do Enunciado'!$G$11,'Regul_Rend - Complet_FluxoConst'!F94)</f>
        <v>219,638750965782+1,2873479028143i</v>
      </c>
      <c r="I94" s="44" t="str">
        <f>IMDIV(H94,'Vazio - Completo_FluxoConstante'!$B$16)</f>
        <v>9,31632982240002-27,465408861852i</v>
      </c>
      <c r="J94" s="44" t="str">
        <f t="shared" si="9"/>
        <v>615,90723891331+348,46587277403i</v>
      </c>
      <c r="K94" s="44" t="str">
        <f>IMSUM(IMPRODUCT('Dados do Enunciado'!$C$17,'Regul_Rend - Complet_FluxoConst'!J94),H94)</f>
        <v>217,491299068738+12,2682858503841i</v>
      </c>
      <c r="L94" s="45" t="str">
        <f t="shared" si="10"/>
        <v>217,491299068738+12,2682858503841i</v>
      </c>
      <c r="M94" s="45" t="str">
        <f>IMPRODUCT(IMDIV('Vazio - Completo_FluxoConstante'!$B$16,IMSUM('Dados do Enunciado'!$C$17,'Vazio - Completo_FluxoConstante'!$B$16)),'Regul_Rend - Complet_FluxoConst'!L94)</f>
        <v>217,038152350951+12,24299158884i</v>
      </c>
      <c r="N94" s="45" t="str">
        <f>IMDIV(M94,'Dados do Enunciado'!$G$11)</f>
        <v>10851,9076175476+612,149579442i</v>
      </c>
      <c r="O94" s="45" t="str">
        <f t="shared" si="8"/>
        <v>10851,9076175476+612,149579442i</v>
      </c>
      <c r="P94" s="5" t="str">
        <f t="shared" si="12"/>
        <v>12,1318181818182+7,51862563271764i</v>
      </c>
      <c r="Q94" s="5" t="str">
        <f>IMSUM(IMPRODUCT('Vazio - Completo_FluxoConstante'!$H$21,'Regul_Rend - Complet_FluxoConst'!$P94),$B$7)</f>
        <v>10869,6992660458+548,926002227153i</v>
      </c>
      <c r="R94" s="44" t="str">
        <f>IMPRODUCT('Dados do Enunciado'!$G$11,'Regul_Rend - Complet_FluxoConst'!$Q94)</f>
        <v>217,393985320916+10,9785200445431i</v>
      </c>
      <c r="S94" s="44" t="str">
        <f>IMSUM(IMDIV('Regul_Rend - Complet_FluxoConst'!$R94,'Vazio - Completo_FluxoConstante'!$H$16),IMDIV($P94,'Dados do Enunciado'!$G$11))</f>
        <v>614,88223171344+373,625832833674i</v>
      </c>
      <c r="T94" s="45" t="str">
        <f t="shared" si="13"/>
        <v>217,393985320916+10,9785200445431i</v>
      </c>
      <c r="U94" s="45" t="str">
        <f>IMDIV(T94, 'Dados do Enunciado'!$G$11)</f>
        <v>10869,6992660458+548,926002227155i</v>
      </c>
      <c r="V94" s="42">
        <f>IMREAL(IMPRODUCT(IMDIV(IMSUB(IMABS($O94), 'Regul_Rend - Complet_FluxoConst'!$B$7),'Regul_Rend - Complet_FluxoConst'!$B$7),100))</f>
        <v>-1.18946000636067</v>
      </c>
      <c r="W94" s="46">
        <f>IMREAL(IMPRODUCT(IMDIV(IMSUB(IMABS($U94),'Regul_Rend - Complet_FluxoConst'!$B$7),'Regul_Rend - Complet_FluxoConst'!$B$7),100))</f>
        <v>-1.0586274729473899</v>
      </c>
      <c r="X94" s="42">
        <f t="shared" si="11"/>
        <v>96.542313401246801</v>
      </c>
      <c r="Y94" s="46">
        <f t="shared" si="14"/>
        <v>96.861837912145106</v>
      </c>
    </row>
    <row r="95" spans="1:25" x14ac:dyDescent="0.25">
      <c r="A95" s="42">
        <v>158000</v>
      </c>
      <c r="B95" s="42">
        <f>$A95*'Dados do Enunciado'!$C$25</f>
        <v>134300</v>
      </c>
      <c r="C95" s="42">
        <f>$A95*'Dados do Enunciado'!$E$25</f>
        <v>-83231.664647536643</v>
      </c>
      <c r="D95" s="42">
        <f>($A95/'Dados do Enunciado'!$A$11)*100</f>
        <v>63.2</v>
      </c>
      <c r="E95" s="43" t="str">
        <f>COMPLEX(($A95/$B$7)*'Dados do Enunciado'!$C$25, -($A95/$B$7)*'Dados do Enunciado'!$E$25)</f>
        <v>12,2090909090909+7,56651496795788i</v>
      </c>
      <c r="F95" s="43" t="str">
        <f>IMSUM(IMPRODUCT('Dados do Enunciado'!$A$17, 'Regul_Rend - Complet_FluxoConst'!$E95), 'Regul_Rend - Complet_FluxoConst'!$B$7)</f>
        <v>10981,822500826+64,7773785492543i</v>
      </c>
      <c r="G95" s="43" t="str">
        <f>IMDIV($E95, 'Dados do Enunciado'!$G$11)</f>
        <v>610,454545454545+378,325748397894i</v>
      </c>
      <c r="H95" s="43" t="str">
        <f>IMPRODUCT('Dados do Enunciado'!$G$11,'Regul_Rend - Complet_FluxoConst'!F95)</f>
        <v>219,63645001652+1,29554757098509i</v>
      </c>
      <c r="I95" s="44" t="str">
        <f>IMDIV(H95,'Vazio - Completo_FluxoConstante'!$B$16)</f>
        <v>9,31726126986814-27,464778789846i</v>
      </c>
      <c r="J95" s="44" t="str">
        <f t="shared" si="9"/>
        <v>619,771806724413+350,860969608048i</v>
      </c>
      <c r="K95" s="44" t="str">
        <f>IMSUM(IMPRODUCT('Dados do Enunciado'!$C$17,'Regul_Rend - Complet_FluxoConst'!J95),H95)</f>
        <v>217,472394506021+12,3464295198915i</v>
      </c>
      <c r="L95" s="45" t="str">
        <f t="shared" si="10"/>
        <v>217,472394506021+12,3464295198915i</v>
      </c>
      <c r="M95" s="45" t="str">
        <f>IMPRODUCT(IMDIV('Vazio - Completo_FluxoConstante'!$B$16,IMSUM('Dados do Enunciado'!$C$17,'Vazio - Completo_FluxoConstante'!$B$16)),'Regul_Rend - Complet_FluxoConst'!L95)</f>
        <v>217,019287079301+12,3209724269854i</v>
      </c>
      <c r="N95" s="45" t="str">
        <f>IMDIV(M95,'Dados do Enunciado'!$G$11)</f>
        <v>10850,964353965+616,04862134927i</v>
      </c>
      <c r="O95" s="45" t="str">
        <f t="shared" si="8"/>
        <v>10850,964353965+616,04862134927i</v>
      </c>
      <c r="P95" s="5" t="str">
        <f t="shared" si="12"/>
        <v>12,2090909090909+7,56651496795788i</v>
      </c>
      <c r="Q95" s="5" t="str">
        <f>IMSUM(IMPRODUCT('Vazio - Completo_FluxoConstante'!$H$21,'Regul_Rend - Complet_FluxoConst'!$P95),$B$7)</f>
        <v>10868,8693250652+552,422346190382i</v>
      </c>
      <c r="R95" s="44" t="str">
        <f>IMPRODUCT('Dados do Enunciado'!$G$11,'Regul_Rend - Complet_FluxoConst'!$Q95)</f>
        <v>217,377386501304+11,0484469238076i</v>
      </c>
      <c r="S95" s="44" t="str">
        <f>IMSUM(IMDIV('Regul_Rend - Complet_FluxoConst'!$R95,'Vazio - Completo_FluxoConstante'!$H$16),IMDIV($P95,'Dados do Enunciado'!$G$11))</f>
        <v>618,746119507005+376,023129911876i</v>
      </c>
      <c r="T95" s="45" t="str">
        <f t="shared" si="13"/>
        <v>217,377386501304+11,0484469238076i</v>
      </c>
      <c r="U95" s="45" t="str">
        <f>IMDIV(T95, 'Dados do Enunciado'!$G$11)</f>
        <v>10868,8693250652+552,42234619038i</v>
      </c>
      <c r="V95" s="42">
        <f>IMREAL(IMPRODUCT(IMDIV(IMSUB(IMABS($O95), 'Regul_Rend - Complet_FluxoConst'!$B$7),'Regul_Rend - Complet_FluxoConst'!$B$7),100))</f>
        <v>-1.1960187024912201</v>
      </c>
      <c r="W95" s="46">
        <f>IMREAL(IMPRODUCT(IMDIV(IMSUB(IMABS($U95),'Regul_Rend - Complet_FluxoConst'!$B$7),'Regul_Rend - Complet_FluxoConst'!$B$7),100))</f>
        <v>-1.0645544578639501</v>
      </c>
      <c r="X95" s="42">
        <f t="shared" si="11"/>
        <v>96.538738256823194</v>
      </c>
      <c r="Y95" s="46">
        <f t="shared" si="14"/>
        <v>96.858491849027288</v>
      </c>
    </row>
    <row r="96" spans="1:25" x14ac:dyDescent="0.25">
      <c r="A96" s="42">
        <v>159000</v>
      </c>
      <c r="B96" s="42">
        <f>$A96*'Dados do Enunciado'!$C$25</f>
        <v>135150</v>
      </c>
      <c r="C96" s="42">
        <f>$A96*'Dados do Enunciado'!$E$25</f>
        <v>-83758.447335179284</v>
      </c>
      <c r="D96" s="42">
        <f>($A96/'Dados do Enunciado'!$A$11)*100</f>
        <v>63.6</v>
      </c>
      <c r="E96" s="43" t="str">
        <f>COMPLEX(($A96/$B$7)*'Dados do Enunciado'!$C$25, -($A96/$B$7)*'Dados do Enunciado'!$E$25)</f>
        <v>12,2863636363636+7,61440430319812i</v>
      </c>
      <c r="F96" s="43" t="str">
        <f>IMSUM(IMPRODUCT('Dados do Enunciado'!$A$17, 'Regul_Rend - Complet_FluxoConst'!$E96), 'Regul_Rend - Complet_FluxoConst'!$B$7)</f>
        <v>10981,7074533629+65,1873619577938i</v>
      </c>
      <c r="G96" s="43" t="str">
        <f>IMDIV($E96, 'Dados do Enunciado'!$G$11)</f>
        <v>614,31818181818+380,720215159906i</v>
      </c>
      <c r="H96" s="43" t="str">
        <f>IMPRODUCT('Dados do Enunciado'!$G$11,'Regul_Rend - Complet_FluxoConst'!F96)</f>
        <v>219,634149067258+1,30374723915588i</v>
      </c>
      <c r="I96" s="44" t="str">
        <f>IMDIV(H96,'Vazio - Completo_FluxoConstante'!$B$16)</f>
        <v>9,31819271733626-27,46414871784i</v>
      </c>
      <c r="J96" s="44" t="str">
        <f t="shared" si="9"/>
        <v>623,636374535516+353,256066442066i</v>
      </c>
      <c r="K96" s="44" t="str">
        <f>IMSUM(IMPRODUCT('Dados do Enunciado'!$C$17,'Regul_Rend - Complet_FluxoConst'!J96),H96)</f>
        <v>217,453489943305+12,424573189399i</v>
      </c>
      <c r="L96" s="45" t="str">
        <f t="shared" si="10"/>
        <v>217,453489943305+12,424573189399i</v>
      </c>
      <c r="M96" s="45" t="str">
        <f>IMPRODUCT(IMDIV('Vazio - Completo_FluxoConstante'!$B$16,IMSUM('Dados do Enunciado'!$C$17,'Vazio - Completo_FluxoConstante'!$B$16)),'Regul_Rend - Complet_FluxoConst'!L96)</f>
        <v>217,000421807653+12,398953265131i</v>
      </c>
      <c r="N96" s="45" t="str">
        <f>IMDIV(M96,'Dados do Enunciado'!$G$11)</f>
        <v>10850,0210903827+619,94766325655i</v>
      </c>
      <c r="O96" s="45" t="str">
        <f t="shared" si="8"/>
        <v>10850,0210903827+619,94766325655i</v>
      </c>
      <c r="P96" s="5" t="str">
        <f t="shared" si="12"/>
        <v>12,2863636363636+7,61440430319812i</v>
      </c>
      <c r="Q96" s="5" t="str">
        <f>IMSUM(IMPRODUCT('Vazio - Completo_FluxoConstante'!$H$21,'Regul_Rend - Complet_FluxoConst'!$P96),$B$7)</f>
        <v>10868,0393840846+555,918690153611i</v>
      </c>
      <c r="R96" s="44" t="str">
        <f>IMPRODUCT('Dados do Enunciado'!$G$11,'Regul_Rend - Complet_FluxoConst'!$Q96)</f>
        <v>217,360787681692+11,1183738030722i</v>
      </c>
      <c r="S96" s="44" t="str">
        <f>IMSUM(IMDIV('Regul_Rend - Complet_FluxoConst'!$R96,'Vazio - Completo_FluxoConstante'!$H$16),IMDIV($P96,'Dados do Enunciado'!$G$11))</f>
        <v>622,61000730057+378,420426990078i</v>
      </c>
      <c r="T96" s="45" t="str">
        <f t="shared" si="13"/>
        <v>217,360787681692+11,1183738030722i</v>
      </c>
      <c r="U96" s="45" t="str">
        <f>IMDIV(T96, 'Dados do Enunciado'!$G$11)</f>
        <v>10868,0393840846+555,91869015361i</v>
      </c>
      <c r="V96" s="42">
        <f>IMREAL(IMPRODUCT(IMDIV(IMSUB(IMABS($O96), 'Regul_Rend - Complet_FluxoConst'!$B$7),'Regul_Rend - Complet_FluxoConst'!$B$7),100))</f>
        <v>-1.20256437273858</v>
      </c>
      <c r="W96" s="46">
        <f>IMREAL(IMPRODUCT(IMDIV(IMSUB(IMABS($U96),'Regul_Rend - Complet_FluxoConst'!$B$7),'Regul_Rend - Complet_FluxoConst'!$B$7),100))</f>
        <v>-1.07047101030962</v>
      </c>
      <c r="X96" s="42">
        <f t="shared" si="11"/>
        <v>96.535050986175392</v>
      </c>
      <c r="Y96" s="46">
        <f t="shared" si="14"/>
        <v>96.855044421208504</v>
      </c>
    </row>
    <row r="97" spans="1:25" x14ac:dyDescent="0.25">
      <c r="A97" s="42">
        <v>160000</v>
      </c>
      <c r="B97" s="42">
        <f>$A97*'Dados do Enunciado'!$C$25</f>
        <v>136000</v>
      </c>
      <c r="C97" s="42">
        <f>$A97*'Dados do Enunciado'!$E$25</f>
        <v>-84285.230022821925</v>
      </c>
      <c r="D97" s="42">
        <f>($A97/'Dados do Enunciado'!$A$11)*100</f>
        <v>64</v>
      </c>
      <c r="E97" s="43" t="str">
        <f>COMPLEX(($A97/$B$7)*'Dados do Enunciado'!$C$25, -($A97/$B$7)*'Dados do Enunciado'!$E$25)</f>
        <v>12,3636363636364+7,66229363843836i</v>
      </c>
      <c r="F97" s="43" t="str">
        <f>IMSUM(IMPRODUCT('Dados do Enunciado'!$A$17, 'Regul_Rend - Complet_FluxoConst'!$E97), 'Regul_Rend - Complet_FluxoConst'!$B$7)</f>
        <v>10981,5924058998+65,5973453663337i</v>
      </c>
      <c r="G97" s="43" t="str">
        <f>IMDIV($E97, 'Dados do Enunciado'!$G$11)</f>
        <v>618,18181818182+383,114681921918i</v>
      </c>
      <c r="H97" s="43" t="str">
        <f>IMPRODUCT('Dados do Enunciado'!$G$11,'Regul_Rend - Complet_FluxoConst'!F97)</f>
        <v>219,631848117996+1,31194690732667i</v>
      </c>
      <c r="I97" s="44" t="str">
        <f>IMDIV(H97,'Vazio - Completo_FluxoConstante'!$B$16)</f>
        <v>9,31912416480438-27,463518645834i</v>
      </c>
      <c r="J97" s="44" t="str">
        <f t="shared" si="9"/>
        <v>627,500942346624+355,651163276084i</v>
      </c>
      <c r="K97" s="44" t="str">
        <f>IMSUM(IMPRODUCT('Dados do Enunciado'!$C$17,'Regul_Rend - Complet_FluxoConst'!J97),H97)</f>
        <v>217,434585380588+12,5027168589065i</v>
      </c>
      <c r="L97" s="45" t="str">
        <f t="shared" si="10"/>
        <v>217,434585380588+12,5027168589065i</v>
      </c>
      <c r="M97" s="45" t="str">
        <f>IMPRODUCT(IMDIV('Vazio - Completo_FluxoConstante'!$B$16,IMSUM('Dados do Enunciado'!$C$17,'Vazio - Completo_FluxoConstante'!$B$16)),'Regul_Rend - Complet_FluxoConst'!L97)</f>
        <v>216,981556536003+12,4769341032765i</v>
      </c>
      <c r="N97" s="45" t="str">
        <f>IMDIV(M97,'Dados do Enunciado'!$G$11)</f>
        <v>10849,0778268002+623,846705163825i</v>
      </c>
      <c r="O97" s="45" t="str">
        <f t="shared" si="8"/>
        <v>10849,0778268002+623,846705163825i</v>
      </c>
      <c r="P97" s="5" t="str">
        <f t="shared" si="12"/>
        <v>12,3636363636364+7,66229363843836i</v>
      </c>
      <c r="Q97" s="5" t="str">
        <f>IMSUM(IMPRODUCT('Vazio - Completo_FluxoConstante'!$H$21,'Regul_Rend - Complet_FluxoConst'!$P97),$B$7)</f>
        <v>10867,209443104+559,415034116845i</v>
      </c>
      <c r="R97" s="44" t="str">
        <f>IMPRODUCT('Dados do Enunciado'!$G$11,'Regul_Rend - Complet_FluxoConst'!$Q97)</f>
        <v>217,34418886208+11,1883006823369i</v>
      </c>
      <c r="S97" s="44" t="str">
        <f>IMSUM(IMDIV('Regul_Rend - Complet_FluxoConst'!$R97,'Vazio - Completo_FluxoConstante'!$H$16),IMDIV($P97,'Dados do Enunciado'!$G$11))</f>
        <v>626,47389509414+380,81772406828i</v>
      </c>
      <c r="T97" s="45" t="str">
        <f t="shared" si="13"/>
        <v>217,34418886208+11,1883006823369i</v>
      </c>
      <c r="U97" s="45" t="str">
        <f>IMDIV(T97, 'Dados do Enunciado'!$G$11)</f>
        <v>10867,209443104+559,415034116845i</v>
      </c>
      <c r="V97" s="42">
        <f>IMREAL(IMPRODUCT(IMDIV(IMSUB(IMABS($O97), 'Regul_Rend - Complet_FluxoConst'!$B$7),'Regul_Rend - Complet_FluxoConst'!$B$7),100))</f>
        <v>-1.2090970145180699</v>
      </c>
      <c r="W97" s="46">
        <f>IMREAL(IMPRODUCT(IMDIV(IMSUB(IMABS($U97),'Regul_Rend - Complet_FluxoConst'!$B$7),'Regul_Rend - Complet_FluxoConst'!$B$7),100))</f>
        <v>-1.0763771284125501</v>
      </c>
      <c r="X97" s="42">
        <f t="shared" si="11"/>
        <v>96.531253722191806</v>
      </c>
      <c r="Y97" s="46">
        <f t="shared" si="14"/>
        <v>96.851497555139503</v>
      </c>
    </row>
    <row r="98" spans="1:25" x14ac:dyDescent="0.25">
      <c r="A98" s="42">
        <v>161000</v>
      </c>
      <c r="B98" s="42">
        <f>$A98*'Dados do Enunciado'!$C$25</f>
        <v>136850</v>
      </c>
      <c r="C98" s="42">
        <f>$A98*'Dados do Enunciado'!$E$25</f>
        <v>-84812.012710464565</v>
      </c>
      <c r="D98" s="42">
        <f>($A98/'Dados do Enunciado'!$A$11)*100</f>
        <v>64.400000000000006</v>
      </c>
      <c r="E98" s="43" t="str">
        <f>COMPLEX(($A98/$B$7)*'Dados do Enunciado'!$C$25, -($A98/$B$7)*'Dados do Enunciado'!$E$25)</f>
        <v>12,4409090909091+7,7101829736786i</v>
      </c>
      <c r="F98" s="43" t="str">
        <f>IMSUM(IMPRODUCT('Dados do Enunciado'!$A$17, 'Regul_Rend - Complet_FluxoConst'!$E98), 'Regul_Rend - Complet_FluxoConst'!$B$7)</f>
        <v>10981,4773584366+66,0073287748731i</v>
      </c>
      <c r="G98" s="43" t="str">
        <f>IMDIV($E98, 'Dados do Enunciado'!$G$11)</f>
        <v>622,045454545455+385,50914868393i</v>
      </c>
      <c r="H98" s="43" t="str">
        <f>IMPRODUCT('Dados do Enunciado'!$G$11,'Regul_Rend - Complet_FluxoConst'!F98)</f>
        <v>219,629547168732+1,32014657549746i</v>
      </c>
      <c r="I98" s="44" t="str">
        <f>IMDIV(H98,'Vazio - Completo_FluxoConstante'!$B$16)</f>
        <v>9,32005561227242-27,4628885738277i</v>
      </c>
      <c r="J98" s="44" t="str">
        <f t="shared" si="9"/>
        <v>631,365510157727+358,046260110102i</v>
      </c>
      <c r="K98" s="44" t="str">
        <f>IMSUM(IMPRODUCT('Dados do Enunciado'!$C$17,'Regul_Rend - Complet_FluxoConst'!J98),H98)</f>
        <v>217,415680817869+12,5808605284139i</v>
      </c>
      <c r="L98" s="45" t="str">
        <f t="shared" si="10"/>
        <v>217,415680817869+12,5808605284139i</v>
      </c>
      <c r="M98" s="45" t="str">
        <f>IMPRODUCT(IMDIV('Vazio - Completo_FluxoConstante'!$B$16,IMSUM('Dados do Enunciado'!$C$17,'Vazio - Completo_FluxoConstante'!$B$16)),'Regul_Rend - Complet_FluxoConst'!L98)</f>
        <v>216,962691264351+12,5549149414219i</v>
      </c>
      <c r="N98" s="45" t="str">
        <f>IMDIV(M98,'Dados do Enunciado'!$G$11)</f>
        <v>10848,1345632176+627,745747071095i</v>
      </c>
      <c r="O98" s="45" t="str">
        <f t="shared" si="8"/>
        <v>10848,1345632176+627,745747071095i</v>
      </c>
      <c r="P98" s="5" t="str">
        <f t="shared" si="12"/>
        <v>12,4409090909091+7,7101829736786i</v>
      </c>
      <c r="Q98" s="5" t="str">
        <f>IMSUM(IMPRODUCT('Vazio - Completo_FluxoConstante'!$H$21,'Regul_Rend - Complet_FluxoConst'!$P98),$B$7)</f>
        <v>10866,3795021234+562,911378080074i</v>
      </c>
      <c r="R98" s="44" t="str">
        <f>IMPRODUCT('Dados do Enunciado'!$G$11,'Regul_Rend - Complet_FluxoConst'!$Q98)</f>
        <v>217,327590042468+11,2582275616015i</v>
      </c>
      <c r="S98" s="44" t="str">
        <f>IMSUM(IMDIV('Regul_Rend - Complet_FluxoConst'!$R98,'Vazio - Completo_FluxoConstante'!$H$16),IMDIV($P98,'Dados do Enunciado'!$G$11))</f>
        <v>630,337782887705+383,215021146481i</v>
      </c>
      <c r="T98" s="45" t="str">
        <f t="shared" si="13"/>
        <v>217,327590042468+11,2582275616015i</v>
      </c>
      <c r="U98" s="45" t="str">
        <f>IMDIV(T98, 'Dados do Enunciado'!$G$11)</f>
        <v>10866,3795021234+562,911378080075i</v>
      </c>
      <c r="V98" s="42">
        <f>IMREAL(IMPRODUCT(IMDIV(IMSUB(IMABS($O98), 'Regul_Rend - Complet_FluxoConst'!$B$7),'Regul_Rend - Complet_FluxoConst'!$B$7),100))</f>
        <v>-1.2156166252440599</v>
      </c>
      <c r="W98" s="46">
        <f>IMREAL(IMPRODUCT(IMDIV(IMSUB(IMABS($U98),'Regul_Rend - Complet_FluxoConst'!$B$7),'Regul_Rend - Complet_FluxoConst'!$B$7),100))</f>
        <v>-1.08227281030375</v>
      </c>
      <c r="X98" s="42">
        <f t="shared" si="11"/>
        <v>96.527348545511501</v>
      </c>
      <c r="Y98" s="46">
        <f t="shared" si="14"/>
        <v>96.84785313001521</v>
      </c>
    </row>
    <row r="99" spans="1:25" x14ac:dyDescent="0.25">
      <c r="A99" s="42">
        <v>162000</v>
      </c>
      <c r="B99" s="42">
        <f>$A99*'Dados do Enunciado'!$C$25</f>
        <v>137700</v>
      </c>
      <c r="C99" s="42">
        <f>$A99*'Dados do Enunciado'!$E$25</f>
        <v>-85338.795398107191</v>
      </c>
      <c r="D99" s="42">
        <f>($A99/'Dados do Enunciado'!$A$11)*100</f>
        <v>64.8</v>
      </c>
      <c r="E99" s="43" t="str">
        <f>COMPLEX(($A99/$B$7)*'Dados do Enunciado'!$C$25, -($A99/$B$7)*'Dados do Enunciado'!$E$25)</f>
        <v>12,5181818181818+7,75807230891884i</v>
      </c>
      <c r="F99" s="43" t="str">
        <f>IMSUM(IMPRODUCT('Dados do Enunciado'!$A$17, 'Regul_Rend - Complet_FluxoConst'!$E99), 'Regul_Rend - Complet_FluxoConst'!$B$7)</f>
        <v>10981,3623109735+66,4173121834126i</v>
      </c>
      <c r="G99" s="43" t="str">
        <f>IMDIV($E99, 'Dados do Enunciado'!$G$11)</f>
        <v>625,90909090909+387,903615445942i</v>
      </c>
      <c r="H99" s="43" t="str">
        <f>IMPRODUCT('Dados do Enunciado'!$G$11,'Regul_Rend - Complet_FluxoConst'!F99)</f>
        <v>219,62724621947+1,32834624366825i</v>
      </c>
      <c r="I99" s="44" t="str">
        <f>IMDIV(H99,'Vazio - Completo_FluxoConstante'!$B$16)</f>
        <v>9,32098705974054-27,4622585018217i</v>
      </c>
      <c r="J99" s="44" t="str">
        <f t="shared" si="9"/>
        <v>635,230077968831+360,44135694412i</v>
      </c>
      <c r="K99" s="44" t="str">
        <f>IMSUM(IMPRODUCT('Dados do Enunciado'!$C$17,'Regul_Rend - Complet_FluxoConst'!J99),H99)</f>
        <v>217,396776255152+12,6590041979213i</v>
      </c>
      <c r="L99" s="45" t="str">
        <f t="shared" si="10"/>
        <v>217,396776255152+12,6590041979213i</v>
      </c>
      <c r="M99" s="45" t="str">
        <f>IMPRODUCT(IMDIV('Vazio - Completo_FluxoConstante'!$B$16,IMSUM('Dados do Enunciado'!$C$17,'Vazio - Completo_FluxoConstante'!$B$16)),'Regul_Rend - Complet_FluxoConst'!L99)</f>
        <v>216,943825992701+12,6328957795674i</v>
      </c>
      <c r="N99" s="45" t="str">
        <f>IMDIV(M99,'Dados do Enunciado'!$G$11)</f>
        <v>10847,191299635+631,64478897837i</v>
      </c>
      <c r="O99" s="45" t="str">
        <f t="shared" si="8"/>
        <v>10847,191299635+631,64478897837i</v>
      </c>
      <c r="P99" s="5" t="str">
        <f t="shared" si="12"/>
        <v>12,5181818181818+7,75807230891884i</v>
      </c>
      <c r="Q99" s="5" t="str">
        <f>IMSUM(IMPRODUCT('Vazio - Completo_FluxoConstante'!$H$21,'Regul_Rend - Complet_FluxoConst'!$P99),$B$7)</f>
        <v>10865,5495611428+566,407722043303i</v>
      </c>
      <c r="R99" s="44" t="str">
        <f>IMPRODUCT('Dados do Enunciado'!$G$11,'Regul_Rend - Complet_FluxoConst'!$Q99)</f>
        <v>217,310991222856+11,3281544408661i</v>
      </c>
      <c r="S99" s="44" t="str">
        <f>IMSUM(IMDIV('Regul_Rend - Complet_FluxoConst'!$R99,'Vazio - Completo_FluxoConstante'!$H$16),IMDIV($P99,'Dados do Enunciado'!$G$11))</f>
        <v>634,20167068127+385,612318224683i</v>
      </c>
      <c r="T99" s="45" t="str">
        <f t="shared" si="13"/>
        <v>217,310991222856+11,3281544408661i</v>
      </c>
      <c r="U99" s="45" t="str">
        <f>IMDIV(T99, 'Dados do Enunciado'!$G$11)</f>
        <v>10865,5495611428+566,407722043305i</v>
      </c>
      <c r="V99" s="42">
        <f>IMREAL(IMPRODUCT(IMDIV(IMSUB(IMABS($O99), 'Regul_Rend - Complet_FluxoConst'!$B$7),'Regul_Rend - Complet_FluxoConst'!$B$7),100))</f>
        <v>-1.2221232023353901</v>
      </c>
      <c r="W99" s="46">
        <f>IMREAL(IMPRODUCT(IMDIV(IMSUB(IMABS($U99),'Regul_Rend - Complet_FluxoConst'!$B$7),'Regul_Rend - Complet_FluxoConst'!$B$7),100))</f>
        <v>-1.0881580541170199</v>
      </c>
      <c r="X99" s="42">
        <f t="shared" si="11"/>
        <v>96.52333748610809</v>
      </c>
      <c r="Y99" s="46">
        <f t="shared" si="14"/>
        <v>96.8441129792065</v>
      </c>
    </row>
    <row r="100" spans="1:25" x14ac:dyDescent="0.25">
      <c r="A100" s="42">
        <v>163000</v>
      </c>
      <c r="B100" s="42">
        <f>$A100*'Dados do Enunciado'!$C$25</f>
        <v>138550</v>
      </c>
      <c r="C100" s="42">
        <f>$A100*'Dados do Enunciado'!$E$25</f>
        <v>-85865.578085749832</v>
      </c>
      <c r="D100" s="42">
        <f>($A100/'Dados do Enunciado'!$A$11)*100</f>
        <v>65.2</v>
      </c>
      <c r="E100" s="43" t="str">
        <f>COMPLEX(($A100/$B$7)*'Dados do Enunciado'!$C$25, -($A100/$B$7)*'Dados do Enunciado'!$E$25)</f>
        <v>12,5954545454545+7,80596164415908i</v>
      </c>
      <c r="F100" s="43" t="str">
        <f>IMSUM(IMPRODUCT('Dados do Enunciado'!$A$17, 'Regul_Rend - Complet_FluxoConst'!$E100), 'Regul_Rend - Complet_FluxoConst'!$B$7)</f>
        <v>10981,2472635104+66,8272955919521i</v>
      </c>
      <c r="G100" s="43" t="str">
        <f>IMDIV($E100, 'Dados do Enunciado'!$G$11)</f>
        <v>629,772727272725+390,298082207954i</v>
      </c>
      <c r="H100" s="43" t="str">
        <f>IMPRODUCT('Dados do Enunciado'!$G$11,'Regul_Rend - Complet_FluxoConst'!F100)</f>
        <v>219,624945270208+1,33654591183904i</v>
      </c>
      <c r="I100" s="44" t="str">
        <f>IMDIV(H100,'Vazio - Completo_FluxoConstante'!$B$16)</f>
        <v>9,32191850720866-27,4616284298157i</v>
      </c>
      <c r="J100" s="44" t="str">
        <f t="shared" si="9"/>
        <v>639,094645779934+362,836453778138i</v>
      </c>
      <c r="K100" s="44" t="str">
        <f>IMSUM(IMPRODUCT('Dados do Enunciado'!$C$17,'Regul_Rend - Complet_FluxoConst'!J100),H100)</f>
        <v>217,377871692436+12,7371478674287i</v>
      </c>
      <c r="L100" s="45" t="str">
        <f t="shared" si="10"/>
        <v>217,377871692436+12,7371478674287i</v>
      </c>
      <c r="M100" s="45" t="str">
        <f>IMPRODUCT(IMDIV('Vazio - Completo_FluxoConstante'!$B$16,IMSUM('Dados do Enunciado'!$C$17,'Vazio - Completo_FluxoConstante'!$B$16)),'Regul_Rend - Complet_FluxoConst'!L100)</f>
        <v>216,924960721053+12,7108766177128i</v>
      </c>
      <c r="N100" s="45" t="str">
        <f>IMDIV(M100,'Dados do Enunciado'!$G$11)</f>
        <v>10846,2480360526+635,54383088564i</v>
      </c>
      <c r="O100" s="45" t="str">
        <f t="shared" si="8"/>
        <v>10846,2480360526+635,54383088564i</v>
      </c>
      <c r="P100" s="5" t="str">
        <f t="shared" si="12"/>
        <v>12,5954545454545+7,80596164415908i</v>
      </c>
      <c r="Q100" s="5" t="str">
        <f>IMSUM(IMPRODUCT('Vazio - Completo_FluxoConstante'!$H$21,'Regul_Rend - Complet_FluxoConst'!$P100),$B$7)</f>
        <v>10864,7196201622+569,904066006532i</v>
      </c>
      <c r="R100" s="44" t="str">
        <f>IMPRODUCT('Dados do Enunciado'!$G$11,'Regul_Rend - Complet_FluxoConst'!$Q100)</f>
        <v>217,294392403244+11,3980813201306i</v>
      </c>
      <c r="S100" s="44" t="str">
        <f>IMSUM(IMDIV('Regul_Rend - Complet_FluxoConst'!$R100,'Vazio - Completo_FluxoConstante'!$H$16),IMDIV($P100,'Dados do Enunciado'!$G$11))</f>
        <v>638,065558474835+388,009615302885i</v>
      </c>
      <c r="T100" s="45" t="str">
        <f t="shared" si="13"/>
        <v>217,294392403244+11,3980813201306i</v>
      </c>
      <c r="U100" s="45" t="str">
        <f>IMDIV(T100, 'Dados do Enunciado'!$G$11)</f>
        <v>10864,7196201622+569,90406600653i</v>
      </c>
      <c r="V100" s="42">
        <f>IMREAL(IMPRODUCT(IMDIV(IMSUB(IMABS($O100), 'Regul_Rend - Complet_FluxoConst'!$B$7),'Regul_Rend - Complet_FluxoConst'!$B$7),100))</f>
        <v>-1.2286167432144599</v>
      </c>
      <c r="W100" s="46">
        <f>IMREAL(IMPRODUCT(IMDIV(IMSUB(IMABS($U100),'Regul_Rend - Complet_FluxoConst'!$B$7),'Regul_Rend - Complet_FluxoConst'!$B$7),100))</f>
        <v>-1.0940328579890799</v>
      </c>
      <c r="X100" s="42">
        <f t="shared" si="11"/>
        <v>96.519222524827896</v>
      </c>
      <c r="Y100" s="46">
        <f t="shared" si="14"/>
        <v>96.840278891655501</v>
      </c>
    </row>
    <row r="101" spans="1:25" x14ac:dyDescent="0.25">
      <c r="A101" s="42">
        <v>164000</v>
      </c>
      <c r="B101" s="42">
        <f>$A101*'Dados do Enunciado'!$C$25</f>
        <v>139400</v>
      </c>
      <c r="C101" s="42">
        <f>$A101*'Dados do Enunciado'!$E$25</f>
        <v>-86392.360773392473</v>
      </c>
      <c r="D101" s="42">
        <f>($A101/'Dados do Enunciado'!$A$11)*100</f>
        <v>65.600000000000009</v>
      </c>
      <c r="E101" s="43" t="str">
        <f>COMPLEX(($A101/$B$7)*'Dados do Enunciado'!$C$25, -($A101/$B$7)*'Dados do Enunciado'!$E$25)</f>
        <v>12,6727272727273+7,85385097939931i</v>
      </c>
      <c r="F101" s="43" t="str">
        <f>IMSUM(IMPRODUCT('Dados do Enunciado'!$A$17, 'Regul_Rend - Complet_FluxoConst'!$E101), 'Regul_Rend - Complet_FluxoConst'!$B$7)</f>
        <v>10981,1322160472+67,237279000492i</v>
      </c>
      <c r="G101" s="43" t="str">
        <f>IMDIV($E101, 'Dados do Enunciado'!$G$11)</f>
        <v>633,636363636365+392,692548969965i</v>
      </c>
      <c r="H101" s="43" t="str">
        <f>IMPRODUCT('Dados do Enunciado'!$G$11,'Regul_Rend - Complet_FluxoConst'!F101)</f>
        <v>219,622644320944+1,34474558000984i</v>
      </c>
      <c r="I101" s="44" t="str">
        <f>IMDIV(H101,'Vazio - Completo_FluxoConstante'!$B$16)</f>
        <v>9,3228499546767-27,4609983578094i</v>
      </c>
      <c r="J101" s="44" t="str">
        <f t="shared" si="9"/>
        <v>642,959213591042+365,231550612156i</v>
      </c>
      <c r="K101" s="44" t="str">
        <f>IMSUM(IMPRODUCT('Dados do Enunciado'!$C$17,'Regul_Rend - Complet_FluxoConst'!J101),H101)</f>
        <v>217,358967129717+12,8152915369362i</v>
      </c>
      <c r="L101" s="45" t="str">
        <f t="shared" si="10"/>
        <v>217,358967129717+12,8152915369362i</v>
      </c>
      <c r="M101" s="45" t="str">
        <f>IMPRODUCT(IMDIV('Vazio - Completo_FluxoConstante'!$B$16,IMSUM('Dados do Enunciado'!$C$17,'Vazio - Completo_FluxoConstante'!$B$16)),'Regul_Rend - Complet_FluxoConst'!L101)</f>
        <v>216,906095449401+12,7888574558583i</v>
      </c>
      <c r="N101" s="45" t="str">
        <f>IMDIV(M101,'Dados do Enunciado'!$G$11)</f>
        <v>10845,3047724701+639,442872792915i</v>
      </c>
      <c r="O101" s="45" t="str">
        <f t="shared" si="8"/>
        <v>10845,3047724701+639,442872792915i</v>
      </c>
      <c r="P101" s="5" t="str">
        <f t="shared" si="12"/>
        <v>12,6727272727273+7,85385097939931i</v>
      </c>
      <c r="Q101" s="5" t="str">
        <f>IMSUM(IMPRODUCT('Vazio - Completo_FluxoConstante'!$H$21,'Regul_Rend - Complet_FluxoConst'!$P101),$B$7)</f>
        <v>10863,8896791816+573,400409969765i</v>
      </c>
      <c r="R101" s="44" t="str">
        <f>IMPRODUCT('Dados do Enunciado'!$G$11,'Regul_Rend - Complet_FluxoConst'!$Q101)</f>
        <v>217,277793583632+11,4680081993953i</v>
      </c>
      <c r="S101" s="44" t="str">
        <f>IMSUM(IMDIV('Regul_Rend - Complet_FluxoConst'!$R101,'Vazio - Completo_FluxoConstante'!$H$16),IMDIV($P101,'Dados do Enunciado'!$G$11))</f>
        <v>641,929446268405+390,406912381086i</v>
      </c>
      <c r="T101" s="45" t="str">
        <f t="shared" si="13"/>
        <v>217,277793583632+11,4680081993953i</v>
      </c>
      <c r="U101" s="45" t="str">
        <f>IMDIV(T101, 'Dados do Enunciado'!$G$11)</f>
        <v>10863,8896791816+573,400409969765i</v>
      </c>
      <c r="V101" s="42">
        <f>IMREAL(IMPRODUCT(IMDIV(IMSUB(IMABS($O101), 'Regul_Rend - Complet_FluxoConst'!$B$7),'Regul_Rend - Complet_FluxoConst'!$B$7),100))</f>
        <v>-1.2350972453127</v>
      </c>
      <c r="W101" s="46">
        <f>IMREAL(IMPRODUCT(IMDIV(IMSUB(IMABS($U101),'Regul_Rend - Complet_FluxoConst'!$B$7),'Regul_Rend - Complet_FluxoConst'!$B$7),100))</f>
        <v>-1.0998972200594299</v>
      </c>
      <c r="X101" s="42">
        <f t="shared" si="11"/>
        <v>96.515005594863695</v>
      </c>
      <c r="Y101" s="46">
        <f t="shared" si="14"/>
        <v>96.836352613206401</v>
      </c>
    </row>
    <row r="102" spans="1:25" x14ac:dyDescent="0.25">
      <c r="A102" s="42">
        <v>165000</v>
      </c>
      <c r="B102" s="42">
        <f>$A102*'Dados do Enunciado'!$C$25</f>
        <v>140250</v>
      </c>
      <c r="C102" s="42">
        <f>$A102*'Dados do Enunciado'!$E$25</f>
        <v>-86919.143461035113</v>
      </c>
      <c r="D102" s="42">
        <f>($A102/'Dados do Enunciado'!$A$11)*100</f>
        <v>66</v>
      </c>
      <c r="E102" s="43" t="str">
        <f>COMPLEX(($A102/$B$7)*'Dados do Enunciado'!$C$25, -($A102/$B$7)*'Dados do Enunciado'!$E$25)</f>
        <v>12,75+7,90174031463956i</v>
      </c>
      <c r="F102" s="43" t="str">
        <f>IMSUM(IMPRODUCT('Dados do Enunciado'!$A$17, 'Regul_Rend - Complet_FluxoConst'!$E102), 'Regul_Rend - Complet_FluxoConst'!$B$7)</f>
        <v>10981,0171685841+67,6472624090314i</v>
      </c>
      <c r="G102" s="43" t="str">
        <f>IMDIV($E102, 'Dados do Enunciado'!$G$11)</f>
        <v>637,5+395,087015731978i</v>
      </c>
      <c r="H102" s="43" t="str">
        <f>IMPRODUCT('Dados do Enunciado'!$G$11,'Regul_Rend - Complet_FluxoConst'!F102)</f>
        <v>219,620343371682+1,35294524818063i</v>
      </c>
      <c r="I102" s="44" t="str">
        <f>IMDIV(H102,'Vazio - Completo_FluxoConstante'!$B$16)</f>
        <v>9,32378140214482-27,4603682858034i</v>
      </c>
      <c r="J102" s="44" t="str">
        <f t="shared" si="9"/>
        <v>646,823781402145+367,626647446175i</v>
      </c>
      <c r="K102" s="44" t="str">
        <f>IMSUM(IMPRODUCT('Dados do Enunciado'!$C$17,'Regul_Rend - Complet_FluxoConst'!J102),H102)</f>
        <v>217,340062567+12,8934352064437i</v>
      </c>
      <c r="L102" s="45" t="str">
        <f t="shared" si="10"/>
        <v>217,340062567+12,8934352064437i</v>
      </c>
      <c r="M102" s="45" t="str">
        <f>IMPRODUCT(IMDIV('Vazio - Completo_FluxoConstante'!$B$16,IMSUM('Dados do Enunciado'!$C$17,'Vazio - Completo_FluxoConstante'!$B$16)),'Regul_Rend - Complet_FluxoConst'!L102)</f>
        <v>216,887230177751+12,8668382940039i</v>
      </c>
      <c r="N102" s="45" t="str">
        <f>IMDIV(M102,'Dados do Enunciado'!$G$11)</f>
        <v>10844,3615088876+643,341914700195i</v>
      </c>
      <c r="O102" s="45" t="str">
        <f t="shared" si="8"/>
        <v>10844,3615088876+643,341914700195i</v>
      </c>
      <c r="P102" s="5" t="str">
        <f t="shared" si="12"/>
        <v>12,75+7,90174031463956i</v>
      </c>
      <c r="Q102" s="5" t="str">
        <f>IMSUM(IMPRODUCT('Vazio - Completo_FluxoConstante'!$H$21,'Regul_Rend - Complet_FluxoConst'!$P102),$B$7)</f>
        <v>10863,059738201+576,896753932994i</v>
      </c>
      <c r="R102" s="44" t="str">
        <f>IMPRODUCT('Dados do Enunciado'!$G$11,'Regul_Rend - Complet_FluxoConst'!$Q102)</f>
        <v>217,26119476402+11,5379350786599i</v>
      </c>
      <c r="S102" s="44" t="str">
        <f>IMSUM(IMDIV('Regul_Rend - Complet_FluxoConst'!$R102,'Vazio - Completo_FluxoConstante'!$H$16),IMDIV($P102,'Dados do Enunciado'!$G$11))</f>
        <v>645,79333406197+392,804209459289i</v>
      </c>
      <c r="T102" s="45" t="str">
        <f t="shared" si="13"/>
        <v>217,26119476402+11,5379350786599i</v>
      </c>
      <c r="U102" s="45" t="str">
        <f>IMDIV(T102, 'Dados do Enunciado'!$G$11)</f>
        <v>10863,059738201+576,896753932995i</v>
      </c>
      <c r="V102" s="42">
        <f>IMREAL(IMPRODUCT(IMDIV(IMSUB(IMABS($O102), 'Regul_Rend - Complet_FluxoConst'!$B$7),'Regul_Rend - Complet_FluxoConst'!$B$7),100))</f>
        <v>-1.24156470606237</v>
      </c>
      <c r="W102" s="46">
        <f>IMREAL(IMPRODUCT(IMDIV(IMSUB(IMABS($U102),'Regul_Rend - Complet_FluxoConst'!$B$7),'Regul_Rend - Complet_FluxoConst'!$B$7),100))</f>
        <v>-1.1057511384705501</v>
      </c>
      <c r="X102" s="42">
        <f t="shared" si="11"/>
        <v>96.510688583177</v>
      </c>
      <c r="Y102" s="46">
        <f t="shared" si="14"/>
        <v>96.832335847900794</v>
      </c>
    </row>
    <row r="103" spans="1:25" x14ac:dyDescent="0.25">
      <c r="A103" s="42">
        <v>166000</v>
      </c>
      <c r="B103" s="42">
        <f>$A103*'Dados do Enunciado'!$C$25</f>
        <v>141100</v>
      </c>
      <c r="C103" s="42">
        <f>$A103*'Dados do Enunciado'!$E$25</f>
        <v>-87445.92614867774</v>
      </c>
      <c r="D103" s="42">
        <f>($A103/'Dados do Enunciado'!$A$11)*100</f>
        <v>66.400000000000006</v>
      </c>
      <c r="E103" s="43" t="str">
        <f>COMPLEX(($A103/$B$7)*'Dados do Enunciado'!$C$25, -($A103/$B$7)*'Dados do Enunciado'!$E$25)</f>
        <v>12,8272727272727+7,9496296498798i</v>
      </c>
      <c r="F103" s="43" t="str">
        <f>IMSUM(IMPRODUCT('Dados do Enunciado'!$A$17, 'Regul_Rend - Complet_FluxoConst'!$E103), 'Regul_Rend - Complet_FluxoConst'!$B$7)</f>
        <v>10980,902121121+68,0572458175709i</v>
      </c>
      <c r="G103" s="43" t="str">
        <f>IMDIV($E103, 'Dados do Enunciado'!$G$11)</f>
        <v>641,363636363635+397,48148249399i</v>
      </c>
      <c r="H103" s="43" t="str">
        <f>IMPRODUCT('Dados do Enunciado'!$G$11,'Regul_Rend - Complet_FluxoConst'!F103)</f>
        <v>219,61804242242+1,36114491635142i</v>
      </c>
      <c r="I103" s="44" t="str">
        <f>IMDIV(H103,'Vazio - Completo_FluxoConstante'!$B$16)</f>
        <v>9,32471284961295-27,4597382137974i</v>
      </c>
      <c r="J103" s="44" t="str">
        <f t="shared" si="9"/>
        <v>650,688349213248+370,021744280193i</v>
      </c>
      <c r="K103" s="44" t="str">
        <f>IMSUM(IMPRODUCT('Dados do Enunciado'!$C$17,'Regul_Rend - Complet_FluxoConst'!J103),H103)</f>
        <v>217,321158004283+12,9715788759511i</v>
      </c>
      <c r="L103" s="45" t="str">
        <f t="shared" si="10"/>
        <v>217,321158004283+12,9715788759511i</v>
      </c>
      <c r="M103" s="45" t="str">
        <f>IMPRODUCT(IMDIV('Vazio - Completo_FluxoConstante'!$B$16,IMSUM('Dados do Enunciado'!$C$17,'Vazio - Completo_FluxoConstante'!$B$16)),'Regul_Rend - Complet_FluxoConst'!L103)</f>
        <v>216,868364906102+12,9448191321493i</v>
      </c>
      <c r="N103" s="45" t="str">
        <f>IMDIV(M103,'Dados do Enunciado'!$G$11)</f>
        <v>10843,4182453051+647,240956607465i</v>
      </c>
      <c r="O103" s="45" t="str">
        <f t="shared" si="8"/>
        <v>10843,4182453051+647,240956607465i</v>
      </c>
      <c r="P103" s="5" t="str">
        <f t="shared" si="12"/>
        <v>12,8272727272727+7,9496296498798i</v>
      </c>
      <c r="Q103" s="5" t="str">
        <f>IMSUM(IMPRODUCT('Vazio - Completo_FluxoConstante'!$H$21,'Regul_Rend - Complet_FluxoConst'!$P103),$B$7)</f>
        <v>10862,2297972204+580,393097896224i</v>
      </c>
      <c r="R103" s="44" t="str">
        <f>IMPRODUCT('Dados do Enunciado'!$G$11,'Regul_Rend - Complet_FluxoConst'!$Q103)</f>
        <v>217,244595944408+11,6078619579245i</v>
      </c>
      <c r="S103" s="44" t="str">
        <f>IMSUM(IMDIV('Regul_Rend - Complet_FluxoConst'!$R103,'Vazio - Completo_FluxoConstante'!$H$16),IMDIV($P103,'Dados do Enunciado'!$G$11))</f>
        <v>649,657221855535+395,201506537491i</v>
      </c>
      <c r="T103" s="45" t="str">
        <f t="shared" si="13"/>
        <v>217,244595944408+11,6078619579245i</v>
      </c>
      <c r="U103" s="45" t="str">
        <f>IMDIV(T103, 'Dados do Enunciado'!$G$11)</f>
        <v>10862,2297972204+580,393097896225i</v>
      </c>
      <c r="V103" s="42">
        <f>IMREAL(IMPRODUCT(IMDIV(IMSUB(IMABS($O103), 'Regul_Rend - Complet_FluxoConst'!$B$7),'Regul_Rend - Complet_FluxoConst'!$B$7),100))</f>
        <v>-1.2480191229012301</v>
      </c>
      <c r="W103" s="46">
        <f>IMREAL(IMPRODUCT(IMDIV(IMSUB(IMABS($U103),'Regul_Rend - Complet_FluxoConst'!$B$7),'Regul_Rend - Complet_FluxoConst'!$B$7),100))</f>
        <v>-1.1115946113677599</v>
      </c>
      <c r="X103" s="42">
        <f t="shared" si="11"/>
        <v>96.506273331872507</v>
      </c>
      <c r="Y103" s="46">
        <f t="shared" si="14"/>
        <v>96.828230259214195</v>
      </c>
    </row>
    <row r="104" spans="1:25" x14ac:dyDescent="0.25">
      <c r="A104" s="42">
        <v>167000</v>
      </c>
      <c r="B104" s="42">
        <f>$A104*'Dados do Enunciado'!$C$25</f>
        <v>141950</v>
      </c>
      <c r="C104" s="42">
        <f>$A104*'Dados do Enunciado'!$E$25</f>
        <v>-87972.70883632038</v>
      </c>
      <c r="D104" s="42">
        <f>($A104/'Dados do Enunciado'!$A$11)*100</f>
        <v>66.8</v>
      </c>
      <c r="E104" s="43" t="str">
        <f>COMPLEX(($A104/$B$7)*'Dados do Enunciado'!$C$25, -($A104/$B$7)*'Dados do Enunciado'!$E$25)</f>
        <v>12,9045454545455+7,99751898512003i</v>
      </c>
      <c r="F104" s="43" t="str">
        <f>IMSUM(IMPRODUCT('Dados do Enunciado'!$A$17, 'Regul_Rend - Complet_FluxoConst'!$E104), 'Regul_Rend - Complet_FluxoConst'!$B$7)</f>
        <v>10980,7870736579+68,4672292261108i</v>
      </c>
      <c r="G104" s="43" t="str">
        <f>IMDIV($E104, 'Dados do Enunciado'!$G$11)</f>
        <v>645,227272727275+399,875949256001i</v>
      </c>
      <c r="H104" s="43" t="str">
        <f>IMPRODUCT('Dados do Enunciado'!$G$11,'Regul_Rend - Complet_FluxoConst'!F104)</f>
        <v>219,615741473158+1,36934458452222i</v>
      </c>
      <c r="I104" s="44" t="str">
        <f>IMDIV(H104,'Vazio - Completo_FluxoConstante'!$B$16)</f>
        <v>9,32564429708107-27,4591081417914i</v>
      </c>
      <c r="J104" s="44" t="str">
        <f t="shared" si="9"/>
        <v>654,552917024356+372,41684111421i</v>
      </c>
      <c r="K104" s="44" t="str">
        <f>IMSUM(IMPRODUCT('Dados do Enunciado'!$C$17,'Regul_Rend - Complet_FluxoConst'!J104),H104)</f>
        <v>217,302253441567+13,0497225454586i</v>
      </c>
      <c r="L104" s="45" t="str">
        <f t="shared" si="10"/>
        <v>217,302253441567+13,0497225454586i</v>
      </c>
      <c r="M104" s="45" t="str">
        <f>IMPRODUCT(IMDIV('Vazio - Completo_FluxoConstante'!$B$16,IMSUM('Dados do Enunciado'!$C$17,'Vazio - Completo_FluxoConstante'!$B$16)),'Regul_Rend - Complet_FluxoConst'!L104)</f>
        <v>216,849499634453+13,0227999702948i</v>
      </c>
      <c r="N104" s="45" t="str">
        <f>IMDIV(M104,'Dados do Enunciado'!$G$11)</f>
        <v>10842,4749817226+651,13999851474i</v>
      </c>
      <c r="O104" s="45" t="str">
        <f t="shared" si="8"/>
        <v>10842,4749817226+651,13999851474i</v>
      </c>
      <c r="P104" s="5" t="str">
        <f t="shared" si="12"/>
        <v>12,9045454545455+7,99751898512003i</v>
      </c>
      <c r="Q104" s="5" t="str">
        <f>IMSUM(IMPRODUCT('Vazio - Completo_FluxoConstante'!$H$21,'Regul_Rend - Complet_FluxoConst'!$P104),$B$7)</f>
        <v>10861,3998562398+583,889441859457i</v>
      </c>
      <c r="R104" s="44" t="str">
        <f>IMPRODUCT('Dados do Enunciado'!$G$11,'Regul_Rend - Complet_FluxoConst'!$Q104)</f>
        <v>217,227997124796+11,6777888371891i</v>
      </c>
      <c r="S104" s="44" t="str">
        <f>IMSUM(IMDIV('Regul_Rend - Complet_FluxoConst'!$R104,'Vazio - Completo_FluxoConstante'!$H$16),IMDIV($P104,'Dados do Enunciado'!$G$11))</f>
        <v>653,521109649105+397,598803615692i</v>
      </c>
      <c r="T104" s="45" t="str">
        <f t="shared" si="13"/>
        <v>217,227997124796+11,6777888371891i</v>
      </c>
      <c r="U104" s="45" t="str">
        <f>IMDIV(T104, 'Dados do Enunciado'!$G$11)</f>
        <v>10861,3998562398+583,889441859455i</v>
      </c>
      <c r="V104" s="42">
        <f>IMREAL(IMPRODUCT(IMDIV(IMSUB(IMABS($O104), 'Regul_Rend - Complet_FluxoConst'!$B$7),'Regul_Rend - Complet_FluxoConst'!$B$7),100))</f>
        <v>-1.2544604932714101</v>
      </c>
      <c r="W104" s="46">
        <f>IMREAL(IMPRODUCT(IMDIV(IMSUB(IMABS($U104),'Regul_Rend - Complet_FluxoConst'!$B$7),'Regul_Rend - Complet_FluxoConst'!$B$7),100))</f>
        <v>-1.11742763689915</v>
      </c>
      <c r="X104" s="42">
        <f t="shared" si="11"/>
        <v>96.501761639521305</v>
      </c>
      <c r="Y104" s="46">
        <f t="shared" si="14"/>
        <v>96.824037471259189</v>
      </c>
    </row>
    <row r="105" spans="1:25" x14ac:dyDescent="0.25">
      <c r="A105" s="42">
        <v>168000</v>
      </c>
      <c r="B105" s="42">
        <f>$A105*'Dados do Enunciado'!$C$25</f>
        <v>142800</v>
      </c>
      <c r="C105" s="42">
        <f>$A105*'Dados do Enunciado'!$E$25</f>
        <v>-88499.491523963021</v>
      </c>
      <c r="D105" s="42">
        <f>($A105/'Dados do Enunciado'!$A$11)*100</f>
        <v>67.2</v>
      </c>
      <c r="E105" s="43" t="str">
        <f>COMPLEX(($A105/$B$7)*'Dados do Enunciado'!$C$25, -($A105/$B$7)*'Dados do Enunciado'!$E$25)</f>
        <v>12,9818181818182+8,04540832036028i</v>
      </c>
      <c r="F105" s="43" t="str">
        <f>IMSUM(IMPRODUCT('Dados do Enunciado'!$A$17, 'Regul_Rend - Complet_FluxoConst'!$E105), 'Regul_Rend - Complet_FluxoConst'!$B$7)</f>
        <v>10980,6720261947+68,8772126346503i</v>
      </c>
      <c r="G105" s="43" t="str">
        <f>IMDIV($E105, 'Dados do Enunciado'!$G$11)</f>
        <v>649,09090909091+402,270416018014i</v>
      </c>
      <c r="H105" s="43" t="str">
        <f>IMPRODUCT('Dados do Enunciado'!$G$11,'Regul_Rend - Complet_FluxoConst'!F105)</f>
        <v>219,613440523894+1,37754425269301i</v>
      </c>
      <c r="I105" s="44" t="str">
        <f>IMDIV(H105,'Vazio - Completo_FluxoConstante'!$B$16)</f>
        <v>9,32657574454911-27,4584780697851i</v>
      </c>
      <c r="J105" s="44" t="str">
        <f t="shared" si="9"/>
        <v>658,417484835459+374,811937948229i</v>
      </c>
      <c r="K105" s="44" t="str">
        <f>IMSUM(IMPRODUCT('Dados do Enunciado'!$C$17,'Regul_Rend - Complet_FluxoConst'!J105),H105)</f>
        <v>217,283348878848+13,127866214966i</v>
      </c>
      <c r="L105" s="45" t="str">
        <f t="shared" si="10"/>
        <v>217,283348878848+13,127866214966i</v>
      </c>
      <c r="M105" s="45" t="str">
        <f>IMPRODUCT(IMDIV('Vazio - Completo_FluxoConstante'!$B$16,IMSUM('Dados do Enunciado'!$C$17,'Vazio - Completo_FluxoConstante'!$B$16)),'Regul_Rend - Complet_FluxoConst'!L105)</f>
        <v>216,830634362801+13,1007808084402i</v>
      </c>
      <c r="N105" s="45" t="str">
        <f>IMDIV(M105,'Dados do Enunciado'!$G$11)</f>
        <v>10841,53171814+655,03904042201i</v>
      </c>
      <c r="O105" s="45" t="str">
        <f t="shared" si="8"/>
        <v>10841,53171814+655,03904042201i</v>
      </c>
      <c r="P105" s="5" t="str">
        <f t="shared" si="12"/>
        <v>12,9818181818182+8,04540832036028i</v>
      </c>
      <c r="Q105" s="5" t="str">
        <f>IMSUM(IMPRODUCT('Vazio - Completo_FluxoConstante'!$H$21,'Regul_Rend - Complet_FluxoConst'!$P105),$B$7)</f>
        <v>10860,5699152592+587,385785822686i</v>
      </c>
      <c r="R105" s="44" t="str">
        <f>IMPRODUCT('Dados do Enunciado'!$G$11,'Regul_Rend - Complet_FluxoConst'!$Q105)</f>
        <v>217,211398305184+11,7477157164537i</v>
      </c>
      <c r="S105" s="44" t="str">
        <f>IMSUM(IMDIV('Regul_Rend - Complet_FluxoConst'!$R105,'Vazio - Completo_FluxoConstante'!$H$16),IMDIV($P105,'Dados do Enunciado'!$G$11))</f>
        <v>657,38499744267+399,996100693895i</v>
      </c>
      <c r="T105" s="45" t="str">
        <f t="shared" si="13"/>
        <v>217,211398305184+11,7477157164537i</v>
      </c>
      <c r="U105" s="45" t="str">
        <f>IMDIV(T105, 'Dados do Enunciado'!$G$11)</f>
        <v>10860,5699152592+587,385785822685i</v>
      </c>
      <c r="V105" s="42">
        <f>IMREAL(IMPRODUCT(IMDIV(IMSUB(IMABS($O105), 'Regul_Rend - Complet_FluxoConst'!$B$7),'Regul_Rend - Complet_FluxoConst'!$B$7),100))</f>
        <v>-1.2608888146205299</v>
      </c>
      <c r="W105" s="46">
        <f>IMREAL(IMPRODUCT(IMDIV(IMSUB(IMABS($U105),'Regul_Rend - Complet_FluxoConst'!$B$7),'Regul_Rend - Complet_FluxoConst'!$B$7),100))</f>
        <v>-1.12325021321581</v>
      </c>
      <c r="X105" s="42">
        <f t="shared" si="11"/>
        <v>96.497155262442305</v>
      </c>
      <c r="Y105" s="46">
        <f t="shared" si="14"/>
        <v>96.8197590699437</v>
      </c>
    </row>
    <row r="106" spans="1:25" x14ac:dyDescent="0.25">
      <c r="A106" s="42">
        <v>169000</v>
      </c>
      <c r="B106" s="42">
        <f>$A106*'Dados do Enunciado'!$C$25</f>
        <v>143650</v>
      </c>
      <c r="C106" s="42">
        <f>$A106*'Dados do Enunciado'!$E$25</f>
        <v>-89026.274211605662</v>
      </c>
      <c r="D106" s="42">
        <f>($A106/'Dados do Enunciado'!$A$11)*100</f>
        <v>67.600000000000009</v>
      </c>
      <c r="E106" s="43" t="str">
        <f>COMPLEX(($A106/$B$7)*'Dados do Enunciado'!$C$25, -($A106/$B$7)*'Dados do Enunciado'!$E$25)</f>
        <v>13,0590909090909+8,09329765560051i</v>
      </c>
      <c r="F106" s="43" t="str">
        <f>IMSUM(IMPRODUCT('Dados do Enunciado'!$A$17, 'Regul_Rend - Complet_FluxoConst'!$E106), 'Regul_Rend - Complet_FluxoConst'!$B$7)</f>
        <v>10980,5569787316+69,2871960431897i</v>
      </c>
      <c r="G106" s="43" t="str">
        <f>IMDIV($E106, 'Dados do Enunciado'!$G$11)</f>
        <v>652,954545454545+404,664882780025i</v>
      </c>
      <c r="H106" s="43" t="str">
        <f>IMPRODUCT('Dados do Enunciado'!$G$11,'Regul_Rend - Complet_FluxoConst'!F106)</f>
        <v>219,611139574632+1,38574392086379i</v>
      </c>
      <c r="I106" s="44" t="str">
        <f>IMDIV(H106,'Vazio - Completo_FluxoConstante'!$B$16)</f>
        <v>9,32750719201723-27,4578479977791i</v>
      </c>
      <c r="J106" s="44" t="str">
        <f t="shared" si="9"/>
        <v>662,282052646562+377,207034782246i</v>
      </c>
      <c r="K106" s="44" t="str">
        <f>IMSUM(IMPRODUCT('Dados do Enunciado'!$C$17,'Regul_Rend - Complet_FluxoConst'!J106),H106)</f>
        <v>217,264444316131+13,2060098844735i</v>
      </c>
      <c r="L106" s="45" t="str">
        <f t="shared" si="10"/>
        <v>217,264444316131+13,2060098844735i</v>
      </c>
      <c r="M106" s="45" t="str">
        <f>IMPRODUCT(IMDIV('Vazio - Completo_FluxoConstante'!$B$16,IMSUM('Dados do Enunciado'!$C$17,'Vazio - Completo_FluxoConstante'!$B$16)),'Regul_Rend - Complet_FluxoConst'!L106)</f>
        <v>216,811769091152+13,1787616465858i</v>
      </c>
      <c r="N106" s="45" t="str">
        <f>IMDIV(M106,'Dados do Enunciado'!$G$11)</f>
        <v>10840,5884545576+658,93808232929i</v>
      </c>
      <c r="O106" s="45" t="str">
        <f t="shared" si="8"/>
        <v>10840,5884545576+658,93808232929i</v>
      </c>
      <c r="P106" s="5" t="str">
        <f t="shared" si="12"/>
        <v>13,0590909090909+8,09329765560051i</v>
      </c>
      <c r="Q106" s="5" t="str">
        <f>IMSUM(IMPRODUCT('Vazio - Completo_FluxoConstante'!$H$21,'Regul_Rend - Complet_FluxoConst'!$P106),$B$7)</f>
        <v>10859,7399742786+590,882129785915i</v>
      </c>
      <c r="R106" s="44" t="str">
        <f>IMPRODUCT('Dados do Enunciado'!$G$11,'Regul_Rend - Complet_FluxoConst'!$Q106)</f>
        <v>217,194799485572+11,8176425957183i</v>
      </c>
      <c r="S106" s="44" t="str">
        <f>IMSUM(IMDIV('Regul_Rend - Complet_FluxoConst'!$R106,'Vazio - Completo_FluxoConstante'!$H$16),IMDIV($P106,'Dados do Enunciado'!$G$11))</f>
        <v>661,248885236235+402,393397772095i</v>
      </c>
      <c r="T106" s="45" t="str">
        <f t="shared" si="13"/>
        <v>217,194799485572+11,8176425957183i</v>
      </c>
      <c r="U106" s="45" t="str">
        <f>IMDIV(T106, 'Dados do Enunciado'!$G$11)</f>
        <v>10859,7399742786+590,882129785915i</v>
      </c>
      <c r="V106" s="42">
        <f>IMREAL(IMPRODUCT(IMDIV(IMSUB(IMABS($O106), 'Regul_Rend - Complet_FluxoConst'!$B$7),'Regul_Rend - Complet_FluxoConst'!$B$7),100))</f>
        <v>-1.26730408439705</v>
      </c>
      <c r="W106" s="46">
        <f>IMREAL(IMPRODUCT(IMDIV(IMSUB(IMABS($U106),'Regul_Rend - Complet_FluxoConst'!$B$7),'Regul_Rend - Complet_FluxoConst'!$B$7),100))</f>
        <v>-1.1290623384716401</v>
      </c>
      <c r="X106" s="42">
        <f t="shared" si="11"/>
        <v>96.4924559159262</v>
      </c>
      <c r="Y106" s="46">
        <f t="shared" si="14"/>
        <v>96.815396604083801</v>
      </c>
    </row>
    <row r="107" spans="1:25" x14ac:dyDescent="0.25">
      <c r="A107" s="42">
        <v>170000</v>
      </c>
      <c r="B107" s="42">
        <f>$A107*'Dados do Enunciado'!$C$25</f>
        <v>144500</v>
      </c>
      <c r="C107" s="42">
        <f>$A107*'Dados do Enunciado'!$E$25</f>
        <v>-89553.056899248288</v>
      </c>
      <c r="D107" s="42">
        <f>($A107/'Dados do Enunciado'!$A$11)*100</f>
        <v>68</v>
      </c>
      <c r="E107" s="43" t="str">
        <f>COMPLEX(($A107/$B$7)*'Dados do Enunciado'!$C$25, -($A107/$B$7)*'Dados do Enunciado'!$E$25)</f>
        <v>13,1363636363636+8,14118699084075i</v>
      </c>
      <c r="F107" s="43" t="str">
        <f>IMSUM(IMPRODUCT('Dados do Enunciado'!$A$17, 'Regul_Rend - Complet_FluxoConst'!$E107), 'Regul_Rend - Complet_FluxoConst'!$B$7)</f>
        <v>10980,4419312685+69,6971794517292i</v>
      </c>
      <c r="G107" s="43" t="str">
        <f>IMDIV($E107, 'Dados do Enunciado'!$G$11)</f>
        <v>656,81818181818+407,059349542037i</v>
      </c>
      <c r="H107" s="43" t="str">
        <f>IMPRODUCT('Dados do Enunciado'!$G$11,'Regul_Rend - Complet_FluxoConst'!F107)</f>
        <v>219,60883862537+1,39394358903458i</v>
      </c>
      <c r="I107" s="44" t="str">
        <f>IMDIV(H107,'Vazio - Completo_FluxoConstante'!$B$16)</f>
        <v>9,32843863948535-27,4572179257731i</v>
      </c>
      <c r="J107" s="44" t="str">
        <f t="shared" si="9"/>
        <v>666,146620457665+379,602131616264i</v>
      </c>
      <c r="K107" s="44" t="str">
        <f>IMSUM(IMPRODUCT('Dados do Enunciado'!$C$17,'Regul_Rend - Complet_FluxoConst'!J107),H107)</f>
        <v>217,245539753414+13,2841535539809i</v>
      </c>
      <c r="L107" s="45" t="str">
        <f t="shared" si="10"/>
        <v>217,245539753414+13,2841535539809i</v>
      </c>
      <c r="M107" s="45" t="str">
        <f>IMPRODUCT(IMDIV('Vazio - Completo_FluxoConstante'!$B$16,IMSUM('Dados do Enunciado'!$C$17,'Vazio - Completo_FluxoConstante'!$B$16)),'Regul_Rend - Complet_FluxoConst'!L107)</f>
        <v>216,792903819502+13,2567424847312i</v>
      </c>
      <c r="N107" s="45" t="str">
        <f>IMDIV(M107,'Dados do Enunciado'!$G$11)</f>
        <v>10839,6451909751+662,83712423656i</v>
      </c>
      <c r="O107" s="45" t="str">
        <f t="shared" si="8"/>
        <v>10839,6451909751+662,83712423656i</v>
      </c>
      <c r="P107" s="5" t="str">
        <f t="shared" si="12"/>
        <v>13,1363636363636+8,14118699084075i</v>
      </c>
      <c r="Q107" s="5" t="str">
        <f>IMSUM(IMPRODUCT('Vazio - Completo_FluxoConstante'!$H$21,'Regul_Rend - Complet_FluxoConst'!$P107),$B$7)</f>
        <v>10858,910033298+594,378473749144i</v>
      </c>
      <c r="R107" s="44" t="str">
        <f>IMPRODUCT('Dados do Enunciado'!$G$11,'Regul_Rend - Complet_FluxoConst'!$Q107)</f>
        <v>217,17820066596+11,8875694749829i</v>
      </c>
      <c r="S107" s="44" t="str">
        <f>IMSUM(IMDIV('Regul_Rend - Complet_FluxoConst'!$R107,'Vazio - Completo_FluxoConstante'!$H$16),IMDIV($P107,'Dados do Enunciado'!$G$11))</f>
        <v>665,1127730298+404,790694850297i</v>
      </c>
      <c r="T107" s="45" t="str">
        <f t="shared" si="13"/>
        <v>217,17820066596+11,8875694749829i</v>
      </c>
      <c r="U107" s="45" t="str">
        <f>IMDIV(T107, 'Dados do Enunciado'!$G$11)</f>
        <v>10858,910033298+594,378473749145i</v>
      </c>
      <c r="V107" s="42">
        <f>IMREAL(IMPRODUCT(IMDIV(IMSUB(IMABS($O107), 'Regul_Rend - Complet_FluxoConst'!$B$7),'Regul_Rend - Complet_FluxoConst'!$B$7),100))</f>
        <v>-1.27370630005943</v>
      </c>
      <c r="W107" s="46">
        <f>IMREAL(IMPRODUCT(IMDIV(IMSUB(IMABS($U107),'Regul_Rend - Complet_FluxoConst'!$B$7),'Regul_Rend - Complet_FluxoConst'!$B$7),100))</f>
        <v>-1.13486401082345</v>
      </c>
      <c r="X107" s="42">
        <f t="shared" si="11"/>
        <v>96.487665275434495</v>
      </c>
      <c r="Y107" s="46">
        <f t="shared" si="14"/>
        <v>96.810951586481195</v>
      </c>
    </row>
    <row r="108" spans="1:25" x14ac:dyDescent="0.25">
      <c r="A108" s="42">
        <v>171000</v>
      </c>
      <c r="B108" s="42">
        <f>$A108*'Dados do Enunciado'!$C$25</f>
        <v>145350</v>
      </c>
      <c r="C108" s="42">
        <f>$A108*'Dados do Enunciado'!$E$25</f>
        <v>-90079.839586890928</v>
      </c>
      <c r="D108" s="42">
        <f>($A108/'Dados do Enunciado'!$A$11)*100</f>
        <v>68.400000000000006</v>
      </c>
      <c r="E108" s="43" t="str">
        <f>COMPLEX(($A108/$B$7)*'Dados do Enunciado'!$C$25, -($A108/$B$7)*'Dados do Enunciado'!$E$25)</f>
        <v>13,2136363636364+8,18907632608099i</v>
      </c>
      <c r="F108" s="43" t="str">
        <f>IMSUM(IMPRODUCT('Dados do Enunciado'!$A$17, 'Regul_Rend - Complet_FluxoConst'!$E108), 'Regul_Rend - Complet_FluxoConst'!$B$7)</f>
        <v>10980,3268838054+70,1071628602691i</v>
      </c>
      <c r="G108" s="43" t="str">
        <f>IMDIV($E108, 'Dados do Enunciado'!$G$11)</f>
        <v>660,68181818182+409,453816304049i</v>
      </c>
      <c r="H108" s="43" t="str">
        <f>IMPRODUCT('Dados do Enunciado'!$G$11,'Regul_Rend - Complet_FluxoConst'!F108)</f>
        <v>219,606537676108+1,40214325720538i</v>
      </c>
      <c r="I108" s="44" t="str">
        <f>IMDIV(H108,'Vazio - Completo_FluxoConstante'!$B$16)</f>
        <v>9,32937008695347-27,456587853767i</v>
      </c>
      <c r="J108" s="44" t="str">
        <f t="shared" si="9"/>
        <v>670,011188268773+381,997228450282i</v>
      </c>
      <c r="K108" s="44" t="str">
        <f>IMSUM(IMPRODUCT('Dados do Enunciado'!$C$17,'Regul_Rend - Complet_FluxoConst'!J108),H108)</f>
        <v>217,226635190698+13,3622972234884i</v>
      </c>
      <c r="L108" s="45" t="str">
        <f t="shared" si="10"/>
        <v>217,226635190698+13,3622972234884i</v>
      </c>
      <c r="M108" s="45" t="str">
        <f>IMPRODUCT(IMDIV('Vazio - Completo_FluxoConstante'!$B$16,IMSUM('Dados do Enunciado'!$C$17,'Vazio - Completo_FluxoConstante'!$B$16)),'Regul_Rend - Complet_FluxoConst'!L108)</f>
        <v>216,774038547853+13,3347233228767i</v>
      </c>
      <c r="N108" s="45" t="str">
        <f>IMDIV(M108,'Dados do Enunciado'!$G$11)</f>
        <v>10838,7019273926+666,736166143835i</v>
      </c>
      <c r="O108" s="45" t="str">
        <f t="shared" si="8"/>
        <v>10838,7019273926+666,736166143835i</v>
      </c>
      <c r="P108" s="5" t="str">
        <f t="shared" si="12"/>
        <v>13,2136363636364+8,18907632608099i</v>
      </c>
      <c r="Q108" s="5" t="str">
        <f>IMSUM(IMPRODUCT('Vazio - Completo_FluxoConstante'!$H$21,'Regul_Rend - Complet_FluxoConst'!$P108),$B$7)</f>
        <v>10858,0800923174+597,874817712377i</v>
      </c>
      <c r="R108" s="44" t="str">
        <f>IMPRODUCT('Dados do Enunciado'!$G$11,'Regul_Rend - Complet_FluxoConst'!$Q108)</f>
        <v>217,161601846348+11,9574963542475i</v>
      </c>
      <c r="S108" s="44" t="str">
        <f>IMSUM(IMDIV('Regul_Rend - Complet_FluxoConst'!$R108,'Vazio - Completo_FluxoConstante'!$H$16),IMDIV($P108,'Dados do Enunciado'!$G$11))</f>
        <v>668,97666082337+407,187991928499i</v>
      </c>
      <c r="T108" s="45" t="str">
        <f t="shared" si="13"/>
        <v>217,161601846348+11,9574963542475i</v>
      </c>
      <c r="U108" s="45" t="str">
        <f>IMDIV(T108, 'Dados do Enunciado'!$G$11)</f>
        <v>10858,0800923174+597,874817712375i</v>
      </c>
      <c r="V108" s="42">
        <f>IMREAL(IMPRODUCT(IMDIV(IMSUB(IMABS($O108), 'Regul_Rend - Complet_FluxoConst'!$B$7),'Regul_Rend - Complet_FluxoConst'!$B$7),100))</f>
        <v>-1.28009545906696</v>
      </c>
      <c r="W108" s="46">
        <f>IMREAL(IMPRODUCT(IMDIV(IMSUB(IMABS($U108),'Regul_Rend - Complet_FluxoConst'!$B$7),'Regul_Rend - Complet_FluxoConst'!$B$7),100))</f>
        <v>-1.14065522843089</v>
      </c>
      <c r="X108" s="42">
        <f t="shared" si="11"/>
        <v>96.482784977743194</v>
      </c>
      <c r="Y108" s="46">
        <f t="shared" si="14"/>
        <v>96.806425494967002</v>
      </c>
    </row>
    <row r="109" spans="1:25" x14ac:dyDescent="0.25">
      <c r="A109" s="42">
        <v>172000</v>
      </c>
      <c r="B109" s="42">
        <f>$A109*'Dados do Enunciado'!$C$25</f>
        <v>146200</v>
      </c>
      <c r="C109" s="42">
        <f>$A109*'Dados do Enunciado'!$E$25</f>
        <v>-90606.622274533569</v>
      </c>
      <c r="D109" s="42">
        <f>($A109/'Dados do Enunciado'!$A$11)*100</f>
        <v>68.8</v>
      </c>
      <c r="E109" s="43" t="str">
        <f>COMPLEX(($A109/$B$7)*'Dados do Enunciado'!$C$25, -($A109/$B$7)*'Dados do Enunciado'!$E$25)</f>
        <v>13,2909090909091+8,23696566132123i</v>
      </c>
      <c r="F109" s="43" t="str">
        <f>IMSUM(IMPRODUCT('Dados do Enunciado'!$A$17, 'Regul_Rend - Complet_FluxoConst'!$E109), 'Regul_Rend - Complet_FluxoConst'!$B$7)</f>
        <v>10980,2118363422+70,5171462688085i</v>
      </c>
      <c r="G109" s="43" t="str">
        <f>IMDIV($E109, 'Dados do Enunciado'!$G$11)</f>
        <v>664,545454545455+411,848283066062i</v>
      </c>
      <c r="H109" s="43" t="str">
        <f>IMPRODUCT('Dados do Enunciado'!$G$11,'Regul_Rend - Complet_FluxoConst'!F109)</f>
        <v>219,604236726844+1,41034292537617i</v>
      </c>
      <c r="I109" s="44" t="str">
        <f>IMDIV(H109,'Vazio - Completo_FluxoConstante'!$B$16)</f>
        <v>9,33030153442151-27,4559577817608i</v>
      </c>
      <c r="J109" s="44" t="str">
        <f t="shared" si="9"/>
        <v>673,875756079877+384,392325284301i</v>
      </c>
      <c r="K109" s="44" t="str">
        <f>IMSUM(IMPRODUCT('Dados do Enunciado'!$C$17,'Regul_Rend - Complet_FluxoConst'!J109),H109)</f>
        <v>217,207730627979+13,4404408929959i</v>
      </c>
      <c r="L109" s="45" t="str">
        <f t="shared" si="10"/>
        <v>217,207730627979+13,4404408929959i</v>
      </c>
      <c r="M109" s="45" t="str">
        <f>IMPRODUCT(IMDIV('Vazio - Completo_FluxoConstante'!$B$16,IMSUM('Dados do Enunciado'!$C$17,'Vazio - Completo_FluxoConstante'!$B$16)),'Regul_Rend - Complet_FluxoConst'!L109)</f>
        <v>216,755173276201+13,4127041610222i</v>
      </c>
      <c r="N109" s="45" t="str">
        <f>IMDIV(M109,'Dados do Enunciado'!$G$11)</f>
        <v>10837,75866381+670,63520805111i</v>
      </c>
      <c r="O109" s="45" t="str">
        <f t="shared" si="8"/>
        <v>10837,75866381+670,63520805111i</v>
      </c>
      <c r="P109" s="5" t="str">
        <f t="shared" si="12"/>
        <v>13,2909090909091+8,23696566132123i</v>
      </c>
      <c r="Q109" s="5" t="str">
        <f>IMSUM(IMPRODUCT('Vazio - Completo_FluxoConstante'!$H$21,'Regul_Rend - Complet_FluxoConst'!$P109),$B$7)</f>
        <v>10857,2501513368+601,371161675607i</v>
      </c>
      <c r="R109" s="44" t="str">
        <f>IMPRODUCT('Dados do Enunciado'!$G$11,'Regul_Rend - Complet_FluxoConst'!$Q109)</f>
        <v>217,145003026736+12,0274232335121i</v>
      </c>
      <c r="S109" s="44" t="str">
        <f>IMSUM(IMDIV('Regul_Rend - Complet_FluxoConst'!$R109,'Vazio - Completo_FluxoConstante'!$H$16),IMDIV($P109,'Dados do Enunciado'!$G$11))</f>
        <v>672,840548616935+409,585289006702i</v>
      </c>
      <c r="T109" s="45" t="str">
        <f t="shared" si="13"/>
        <v>217,145003026736+12,0274232335121i</v>
      </c>
      <c r="U109" s="45" t="str">
        <f>IMDIV(T109, 'Dados do Enunciado'!$G$11)</f>
        <v>10857,2501513368+601,371161675605i</v>
      </c>
      <c r="V109" s="42">
        <f>IMREAL(IMPRODUCT(IMDIV(IMSUB(IMABS($O109), 'Regul_Rend - Complet_FluxoConst'!$B$7),'Regul_Rend - Complet_FluxoConst'!$B$7),100))</f>
        <v>-1.2864715588853499</v>
      </c>
      <c r="W109" s="46">
        <f>IMREAL(IMPRODUCT(IMDIV(IMSUB(IMABS($U109),'Regul_Rend - Complet_FluxoConst'!$B$7),'Regul_Rend - Complet_FluxoConst'!$B$7),100))</f>
        <v>-1.1464359894565199</v>
      </c>
      <c r="X109" s="42">
        <f t="shared" si="11"/>
        <v>96.477816622056096</v>
      </c>
      <c r="Y109" s="46">
        <f t="shared" si="14"/>
        <v>96.801819773401604</v>
      </c>
    </row>
    <row r="110" spans="1:25" x14ac:dyDescent="0.25">
      <c r="A110" s="42">
        <v>173000</v>
      </c>
      <c r="B110" s="42">
        <f>$A110*'Dados do Enunciado'!$C$25</f>
        <v>147050</v>
      </c>
      <c r="C110" s="42">
        <f>$A110*'Dados do Enunciado'!$E$25</f>
        <v>-91133.40496217621</v>
      </c>
      <c r="D110" s="42">
        <f>($A110/'Dados do Enunciado'!$A$11)*100</f>
        <v>69.199999999999989</v>
      </c>
      <c r="E110" s="43" t="str">
        <f>COMPLEX(($A110/$B$7)*'Dados do Enunciado'!$C$25, -($A110/$B$7)*'Dados do Enunciado'!$E$25)</f>
        <v>13,3681818181818+8,28485499656147i</v>
      </c>
      <c r="F110" s="43" t="str">
        <f>IMSUM(IMPRODUCT('Dados do Enunciado'!$A$17, 'Regul_Rend - Complet_FluxoConst'!$E110), 'Regul_Rend - Complet_FluxoConst'!$B$7)</f>
        <v>10980,0967888791+70,927129677348i</v>
      </c>
      <c r="G110" s="43" t="str">
        <f>IMDIV($E110, 'Dados do Enunciado'!$G$11)</f>
        <v>668,40909090909+414,242749828074i</v>
      </c>
      <c r="H110" s="43" t="str">
        <f>IMPRODUCT('Dados do Enunciado'!$G$11,'Regul_Rend - Complet_FluxoConst'!F110)</f>
        <v>219,601935777582+1,41854259354696i</v>
      </c>
      <c r="I110" s="44" t="str">
        <f>IMDIV(H110,'Vazio - Completo_FluxoConstante'!$B$16)</f>
        <v>9,33123298188963-27,4553277097548i</v>
      </c>
      <c r="J110" s="44" t="str">
        <f t="shared" si="9"/>
        <v>677,74032389098+386,787422118319i</v>
      </c>
      <c r="K110" s="44" t="str">
        <f>IMSUM(IMPRODUCT('Dados do Enunciado'!$C$17,'Regul_Rend - Complet_FluxoConst'!J110),H110)</f>
        <v>217,188826065262+13,5185845625033i</v>
      </c>
      <c r="L110" s="45" t="str">
        <f t="shared" si="10"/>
        <v>217,188826065262+13,5185845625033i</v>
      </c>
      <c r="M110" s="45" t="str">
        <f>IMPRODUCT(IMDIV('Vazio - Completo_FluxoConstante'!$B$16,IMSUM('Dados do Enunciado'!$C$17,'Vazio - Completo_FluxoConstante'!$B$16)),'Regul_Rend - Complet_FluxoConst'!L110)</f>
        <v>216,736308004552+13,4906849991677i</v>
      </c>
      <c r="N110" s="45" t="str">
        <f>IMDIV(M110,'Dados do Enunciado'!$G$11)</f>
        <v>10836,8154002276+674,534249958385i</v>
      </c>
      <c r="O110" s="45" t="str">
        <f t="shared" si="8"/>
        <v>10836,8154002276+674,534249958385i</v>
      </c>
      <c r="P110" s="5" t="str">
        <f t="shared" si="12"/>
        <v>13,3681818181818+8,28485499656147i</v>
      </c>
      <c r="Q110" s="5" t="str">
        <f>IMSUM(IMPRODUCT('Vazio - Completo_FluxoConstante'!$H$21,'Regul_Rend - Complet_FluxoConst'!$P110),$B$7)</f>
        <v>10856,4202103562+604,867505638836i</v>
      </c>
      <c r="R110" s="44" t="str">
        <f>IMPRODUCT('Dados do Enunciado'!$G$11,'Regul_Rend - Complet_FluxoConst'!$Q110)</f>
        <v>217,128404207124+12,0973501127767i</v>
      </c>
      <c r="S110" s="44" t="str">
        <f>IMSUM(IMDIV('Regul_Rend - Complet_FluxoConst'!$R110,'Vazio - Completo_FluxoConstante'!$H$16),IMDIV($P110,'Dados do Enunciado'!$G$11))</f>
        <v>676,7044364105+411,982586084904i</v>
      </c>
      <c r="T110" s="45" t="str">
        <f t="shared" si="13"/>
        <v>217,128404207124+12,0973501127767i</v>
      </c>
      <c r="U110" s="45" t="str">
        <f>IMDIV(T110, 'Dados do Enunciado'!$G$11)</f>
        <v>10856,4202103562+604,867505638835i</v>
      </c>
      <c r="V110" s="42">
        <f>IMREAL(IMPRODUCT(IMDIV(IMSUB(IMABS($O110), 'Regul_Rend - Complet_FluxoConst'!$B$7),'Regul_Rend - Complet_FluxoConst'!$B$7),100))</f>
        <v>-1.2928345969811399</v>
      </c>
      <c r="W110" s="46">
        <f>IMREAL(IMPRODUCT(IMDIV(IMSUB(IMABS($U110),'Regul_Rend - Complet_FluxoConst'!$B$7),'Regul_Rend - Complet_FluxoConst'!$B$7),100))</f>
        <v>-1.15220629206585</v>
      </c>
      <c r="X110" s="42">
        <f t="shared" si="11"/>
        <v>96.472761771069898</v>
      </c>
      <c r="Y110" s="46">
        <f t="shared" si="14"/>
        <v>96.797135832647598</v>
      </c>
    </row>
    <row r="111" spans="1:25" x14ac:dyDescent="0.25">
      <c r="A111" s="42">
        <v>174000</v>
      </c>
      <c r="B111" s="42">
        <f>$A111*'Dados do Enunciado'!$C$25</f>
        <v>147900</v>
      </c>
      <c r="C111" s="42">
        <f>$A111*'Dados do Enunciado'!$E$25</f>
        <v>-91660.187649818836</v>
      </c>
      <c r="D111" s="42">
        <f>($A111/'Dados do Enunciado'!$A$11)*100</f>
        <v>69.599999999999994</v>
      </c>
      <c r="E111" s="43" t="str">
        <f>COMPLEX(($A111/$B$7)*'Dados do Enunciado'!$C$25, -($A111/$B$7)*'Dados do Enunciado'!$E$25)</f>
        <v>13,4454545454545+8,33274433180171i</v>
      </c>
      <c r="F111" s="43" t="str">
        <f>IMSUM(IMPRODUCT('Dados do Enunciado'!$A$17, 'Regul_Rend - Complet_FluxoConst'!$E111), 'Regul_Rend - Complet_FluxoConst'!$B$7)</f>
        <v>10979,981741416+71,3371130858875i</v>
      </c>
      <c r="G111" s="43" t="str">
        <f>IMDIV($E111, 'Dados do Enunciado'!$G$11)</f>
        <v>672,272727272725+416,637216590085i</v>
      </c>
      <c r="H111" s="43" t="str">
        <f>IMPRODUCT('Dados do Enunciado'!$G$11,'Regul_Rend - Complet_FluxoConst'!F111)</f>
        <v>219,59963482832+1,42674226171775i</v>
      </c>
      <c r="I111" s="44" t="str">
        <f>IMDIV(H111,'Vazio - Completo_FluxoConstante'!$B$16)</f>
        <v>9,33216442935775-27,4546976377487i</v>
      </c>
      <c r="J111" s="44" t="str">
        <f t="shared" si="9"/>
        <v>681,604891702083+389,182518952336i</v>
      </c>
      <c r="K111" s="44" t="str">
        <f>IMSUM(IMPRODUCT('Dados do Enunciado'!$C$17,'Regul_Rend - Complet_FluxoConst'!J111),H111)</f>
        <v>217,169921502545+13,5967282320107i</v>
      </c>
      <c r="L111" s="45" t="str">
        <f t="shared" si="10"/>
        <v>217,169921502545+13,5967282320107i</v>
      </c>
      <c r="M111" s="45" t="str">
        <f>IMPRODUCT(IMDIV('Vazio - Completo_FluxoConstante'!$B$16,IMSUM('Dados do Enunciado'!$C$17,'Vazio - Completo_FluxoConstante'!$B$16)),'Regul_Rend - Complet_FluxoConst'!L111)</f>
        <v>216,717442732902+13,5686658373131i</v>
      </c>
      <c r="N111" s="45" t="str">
        <f>IMDIV(M111,'Dados do Enunciado'!$G$11)</f>
        <v>10835,8721366451+678,433291865655i</v>
      </c>
      <c r="O111" s="45" t="str">
        <f t="shared" si="8"/>
        <v>10835,8721366451+678,433291865655i</v>
      </c>
      <c r="P111" s="5" t="str">
        <f t="shared" si="12"/>
        <v>13,4454545454545+8,33274433180171i</v>
      </c>
      <c r="Q111" s="5" t="str">
        <f>IMSUM(IMPRODUCT('Vazio - Completo_FluxoConstante'!$H$21,'Regul_Rend - Complet_FluxoConst'!$P111),$B$7)</f>
        <v>10855,5902693756+608,363849602065i</v>
      </c>
      <c r="R111" s="44" t="str">
        <f>IMPRODUCT('Dados do Enunciado'!$G$11,'Regul_Rend - Complet_FluxoConst'!$Q111)</f>
        <v>217,111805387512+12,1672769920413i</v>
      </c>
      <c r="S111" s="44" t="str">
        <f>IMSUM(IMDIV('Regul_Rend - Complet_FluxoConst'!$R111,'Vazio - Completo_FluxoConstante'!$H$16),IMDIV($P111,'Dados do Enunciado'!$G$11))</f>
        <v>680,568324204065+414,379883163105i</v>
      </c>
      <c r="T111" s="45" t="str">
        <f t="shared" si="13"/>
        <v>217,111805387512+12,1672769920413i</v>
      </c>
      <c r="U111" s="45" t="str">
        <f>IMDIV(T111, 'Dados do Enunciado'!$G$11)</f>
        <v>10855,5902693756+608,363849602065i</v>
      </c>
      <c r="V111" s="42">
        <f>IMREAL(IMPRODUCT(IMDIV(IMSUB(IMABS($O111), 'Regul_Rend - Complet_FluxoConst'!$B$7),'Regul_Rend - Complet_FluxoConst'!$B$7),100))</f>
        <v>-1.29918457083084</v>
      </c>
      <c r="W111" s="46">
        <f>IMREAL(IMPRODUCT(IMDIV(IMSUB(IMABS($U111),'Regul_Rend - Complet_FluxoConst'!$B$7),'Regul_Rend - Complet_FluxoConst'!$B$7),100))</f>
        <v>-1.1579661344271599</v>
      </c>
      <c r="X111" s="42">
        <f t="shared" si="11"/>
        <v>96.467621952014909</v>
      </c>
      <c r="Y111" s="46">
        <f t="shared" si="14"/>
        <v>96.792375051503896</v>
      </c>
    </row>
    <row r="112" spans="1:25" x14ac:dyDescent="0.25">
      <c r="A112" s="42">
        <v>175000</v>
      </c>
      <c r="B112" s="42">
        <f>$A112*'Dados do Enunciado'!$C$25</f>
        <v>148750</v>
      </c>
      <c r="C112" s="42">
        <f>$A112*'Dados do Enunciado'!$E$25</f>
        <v>-92186.970337461476</v>
      </c>
      <c r="D112" s="42">
        <f>($A112/'Dados do Enunciado'!$A$11)*100</f>
        <v>70</v>
      </c>
      <c r="E112" s="43" t="str">
        <f>COMPLEX(($A112/$B$7)*'Dados do Enunciado'!$C$25, -($A112/$B$7)*'Dados do Enunciado'!$E$25)</f>
        <v>13,5227272727273+8,38063366704195i</v>
      </c>
      <c r="F112" s="43" t="str">
        <f>IMSUM(IMPRODUCT('Dados do Enunciado'!$A$17, 'Regul_Rend - Complet_FluxoConst'!$E112), 'Regul_Rend - Complet_FluxoConst'!$B$7)</f>
        <v>10979,8666939529+71,7470964944274i</v>
      </c>
      <c r="G112" s="43" t="str">
        <f>IMDIV($E112, 'Dados do Enunciado'!$G$11)</f>
        <v>676,136363636365+419,031683352098i</v>
      </c>
      <c r="H112" s="43" t="str">
        <f>IMPRODUCT('Dados do Enunciado'!$G$11,'Regul_Rend - Complet_FluxoConst'!F112)</f>
        <v>219,597333879058+1,43494192988855i</v>
      </c>
      <c r="I112" s="44" t="str">
        <f>IMDIV(H112,'Vazio - Completo_FluxoConstante'!$B$16)</f>
        <v>9,33309587682587-27,4540675657427i</v>
      </c>
      <c r="J112" s="44" t="str">
        <f t="shared" si="9"/>
        <v>685,469459513191+391,577615786355i</v>
      </c>
      <c r="K112" s="44" t="str">
        <f>IMSUM(IMPRODUCT('Dados do Enunciado'!$C$17,'Regul_Rend - Complet_FluxoConst'!J112),H112)</f>
        <v>217,151016939829+13,6748719015182i</v>
      </c>
      <c r="L112" s="45" t="str">
        <f t="shared" si="10"/>
        <v>217,151016939829+13,6748719015182i</v>
      </c>
      <c r="M112" s="45" t="str">
        <f>IMPRODUCT(IMDIV('Vazio - Completo_FluxoConstante'!$B$16,IMSUM('Dados do Enunciado'!$C$17,'Vazio - Completo_FluxoConstante'!$B$16)),'Regul_Rend - Complet_FluxoConst'!L112)</f>
        <v>216,698577461253+13,6466466754586i</v>
      </c>
      <c r="N112" s="45" t="str">
        <f>IMDIV(M112,'Dados do Enunciado'!$G$11)</f>
        <v>10834,9288730627+682,33233377293i</v>
      </c>
      <c r="O112" s="45" t="str">
        <f t="shared" si="8"/>
        <v>10834,9288730627+682,33233377293i</v>
      </c>
      <c r="P112" s="5" t="str">
        <f t="shared" si="12"/>
        <v>13,5227272727273+8,38063366704195i</v>
      </c>
      <c r="Q112" s="5" t="str">
        <f>IMSUM(IMPRODUCT('Vazio - Completo_FluxoConstante'!$H$21,'Regul_Rend - Complet_FluxoConst'!$P112),$B$7)</f>
        <v>10854,760328395+611,860193565298i</v>
      </c>
      <c r="R112" s="44" t="str">
        <f>IMPRODUCT('Dados do Enunciado'!$G$11,'Regul_Rend - Complet_FluxoConst'!$Q112)</f>
        <v>217,0952065679+12,237203871306i</v>
      </c>
      <c r="S112" s="44" t="str">
        <f>IMSUM(IMDIV('Regul_Rend - Complet_FluxoConst'!$R112,'Vazio - Completo_FluxoConstante'!$H$16),IMDIV($P112,'Dados do Enunciado'!$G$11))</f>
        <v>684,432211997635+416,777180241308i</v>
      </c>
      <c r="T112" s="45" t="str">
        <f t="shared" si="13"/>
        <v>217,0952065679+12,237203871306i</v>
      </c>
      <c r="U112" s="45" t="str">
        <f>IMDIV(T112, 'Dados do Enunciado'!$G$11)</f>
        <v>10854,760328395+611,8601935653i</v>
      </c>
      <c r="V112" s="42">
        <f>IMREAL(IMPRODUCT(IMDIV(IMSUB(IMABS($O112), 'Regul_Rend - Complet_FluxoConst'!$B$7),'Regul_Rend - Complet_FluxoConst'!$B$7),100))</f>
        <v>-1.305521477911</v>
      </c>
      <c r="W112" s="46">
        <f>IMREAL(IMPRODUCT(IMDIV(IMSUB(IMABS($U112),'Regul_Rend - Complet_FluxoConst'!$B$7),'Regul_Rend - Complet_FluxoConst'!$B$7),100))</f>
        <v>-1.16371551471174</v>
      </c>
      <c r="X112" s="42">
        <f t="shared" si="11"/>
        <v>96.46239865764899</v>
      </c>
      <c r="Y112" s="46">
        <f t="shared" si="14"/>
        <v>96.787538777612198</v>
      </c>
    </row>
    <row r="113" spans="1:25" x14ac:dyDescent="0.25">
      <c r="A113" s="42">
        <v>176000</v>
      </c>
      <c r="B113" s="42">
        <f>$A113*'Dados do Enunciado'!$C$25</f>
        <v>149600</v>
      </c>
      <c r="C113" s="42">
        <f>$A113*'Dados do Enunciado'!$E$25</f>
        <v>-92713.753025104117</v>
      </c>
      <c r="D113" s="42">
        <f>($A113/'Dados do Enunciado'!$A$11)*100</f>
        <v>70.399999999999991</v>
      </c>
      <c r="E113" s="43" t="str">
        <f>COMPLEX(($A113/$B$7)*'Dados do Enunciado'!$C$25, -($A113/$B$7)*'Dados do Enunciado'!$E$25)</f>
        <v>13,6+8,42852300228219i</v>
      </c>
      <c r="F113" s="43" t="str">
        <f>IMSUM(IMPRODUCT('Dados do Enunciado'!$A$17, 'Regul_Rend - Complet_FluxoConst'!$E113), 'Regul_Rend - Complet_FluxoConst'!$B$7)</f>
        <v>10979,7516464897+72,1570799029668i</v>
      </c>
      <c r="G113" s="43" t="str">
        <f>IMDIV($E113, 'Dados do Enunciado'!$G$11)</f>
        <v>680+421,42615011411i</v>
      </c>
      <c r="H113" s="43" t="str">
        <f>IMPRODUCT('Dados do Enunciado'!$G$11,'Regul_Rend - Complet_FluxoConst'!F113)</f>
        <v>219,595032929794+1,44314159805934i</v>
      </c>
      <c r="I113" s="44" t="str">
        <f>IMDIV(H113,'Vazio - Completo_FluxoConstante'!$B$16)</f>
        <v>9,33402732429391-27,4534374937365i</v>
      </c>
      <c r="J113" s="44" t="str">
        <f t="shared" si="9"/>
        <v>689,334027324294+393,972712620373i</v>
      </c>
      <c r="K113" s="44" t="str">
        <f>IMSUM(IMPRODUCT('Dados do Enunciado'!$C$17,'Regul_Rend - Complet_FluxoConst'!J113),H113)</f>
        <v>217,13211237711+13,7530155710256i</v>
      </c>
      <c r="L113" s="45" t="str">
        <f t="shared" si="10"/>
        <v>217,13211237711+13,7530155710256i</v>
      </c>
      <c r="M113" s="45" t="str">
        <f>IMPRODUCT(IMDIV('Vazio - Completo_FluxoConstante'!$B$16,IMSUM('Dados do Enunciado'!$C$17,'Vazio - Completo_FluxoConstante'!$B$16)),'Regul_Rend - Complet_FluxoConst'!L113)</f>
        <v>216,679712189602+13,7246275136041i</v>
      </c>
      <c r="N113" s="45" t="str">
        <f>IMDIV(M113,'Dados do Enunciado'!$G$11)</f>
        <v>10833,9856094801+686,231375680205i</v>
      </c>
      <c r="O113" s="45" t="str">
        <f t="shared" si="8"/>
        <v>10833,9856094801+686,231375680205i</v>
      </c>
      <c r="P113" s="5" t="str">
        <f t="shared" si="12"/>
        <v>13,6+8,42852300228219i</v>
      </c>
      <c r="Q113" s="5" t="str">
        <f>IMSUM(IMPRODUCT('Vazio - Completo_FluxoConstante'!$H$21,'Regul_Rend - Complet_FluxoConst'!$P113),$B$7)</f>
        <v>10853,9303874144+615,356537528527i</v>
      </c>
      <c r="R113" s="44" t="str">
        <f>IMPRODUCT('Dados do Enunciado'!$G$11,'Regul_Rend - Complet_FluxoConst'!$Q113)</f>
        <v>217,078607748288+12,3071307505705i</v>
      </c>
      <c r="S113" s="44" t="str">
        <f>IMSUM(IMDIV('Regul_Rend - Complet_FluxoConst'!$R113,'Vazio - Completo_FluxoConstante'!$H$16),IMDIV($P113,'Dados do Enunciado'!$G$11))</f>
        <v>688,2960997912+419,17447731951i</v>
      </c>
      <c r="T113" s="45" t="str">
        <f t="shared" si="13"/>
        <v>217,078607748288+12,3071307505705i</v>
      </c>
      <c r="U113" s="45" t="str">
        <f>IMDIV(T113, 'Dados do Enunciado'!$G$11)</f>
        <v>10853,9303874144+615,356537528525i</v>
      </c>
      <c r="V113" s="42">
        <f>IMREAL(IMPRODUCT(IMDIV(IMSUB(IMABS($O113), 'Regul_Rend - Complet_FluxoConst'!$B$7),'Regul_Rend - Complet_FluxoConst'!$B$7),100))</f>
        <v>-1.3118453157072401</v>
      </c>
      <c r="W113" s="46">
        <f>IMREAL(IMPRODUCT(IMDIV(IMSUB(IMABS($U113),'Regul_Rend - Complet_FluxoConst'!$B$7),'Regul_Rend - Complet_FluxoConst'!$B$7),100))</f>
        <v>-1.1694544310936601</v>
      </c>
      <c r="X113" s="42">
        <f t="shared" si="11"/>
        <v>96.457093347234206</v>
      </c>
      <c r="Y113" s="46">
        <f t="shared" si="14"/>
        <v>96.782628328333303</v>
      </c>
    </row>
    <row r="114" spans="1:25" x14ac:dyDescent="0.25">
      <c r="A114" s="42">
        <v>177000</v>
      </c>
      <c r="B114" s="42">
        <f>$A114*'Dados do Enunciado'!$C$25</f>
        <v>150450</v>
      </c>
      <c r="C114" s="42">
        <f>$A114*'Dados do Enunciado'!$E$25</f>
        <v>-93240.535712746758</v>
      </c>
      <c r="D114" s="42">
        <f>($A114/'Dados do Enunciado'!$A$11)*100</f>
        <v>70.8</v>
      </c>
      <c r="E114" s="43" t="str">
        <f>COMPLEX(($A114/$B$7)*'Dados do Enunciado'!$C$25, -($A114/$B$7)*'Dados do Enunciado'!$E$25)</f>
        <v>13,6772727272727+8,47641233752243i</v>
      </c>
      <c r="F114" s="43" t="str">
        <f>IMSUM(IMPRODUCT('Dados do Enunciado'!$A$17, 'Regul_Rend - Complet_FluxoConst'!$E114), 'Regul_Rend - Complet_FluxoConst'!$B$7)</f>
        <v>10979,6365990266+72,5670633115063i</v>
      </c>
      <c r="G114" s="43" t="str">
        <f>IMDIV($E114, 'Dados do Enunciado'!$G$11)</f>
        <v>683,863636363635+423,820616876121i</v>
      </c>
      <c r="H114" s="43" t="str">
        <f>IMPRODUCT('Dados do Enunciado'!$G$11,'Regul_Rend - Complet_FluxoConst'!F114)</f>
        <v>219,592731980532+1,45134126623013i</v>
      </c>
      <c r="I114" s="44" t="str">
        <f>IMDIV(H114,'Vazio - Completo_FluxoConstante'!$B$16)</f>
        <v>9,33495877176203-27,4528074217304i</v>
      </c>
      <c r="J114" s="44" t="str">
        <f t="shared" si="9"/>
        <v>693,198595135397+396,367809454391i</v>
      </c>
      <c r="K114" s="44" t="str">
        <f>IMSUM(IMPRODUCT('Dados do Enunciado'!$C$17,'Regul_Rend - Complet_FluxoConst'!J114),H114)</f>
        <v>217,113207814393+13,831159240533i</v>
      </c>
      <c r="L114" s="45" t="str">
        <f t="shared" si="10"/>
        <v>217,113207814393+13,831159240533i</v>
      </c>
      <c r="M114" s="45" t="str">
        <f>IMPRODUCT(IMDIV('Vazio - Completo_FluxoConstante'!$B$16,IMSUM('Dados do Enunciado'!$C$17,'Vazio - Completo_FluxoConstante'!$B$16)),'Regul_Rend - Complet_FluxoConst'!L114)</f>
        <v>216,660846917952+13,8026083517495i</v>
      </c>
      <c r="N114" s="45" t="str">
        <f>IMDIV(M114,'Dados do Enunciado'!$G$11)</f>
        <v>10833,0423458976+690,130417587475i</v>
      </c>
      <c r="O114" s="45" t="str">
        <f t="shared" si="8"/>
        <v>10833,0423458976+690,130417587475i</v>
      </c>
      <c r="P114" s="5" t="str">
        <f t="shared" si="12"/>
        <v>13,6772727272727+8,47641233752243i</v>
      </c>
      <c r="Q114" s="5" t="str">
        <f>IMSUM(IMPRODUCT('Vazio - Completo_FluxoConstante'!$H$21,'Regul_Rend - Complet_FluxoConst'!$P114),$B$7)</f>
        <v>10853,1004464338+618,852881491757i</v>
      </c>
      <c r="R114" s="44" t="str">
        <f>IMPRODUCT('Dados do Enunciado'!$G$11,'Regul_Rend - Complet_FluxoConst'!$Q114)</f>
        <v>217,062008928676+12,3770576298351i</v>
      </c>
      <c r="S114" s="44" t="str">
        <f>IMSUM(IMDIV('Regul_Rend - Complet_FluxoConst'!$R114,'Vazio - Completo_FluxoConstante'!$H$16),IMDIV($P114,'Dados do Enunciado'!$G$11))</f>
        <v>692,159987584765+421,57177439771i</v>
      </c>
      <c r="T114" s="45" t="str">
        <f t="shared" si="13"/>
        <v>217,062008928676+12,3770576298351i</v>
      </c>
      <c r="U114" s="45" t="str">
        <f>IMDIV(T114, 'Dados do Enunciado'!$G$11)</f>
        <v>10853,1004464338+618,852881491755i</v>
      </c>
      <c r="V114" s="42">
        <f>IMREAL(IMPRODUCT(IMDIV(IMSUB(IMABS($O114), 'Regul_Rend - Complet_FluxoConst'!$B$7),'Regul_Rend - Complet_FluxoConst'!$B$7),100))</f>
        <v>-1.3181560817042799</v>
      </c>
      <c r="W114" s="46">
        <f>IMREAL(IMPRODUCT(IMDIV(IMSUB(IMABS($U114),'Regul_Rend - Complet_FluxoConst'!$B$7),'Regul_Rend - Complet_FluxoConst'!$B$7),100))</f>
        <v>-1.1751828817500201</v>
      </c>
      <c r="X114" s="42">
        <f t="shared" si="11"/>
        <v>96.4517074474563</v>
      </c>
      <c r="Y114" s="46">
        <f t="shared" si="14"/>
        <v>96.777644991589199</v>
      </c>
    </row>
    <row r="115" spans="1:25" x14ac:dyDescent="0.25">
      <c r="A115" s="42">
        <v>178000</v>
      </c>
      <c r="B115" s="42">
        <f>$A115*'Dados do Enunciado'!$C$25</f>
        <v>151300</v>
      </c>
      <c r="C115" s="42">
        <f>$A115*'Dados do Enunciado'!$E$25</f>
        <v>-93767.318400389384</v>
      </c>
      <c r="D115" s="42">
        <f>($A115/'Dados do Enunciado'!$A$11)*100</f>
        <v>71.2</v>
      </c>
      <c r="E115" s="43" t="str">
        <f>COMPLEX(($A115/$B$7)*'Dados do Enunciado'!$C$25, -($A115/$B$7)*'Dados do Enunciado'!$E$25)</f>
        <v>13,7545454545455+8,52430167276267i</v>
      </c>
      <c r="F115" s="43" t="str">
        <f>IMSUM(IMPRODUCT('Dados do Enunciado'!$A$17, 'Regul_Rend - Complet_FluxoConst'!$E115), 'Regul_Rend - Complet_FluxoConst'!$B$7)</f>
        <v>10979,5215515635+72,9770467200462i</v>
      </c>
      <c r="G115" s="43" t="str">
        <f>IMDIV($E115, 'Dados do Enunciado'!$G$11)</f>
        <v>687,727272727275+426,215083638133i</v>
      </c>
      <c r="H115" s="43" t="str">
        <f>IMPRODUCT('Dados do Enunciado'!$G$11,'Regul_Rend - Complet_FluxoConst'!F115)</f>
        <v>219,59043103127+1,45954093440092i</v>
      </c>
      <c r="I115" s="44" t="str">
        <f>IMDIV(H115,'Vazio - Completo_FluxoConstante'!$B$16)</f>
        <v>9,33589021923015-27,4521773497244i</v>
      </c>
      <c r="J115" s="44" t="str">
        <f t="shared" si="9"/>
        <v>697,063162946505+398,762906288409i</v>
      </c>
      <c r="K115" s="44" t="str">
        <f>IMSUM(IMPRODUCT('Dados do Enunciado'!$C$17,'Regul_Rend - Complet_FluxoConst'!J115),H115)</f>
        <v>217,094303251676+13,9093029100405i</v>
      </c>
      <c r="L115" s="45" t="str">
        <f t="shared" si="10"/>
        <v>217,094303251676+13,9093029100405i</v>
      </c>
      <c r="M115" s="45" t="str">
        <f>IMPRODUCT(IMDIV('Vazio - Completo_FluxoConstante'!$B$16,IMSUM('Dados do Enunciado'!$C$17,'Vazio - Completo_FluxoConstante'!$B$16)),'Regul_Rend - Complet_FluxoConst'!L115)</f>
        <v>216,641981646302+13,880589189895i</v>
      </c>
      <c r="N115" s="45" t="str">
        <f>IMDIV(M115,'Dados do Enunciado'!$G$11)</f>
        <v>10832,0990823151+694,02945949475i</v>
      </c>
      <c r="O115" s="45" t="str">
        <f t="shared" si="8"/>
        <v>10832,0990823151+694,02945949475i</v>
      </c>
      <c r="P115" s="5" t="str">
        <f t="shared" si="12"/>
        <v>13,7545454545455+8,52430167276267i</v>
      </c>
      <c r="Q115" s="5" t="str">
        <f>IMSUM(IMPRODUCT('Vazio - Completo_FluxoConstante'!$H$21,'Regul_Rend - Complet_FluxoConst'!$P115),$B$7)</f>
        <v>10852,2705054532+622,34922545499i</v>
      </c>
      <c r="R115" s="44" t="str">
        <f>IMPRODUCT('Dados do Enunciado'!$G$11,'Regul_Rend - Complet_FluxoConst'!$Q115)</f>
        <v>217,045410109064+12,4469845090998i</v>
      </c>
      <c r="S115" s="44" t="str">
        <f>IMSUM(IMDIV('Regul_Rend - Complet_FluxoConst'!$R115,'Vazio - Completo_FluxoConstante'!$H$16),IMDIV($P115,'Dados do Enunciado'!$G$11))</f>
        <v>696,023875378335+423,969071475912i</v>
      </c>
      <c r="T115" s="45" t="str">
        <f t="shared" si="13"/>
        <v>217,045410109064+12,4469845090998i</v>
      </c>
      <c r="U115" s="45" t="str">
        <f>IMDIV(T115, 'Dados do Enunciado'!$G$11)</f>
        <v>10852,2705054532+622,34922545499i</v>
      </c>
      <c r="V115" s="42">
        <f>IMREAL(IMPRODUCT(IMDIV(IMSUB(IMABS($O115), 'Regul_Rend - Complet_FluxoConst'!$B$7),'Regul_Rend - Complet_FluxoConst'!$B$7),100))</f>
        <v>-1.3244537733949799</v>
      </c>
      <c r="W115" s="46">
        <f>IMREAL(IMPRODUCT(IMDIV(IMSUB(IMABS($U115),'Regul_Rend - Complet_FluxoConst'!$B$7),'Regul_Rend - Complet_FluxoConst'!$B$7),100))</f>
        <v>-1.18090086486072</v>
      </c>
      <c r="X115" s="42">
        <f t="shared" si="11"/>
        <v>96.446242353337993</v>
      </c>
      <c r="Y115" s="46">
        <f t="shared" si="14"/>
        <v>96.772590026680305</v>
      </c>
    </row>
    <row r="116" spans="1:25" x14ac:dyDescent="0.25">
      <c r="A116" s="42">
        <v>179000</v>
      </c>
      <c r="B116" s="42">
        <f>$A116*'Dados do Enunciado'!$C$25</f>
        <v>152150</v>
      </c>
      <c r="C116" s="42">
        <f>$A116*'Dados do Enunciado'!$E$25</f>
        <v>-94294.101088032025</v>
      </c>
      <c r="D116" s="42">
        <f>($A116/'Dados do Enunciado'!$A$11)*100</f>
        <v>71.599999999999994</v>
      </c>
      <c r="E116" s="43" t="str">
        <f>COMPLEX(($A116/$B$7)*'Dados do Enunciado'!$C$25, -($A116/$B$7)*'Dados do Enunciado'!$E$25)</f>
        <v>13,8318181818182+8,57219100800291i</v>
      </c>
      <c r="F116" s="43" t="str">
        <f>IMSUM(IMPRODUCT('Dados do Enunciado'!$A$17, 'Regul_Rend - Complet_FluxoConst'!$E116), 'Regul_Rend - Complet_FluxoConst'!$B$7)</f>
        <v>10979,4065041004+73,3870301285857i</v>
      </c>
      <c r="G116" s="43" t="str">
        <f>IMDIV($E116, 'Dados do Enunciado'!$G$11)</f>
        <v>691,59090909091+428,609550400146i</v>
      </c>
      <c r="H116" s="43" t="str">
        <f>IMPRODUCT('Dados do Enunciado'!$G$11,'Regul_Rend - Complet_FluxoConst'!F116)</f>
        <v>219,588130082008+1,46774060257171i</v>
      </c>
      <c r="I116" s="44" t="str">
        <f>IMDIV(H116,'Vazio - Completo_FluxoConstante'!$B$16)</f>
        <v>9,33682166669828-27,4515472777184i</v>
      </c>
      <c r="J116" s="44" t="str">
        <f t="shared" si="9"/>
        <v>700,927730757608+401,158003122428i</v>
      </c>
      <c r="K116" s="44" t="str">
        <f>IMSUM(IMPRODUCT('Dados do Enunciado'!$C$17,'Regul_Rend - Complet_FluxoConst'!J116),H116)</f>
        <v>217,07539868896+13,987446579548i</v>
      </c>
      <c r="L116" s="45" t="str">
        <f t="shared" si="10"/>
        <v>217,07539868896+13,987446579548i</v>
      </c>
      <c r="M116" s="45" t="str">
        <f>IMPRODUCT(IMDIV('Vazio - Completo_FluxoConstante'!$B$16,IMSUM('Dados do Enunciado'!$C$17,'Vazio - Completo_FluxoConstante'!$B$16)),'Regul_Rend - Complet_FluxoConst'!L116)</f>
        <v>216,623116374653+13,9585700280405i</v>
      </c>
      <c r="N116" s="45" t="str">
        <f>IMDIV(M116,'Dados do Enunciado'!$G$11)</f>
        <v>10831,1558187327+697,928501402025i</v>
      </c>
      <c r="O116" s="45" t="str">
        <f t="shared" si="8"/>
        <v>10831,1558187327+697,928501402025i</v>
      </c>
      <c r="P116" s="5" t="str">
        <f t="shared" si="12"/>
        <v>13,8318181818182+8,57219100800291i</v>
      </c>
      <c r="Q116" s="5" t="str">
        <f>IMSUM(IMPRODUCT('Vazio - Completo_FluxoConstante'!$H$21,'Regul_Rend - Complet_FluxoConst'!$P116),$B$7)</f>
        <v>10851,4405644726+625,845569418219i</v>
      </c>
      <c r="R116" s="44" t="str">
        <f>IMPRODUCT('Dados do Enunciado'!$G$11,'Regul_Rend - Complet_FluxoConst'!$Q116)</f>
        <v>217,028811289452+12,5169113883644i</v>
      </c>
      <c r="S116" s="44" t="str">
        <f>IMSUM(IMDIV('Regul_Rend - Complet_FluxoConst'!$R116,'Vazio - Completo_FluxoConstante'!$H$16),IMDIV($P116,'Dados do Enunciado'!$G$11))</f>
        <v>699,8877631719+426,366368554115i</v>
      </c>
      <c r="T116" s="45" t="str">
        <f t="shared" si="13"/>
        <v>217,028811289452+12,5169113883644i</v>
      </c>
      <c r="U116" s="45" t="str">
        <f>IMDIV(T116, 'Dados do Enunciado'!$G$11)</f>
        <v>10851,4405644726+625,84556941822i</v>
      </c>
      <c r="V116" s="42">
        <f>IMREAL(IMPRODUCT(IMDIV(IMSUB(IMABS($O116), 'Regul_Rend - Complet_FluxoConst'!$B$7),'Regul_Rend - Complet_FluxoConst'!$B$7),100))</f>
        <v>-1.3307383882750601</v>
      </c>
      <c r="W116" s="46">
        <f>IMREAL(IMPRODUCT(IMDIV(IMSUB(IMABS($U116),'Regul_Rend - Complet_FluxoConst'!$B$7),'Regul_Rend - Complet_FluxoConst'!$B$7),100))</f>
        <v>-1.1866083786086199</v>
      </c>
      <c r="X116" s="42">
        <f t="shared" si="11"/>
        <v>96.440699429109998</v>
      </c>
      <c r="Y116" s="46">
        <f t="shared" si="14"/>
        <v>96.767464665079189</v>
      </c>
    </row>
    <row r="117" spans="1:25" x14ac:dyDescent="0.25">
      <c r="A117" s="42">
        <v>180000</v>
      </c>
      <c r="B117" s="42">
        <f>$A117*'Dados do Enunciado'!$C$25</f>
        <v>153000</v>
      </c>
      <c r="C117" s="42">
        <f>$A117*'Dados do Enunciado'!$E$25</f>
        <v>-94820.883775674665</v>
      </c>
      <c r="D117" s="42">
        <f>($A117/'Dados do Enunciado'!$A$11)*100</f>
        <v>72</v>
      </c>
      <c r="E117" s="43" t="str">
        <f>COMPLEX(($A117/$B$7)*'Dados do Enunciado'!$C$25, -($A117/$B$7)*'Dados do Enunciado'!$E$25)</f>
        <v>13,9090909090909+8,62008034324315i</v>
      </c>
      <c r="F117" s="43" t="str">
        <f>IMSUM(IMPRODUCT('Dados do Enunciado'!$A$17, 'Regul_Rend - Complet_FluxoConst'!$E117), 'Regul_Rend - Complet_FluxoConst'!$B$7)</f>
        <v>10979,2914566372+73,7970135371251i</v>
      </c>
      <c r="G117" s="43" t="str">
        <f>IMDIV($E117, 'Dados do Enunciado'!$G$11)</f>
        <v>695,454545454545+431,004017162157i</v>
      </c>
      <c r="H117" s="43" t="str">
        <f>IMPRODUCT('Dados do Enunciado'!$G$11,'Regul_Rend - Complet_FluxoConst'!F117)</f>
        <v>219,585829132744+1,4759402707425i</v>
      </c>
      <c r="I117" s="44" t="str">
        <f>IMDIV(H117,'Vazio - Completo_FluxoConstante'!$B$16)</f>
        <v>9,33775311416631-27,4509172057121i</v>
      </c>
      <c r="J117" s="44" t="str">
        <f t="shared" si="9"/>
        <v>704,792298568711+403,553099956445i</v>
      </c>
      <c r="K117" s="44" t="str">
        <f>IMSUM(IMPRODUCT('Dados do Enunciado'!$C$17,'Regul_Rend - Complet_FluxoConst'!J117),H117)</f>
        <v>217,056494126241+14,0655902490554i</v>
      </c>
      <c r="L117" s="45" t="str">
        <f t="shared" si="10"/>
        <v>217,056494126241+14,0655902490554i</v>
      </c>
      <c r="M117" s="45" t="str">
        <f>IMPRODUCT(IMDIV('Vazio - Completo_FluxoConstante'!$B$16,IMSUM('Dados do Enunciado'!$C$17,'Vazio - Completo_FluxoConstante'!$B$16)),'Regul_Rend - Complet_FluxoConst'!L117)</f>
        <v>216,604251103002+14,036550866186i</v>
      </c>
      <c r="N117" s="45" t="str">
        <f>IMDIV(M117,'Dados do Enunciado'!$G$11)</f>
        <v>10830,2125551501+701,8275433093i</v>
      </c>
      <c r="O117" s="45" t="str">
        <f t="shared" si="8"/>
        <v>10830,2125551501+701,8275433093i</v>
      </c>
      <c r="P117" s="5" t="str">
        <f t="shared" si="12"/>
        <v>13,9090909090909+8,62008034324315i</v>
      </c>
      <c r="Q117" s="5" t="str">
        <f>IMSUM(IMPRODUCT('Vazio - Completo_FluxoConstante'!$H$21,'Regul_Rend - Complet_FluxoConst'!$P117),$B$7)</f>
        <v>10850,610623492+629,341913381448i</v>
      </c>
      <c r="R117" s="44" t="str">
        <f>IMPRODUCT('Dados do Enunciado'!$G$11,'Regul_Rend - Complet_FluxoConst'!$Q117)</f>
        <v>217,01221246984+12,586838267629i</v>
      </c>
      <c r="S117" s="44" t="str">
        <f>IMSUM(IMDIV('Regul_Rend - Complet_FluxoConst'!$R117,'Vazio - Completo_FluxoConstante'!$H$16),IMDIV($P117,'Dados do Enunciado'!$G$11))</f>
        <v>703,751650965465+428,763665632316i</v>
      </c>
      <c r="T117" s="45" t="str">
        <f t="shared" si="13"/>
        <v>217,01221246984+12,586838267629i</v>
      </c>
      <c r="U117" s="45" t="str">
        <f>IMDIV(T117, 'Dados do Enunciado'!$G$11)</f>
        <v>10850,610623492+629,34191338145i</v>
      </c>
      <c r="V117" s="42">
        <f>IMREAL(IMPRODUCT(IMDIV(IMSUB(IMABS($O117), 'Regul_Rend - Complet_FluxoConst'!$B$7),'Regul_Rend - Complet_FluxoConst'!$B$7),100))</f>
        <v>-1.3370099238483</v>
      </c>
      <c r="W117" s="46">
        <f>IMREAL(IMPRODUCT(IMDIV(IMSUB(IMABS($U117),'Regul_Rend - Complet_FluxoConst'!$B$7),'Regul_Rend - Complet_FluxoConst'!$B$7),100))</f>
        <v>-1.19230542117938</v>
      </c>
      <c r="X117" s="42">
        <f t="shared" si="11"/>
        <v>96.435080009053493</v>
      </c>
      <c r="Y117" s="46">
        <f t="shared" si="14"/>
        <v>96.762270111190702</v>
      </c>
    </row>
    <row r="118" spans="1:25" x14ac:dyDescent="0.25">
      <c r="A118" s="42">
        <v>181000</v>
      </c>
      <c r="B118" s="42">
        <f>$A118*'Dados do Enunciado'!$C$25</f>
        <v>153850</v>
      </c>
      <c r="C118" s="42">
        <f>$A118*'Dados do Enunciado'!$E$25</f>
        <v>-95347.666463317306</v>
      </c>
      <c r="D118" s="42">
        <f>($A118/'Dados do Enunciado'!$A$11)*100</f>
        <v>72.399999999999991</v>
      </c>
      <c r="E118" s="43" t="str">
        <f>COMPLEX(($A118/$B$7)*'Dados do Enunciado'!$C$25, -($A118/$B$7)*'Dados do Enunciado'!$E$25)</f>
        <v>13,9863636363636+8,66796967848339i</v>
      </c>
      <c r="F118" s="43" t="str">
        <f>IMSUM(IMPRODUCT('Dados do Enunciado'!$A$17, 'Regul_Rend - Complet_FluxoConst'!$E118), 'Regul_Rend - Complet_FluxoConst'!$B$7)</f>
        <v>10979,1764091741+74,2069969456646i</v>
      </c>
      <c r="G118" s="43" t="str">
        <f>IMDIV($E118, 'Dados do Enunciado'!$G$11)</f>
        <v>699,31818181818+433,398483924169i</v>
      </c>
      <c r="H118" s="43" t="str">
        <f>IMPRODUCT('Dados do Enunciado'!$G$11,'Regul_Rend - Complet_FluxoConst'!F118)</f>
        <v>219,583528183482+1,48413993891329i</v>
      </c>
      <c r="I118" s="44" t="str">
        <f>IMDIV(H118,'Vazio - Completo_FluxoConstante'!$B$16)</f>
        <v>9,33868456163444-27,4502871337061i</v>
      </c>
      <c r="J118" s="44" t="str">
        <f t="shared" si="9"/>
        <v>708,656866379814+405,948196790463i</v>
      </c>
      <c r="K118" s="44" t="str">
        <f>IMSUM(IMPRODUCT('Dados do Enunciado'!$C$17,'Regul_Rend - Complet_FluxoConst'!J118),H118)</f>
        <v>217,037589563524+14,1437339185628i</v>
      </c>
      <c r="L118" s="45" t="str">
        <f t="shared" si="10"/>
        <v>217,037589563524+14,1437339185628i</v>
      </c>
      <c r="M118" s="45" t="str">
        <f>IMPRODUCT(IMDIV('Vazio - Completo_FluxoConstante'!$B$16,IMSUM('Dados do Enunciado'!$C$17,'Vazio - Completo_FluxoConstante'!$B$16)),'Regul_Rend - Complet_FluxoConst'!L118)</f>
        <v>216,585385831352+14,1145317043314i</v>
      </c>
      <c r="N118" s="45" t="str">
        <f>IMDIV(M118,'Dados do Enunciado'!$G$11)</f>
        <v>10829,2692915676+705,72658521657i</v>
      </c>
      <c r="O118" s="45" t="str">
        <f t="shared" si="8"/>
        <v>10829,2692915676+705,72658521657i</v>
      </c>
      <c r="P118" s="5" t="str">
        <f t="shared" si="12"/>
        <v>13,9863636363636+8,66796967848339i</v>
      </c>
      <c r="Q118" s="5" t="str">
        <f>IMSUM(IMPRODUCT('Vazio - Completo_FluxoConstante'!$H$21,'Regul_Rend - Complet_FluxoConst'!$P118),$B$7)</f>
        <v>10849,7806825114+632,838257344677i</v>
      </c>
      <c r="R118" s="44" t="str">
        <f>IMPRODUCT('Dados do Enunciado'!$G$11,'Regul_Rend - Complet_FluxoConst'!$Q118)</f>
        <v>216,995613650228+12,6567651468935i</v>
      </c>
      <c r="S118" s="44" t="str">
        <f>IMSUM(IMDIV('Regul_Rend - Complet_FluxoConst'!$R118,'Vazio - Completo_FluxoConstante'!$H$16),IMDIV($P118,'Dados do Enunciado'!$G$11))</f>
        <v>707,61553875903+431,160962710518i</v>
      </c>
      <c r="T118" s="45" t="str">
        <f t="shared" si="13"/>
        <v>216,995613650228+12,6567651468935i</v>
      </c>
      <c r="U118" s="45" t="str">
        <f>IMDIV(T118, 'Dados do Enunciado'!$G$11)</f>
        <v>10849,7806825114+632,838257344675i</v>
      </c>
      <c r="V118" s="42">
        <f>IMREAL(IMPRODUCT(IMDIV(IMSUB(IMABS($O118), 'Regul_Rend - Complet_FluxoConst'!$B$7),'Regul_Rend - Complet_FluxoConst'!$B$7),100))</f>
        <v>-1.34326837761763</v>
      </c>
      <c r="W118" s="46">
        <f>IMREAL(IMPRODUCT(IMDIV(IMSUB(IMABS($U118),'Regul_Rend - Complet_FluxoConst'!$B$7),'Regul_Rend - Complet_FluxoConst'!$B$7),100))</f>
        <v>-1.19799199076181</v>
      </c>
      <c r="X118" s="42">
        <f t="shared" si="11"/>
        <v>96.429385398314906</v>
      </c>
      <c r="Y118" s="46">
        <f t="shared" si="14"/>
        <v>96.757007543091802</v>
      </c>
    </row>
    <row r="119" spans="1:25" x14ac:dyDescent="0.25">
      <c r="A119" s="42">
        <v>182000</v>
      </c>
      <c r="B119" s="42">
        <f>$A119*'Dados do Enunciado'!$C$25</f>
        <v>154700</v>
      </c>
      <c r="C119" s="42">
        <f>$A119*'Dados do Enunciado'!$E$25</f>
        <v>-95874.449150959932</v>
      </c>
      <c r="D119" s="42">
        <f>($A119/'Dados do Enunciado'!$A$11)*100</f>
        <v>72.8</v>
      </c>
      <c r="E119" s="43" t="str">
        <f>COMPLEX(($A119/$B$7)*'Dados do Enunciado'!$C$25, -($A119/$B$7)*'Dados do Enunciado'!$E$25)</f>
        <v>14,0636363636364+8,71585901372363i</v>
      </c>
      <c r="F119" s="43" t="str">
        <f>IMSUM(IMPRODUCT('Dados do Enunciado'!$A$17, 'Regul_Rend - Complet_FluxoConst'!$E119), 'Regul_Rend - Complet_FluxoConst'!$B$7)</f>
        <v>10979,061361711+74,6169803542045i</v>
      </c>
      <c r="G119" s="43" t="str">
        <f>IMDIV($E119, 'Dados do Enunciado'!$G$11)</f>
        <v>703,18181818182+435,792950686181i</v>
      </c>
      <c r="H119" s="43" t="str">
        <f>IMPRODUCT('Dados do Enunciado'!$G$11,'Regul_Rend - Complet_FluxoConst'!F119)</f>
        <v>219,58122723422+1,49233960708409i</v>
      </c>
      <c r="I119" s="44" t="str">
        <f>IMDIV(H119,'Vazio - Completo_FluxoConstante'!$B$16)</f>
        <v>9,33961600910256-27,4496570617001i</v>
      </c>
      <c r="J119" s="44" t="str">
        <f t="shared" si="9"/>
        <v>712,521434190922+408,343293624481i</v>
      </c>
      <c r="K119" s="44" t="str">
        <f>IMSUM(IMPRODUCT('Dados do Enunciado'!$C$17,'Regul_Rend - Complet_FluxoConst'!J119),H119)</f>
        <v>217,018685000807+14,2218775880703i</v>
      </c>
      <c r="L119" s="45" t="str">
        <f t="shared" si="10"/>
        <v>217,018685000807+14,2218775880703i</v>
      </c>
      <c r="M119" s="45" t="str">
        <f>IMPRODUCT(IMDIV('Vazio - Completo_FluxoConstante'!$B$16,IMSUM('Dados do Enunciado'!$C$17,'Vazio - Completo_FluxoConstante'!$B$16)),'Regul_Rend - Complet_FluxoConst'!L119)</f>
        <v>216,566520559702+14,1925125424769i</v>
      </c>
      <c r="N119" s="45" t="str">
        <f>IMDIV(M119,'Dados do Enunciado'!$G$11)</f>
        <v>10828,3260279851+709,625627123845i</v>
      </c>
      <c r="O119" s="45" t="str">
        <f t="shared" si="8"/>
        <v>10828,3260279851+709,625627123845i</v>
      </c>
      <c r="P119" s="5" t="str">
        <f t="shared" si="12"/>
        <v>14,0636363636364+8,71585901372363i</v>
      </c>
      <c r="Q119" s="5" t="str">
        <f>IMSUM(IMPRODUCT('Vazio - Completo_FluxoConstante'!$H$21,'Regul_Rend - Complet_FluxoConst'!$P119),$B$7)</f>
        <v>10848,9507415308+636,33460130791i</v>
      </c>
      <c r="R119" s="44" t="str">
        <f>IMPRODUCT('Dados do Enunciado'!$G$11,'Regul_Rend - Complet_FluxoConst'!$Q119)</f>
        <v>216,979014830616+12,7266920261582i</v>
      </c>
      <c r="S119" s="44" t="str">
        <f>IMSUM(IMDIV('Regul_Rend - Complet_FluxoConst'!$R119,'Vazio - Completo_FluxoConstante'!$H$16),IMDIV($P119,'Dados do Enunciado'!$G$11))</f>
        <v>711,4794265526+433,55825978872i</v>
      </c>
      <c r="T119" s="45" t="str">
        <f t="shared" si="13"/>
        <v>216,979014830616+12,7266920261582i</v>
      </c>
      <c r="U119" s="45" t="str">
        <f>IMDIV(T119, 'Dados do Enunciado'!$G$11)</f>
        <v>10848,9507415308+636,33460130791i</v>
      </c>
      <c r="V119" s="42">
        <f>IMREAL(IMPRODUCT(IMDIV(IMSUB(IMABS($O119), 'Regul_Rend - Complet_FluxoConst'!$B$7),'Regul_Rend - Complet_FluxoConst'!$B$7),100))</f>
        <v>-1.34951374709422</v>
      </c>
      <c r="W119" s="46">
        <f>IMREAL(IMPRODUCT(IMDIV(IMSUB(IMABS($U119),'Regul_Rend - Complet_FluxoConst'!$B$7),'Regul_Rend - Complet_FluxoConst'!$B$7),100))</f>
        <v>-1.20366808554736</v>
      </c>
      <c r="X119" s="42">
        <f t="shared" si="11"/>
        <v>96.423616873700297</v>
      </c>
      <c r="Y119" s="46">
        <f t="shared" si="14"/>
        <v>96.751678113246797</v>
      </c>
    </row>
    <row r="120" spans="1:25" x14ac:dyDescent="0.25">
      <c r="A120" s="42">
        <v>183000</v>
      </c>
      <c r="B120" s="42">
        <f>$A120*'Dados do Enunciado'!$C$25</f>
        <v>155550</v>
      </c>
      <c r="C120" s="42">
        <f>$A120*'Dados do Enunciado'!$E$25</f>
        <v>-96401.231838602573</v>
      </c>
      <c r="D120" s="42">
        <f>($A120/'Dados do Enunciado'!$A$11)*100</f>
        <v>73.2</v>
      </c>
      <c r="E120" s="43" t="str">
        <f>COMPLEX(($A120/$B$7)*'Dados do Enunciado'!$C$25, -($A120/$B$7)*'Dados do Enunciado'!$E$25)</f>
        <v>14,1409090909091+8,76374834896387i</v>
      </c>
      <c r="F120" s="43" t="str">
        <f>IMSUM(IMPRODUCT('Dados do Enunciado'!$A$17, 'Regul_Rend - Complet_FluxoConst'!$E120), 'Regul_Rend - Complet_FluxoConst'!$B$7)</f>
        <v>10978,9463142478+75,026963762744i</v>
      </c>
      <c r="G120" s="43" t="str">
        <f>IMDIV($E120, 'Dados do Enunciado'!$G$11)</f>
        <v>707,045454545455+438,187417448194i</v>
      </c>
      <c r="H120" s="43" t="str">
        <f>IMPRODUCT('Dados do Enunciado'!$G$11,'Regul_Rend - Complet_FluxoConst'!F120)</f>
        <v>219,578926284956+1,50053927525488i</v>
      </c>
      <c r="I120" s="44" t="str">
        <f>IMDIV(H120,'Vazio - Completo_FluxoConstante'!$B$16)</f>
        <v>9,3405474565706-27,4490269896938i</v>
      </c>
      <c r="J120" s="44" t="str">
        <f t="shared" si="9"/>
        <v>716,386002002026+410,7383904585i</v>
      </c>
      <c r="K120" s="44" t="str">
        <f>IMSUM(IMPRODUCT('Dados do Enunciado'!$C$17,'Regul_Rend - Complet_FluxoConst'!J120),H120)</f>
        <v>216,999780438089+14,3000212575778i</v>
      </c>
      <c r="L120" s="45" t="str">
        <f t="shared" si="10"/>
        <v>216,999780438089+14,3000212575778i</v>
      </c>
      <c r="M120" s="45" t="str">
        <f>IMPRODUCT(IMDIV('Vazio - Completo_FluxoConstante'!$B$16,IMSUM('Dados do Enunciado'!$C$17,'Vazio - Completo_FluxoConstante'!$B$16)),'Regul_Rend - Complet_FluxoConst'!L120)</f>
        <v>216,547655288052+14,2704933806225i</v>
      </c>
      <c r="N120" s="45" t="str">
        <f>IMDIV(M120,'Dados do Enunciado'!$G$11)</f>
        <v>10827,3827644026+713,524669031125i</v>
      </c>
      <c r="O120" s="45" t="str">
        <f t="shared" si="8"/>
        <v>10827,3827644026+713,524669031125i</v>
      </c>
      <c r="P120" s="5" t="str">
        <f t="shared" si="12"/>
        <v>14,1409090909091+8,76374834896387i</v>
      </c>
      <c r="Q120" s="5" t="str">
        <f>IMSUM(IMPRODUCT('Vazio - Completo_FluxoConstante'!$H$21,'Regul_Rend - Complet_FluxoConst'!$P120),$B$7)</f>
        <v>10848,1208005502+639,83094527114i</v>
      </c>
      <c r="R120" s="44" t="str">
        <f>IMPRODUCT('Dados do Enunciado'!$G$11,'Regul_Rend - Complet_FluxoConst'!$Q120)</f>
        <v>216,962416011004+12,7966189054228i</v>
      </c>
      <c r="S120" s="44" t="str">
        <f>IMSUM(IMDIV('Regul_Rend - Complet_FluxoConst'!$R120,'Vazio - Completo_FluxoConstante'!$H$16),IMDIV($P120,'Dados do Enunciado'!$G$11))</f>
        <v>715,343314346165+435,955556866923i</v>
      </c>
      <c r="T120" s="45" t="str">
        <f t="shared" si="13"/>
        <v>216,962416011004+12,7966189054228i</v>
      </c>
      <c r="U120" s="45" t="str">
        <f>IMDIV(T120, 'Dados do Enunciado'!$G$11)</f>
        <v>10848,1208005502+639,83094527114i</v>
      </c>
      <c r="V120" s="42">
        <f>IMREAL(IMPRODUCT(IMDIV(IMSUB(IMABS($O120), 'Regul_Rend - Complet_FluxoConst'!$B$7),'Regul_Rend - Complet_FluxoConst'!$B$7),100))</f>
        <v>-1.35574602979291</v>
      </c>
      <c r="W120" s="46">
        <f>IMREAL(IMPRODUCT(IMDIV(IMSUB(IMABS($U120),'Regul_Rend - Complet_FluxoConst'!$B$7),'Regul_Rend - Complet_FluxoConst'!$B$7),100))</f>
        <v>-1.20933370373057</v>
      </c>
      <c r="X120" s="42">
        <f t="shared" si="11"/>
        <v>96.417775684439405</v>
      </c>
      <c r="Y120" s="46">
        <f t="shared" si="14"/>
        <v>96.746282949201998</v>
      </c>
    </row>
    <row r="121" spans="1:25" x14ac:dyDescent="0.25">
      <c r="A121" s="42">
        <v>184000</v>
      </c>
      <c r="B121" s="42">
        <f>$A121*'Dados do Enunciado'!$C$25</f>
        <v>156400</v>
      </c>
      <c r="C121" s="42">
        <f>$A121*'Dados do Enunciado'!$E$25</f>
        <v>-96928.014526245213</v>
      </c>
      <c r="D121" s="42">
        <f>($A121/'Dados do Enunciado'!$A$11)*100</f>
        <v>73.599999999999994</v>
      </c>
      <c r="E121" s="43" t="str">
        <f>COMPLEX(($A121/$B$7)*'Dados do Enunciado'!$C$25, -($A121/$B$7)*'Dados do Enunciado'!$E$25)</f>
        <v>14,2181818181818+8,81163768420411i</v>
      </c>
      <c r="F121" s="43" t="str">
        <f>IMSUM(IMPRODUCT('Dados do Enunciado'!$A$17, 'Regul_Rend - Complet_FluxoConst'!$E121), 'Regul_Rend - Complet_FluxoConst'!$B$7)</f>
        <v>10978,8312667847+75,4369471712834i</v>
      </c>
      <c r="G121" s="43" t="str">
        <f>IMDIV($E121, 'Dados do Enunciado'!$G$11)</f>
        <v>710,90909090909+440,581884210205i</v>
      </c>
      <c r="H121" s="43" t="str">
        <f>IMPRODUCT('Dados do Enunciado'!$G$11,'Regul_Rend - Complet_FluxoConst'!F121)</f>
        <v>219,576625335694+1,50873894342567i</v>
      </c>
      <c r="I121" s="44" t="str">
        <f>IMDIV(H121,'Vazio - Completo_FluxoConstante'!$B$16)</f>
        <v>9,34147890403872-27,4483969176878i</v>
      </c>
      <c r="J121" s="44" t="str">
        <f t="shared" si="9"/>
        <v>720,250569813129+413,133487292517i</v>
      </c>
      <c r="K121" s="44" t="str">
        <f>IMSUM(IMPRODUCT('Dados do Enunciado'!$C$17,'Regul_Rend - Complet_FluxoConst'!J121),H121)</f>
        <v>216,980875875372+14,3781649270852i</v>
      </c>
      <c r="L121" s="45" t="str">
        <f t="shared" si="10"/>
        <v>216,980875875372+14,3781649270852i</v>
      </c>
      <c r="M121" s="45" t="str">
        <f>IMPRODUCT(IMDIV('Vazio - Completo_FluxoConstante'!$B$16,IMSUM('Dados do Enunciado'!$C$17,'Vazio - Completo_FluxoConstante'!$B$16)),'Regul_Rend - Complet_FluxoConst'!L121)</f>
        <v>216,528790016402+14,3484742187679i</v>
      </c>
      <c r="N121" s="45" t="str">
        <f>IMDIV(M121,'Dados do Enunciado'!$G$11)</f>
        <v>10826,4395008201+717,423710938395i</v>
      </c>
      <c r="O121" s="45" t="str">
        <f t="shared" si="8"/>
        <v>10826,4395008201+717,423710938395i</v>
      </c>
      <c r="P121" s="5" t="str">
        <f t="shared" si="12"/>
        <v>14,2181818181818+8,81163768420411i</v>
      </c>
      <c r="Q121" s="5" t="str">
        <f>IMSUM(IMPRODUCT('Vazio - Completo_FluxoConstante'!$H$21,'Regul_Rend - Complet_FluxoConst'!$P121),$B$7)</f>
        <v>10847,2908595696+643,327289234369i</v>
      </c>
      <c r="R121" s="44" t="str">
        <f>IMPRODUCT('Dados do Enunciado'!$G$11,'Regul_Rend - Complet_FluxoConst'!$Q121)</f>
        <v>216,945817191392+12,8665457846874i</v>
      </c>
      <c r="S121" s="44" t="str">
        <f>IMSUM(IMDIV('Regul_Rend - Complet_FluxoConst'!$R121,'Vazio - Completo_FluxoConstante'!$H$16),IMDIV($P121,'Dados do Enunciado'!$G$11))</f>
        <v>719,20720213973+438,352853945124i</v>
      </c>
      <c r="T121" s="45" t="str">
        <f t="shared" si="13"/>
        <v>216,945817191392+12,8665457846874i</v>
      </c>
      <c r="U121" s="45" t="str">
        <f>IMDIV(T121, 'Dados do Enunciado'!$G$11)</f>
        <v>10847,2908595696+643,32728923437i</v>
      </c>
      <c r="V121" s="42">
        <f>IMREAL(IMPRODUCT(IMDIV(IMSUB(IMABS($O121), 'Regul_Rend - Complet_FluxoConst'!$B$7),'Regul_Rend - Complet_FluxoConst'!$B$7),100))</f>
        <v>-1.3619652232330799</v>
      </c>
      <c r="W121" s="46">
        <f>IMREAL(IMPRODUCT(IMDIV(IMSUB(IMABS($U121),'Regul_Rend - Complet_FluxoConst'!$B$7),'Regul_Rend - Complet_FluxoConst'!$B$7),100))</f>
        <v>-1.2149888435088301</v>
      </c>
      <c r="X121" s="42">
        <f t="shared" si="11"/>
        <v>96.411863052921092</v>
      </c>
      <c r="Y121" s="46">
        <f t="shared" si="14"/>
        <v>96.740823154248304</v>
      </c>
    </row>
    <row r="122" spans="1:25" x14ac:dyDescent="0.25">
      <c r="A122" s="42">
        <v>185000</v>
      </c>
      <c r="B122" s="42">
        <f>$A122*'Dados do Enunciado'!$C$25</f>
        <v>157250</v>
      </c>
      <c r="C122" s="42">
        <f>$A122*'Dados do Enunciado'!$E$25</f>
        <v>-97454.797213887854</v>
      </c>
      <c r="D122" s="42">
        <f>($A122/'Dados do Enunciado'!$A$11)*100</f>
        <v>74</v>
      </c>
      <c r="E122" s="43" t="str">
        <f>COMPLEX(($A122/$B$7)*'Dados do Enunciado'!$C$25, -($A122/$B$7)*'Dados do Enunciado'!$E$25)</f>
        <v>14,2954545454545+8,85952701944435i</v>
      </c>
      <c r="F122" s="43" t="str">
        <f>IMSUM(IMPRODUCT('Dados do Enunciado'!$A$17, 'Regul_Rend - Complet_FluxoConst'!$E122), 'Regul_Rend - Complet_FluxoConst'!$B$7)</f>
        <v>10978,7162193216+75,8469305798229i</v>
      </c>
      <c r="G122" s="43" t="str">
        <f>IMDIV($E122, 'Dados do Enunciado'!$G$11)</f>
        <v>714,772727272725+442,976350972218i</v>
      </c>
      <c r="H122" s="43" t="str">
        <f>IMPRODUCT('Dados do Enunciado'!$G$11,'Regul_Rend - Complet_FluxoConst'!F122)</f>
        <v>219,574324386432+1,51693861159646i</v>
      </c>
      <c r="I122" s="44" t="str">
        <f>IMDIV(H122,'Vazio - Completo_FluxoConstante'!$B$16)</f>
        <v>9,34241035150684-27,4477668456818i</v>
      </c>
      <c r="J122" s="44" t="str">
        <f t="shared" si="9"/>
        <v>724,115137624232+415,528584126536i</v>
      </c>
      <c r="K122" s="44" t="str">
        <f>IMSUM(IMPRODUCT('Dados do Enunciado'!$C$17,'Regul_Rend - Complet_FluxoConst'!J122),H122)</f>
        <v>216,961971312655+14,4563085965927i</v>
      </c>
      <c r="L122" s="45" t="str">
        <f t="shared" si="10"/>
        <v>216,961971312655+14,4563085965927i</v>
      </c>
      <c r="M122" s="45" t="str">
        <f>IMPRODUCT(IMDIV('Vazio - Completo_FluxoConstante'!$B$16,IMSUM('Dados do Enunciado'!$C$17,'Vazio - Completo_FluxoConstante'!$B$16)),'Regul_Rend - Complet_FluxoConst'!L122)</f>
        <v>216,509924744752+14,4264550569134i</v>
      </c>
      <c r="N122" s="45" t="str">
        <f>IMDIV(M122,'Dados do Enunciado'!$G$11)</f>
        <v>10825,4962372376+721,32275284567i</v>
      </c>
      <c r="O122" s="45" t="str">
        <f t="shared" si="8"/>
        <v>10825,4962372376+721,32275284567i</v>
      </c>
      <c r="P122" s="5" t="str">
        <f t="shared" si="12"/>
        <v>14,2954545454545+8,85952701944435i</v>
      </c>
      <c r="Q122" s="5" t="str">
        <f>IMSUM(IMPRODUCT('Vazio - Completo_FluxoConstante'!$H$21,'Regul_Rend - Complet_FluxoConst'!$P122),$B$7)</f>
        <v>10846,460918589+646,823633197598i</v>
      </c>
      <c r="R122" s="44" t="str">
        <f>IMPRODUCT('Dados do Enunciado'!$G$11,'Regul_Rend - Complet_FluxoConst'!$Q122)</f>
        <v>216,92921837178+12,936472663952i</v>
      </c>
      <c r="S122" s="44" t="str">
        <f>IMSUM(IMDIV('Regul_Rend - Complet_FluxoConst'!$R122,'Vazio - Completo_FluxoConstante'!$H$16),IMDIV($P122,'Dados do Enunciado'!$G$11))</f>
        <v>723,071089933295+440,750151023326i</v>
      </c>
      <c r="T122" s="45" t="str">
        <f t="shared" si="13"/>
        <v>216,92921837178+12,936472663952i</v>
      </c>
      <c r="U122" s="45" t="str">
        <f>IMDIV(T122, 'Dados do Enunciado'!$G$11)</f>
        <v>10846,460918589+646,8236331976i</v>
      </c>
      <c r="V122" s="42">
        <f>IMREAL(IMPRODUCT(IMDIV(IMSUB(IMABS($O122), 'Regul_Rend - Complet_FluxoConst'!$B$7),'Regul_Rend - Complet_FluxoConst'!$B$7),100))</f>
        <v>-1.3681713249387499</v>
      </c>
      <c r="W122" s="46">
        <f>IMREAL(IMPRODUCT(IMDIV(IMSUB(IMABS($U122),'Regul_Rend - Complet_FluxoConst'!$B$7),'Regul_Rend - Complet_FluxoConst'!$B$7),100))</f>
        <v>-1.22063350308245</v>
      </c>
      <c r="X122" s="42">
        <f t="shared" si="11"/>
        <v>96.405880175413699</v>
      </c>
      <c r="Y122" s="46">
        <f t="shared" si="14"/>
        <v>96.735299808076704</v>
      </c>
    </row>
    <row r="123" spans="1:25" x14ac:dyDescent="0.25">
      <c r="A123" s="42">
        <v>186000</v>
      </c>
      <c r="B123" s="42">
        <f>$A123*'Dados do Enunciado'!$C$25</f>
        <v>158100</v>
      </c>
      <c r="C123" s="42">
        <f>$A123*'Dados do Enunciado'!$E$25</f>
        <v>-97981.57990153048</v>
      </c>
      <c r="D123" s="42">
        <f>($A123/'Dados do Enunciado'!$A$11)*100</f>
        <v>74.400000000000006</v>
      </c>
      <c r="E123" s="43" t="str">
        <f>COMPLEX(($A123/$B$7)*'Dados do Enunciado'!$C$25, -($A123/$B$7)*'Dados do Enunciado'!$E$25)</f>
        <v>14,3727272727273+8,90741635468459i</v>
      </c>
      <c r="F123" s="43" t="str">
        <f>IMSUM(IMPRODUCT('Dados do Enunciado'!$A$17, 'Regul_Rend - Complet_FluxoConst'!$E123), 'Regul_Rend - Complet_FluxoConst'!$B$7)</f>
        <v>10978,6011718585+76,2569139883628i</v>
      </c>
      <c r="G123" s="43" t="str">
        <f>IMDIV($E123, 'Dados do Enunciado'!$G$11)</f>
        <v>718,636363636365+445,37081773423i</v>
      </c>
      <c r="H123" s="43" t="str">
        <f>IMPRODUCT('Dados do Enunciado'!$G$11,'Regul_Rend - Complet_FluxoConst'!F123)</f>
        <v>219,57202343717+1,52513827976726i</v>
      </c>
      <c r="I123" s="44" t="str">
        <f>IMDIV(H123,'Vazio - Completo_FluxoConstante'!$B$16)</f>
        <v>9,34334179897496-27,4471367736758i</v>
      </c>
      <c r="J123" s="44" t="str">
        <f t="shared" si="9"/>
        <v>727,97970543534+417,923680960554i</v>
      </c>
      <c r="K123" s="44" t="str">
        <f>IMSUM(IMPRODUCT('Dados do Enunciado'!$C$17,'Regul_Rend - Complet_FluxoConst'!J123),H123)</f>
        <v>216,943066749938+14,5344522661002i</v>
      </c>
      <c r="L123" s="45" t="str">
        <f t="shared" si="10"/>
        <v>216,943066749938+14,5344522661002i</v>
      </c>
      <c r="M123" s="45" t="str">
        <f>IMPRODUCT(IMDIV('Vazio - Completo_FluxoConstante'!$B$16,IMSUM('Dados do Enunciado'!$C$17,'Vazio - Completo_FluxoConstante'!$B$16)),'Regul_Rend - Complet_FluxoConst'!L123)</f>
        <v>216,491059473102+14,504435895059i</v>
      </c>
      <c r="N123" s="45" t="str">
        <f>IMDIV(M123,'Dados do Enunciado'!$G$11)</f>
        <v>10824,5529736551+725,22179475295i</v>
      </c>
      <c r="O123" s="45" t="str">
        <f t="shared" si="8"/>
        <v>10824,5529736551+725,22179475295i</v>
      </c>
      <c r="P123" s="5" t="str">
        <f t="shared" si="12"/>
        <v>14,3727272727273+8,90741635468459i</v>
      </c>
      <c r="Q123" s="5" t="str">
        <f>IMSUM(IMPRODUCT('Vazio - Completo_FluxoConstante'!$H$21,'Regul_Rend - Complet_FluxoConst'!$P123),$B$7)</f>
        <v>10845,6309776084+650,319977160831i</v>
      </c>
      <c r="R123" s="44" t="str">
        <f>IMPRODUCT('Dados do Enunciado'!$G$11,'Regul_Rend - Complet_FluxoConst'!$Q123)</f>
        <v>216,912619552168+13,0063995432166i</v>
      </c>
      <c r="S123" s="44" t="str">
        <f>IMSUM(IMDIV('Regul_Rend - Complet_FluxoConst'!$R123,'Vazio - Completo_FluxoConstante'!$H$16),IMDIV($P123,'Dados do Enunciado'!$G$11))</f>
        <v>726,934977726865+443,147448101528i</v>
      </c>
      <c r="T123" s="45" t="str">
        <f t="shared" si="13"/>
        <v>216,912619552168+13,0063995432166i</v>
      </c>
      <c r="U123" s="45" t="str">
        <f>IMDIV(T123, 'Dados do Enunciado'!$G$11)</f>
        <v>10845,6309776084+650,31997716083i</v>
      </c>
      <c r="V123" s="42">
        <f>IMREAL(IMPRODUCT(IMDIV(IMSUB(IMABS($O123), 'Regul_Rend - Complet_FluxoConst'!$B$7),'Regul_Rend - Complet_FluxoConst'!$B$7),100))</f>
        <v>-1.37436433243843</v>
      </c>
      <c r="W123" s="46">
        <f>IMREAL(IMPRODUCT(IMDIV(IMSUB(IMABS($U123),'Regul_Rend - Complet_FluxoConst'!$B$7),'Regul_Rend - Complet_FluxoConst'!$B$7),100))</f>
        <v>-1.2262676806547499</v>
      </c>
      <c r="X123" s="42">
        <f t="shared" si="11"/>
        <v>96.399828222756199</v>
      </c>
      <c r="Y123" s="46">
        <f t="shared" si="14"/>
        <v>96.729713967400102</v>
      </c>
    </row>
    <row r="124" spans="1:25" x14ac:dyDescent="0.25">
      <c r="A124" s="42">
        <v>187000</v>
      </c>
      <c r="B124" s="42">
        <f>$A124*'Dados do Enunciado'!$C$25</f>
        <v>158950</v>
      </c>
      <c r="C124" s="42">
        <f>$A124*'Dados do Enunciado'!$E$25</f>
        <v>-98508.362589173121</v>
      </c>
      <c r="D124" s="42">
        <f>($A124/'Dados do Enunciado'!$A$11)*100</f>
        <v>74.8</v>
      </c>
      <c r="E124" s="43" t="str">
        <f>COMPLEX(($A124/$B$7)*'Dados do Enunciado'!$C$25, -($A124/$B$7)*'Dados do Enunciado'!$E$25)</f>
        <v>14,45+8,95530568992483i</v>
      </c>
      <c r="F124" s="43" t="str">
        <f>IMSUM(IMPRODUCT('Dados do Enunciado'!$A$17, 'Regul_Rend - Complet_FluxoConst'!$E124), 'Regul_Rend - Complet_FluxoConst'!$B$7)</f>
        <v>10978,4861243953+76,6668973969023i</v>
      </c>
      <c r="G124" s="43" t="str">
        <f>IMDIV($E124, 'Dados do Enunciado'!$G$11)</f>
        <v>722,5+447,765284496241i</v>
      </c>
      <c r="H124" s="43" t="str">
        <f>IMPRODUCT('Dados do Enunciado'!$G$11,'Regul_Rend - Complet_FluxoConst'!F124)</f>
        <v>219,569722487906+1,53333794793805i</v>
      </c>
      <c r="I124" s="44" t="str">
        <f>IMDIV(H124,'Vazio - Completo_FluxoConstante'!$B$16)</f>
        <v>9,344273246443-27,4465067016695i</v>
      </c>
      <c r="J124" s="44" t="str">
        <f t="shared" si="9"/>
        <v>731,844273246443+420,318777794572i</v>
      </c>
      <c r="K124" s="44" t="str">
        <f>IMSUM(IMPRODUCT('Dados do Enunciado'!$C$17,'Regul_Rend - Complet_FluxoConst'!J124),H124)</f>
        <v>216,92416218722+14,6125959356075i</v>
      </c>
      <c r="L124" s="45" t="str">
        <f t="shared" si="10"/>
        <v>216,92416218722+14,6125959356075i</v>
      </c>
      <c r="M124" s="45" t="str">
        <f>IMPRODUCT(IMDIV('Vazio - Completo_FluxoConstante'!$B$16,IMSUM('Dados do Enunciado'!$C$17,'Vazio - Completo_FluxoConstante'!$B$16)),'Regul_Rend - Complet_FluxoConst'!L124)</f>
        <v>216,472194201452+14,5824167332043i</v>
      </c>
      <c r="N124" s="45" t="str">
        <f>IMDIV(M124,'Dados do Enunciado'!$G$11)</f>
        <v>10823,6097100726+729,120836660215i</v>
      </c>
      <c r="O124" s="45" t="str">
        <f t="shared" si="8"/>
        <v>10823,6097100726+729,120836660215i</v>
      </c>
      <c r="P124" s="5" t="str">
        <f t="shared" si="12"/>
        <v>14,45+8,95530568992483i</v>
      </c>
      <c r="Q124" s="5" t="str">
        <f>IMSUM(IMPRODUCT('Vazio - Completo_FluxoConstante'!$H$21,'Regul_Rend - Complet_FluxoConst'!$P124),$B$7)</f>
        <v>10844,8010366278+653,81632112406i</v>
      </c>
      <c r="R124" s="44" t="str">
        <f>IMPRODUCT('Dados do Enunciado'!$G$11,'Regul_Rend - Complet_FluxoConst'!$Q124)</f>
        <v>216,896020732556+13,0763264224812i</v>
      </c>
      <c r="S124" s="44" t="str">
        <f>IMSUM(IMDIV('Regul_Rend - Complet_FluxoConst'!$R124,'Vazio - Completo_FluxoConstante'!$H$16),IMDIV($P124,'Dados do Enunciado'!$G$11))</f>
        <v>730,79886552043+445,544745179729i</v>
      </c>
      <c r="T124" s="45" t="str">
        <f t="shared" si="13"/>
        <v>216,896020732556+13,0763264224812i</v>
      </c>
      <c r="U124" s="45" t="str">
        <f>IMDIV(T124, 'Dados do Enunciado'!$G$11)</f>
        <v>10844,8010366278+653,81632112406i</v>
      </c>
      <c r="V124" s="42">
        <f>IMREAL(IMPRODUCT(IMDIV(IMSUB(IMABS($O124), 'Regul_Rend - Complet_FluxoConst'!$B$7),'Regul_Rend - Complet_FluxoConst'!$B$7),100))</f>
        <v>-1.3805442432653501</v>
      </c>
      <c r="W124" s="46">
        <f>IMREAL(IMPRODUCT(IMDIV(IMSUB(IMABS($U124),'Regul_Rend - Complet_FluxoConst'!$B$7),'Regul_Rend - Complet_FluxoConst'!$B$7),100))</f>
        <v>-1.2318913744318201</v>
      </c>
      <c r="X124" s="42">
        <f t="shared" si="11"/>
        <v>96.393708341033005</v>
      </c>
      <c r="Y124" s="46">
        <f t="shared" si="14"/>
        <v>96.724066666563402</v>
      </c>
    </row>
    <row r="125" spans="1:25" x14ac:dyDescent="0.25">
      <c r="A125" s="42">
        <v>188000</v>
      </c>
      <c r="B125" s="42">
        <f>$A125*'Dados do Enunciado'!$C$25</f>
        <v>159800</v>
      </c>
      <c r="C125" s="42">
        <f>$A125*'Dados do Enunciado'!$E$25</f>
        <v>-99035.145276815761</v>
      </c>
      <c r="D125" s="42">
        <f>($A125/'Dados do Enunciado'!$A$11)*100</f>
        <v>75.2</v>
      </c>
      <c r="E125" s="43" t="str">
        <f>COMPLEX(($A125/$B$7)*'Dados do Enunciado'!$C$25, -($A125/$B$7)*'Dados do Enunciado'!$E$25)</f>
        <v>14,5272727272727+9,00319502516507i</v>
      </c>
      <c r="F125" s="43" t="str">
        <f>IMSUM(IMPRODUCT('Dados do Enunciado'!$A$17, 'Regul_Rend - Complet_FluxoConst'!$E125), 'Regul_Rend - Complet_FluxoConst'!$B$7)</f>
        <v>10978,3710769322+77,0768808054417i</v>
      </c>
      <c r="G125" s="43" t="str">
        <f>IMDIV($E125, 'Dados do Enunciado'!$G$11)</f>
        <v>726,363636363635+450,159751258253i</v>
      </c>
      <c r="H125" s="43" t="str">
        <f>IMPRODUCT('Dados do Enunciado'!$G$11,'Regul_Rend - Complet_FluxoConst'!F125)</f>
        <v>219,567421538644+1,54153761610883i</v>
      </c>
      <c r="I125" s="44" t="str">
        <f>IMDIV(H125,'Vazio - Completo_FluxoConstante'!$B$16)</f>
        <v>9,34520469391112-27,4458766296635i</v>
      </c>
      <c r="J125" s="44" t="str">
        <f t="shared" si="9"/>
        <v>735,708841057546+422,71387462859i</v>
      </c>
      <c r="K125" s="44" t="str">
        <f>IMSUM(IMPRODUCT('Dados do Enunciado'!$C$17,'Regul_Rend - Complet_FluxoConst'!J125),H125)</f>
        <v>216,905257624503+14,6907396051149i</v>
      </c>
      <c r="L125" s="45" t="str">
        <f t="shared" si="10"/>
        <v>216,905257624503+14,6907396051149i</v>
      </c>
      <c r="M125" s="45" t="str">
        <f>IMPRODUCT(IMDIV('Vazio - Completo_FluxoConstante'!$B$16,IMSUM('Dados do Enunciado'!$C$17,'Vazio - Completo_FluxoConstante'!$B$16)),'Regul_Rend - Complet_FluxoConst'!L125)</f>
        <v>216,453328929802+14,6603975713497i</v>
      </c>
      <c r="N125" s="45" t="str">
        <f>IMDIV(M125,'Dados do Enunciado'!$G$11)</f>
        <v>10822,6664464901+733,019878567485i</v>
      </c>
      <c r="O125" s="45" t="str">
        <f t="shared" si="8"/>
        <v>10822,6664464901+733,019878567485i</v>
      </c>
      <c r="P125" s="5" t="str">
        <f t="shared" si="12"/>
        <v>14,5272727272727+9,00319502516507i</v>
      </c>
      <c r="Q125" s="5" t="str">
        <f>IMSUM(IMPRODUCT('Vazio - Completo_FluxoConstante'!$H$21,'Regul_Rend - Complet_FluxoConst'!$P125),$B$7)</f>
        <v>10843,9710956472+657,31266508729i</v>
      </c>
      <c r="R125" s="44" t="str">
        <f>IMPRODUCT('Dados do Enunciado'!$G$11,'Regul_Rend - Complet_FluxoConst'!$Q125)</f>
        <v>216,879421912944+13,1462533017458i</v>
      </c>
      <c r="S125" s="44" t="str">
        <f>IMSUM(IMDIV('Regul_Rend - Complet_FluxoConst'!$R125,'Vazio - Completo_FluxoConstante'!$H$16),IMDIV($P125,'Dados do Enunciado'!$G$11))</f>
        <v>734,662753313995+447,942042257931i</v>
      </c>
      <c r="T125" s="45" t="str">
        <f t="shared" si="13"/>
        <v>216,879421912944+13,1462533017458i</v>
      </c>
      <c r="U125" s="45" t="str">
        <f>IMDIV(T125, 'Dados do Enunciado'!$G$11)</f>
        <v>10843,9710956472+657,31266508729i</v>
      </c>
      <c r="V125" s="42">
        <f>IMREAL(IMPRODUCT(IMDIV(IMSUB(IMABS($O125), 'Regul_Rend - Complet_FluxoConst'!$B$7),'Regul_Rend - Complet_FluxoConst'!$B$7),100))</f>
        <v>-1.3867110549572499</v>
      </c>
      <c r="W125" s="46">
        <f>IMREAL(IMPRODUCT(IMDIV(IMSUB(IMABS($U125),'Regul_Rend - Complet_FluxoConst'!$B$7),'Regul_Rend - Complet_FluxoConst'!$B$7),100))</f>
        <v>-1.2375045826228199</v>
      </c>
      <c r="X125" s="42">
        <f t="shared" si="11"/>
        <v>96.387521652218595</v>
      </c>
      <c r="Y125" s="46">
        <f t="shared" si="14"/>
        <v>96.718358918131699</v>
      </c>
    </row>
    <row r="126" spans="1:25" x14ac:dyDescent="0.25">
      <c r="A126" s="42">
        <v>189000</v>
      </c>
      <c r="B126" s="42">
        <f>$A126*'Dados do Enunciado'!$C$25</f>
        <v>160650</v>
      </c>
      <c r="C126" s="42">
        <f>$A126*'Dados do Enunciado'!$E$25</f>
        <v>-99561.927964458402</v>
      </c>
      <c r="D126" s="42">
        <f>($A126/'Dados do Enunciado'!$A$11)*100</f>
        <v>75.599999999999994</v>
      </c>
      <c r="E126" s="43" t="str">
        <f>COMPLEX(($A126/$B$7)*'Dados do Enunciado'!$C$25, -($A126/$B$7)*'Dados do Enunciado'!$E$25)</f>
        <v>14,6045454545455+9,05108436040531i</v>
      </c>
      <c r="F126" s="43" t="str">
        <f>IMSUM(IMPRODUCT('Dados do Enunciado'!$A$17, 'Regul_Rend - Complet_FluxoConst'!$E126), 'Regul_Rend - Complet_FluxoConst'!$B$7)</f>
        <v>10978,2560294691+77,4868642139816i</v>
      </c>
      <c r="G126" s="43" t="str">
        <f>IMDIV($E126, 'Dados do Enunciado'!$G$11)</f>
        <v>730,227272727275+452,554218020266i</v>
      </c>
      <c r="H126" s="43" t="str">
        <f>IMPRODUCT('Dados do Enunciado'!$G$11,'Regul_Rend - Complet_FluxoConst'!F126)</f>
        <v>219,565120589382+1,54973728427963i</v>
      </c>
      <c r="I126" s="44" t="str">
        <f>IMDIV(H126,'Vazio - Completo_FluxoConstante'!$B$16)</f>
        <v>9,34613614137924-27,4452465576575i</v>
      </c>
      <c r="J126" s="44" t="str">
        <f t="shared" si="9"/>
        <v>739,573408868654+425,108971462608i</v>
      </c>
      <c r="K126" s="44" t="str">
        <f>IMSUM(IMPRODUCT('Dados do Enunciado'!$C$17,'Regul_Rend - Complet_FluxoConst'!J126),H126)</f>
        <v>216,886353061786+14,7688832746225i</v>
      </c>
      <c r="L126" s="45" t="str">
        <f t="shared" si="10"/>
        <v>216,886353061786+14,7688832746225i</v>
      </c>
      <c r="M126" s="45" t="str">
        <f>IMPRODUCT(IMDIV('Vazio - Completo_FluxoConstante'!$B$16,IMSUM('Dados do Enunciado'!$C$17,'Vazio - Completo_FluxoConstante'!$B$16)),'Regul_Rend - Complet_FluxoConst'!L126)</f>
        <v>216,434463658152+14,7383784094953i</v>
      </c>
      <c r="N126" s="45" t="str">
        <f>IMDIV(M126,'Dados do Enunciado'!$G$11)</f>
        <v>10821,7231829076+736,918920474765i</v>
      </c>
      <c r="O126" s="45" t="str">
        <f t="shared" si="8"/>
        <v>10821,7231829076+736,918920474765i</v>
      </c>
      <c r="P126" s="5" t="str">
        <f t="shared" si="12"/>
        <v>14,6045454545455+9,05108436040531i</v>
      </c>
      <c r="Q126" s="5" t="str">
        <f>IMSUM(IMPRODUCT('Vazio - Completo_FluxoConstante'!$H$21,'Regul_Rend - Complet_FluxoConst'!$P126),$B$7)</f>
        <v>10843,1411546666+660,809009050523i</v>
      </c>
      <c r="R126" s="44" t="str">
        <f>IMPRODUCT('Dados do Enunciado'!$G$11,'Regul_Rend - Complet_FluxoConst'!$Q126)</f>
        <v>216,862823093332+13,2161801810105i</v>
      </c>
      <c r="S126" s="44" t="str">
        <f>IMSUM(IMDIV('Regul_Rend - Complet_FluxoConst'!$R126,'Vazio - Completo_FluxoConstante'!$H$16),IMDIV($P126,'Dados do Enunciado'!$G$11))</f>
        <v>738,526641107565+450,339339336134i</v>
      </c>
      <c r="T126" s="45" t="str">
        <f t="shared" si="13"/>
        <v>216,862823093332+13,2161801810105i</v>
      </c>
      <c r="U126" s="45" t="str">
        <f>IMDIV(T126, 'Dados do Enunciado'!$G$11)</f>
        <v>10843,1411546666+660,809009050525i</v>
      </c>
      <c r="V126" s="42">
        <f>IMREAL(IMPRODUCT(IMDIV(IMSUB(IMABS($O126), 'Regul_Rend - Complet_FluxoConst'!$B$7),'Regul_Rend - Complet_FluxoConst'!$B$7),100))</f>
        <v>-1.39286476505648</v>
      </c>
      <c r="W126" s="46">
        <f>IMREAL(IMPRODUCT(IMDIV(IMSUB(IMABS($U126),'Regul_Rend - Complet_FluxoConst'!$B$7),'Regul_Rend - Complet_FluxoConst'!$B$7),100))</f>
        <v>-1.2431073034397999</v>
      </c>
      <c r="X126" s="42">
        <f t="shared" si="11"/>
        <v>96.381269254810292</v>
      </c>
      <c r="Y126" s="46">
        <f t="shared" si="14"/>
        <v>96.712591713457698</v>
      </c>
    </row>
    <row r="127" spans="1:25" x14ac:dyDescent="0.25">
      <c r="A127" s="42">
        <v>190000</v>
      </c>
      <c r="B127" s="42">
        <f>$A127*'Dados do Enunciado'!$C$25</f>
        <v>161500</v>
      </c>
      <c r="C127" s="42">
        <f>$A127*'Dados do Enunciado'!$E$25</f>
        <v>-100088.71065210103</v>
      </c>
      <c r="D127" s="42">
        <f>($A127/'Dados do Enunciado'!$A$11)*100</f>
        <v>76</v>
      </c>
      <c r="E127" s="43" t="str">
        <f>COMPLEX(($A127/$B$7)*'Dados do Enunciado'!$C$25, -($A127/$B$7)*'Dados do Enunciado'!$E$25)</f>
        <v>14,6818181818182+9,09897369564555i</v>
      </c>
      <c r="F127" s="43" t="str">
        <f>IMSUM(IMPRODUCT('Dados do Enunciado'!$A$17, 'Regul_Rend - Complet_FluxoConst'!$E127), 'Regul_Rend - Complet_FluxoConst'!$B$7)</f>
        <v>10978,140982006+77,8968476225211i</v>
      </c>
      <c r="G127" s="43" t="str">
        <f>IMDIV($E127, 'Dados do Enunciado'!$G$11)</f>
        <v>734,09090909091+454,948684782277i</v>
      </c>
      <c r="H127" s="43" t="str">
        <f>IMPRODUCT('Dados do Enunciado'!$G$11,'Regul_Rend - Complet_FluxoConst'!F127)</f>
        <v>219,56281964012+1,55793695245042i</v>
      </c>
      <c r="I127" s="44" t="str">
        <f>IMDIV(H127,'Vazio - Completo_FluxoConstante'!$B$16)</f>
        <v>9,34706758884736-27,4446164856515i</v>
      </c>
      <c r="J127" s="44" t="str">
        <f t="shared" si="9"/>
        <v>743,437976679757+427,504068296625i</v>
      </c>
      <c r="K127" s="44" t="str">
        <f>IMSUM(IMPRODUCT('Dados do Enunciado'!$C$17,'Regul_Rend - Complet_FluxoConst'!J127),H127)</f>
        <v>216,867448499069+14,8470269441299i</v>
      </c>
      <c r="L127" s="45" t="str">
        <f t="shared" si="10"/>
        <v>216,867448499069+14,8470269441299i</v>
      </c>
      <c r="M127" s="45" t="str">
        <f>IMPRODUCT(IMDIV('Vazio - Completo_FluxoConstante'!$B$16,IMSUM('Dados do Enunciado'!$C$17,'Vazio - Completo_FluxoConstante'!$B$16)),'Regul_Rend - Complet_FluxoConst'!L127)</f>
        <v>216,415598386503+14,8163592476408i</v>
      </c>
      <c r="N127" s="45" t="str">
        <f>IMDIV(M127,'Dados do Enunciado'!$G$11)</f>
        <v>10820,7799193252+740,81796238204i</v>
      </c>
      <c r="O127" s="45" t="str">
        <f t="shared" si="8"/>
        <v>10820,7799193252+740,81796238204i</v>
      </c>
      <c r="P127" s="5" t="str">
        <f t="shared" si="12"/>
        <v>14,6818181818182+9,09897369564555i</v>
      </c>
      <c r="Q127" s="5" t="str">
        <f>IMSUM(IMPRODUCT('Vazio - Completo_FluxoConstante'!$H$21,'Regul_Rend - Complet_FluxoConst'!$P127),$B$7)</f>
        <v>10842,311213686+664,305353013752i</v>
      </c>
      <c r="R127" s="44" t="str">
        <f>IMPRODUCT('Dados do Enunciado'!$G$11,'Regul_Rend - Complet_FluxoConst'!$Q127)</f>
        <v>216,84622427372+13,286107060275i</v>
      </c>
      <c r="S127" s="44" t="str">
        <f>IMSUM(IMDIV('Regul_Rend - Complet_FluxoConst'!$R127,'Vazio - Completo_FluxoConstante'!$H$16),IMDIV($P127,'Dados do Enunciado'!$G$11))</f>
        <v>742,39052890113+452,736636414335i</v>
      </c>
      <c r="T127" s="45" t="str">
        <f t="shared" si="13"/>
        <v>216,84622427372+13,286107060275i</v>
      </c>
      <c r="U127" s="45" t="str">
        <f>IMDIV(T127, 'Dados do Enunciado'!$G$11)</f>
        <v>10842,311213686+664,30535301375i</v>
      </c>
      <c r="V127" s="42">
        <f>IMREAL(IMPRODUCT(IMDIV(IMSUB(IMABS($O127), 'Regul_Rend - Complet_FluxoConst'!$B$7),'Regul_Rend - Complet_FluxoConst'!$B$7),100))</f>
        <v>-1.3990053711091699</v>
      </c>
      <c r="W127" s="46">
        <f>IMREAL(IMPRODUCT(IMDIV(IMSUB(IMABS($U127),'Regul_Rend - Complet_FluxoConst'!$B$7),'Regul_Rend - Complet_FluxoConst'!$B$7),100))</f>
        <v>-1.2486995350976899</v>
      </c>
      <c r="X127" s="42">
        <f t="shared" si="11"/>
        <v>96.374952224442893</v>
      </c>
      <c r="Y127" s="46">
        <f t="shared" si="14"/>
        <v>96.706766023237705</v>
      </c>
    </row>
    <row r="128" spans="1:25" x14ac:dyDescent="0.25">
      <c r="A128" s="42">
        <v>191000</v>
      </c>
      <c r="B128" s="42">
        <f>$A128*'Dados do Enunciado'!$C$25</f>
        <v>162350</v>
      </c>
      <c r="C128" s="42">
        <f>$A128*'Dados do Enunciado'!$E$25</f>
        <v>-100615.49333974367</v>
      </c>
      <c r="D128" s="42">
        <f>($A128/'Dados do Enunciado'!$A$11)*100</f>
        <v>76.400000000000006</v>
      </c>
      <c r="E128" s="43" t="str">
        <f>COMPLEX(($A128/$B$7)*'Dados do Enunciado'!$C$25, -($A128/$B$7)*'Dados do Enunciado'!$E$25)</f>
        <v>14,7590909090909+9,14686303088579i</v>
      </c>
      <c r="F128" s="43" t="str">
        <f>IMSUM(IMPRODUCT('Dados do Enunciado'!$A$17, 'Regul_Rend - Complet_FluxoConst'!$E128), 'Regul_Rend - Complet_FluxoConst'!$B$7)</f>
        <v>10978,0259345428+78,3068310310606i</v>
      </c>
      <c r="G128" s="43" t="str">
        <f>IMDIV($E128, 'Dados do Enunciado'!$G$11)</f>
        <v>737,954545454545+457,343151544289i</v>
      </c>
      <c r="H128" s="43" t="str">
        <f>IMPRODUCT('Dados do Enunciado'!$G$11,'Regul_Rend - Complet_FluxoConst'!F128)</f>
        <v>219,560518690856+1,56613662062121i</v>
      </c>
      <c r="I128" s="44" t="str">
        <f>IMDIV(H128,'Vazio - Completo_FluxoConstante'!$B$16)</f>
        <v>9,3479990363154-27,4439864136452i</v>
      </c>
      <c r="J128" s="44" t="str">
        <f t="shared" si="9"/>
        <v>747,30254449086+429,899165130644i</v>
      </c>
      <c r="K128" s="44" t="str">
        <f>IMSUM(IMPRODUCT('Dados do Enunciado'!$C$17,'Regul_Rend - Complet_FluxoConst'!J128),H128)</f>
        <v>216,848543936351+14,9251706136373i</v>
      </c>
      <c r="L128" s="45" t="str">
        <f t="shared" si="10"/>
        <v>216,848543936351+14,9251706136373i</v>
      </c>
      <c r="M128" s="45" t="str">
        <f>IMPRODUCT(IMDIV('Vazio - Completo_FluxoConstante'!$B$16,IMSUM('Dados do Enunciado'!$C$17,'Vazio - Completo_FluxoConstante'!$B$16)),'Regul_Rend - Complet_FluxoConst'!L128)</f>
        <v>216,396733114852+14,8943400857862i</v>
      </c>
      <c r="N128" s="45" t="str">
        <f>IMDIV(M128,'Dados do Enunciado'!$G$11)</f>
        <v>10819,8366557426+744,71700428931i</v>
      </c>
      <c r="O128" s="45" t="str">
        <f t="shared" si="8"/>
        <v>10819,8366557426+744,71700428931i</v>
      </c>
      <c r="P128" s="5" t="str">
        <f t="shared" si="12"/>
        <v>14,7590909090909+9,14686303088579i</v>
      </c>
      <c r="Q128" s="5" t="str">
        <f>IMSUM(IMPRODUCT('Vazio - Completo_FluxoConstante'!$H$21,'Regul_Rend - Complet_FluxoConst'!$P128),$B$7)</f>
        <v>10841,4812727054+667,801696976981i</v>
      </c>
      <c r="R128" s="44" t="str">
        <f>IMPRODUCT('Dados do Enunciado'!$G$11,'Regul_Rend - Complet_FluxoConst'!$Q128)</f>
        <v>216,829625454108+13,3560339395396i</v>
      </c>
      <c r="S128" s="44" t="str">
        <f>IMSUM(IMDIV('Regul_Rend - Complet_FluxoConst'!$R128,'Vazio - Completo_FluxoConstante'!$H$16),IMDIV($P128,'Dados do Enunciado'!$G$11))</f>
        <v>746,254416694695+455,133933492537i</v>
      </c>
      <c r="T128" s="45" t="str">
        <f t="shared" si="13"/>
        <v>216,829625454108+13,3560339395396i</v>
      </c>
      <c r="U128" s="45" t="str">
        <f>IMDIV(T128, 'Dados do Enunciado'!$G$11)</f>
        <v>10841,4812727054+667,80169697698i</v>
      </c>
      <c r="V128" s="42">
        <f>IMREAL(IMPRODUCT(IMDIV(IMSUB(IMABS($O128), 'Regul_Rend - Complet_FluxoConst'!$B$7),'Regul_Rend - Complet_FluxoConst'!$B$7),100))</f>
        <v>-1.4051328706696</v>
      </c>
      <c r="W128" s="46">
        <f>IMREAL(IMPRODUCT(IMDIV(IMSUB(IMABS($U128),'Regul_Rend - Complet_FluxoConst'!$B$7),'Regul_Rend - Complet_FluxoConst'!$B$7),100))</f>
        <v>-1.2542812758144399</v>
      </c>
      <c r="X128" s="42">
        <f t="shared" si="11"/>
        <v>96.368571614470497</v>
      </c>
      <c r="Y128" s="46">
        <f t="shared" si="14"/>
        <v>96.700882798043196</v>
      </c>
    </row>
    <row r="129" spans="1:25" x14ac:dyDescent="0.25">
      <c r="A129" s="42">
        <v>192000</v>
      </c>
      <c r="B129" s="42">
        <f>$A129*'Dados do Enunciado'!$C$25</f>
        <v>163200</v>
      </c>
      <c r="C129" s="42">
        <f>$A129*'Dados do Enunciado'!$E$25</f>
        <v>-101142.27602738631</v>
      </c>
      <c r="D129" s="42">
        <f>($A129/'Dados do Enunciado'!$A$11)*100</f>
        <v>76.8</v>
      </c>
      <c r="E129" s="43" t="str">
        <f>COMPLEX(($A129/$B$7)*'Dados do Enunciado'!$C$25, -($A129/$B$7)*'Dados do Enunciado'!$E$25)</f>
        <v>14,8363636363636+9,19475236612603i</v>
      </c>
      <c r="F129" s="43" t="str">
        <f>IMSUM(IMPRODUCT('Dados do Enunciado'!$A$17, 'Regul_Rend - Complet_FluxoConst'!$E129), 'Regul_Rend - Complet_FluxoConst'!$B$7)</f>
        <v>10977,9108870797+78,7168144396i</v>
      </c>
      <c r="G129" s="43" t="str">
        <f>IMDIV($E129, 'Dados do Enunciado'!$G$11)</f>
        <v>741,81818181818+459,737618306301i</v>
      </c>
      <c r="H129" s="43" t="str">
        <f>IMPRODUCT('Dados do Enunciado'!$G$11,'Regul_Rend - Complet_FluxoConst'!F129)</f>
        <v>219,558217741594+1,574336288792i</v>
      </c>
      <c r="I129" s="44" t="str">
        <f>IMDIV(H129,'Vazio - Completo_FluxoConstante'!$B$16)</f>
        <v>9,34893048378352-27,4433563416392i</v>
      </c>
      <c r="J129" s="44" t="str">
        <f t="shared" si="9"/>
        <v>751,167112301964+432,294261964662i</v>
      </c>
      <c r="K129" s="44" t="str">
        <f>IMSUM(IMPRODUCT('Dados do Enunciado'!$C$17,'Regul_Rend - Complet_FluxoConst'!J129),H129)</f>
        <v>216,829639373634+15,0033142831448i</v>
      </c>
      <c r="L129" s="45" t="str">
        <f t="shared" si="10"/>
        <v>216,829639373634+15,0033142831448i</v>
      </c>
      <c r="M129" s="45" t="str">
        <f>IMPRODUCT(IMDIV('Vazio - Completo_FluxoConstante'!$B$16,IMSUM('Dados do Enunciado'!$C$17,'Vazio - Completo_FluxoConstante'!$B$16)),'Regul_Rend - Complet_FluxoConst'!L129)</f>
        <v>216,377867843202+14,9723209239317i</v>
      </c>
      <c r="N129" s="45" t="str">
        <f>IMDIV(M129,'Dados do Enunciado'!$G$11)</f>
        <v>10818,8933921601+748,616046196585i</v>
      </c>
      <c r="O129" s="45" t="str">
        <f t="shared" si="8"/>
        <v>10818,8933921601+748,616046196585i</v>
      </c>
      <c r="P129" s="5" t="str">
        <f t="shared" si="12"/>
        <v>14,8363636363636+9,19475236612603i</v>
      </c>
      <c r="Q129" s="5" t="str">
        <f>IMSUM(IMPRODUCT('Vazio - Completo_FluxoConstante'!$H$21,'Regul_Rend - Complet_FluxoConst'!$P129),$B$7)</f>
        <v>10840,6513317248+671,29804094021i</v>
      </c>
      <c r="R129" s="44" t="str">
        <f>IMPRODUCT('Dados do Enunciado'!$G$11,'Regul_Rend - Complet_FluxoConst'!$Q129)</f>
        <v>216,813026634496+13,4259608188042i</v>
      </c>
      <c r="S129" s="44" t="str">
        <f>IMSUM(IMDIV('Regul_Rend - Complet_FluxoConst'!$R129,'Vazio - Completo_FluxoConstante'!$H$16),IMDIV($P129,'Dados do Enunciado'!$G$11))</f>
        <v>750,11830448826+457,531230570739i</v>
      </c>
      <c r="T129" s="45" t="str">
        <f t="shared" si="13"/>
        <v>216,813026634496+13,4259608188042i</v>
      </c>
      <c r="U129" s="45" t="str">
        <f>IMDIV(T129, 'Dados do Enunciado'!$G$11)</f>
        <v>10840,6513317248+671,29804094021i</v>
      </c>
      <c r="V129" s="42">
        <f>IMREAL(IMPRODUCT(IMDIV(IMSUB(IMABS($O129), 'Regul_Rend - Complet_FluxoConst'!$B$7),'Regul_Rend - Complet_FluxoConst'!$B$7),100))</f>
        <v>-1.4112472612912399</v>
      </c>
      <c r="W129" s="46">
        <f>IMREAL(IMPRODUCT(IMDIV(IMSUB(IMABS($U129),'Regul_Rend - Complet_FluxoConst'!$B$7),'Regul_Rend - Complet_FluxoConst'!$B$7),100))</f>
        <v>-1.25985252381091</v>
      </c>
      <c r="X129" s="42">
        <f t="shared" si="11"/>
        <v>96.362128456546003</v>
      </c>
      <c r="Y129" s="46">
        <f t="shared" si="14"/>
        <v>96.6949429688393</v>
      </c>
    </row>
    <row r="130" spans="1:25" x14ac:dyDescent="0.25">
      <c r="A130" s="42">
        <v>193000</v>
      </c>
      <c r="B130" s="42">
        <f>$A130*'Dados do Enunciado'!$C$25</f>
        <v>164050</v>
      </c>
      <c r="C130" s="42">
        <f>$A130*'Dados do Enunciado'!$E$25</f>
        <v>-101669.05871502895</v>
      </c>
      <c r="D130" s="42">
        <f>($A130/'Dados do Enunciado'!$A$11)*100</f>
        <v>77.2</v>
      </c>
      <c r="E130" s="43" t="str">
        <f>COMPLEX(($A130/$B$7)*'Dados do Enunciado'!$C$25, -($A130/$B$7)*'Dados do Enunciado'!$E$25)</f>
        <v>14,9136363636364+9,24264170136627i</v>
      </c>
      <c r="F130" s="43" t="str">
        <f>IMSUM(IMPRODUCT('Dados do Enunciado'!$A$17, 'Regul_Rend - Complet_FluxoConst'!$E130), 'Regul_Rend - Complet_FluxoConst'!$B$7)</f>
        <v>10977,7958396166+79,1267978481399i</v>
      </c>
      <c r="G130" s="43" t="str">
        <f>IMDIV($E130, 'Dados do Enunciado'!$G$11)</f>
        <v>745,68181818182+462,132085068314i</v>
      </c>
      <c r="H130" s="43" t="str">
        <f>IMPRODUCT('Dados do Enunciado'!$G$11,'Regul_Rend - Complet_FluxoConst'!F130)</f>
        <v>219,555916792332+1,5825359569628i</v>
      </c>
      <c r="I130" s="44" t="str">
        <f>IMDIV(H130,'Vazio - Completo_FluxoConstante'!$B$16)</f>
        <v>9,34986193125165-27,4427262696332i</v>
      </c>
      <c r="J130" s="44" t="str">
        <f t="shared" si="9"/>
        <v>755,031680113072+434,689358798681i</v>
      </c>
      <c r="K130" s="44" t="str">
        <f>IMSUM(IMPRODUCT('Dados do Enunciado'!$C$17,'Regul_Rend - Complet_FluxoConst'!J130),H130)</f>
        <v>216,810734810917+15,0814579526523i</v>
      </c>
      <c r="L130" s="45" t="str">
        <f t="shared" si="10"/>
        <v>216,810734810917+15,0814579526523i</v>
      </c>
      <c r="M130" s="45" t="str">
        <f>IMPRODUCT(IMDIV('Vazio - Completo_FluxoConstante'!$B$16,IMSUM('Dados do Enunciado'!$C$17,'Vazio - Completo_FluxoConstante'!$B$16)),'Regul_Rend - Complet_FluxoConst'!L130)</f>
        <v>216,359002571552+15,0503017620773i</v>
      </c>
      <c r="N130" s="45" t="str">
        <f>IMDIV(M130,'Dados do Enunciado'!$G$11)</f>
        <v>10817,9501285776+752,515088103865i</v>
      </c>
      <c r="O130" s="45" t="str">
        <f t="shared" ref="O130:O193" si="15">N130</f>
        <v>10817,9501285776+752,515088103865i</v>
      </c>
      <c r="P130" s="5" t="str">
        <f t="shared" si="12"/>
        <v>14,9136363636364+9,24264170136627i</v>
      </c>
      <c r="Q130" s="5" t="str">
        <f>IMSUM(IMPRODUCT('Vazio - Completo_FluxoConstante'!$H$21,'Regul_Rend - Complet_FluxoConst'!$P130),$B$7)</f>
        <v>10839,8213907442+674,794384903443i</v>
      </c>
      <c r="R130" s="44" t="str">
        <f>IMPRODUCT('Dados do Enunciado'!$G$11,'Regul_Rend - Complet_FluxoConst'!$Q130)</f>
        <v>216,796427814884+13,4958876980689i</v>
      </c>
      <c r="S130" s="44" t="str">
        <f>IMSUM(IMDIV('Regul_Rend - Complet_FluxoConst'!$R130,'Vazio - Completo_FluxoConstante'!$H$16),IMDIV($P130,'Dados do Enunciado'!$G$11))</f>
        <v>753,98219228183+459,928527648941i</v>
      </c>
      <c r="T130" s="45" t="str">
        <f t="shared" si="13"/>
        <v>216,796427814884+13,4958876980689i</v>
      </c>
      <c r="U130" s="45" t="str">
        <f>IMDIV(T130, 'Dados do Enunciado'!$G$11)</f>
        <v>10839,8213907442+674,794384903445i</v>
      </c>
      <c r="V130" s="42">
        <f>IMREAL(IMPRODUCT(IMDIV(IMSUB(IMABS($O130), 'Regul_Rend - Complet_FluxoConst'!$B$7),'Regul_Rend - Complet_FluxoConst'!$B$7),100))</f>
        <v>-1.4173485405358399</v>
      </c>
      <c r="W130" s="46">
        <f>IMREAL(IMPRODUCT(IMDIV(IMSUB(IMABS($U130),'Regul_Rend - Complet_FluxoConst'!$B$7),'Regul_Rend - Complet_FluxoConst'!$B$7),100))</f>
        <v>-1.26541327731082</v>
      </c>
      <c r="X130" s="42">
        <f t="shared" si="11"/>
        <v>96.355623761176403</v>
      </c>
      <c r="Y130" s="46">
        <f t="shared" si="14"/>
        <v>96.688947447488104</v>
      </c>
    </row>
    <row r="131" spans="1:25" x14ac:dyDescent="0.25">
      <c r="A131" s="42">
        <v>194000</v>
      </c>
      <c r="B131" s="42">
        <f>$A131*'Dados do Enunciado'!$C$25</f>
        <v>164900</v>
      </c>
      <c r="C131" s="42">
        <f>$A131*'Dados do Enunciado'!$E$25</f>
        <v>-102195.84140267158</v>
      </c>
      <c r="D131" s="42">
        <f>($A131/'Dados do Enunciado'!$A$11)*100</f>
        <v>77.600000000000009</v>
      </c>
      <c r="E131" s="43" t="str">
        <f>COMPLEX(($A131/$B$7)*'Dados do Enunciado'!$C$25, -($A131/$B$7)*'Dados do Enunciado'!$E$25)</f>
        <v>14,9909090909091+9,29053103660651i</v>
      </c>
      <c r="F131" s="43" t="str">
        <f>IMSUM(IMPRODUCT('Dados do Enunciado'!$A$17, 'Regul_Rend - Complet_FluxoConst'!$E131), 'Regul_Rend - Complet_FluxoConst'!$B$7)</f>
        <v>10977,6807921535+79,5367812566794i</v>
      </c>
      <c r="G131" s="43" t="str">
        <f>IMDIV($E131, 'Dados do Enunciado'!$G$11)</f>
        <v>749,545454545455+464,526551830325i</v>
      </c>
      <c r="H131" s="43" t="str">
        <f>IMPRODUCT('Dados do Enunciado'!$G$11,'Regul_Rend - Complet_FluxoConst'!F131)</f>
        <v>219,55361584307+1,59073562513359i</v>
      </c>
      <c r="I131" s="44" t="str">
        <f>IMDIV(H131,'Vazio - Completo_FluxoConstante'!$B$16)</f>
        <v>9,35079337871977-27,4420961976272i</v>
      </c>
      <c r="J131" s="44" t="str">
        <f t="shared" si="9"/>
        <v>758,896247924175+437,084455632698i</v>
      </c>
      <c r="K131" s="44" t="str">
        <f>IMSUM(IMPRODUCT('Dados do Enunciado'!$C$17,'Regul_Rend - Complet_FluxoConst'!J131),H131)</f>
        <v>216,7918302482+15,1596016221597i</v>
      </c>
      <c r="L131" s="45" t="str">
        <f t="shared" si="10"/>
        <v>216,7918302482+15,1596016221597i</v>
      </c>
      <c r="M131" s="45" t="str">
        <f>IMPRODUCT(IMDIV('Vazio - Completo_FluxoConstante'!$B$16,IMSUM('Dados do Enunciado'!$C$17,'Vazio - Completo_FluxoConstante'!$B$16)),'Regul_Rend - Complet_FluxoConst'!L131)</f>
        <v>216,340137299903+15,1282826002227i</v>
      </c>
      <c r="N131" s="45" t="str">
        <f>IMDIV(M131,'Dados do Enunciado'!$G$11)</f>
        <v>10817,0068649951+756,414130011135i</v>
      </c>
      <c r="O131" s="45" t="str">
        <f t="shared" si="15"/>
        <v>10817,0068649951+756,414130011135i</v>
      </c>
      <c r="P131" s="5" t="str">
        <f t="shared" si="12"/>
        <v>14,9909090909091+9,29053103660651i</v>
      </c>
      <c r="Q131" s="5" t="str">
        <f>IMSUM(IMPRODUCT('Vazio - Completo_FluxoConstante'!$H$21,'Regul_Rend - Complet_FluxoConst'!$P131),$B$7)</f>
        <v>10838,9914497636+678,290728866673i</v>
      </c>
      <c r="R131" s="44" t="str">
        <f>IMPRODUCT('Dados do Enunciado'!$G$11,'Regul_Rend - Complet_FluxoConst'!$Q131)</f>
        <v>216,779828995272+13,5658145773335i</v>
      </c>
      <c r="S131" s="44" t="str">
        <f>IMSUM(IMDIV('Regul_Rend - Complet_FluxoConst'!$R131,'Vazio - Completo_FluxoConstante'!$H$16),IMDIV($P131,'Dados do Enunciado'!$G$11))</f>
        <v>757,846080075395+462,325824727142i</v>
      </c>
      <c r="T131" s="45" t="str">
        <f t="shared" si="13"/>
        <v>216,779828995272+13,5658145773335i</v>
      </c>
      <c r="U131" s="45" t="str">
        <f>IMDIV(T131, 'Dados do Enunciado'!$G$11)</f>
        <v>10838,9914497636+678,290728866675i</v>
      </c>
      <c r="V131" s="42">
        <f>IMREAL(IMPRODUCT(IMDIV(IMSUB(IMABS($O131), 'Regul_Rend - Complet_FluxoConst'!$B$7),'Regul_Rend - Complet_FluxoConst'!$B$7),100))</f>
        <v>-1.4234367059689099</v>
      </c>
      <c r="W131" s="46">
        <f>IMREAL(IMPRODUCT(IMDIV(IMSUB(IMABS($U131),'Regul_Rend - Complet_FluxoConst'!$B$7),'Regul_Rend - Complet_FluxoConst'!$B$7),100))</f>
        <v>-1.2709635345410299</v>
      </c>
      <c r="X131" s="42">
        <f t="shared" si="11"/>
        <v>96.349058518259696</v>
      </c>
      <c r="Y131" s="46">
        <f t="shared" si="14"/>
        <v>96.682897127237396</v>
      </c>
    </row>
    <row r="132" spans="1:25" x14ac:dyDescent="0.25">
      <c r="A132" s="42">
        <v>195000</v>
      </c>
      <c r="B132" s="42">
        <f>$A132*'Dados do Enunciado'!$C$25</f>
        <v>165750</v>
      </c>
      <c r="C132" s="42">
        <f>$A132*'Dados do Enunciado'!$E$25</f>
        <v>-102722.62409031422</v>
      </c>
      <c r="D132" s="42">
        <f>($A132/'Dados do Enunciado'!$A$11)*100</f>
        <v>78</v>
      </c>
      <c r="E132" s="43" t="str">
        <f>COMPLEX(($A132/$B$7)*'Dados do Enunciado'!$C$25, -($A132/$B$7)*'Dados do Enunciado'!$E$25)</f>
        <v>15,0681818181818+9,33842037184675i</v>
      </c>
      <c r="F132" s="43" t="str">
        <f>IMSUM(IMPRODUCT('Dados do Enunciado'!$A$17, 'Regul_Rend - Complet_FluxoConst'!$E132), 'Regul_Rend - Complet_FluxoConst'!$B$7)</f>
        <v>10977,5657446903+79,9467646652189i</v>
      </c>
      <c r="G132" s="43" t="str">
        <f>IMDIV($E132, 'Dados do Enunciado'!$G$11)</f>
        <v>753,40909090909+466,921018592337i</v>
      </c>
      <c r="H132" s="43" t="str">
        <f>IMPRODUCT('Dados do Enunciado'!$G$11,'Regul_Rend - Complet_FluxoConst'!F132)</f>
        <v>219,551314893806+1,59893529330438i</v>
      </c>
      <c r="I132" s="44" t="str">
        <f>IMDIV(H132,'Vazio - Completo_FluxoConstante'!$B$16)</f>
        <v>9,35172482618781-27,4414661256209i</v>
      </c>
      <c r="J132" s="44" t="str">
        <f t="shared" si="9"/>
        <v>762,760815735278+439,479552466716i</v>
      </c>
      <c r="K132" s="44" t="str">
        <f>IMSUM(IMPRODUCT('Dados do Enunciado'!$C$17,'Regul_Rend - Complet_FluxoConst'!J132),H132)</f>
        <v>216,772925685482+15,2377452916671i</v>
      </c>
      <c r="L132" s="45" t="str">
        <f t="shared" si="10"/>
        <v>216,772925685482+15,2377452916671i</v>
      </c>
      <c r="M132" s="45" t="str">
        <f>IMPRODUCT(IMDIV('Vazio - Completo_FluxoConstante'!$B$16,IMSUM('Dados do Enunciado'!$C$17,'Vazio - Completo_FluxoConstante'!$B$16)),'Regul_Rend - Complet_FluxoConst'!L132)</f>
        <v>216,321272028252+15,2062634383681i</v>
      </c>
      <c r="N132" s="45" t="str">
        <f>IMDIV(M132,'Dados do Enunciado'!$G$11)</f>
        <v>10816,0636014126+760,313171918405i</v>
      </c>
      <c r="O132" s="45" t="str">
        <f t="shared" si="15"/>
        <v>10816,0636014126+760,313171918405i</v>
      </c>
      <c r="P132" s="5" t="str">
        <f t="shared" si="12"/>
        <v>15,0681818181818+9,33842037184675i</v>
      </c>
      <c r="Q132" s="5" t="str">
        <f>IMSUM(IMPRODUCT('Vazio - Completo_FluxoConstante'!$H$21,'Regul_Rend - Complet_FluxoConst'!$P132),$B$7)</f>
        <v>10838,1615087829+681,787072829902i</v>
      </c>
      <c r="R132" s="44" t="str">
        <f>IMPRODUCT('Dados do Enunciado'!$G$11,'Regul_Rend - Complet_FluxoConst'!$Q132)</f>
        <v>216,763230175658+13,635741456598i</v>
      </c>
      <c r="S132" s="44" t="str">
        <f>IMSUM(IMDIV('Regul_Rend - Complet_FluxoConst'!$R132,'Vazio - Completo_FluxoConstante'!$H$16),IMDIV($P132,'Dados do Enunciado'!$G$11))</f>
        <v>761,70996786896+464,723121805344i</v>
      </c>
      <c r="T132" s="45" t="str">
        <f t="shared" si="13"/>
        <v>216,763230175658+13,635741456598i</v>
      </c>
      <c r="U132" s="45" t="str">
        <f>IMDIV(T132, 'Dados do Enunciado'!$G$11)</f>
        <v>10838,1615087829+681,7870728299i</v>
      </c>
      <c r="V132" s="42">
        <f>IMREAL(IMPRODUCT(IMDIV(IMSUB(IMABS($O132), 'Regul_Rend - Complet_FluxoConst'!$B$7),'Regul_Rend - Complet_FluxoConst'!$B$7),100))</f>
        <v>-1.4295117551604899</v>
      </c>
      <c r="W132" s="46">
        <f>IMREAL(IMPRODUCT(IMDIV(IMSUB(IMABS($U132),'Regul_Rend - Complet_FluxoConst'!$B$7),'Regul_Rend - Complet_FluxoConst'!$B$7),100))</f>
        <v>-1.27650329373206</v>
      </c>
      <c r="X132" s="42">
        <f t="shared" si="11"/>
        <v>96.342433697606594</v>
      </c>
      <c r="Y132" s="46">
        <f t="shared" si="14"/>
        <v>96.676792883190799</v>
      </c>
    </row>
    <row r="133" spans="1:25" x14ac:dyDescent="0.25">
      <c r="A133" s="42">
        <v>196000</v>
      </c>
      <c r="B133" s="42">
        <f>$A133*'Dados do Enunciado'!$C$25</f>
        <v>166600</v>
      </c>
      <c r="C133" s="42">
        <f>$A133*'Dados do Enunciado'!$E$25</f>
        <v>-103249.40677795686</v>
      </c>
      <c r="D133" s="42">
        <f>($A133/'Dados do Enunciado'!$A$11)*100</f>
        <v>78.400000000000006</v>
      </c>
      <c r="E133" s="43" t="str">
        <f>COMPLEX(($A133/$B$7)*'Dados do Enunciado'!$C$25, -($A133/$B$7)*'Dados do Enunciado'!$E$25)</f>
        <v>15,1454545454545+9,38630970708699i</v>
      </c>
      <c r="F133" s="43" t="str">
        <f>IMSUM(IMPRODUCT('Dados do Enunciado'!$A$17, 'Regul_Rend - Complet_FluxoConst'!$E133), 'Regul_Rend - Complet_FluxoConst'!$B$7)</f>
        <v>10977,4506972272+80,3567480737583i</v>
      </c>
      <c r="G133" s="43" t="str">
        <f>IMDIV($E133, 'Dados do Enunciado'!$G$11)</f>
        <v>757,272727272725+469,31548535435i</v>
      </c>
      <c r="H133" s="43" t="str">
        <f>IMPRODUCT('Dados do Enunciado'!$G$11,'Regul_Rend - Complet_FluxoConst'!F133)</f>
        <v>219,549013944544+1,60713496147517i</v>
      </c>
      <c r="I133" s="44" t="str">
        <f>IMDIV(H133,'Vazio - Completo_FluxoConstante'!$B$16)</f>
        <v>9,35265627365593-27,4408360536149i</v>
      </c>
      <c r="J133" s="44" t="str">
        <f t="shared" si="9"/>
        <v>766,625383546381+441,874649300735i</v>
      </c>
      <c r="K133" s="44" t="str">
        <f>IMSUM(IMPRODUCT('Dados do Enunciado'!$C$17,'Regul_Rend - Complet_FluxoConst'!J133),H133)</f>
        <v>216,754021122765+15,3158889611746i</v>
      </c>
      <c r="L133" s="45" t="str">
        <f t="shared" si="10"/>
        <v>216,754021122765+15,3158889611746i</v>
      </c>
      <c r="M133" s="45" t="str">
        <f>IMPRODUCT(IMDIV('Vazio - Completo_FluxoConstante'!$B$16,IMSUM('Dados do Enunciado'!$C$17,'Vazio - Completo_FluxoConstante'!$B$16)),'Regul_Rend - Complet_FluxoConst'!L133)</f>
        <v>216,302406756602+15,2842442765136i</v>
      </c>
      <c r="N133" s="45" t="str">
        <f>IMDIV(M133,'Dados do Enunciado'!$G$11)</f>
        <v>10815,1203378301+764,21221382568i</v>
      </c>
      <c r="O133" s="45" t="str">
        <f t="shared" si="15"/>
        <v>10815,1203378301+764,21221382568i</v>
      </c>
      <c r="P133" s="5" t="str">
        <f t="shared" si="12"/>
        <v>15,1454545454545+9,38630970708699i</v>
      </c>
      <c r="Q133" s="5" t="str">
        <f>IMSUM(IMPRODUCT('Vazio - Completo_FluxoConstante'!$H$21,'Regul_Rend - Complet_FluxoConst'!$P133),$B$7)</f>
        <v>10837,3315678024+685,283416793131i</v>
      </c>
      <c r="R133" s="44" t="str">
        <f>IMPRODUCT('Dados do Enunciado'!$G$11,'Regul_Rend - Complet_FluxoConst'!$Q133)</f>
        <v>216,746631356048+13,7056683358626i</v>
      </c>
      <c r="S133" s="44" t="str">
        <f>IMSUM(IMDIV('Regul_Rend - Complet_FluxoConst'!$R133,'Vazio - Completo_FluxoConstante'!$H$16),IMDIV($P133,'Dados do Enunciado'!$G$11))</f>
        <v>765,573855662525+467,120418883547i</v>
      </c>
      <c r="T133" s="45" t="str">
        <f t="shared" si="13"/>
        <v>216,746631356048+13,7056683358626i</v>
      </c>
      <c r="U133" s="45" t="str">
        <f>IMDIV(T133, 'Dados do Enunciado'!$G$11)</f>
        <v>10837,3315678024+685,28341679313i</v>
      </c>
      <c r="V133" s="42">
        <f>IMREAL(IMPRODUCT(IMDIV(IMSUB(IMABS($O133), 'Regul_Rend - Complet_FluxoConst'!$B$7),'Regul_Rend - Complet_FluxoConst'!$B$7),100))</f>
        <v>-1.4355736856853401</v>
      </c>
      <c r="W133" s="46">
        <f>IMREAL(IMPRODUCT(IMDIV(IMSUB(IMABS($U133),'Regul_Rend - Complet_FluxoConst'!$B$7),'Regul_Rend - Complet_FluxoConst'!$B$7),100))</f>
        <v>-1.2820325531138701</v>
      </c>
      <c r="X133" s="42">
        <f t="shared" si="11"/>
        <v>96.335750249446903</v>
      </c>
      <c r="Y133" s="46">
        <f t="shared" si="14"/>
        <v>96.670635572760702</v>
      </c>
    </row>
    <row r="134" spans="1:25" x14ac:dyDescent="0.25">
      <c r="A134" s="42">
        <v>197000</v>
      </c>
      <c r="B134" s="42">
        <f>$A134*'Dados do Enunciado'!$C$25</f>
        <v>167450</v>
      </c>
      <c r="C134" s="42">
        <f>$A134*'Dados do Enunciado'!$E$25</f>
        <v>-103776.1894655995</v>
      </c>
      <c r="D134" s="42">
        <f>($A134/'Dados do Enunciado'!$A$11)*100</f>
        <v>78.8</v>
      </c>
      <c r="E134" s="43" t="str">
        <f>COMPLEX(($A134/$B$7)*'Dados do Enunciado'!$C$25, -($A134/$B$7)*'Dados do Enunciado'!$E$25)</f>
        <v>15,2227272727273+9,43419904232723i</v>
      </c>
      <c r="F134" s="43" t="str">
        <f>IMSUM(IMPRODUCT('Dados do Enunciado'!$A$17, 'Regul_Rend - Complet_FluxoConst'!$E134), 'Regul_Rend - Complet_FluxoConst'!$B$7)</f>
        <v>10977,3356497641+80,7667314822983i</v>
      </c>
      <c r="G134" s="43" t="str">
        <f>IMDIV($E134, 'Dados do Enunciado'!$G$11)</f>
        <v>761,136363636365+471,709952116361i</v>
      </c>
      <c r="H134" s="43" t="str">
        <f>IMPRODUCT('Dados do Enunciado'!$G$11,'Regul_Rend - Complet_FluxoConst'!F134)</f>
        <v>219,546712995282+1,61533462964597i</v>
      </c>
      <c r="I134" s="44" t="str">
        <f>IMDIV(H134,'Vazio - Completo_FluxoConstante'!$B$16)</f>
        <v>9,35358772112405-27,4402059816089i</v>
      </c>
      <c r="J134" s="44" t="str">
        <f t="shared" si="9"/>
        <v>770,489951357489+444,269746134752i</v>
      </c>
      <c r="K134" s="44" t="str">
        <f>IMSUM(IMPRODUCT('Dados do Enunciado'!$C$17,'Regul_Rend - Complet_FluxoConst'!J134),H134)</f>
        <v>216,735116560048+15,3940326306821i</v>
      </c>
      <c r="L134" s="45" t="str">
        <f t="shared" si="10"/>
        <v>216,735116560048+15,3940326306821i</v>
      </c>
      <c r="M134" s="45" t="str">
        <f>IMPRODUCT(IMDIV('Vazio - Completo_FluxoConstante'!$B$16,IMSUM('Dados do Enunciado'!$C$17,'Vazio - Completo_FluxoConstante'!$B$16)),'Regul_Rend - Complet_FluxoConst'!L134)</f>
        <v>216,283541484953+15,3622251146592i</v>
      </c>
      <c r="N134" s="45" t="str">
        <f>IMDIV(M134,'Dados do Enunciado'!$G$11)</f>
        <v>10814,1770742476+768,11125573296i</v>
      </c>
      <c r="O134" s="45" t="str">
        <f t="shared" si="15"/>
        <v>10814,1770742476+768,11125573296i</v>
      </c>
      <c r="P134" s="5" t="str">
        <f t="shared" si="12"/>
        <v>15,2227272727273+9,43419904232723i</v>
      </c>
      <c r="Q134" s="5" t="str">
        <f>IMSUM(IMPRODUCT('Vazio - Completo_FluxoConstante'!$H$21,'Regul_Rend - Complet_FluxoConst'!$P134),$B$7)</f>
        <v>10836,5016268218+688,779760756364i</v>
      </c>
      <c r="R134" s="44" t="str">
        <f>IMPRODUCT('Dados do Enunciado'!$G$11,'Regul_Rend - Complet_FluxoConst'!$Q134)</f>
        <v>216,730032536436+13,7755952151273i</v>
      </c>
      <c r="S134" s="44" t="str">
        <f>IMSUM(IMDIV('Regul_Rend - Complet_FluxoConst'!$R134,'Vazio - Completo_FluxoConstante'!$H$16),IMDIV($P134,'Dados do Enunciado'!$G$11))</f>
        <v>769,437743456095+469,517715961748i</v>
      </c>
      <c r="T134" s="45" t="str">
        <f t="shared" si="13"/>
        <v>216,730032536436+13,7755952151273i</v>
      </c>
      <c r="U134" s="45" t="str">
        <f>IMDIV(T134, 'Dados do Enunciado'!$G$11)</f>
        <v>10836,5016268218+688,779760756365i</v>
      </c>
      <c r="V134" s="42">
        <f>IMREAL(IMPRODUCT(IMDIV(IMSUB(IMABS($O134), 'Regul_Rend - Complet_FluxoConst'!$B$7),'Regul_Rend - Complet_FluxoConst'!$B$7),100))</f>
        <v>-1.4416224951228001</v>
      </c>
      <c r="W134" s="46">
        <f>IMREAL(IMPRODUCT(IMDIV(IMSUB(IMABS($U134),'Regul_Rend - Complet_FluxoConst'!$B$7),'Regul_Rend - Complet_FluxoConst'!$B$7),100))</f>
        <v>-1.2875513109247401</v>
      </c>
      <c r="X134" s="42">
        <f t="shared" si="11"/>
        <v>96.329009104921198</v>
      </c>
      <c r="Y134" s="46">
        <f t="shared" si="14"/>
        <v>96.664426036124894</v>
      </c>
    </row>
    <row r="135" spans="1:25" x14ac:dyDescent="0.25">
      <c r="A135" s="42">
        <v>198000</v>
      </c>
      <c r="B135" s="42">
        <f>$A135*'Dados do Enunciado'!$C$25</f>
        <v>168300</v>
      </c>
      <c r="C135" s="42">
        <f>$A135*'Dados do Enunciado'!$E$25</f>
        <v>-104302.97215324212</v>
      </c>
      <c r="D135" s="42">
        <f>($A135/'Dados do Enunciado'!$A$11)*100</f>
        <v>79.2</v>
      </c>
      <c r="E135" s="43" t="str">
        <f>COMPLEX(($A135/$B$7)*'Dados do Enunciado'!$C$25, -($A135/$B$7)*'Dados do Enunciado'!$E$25)</f>
        <v>15,3+9,48208837756747i</v>
      </c>
      <c r="F135" s="43" t="str">
        <f>IMSUM(IMPRODUCT('Dados do Enunciado'!$A$17, 'Regul_Rend - Complet_FluxoConst'!$E135), 'Regul_Rend - Complet_FluxoConst'!$B$7)</f>
        <v>10977,2206023009+81,1767148908377i</v>
      </c>
      <c r="G135" s="43" t="str">
        <f>IMDIV($E135, 'Dados do Enunciado'!$G$11)</f>
        <v>765+474,104418878374i</v>
      </c>
      <c r="H135" s="43" t="str">
        <f>IMPRODUCT('Dados do Enunciado'!$G$11,'Regul_Rend - Complet_FluxoConst'!F135)</f>
        <v>219,544412046018+1,62353429781675i</v>
      </c>
      <c r="I135" s="44" t="str">
        <f>IMDIV(H135,'Vazio - Completo_FluxoConstante'!$B$16)</f>
        <v>9,35451916859209-27,4395759096026i</v>
      </c>
      <c r="J135" s="44" t="str">
        <f t="shared" si="9"/>
        <v>774,354519168592+446,664842968771i</v>
      </c>
      <c r="K135" s="44" t="str">
        <f>IMSUM(IMPRODUCT('Dados do Enunciado'!$C$17,'Regul_Rend - Complet_FluxoConst'!J135),H135)</f>
        <v>216,716211997329+15,4721763001894i</v>
      </c>
      <c r="L135" s="45" t="str">
        <f t="shared" si="10"/>
        <v>216,716211997329+15,4721763001894i</v>
      </c>
      <c r="M135" s="45" t="str">
        <f>IMPRODUCT(IMDIV('Vazio - Completo_FluxoConstante'!$B$16,IMSUM('Dados do Enunciado'!$C$17,'Vazio - Completo_FluxoConstante'!$B$16)),'Regul_Rend - Complet_FluxoConst'!L135)</f>
        <v>216,264676213301+15,4402059528045i</v>
      </c>
      <c r="N135" s="45" t="str">
        <f>IMDIV(M135,'Dados do Enunciado'!$G$11)</f>
        <v>10813,233810665+772,010297640225i</v>
      </c>
      <c r="O135" s="45" t="str">
        <f t="shared" si="15"/>
        <v>10813,233810665+772,010297640225i</v>
      </c>
      <c r="P135" s="5" t="str">
        <f t="shared" si="12"/>
        <v>15,3+9,48208837756747i</v>
      </c>
      <c r="Q135" s="5" t="str">
        <f>IMSUM(IMPRODUCT('Vazio - Completo_FluxoConstante'!$H$21,'Regul_Rend - Complet_FluxoConst'!$P135),$B$7)</f>
        <v>10835,6716858412+692,276104719593i</v>
      </c>
      <c r="R135" s="44" t="str">
        <f>IMPRODUCT('Dados do Enunciado'!$G$11,'Regul_Rend - Complet_FluxoConst'!$Q135)</f>
        <v>216,713433716824+13,8455220943919i</v>
      </c>
      <c r="S135" s="44" t="str">
        <f>IMSUM(IMDIV('Regul_Rend - Complet_FluxoConst'!$R135,'Vazio - Completo_FluxoConstante'!$H$16),IMDIV($P135,'Dados do Enunciado'!$G$11))</f>
        <v>773,30163124966+471,915013039951i</v>
      </c>
      <c r="T135" s="45" t="str">
        <f t="shared" si="13"/>
        <v>216,713433716824+13,8455220943919i</v>
      </c>
      <c r="U135" s="45" t="str">
        <f>IMDIV(T135, 'Dados do Enunciado'!$G$11)</f>
        <v>10835,6716858412+692,276104719595i</v>
      </c>
      <c r="V135" s="42">
        <f>IMREAL(IMPRODUCT(IMDIV(IMSUB(IMABS($O135), 'Regul_Rend - Complet_FluxoConst'!$B$7),'Regul_Rend - Complet_FluxoConst'!$B$7),100))</f>
        <v>-1.44765818105779</v>
      </c>
      <c r="W135" s="46">
        <f>IMREAL(IMPRODUCT(IMDIV(IMSUB(IMABS($U135),'Regul_Rend - Complet_FluxoConst'!$B$7),'Regul_Rend - Complet_FluxoConst'!$B$7),100))</f>
        <v>-1.29305956540235</v>
      </c>
      <c r="X135" s="42">
        <f t="shared" si="11"/>
        <v>96.322211176559208</v>
      </c>
      <c r="Y135" s="46">
        <f t="shared" si="14"/>
        <v>96.658165096645305</v>
      </c>
    </row>
    <row r="136" spans="1:25" x14ac:dyDescent="0.25">
      <c r="A136" s="42">
        <v>199000</v>
      </c>
      <c r="B136" s="42">
        <f>$A136*'Dados do Enunciado'!$C$25</f>
        <v>169150</v>
      </c>
      <c r="C136" s="42">
        <f>$A136*'Dados do Enunciado'!$E$25</f>
        <v>-104829.75484088477</v>
      </c>
      <c r="D136" s="42">
        <f>($A136/'Dados do Enunciado'!$A$11)*100</f>
        <v>79.600000000000009</v>
      </c>
      <c r="E136" s="43" t="str">
        <f>COMPLEX(($A136/$B$7)*'Dados do Enunciado'!$C$25, -($A136/$B$7)*'Dados do Enunciado'!$E$25)</f>
        <v>15,3772727272727+9,52997771280771i</v>
      </c>
      <c r="F136" s="43" t="str">
        <f>IMSUM(IMPRODUCT('Dados do Enunciado'!$A$17, 'Regul_Rend - Complet_FluxoConst'!$E136), 'Regul_Rend - Complet_FluxoConst'!$B$7)</f>
        <v>10977,1055548378+81,5866982993772i</v>
      </c>
      <c r="G136" s="43" t="str">
        <f>IMDIV($E136, 'Dados do Enunciado'!$G$11)</f>
        <v>768,863636363635+476,498885640385i</v>
      </c>
      <c r="H136" s="43" t="str">
        <f>IMPRODUCT('Dados do Enunciado'!$G$11,'Regul_Rend - Complet_FluxoConst'!F136)</f>
        <v>219,542111096756+1,63173396598754i</v>
      </c>
      <c r="I136" s="44" t="str">
        <f>IMDIV(H136,'Vazio - Completo_FluxoConstante'!$B$16)</f>
        <v>9,35545061606021-27,4389458375966i</v>
      </c>
      <c r="J136" s="44" t="str">
        <f t="shared" si="9"/>
        <v>778,219086979695+449,059939802788i</v>
      </c>
      <c r="K136" s="44" t="str">
        <f>IMSUM(IMPRODUCT('Dados do Enunciado'!$C$17,'Regul_Rend - Complet_FluxoConst'!J136),H136)</f>
        <v>216,697307434613+15,5503199696969i</v>
      </c>
      <c r="L136" s="45" t="str">
        <f t="shared" si="10"/>
        <v>216,697307434613+15,5503199696969i</v>
      </c>
      <c r="M136" s="45" t="str">
        <f>IMPRODUCT(IMDIV('Vazio - Completo_FluxoConstante'!$B$16,IMSUM('Dados do Enunciado'!$C$17,'Vazio - Completo_FluxoConstante'!$B$16)),'Regul_Rend - Complet_FluxoConst'!L136)</f>
        <v>216,245810941652+15,51818679095i</v>
      </c>
      <c r="N136" s="45" t="str">
        <f>IMDIV(M136,'Dados do Enunciado'!$G$11)</f>
        <v>10812,2905470826+775,9093395475i</v>
      </c>
      <c r="O136" s="45" t="str">
        <f t="shared" si="15"/>
        <v>10812,2905470826+775,9093395475i</v>
      </c>
      <c r="P136" s="5" t="str">
        <f t="shared" si="12"/>
        <v>15,3772727272727+9,52997771280771i</v>
      </c>
      <c r="Q136" s="5" t="str">
        <f>IMSUM(IMPRODUCT('Vazio - Completo_FluxoConstante'!$H$21,'Regul_Rend - Complet_FluxoConst'!$P136),$B$7)</f>
        <v>10834,8417448606+695,772448682823i</v>
      </c>
      <c r="R136" s="44" t="str">
        <f>IMPRODUCT('Dados do Enunciado'!$G$11,'Regul_Rend - Complet_FluxoConst'!$Q136)</f>
        <v>216,696834897212+13,9154489736565i</v>
      </c>
      <c r="S136" s="44" t="str">
        <f>IMSUM(IMDIV('Regul_Rend - Complet_FluxoConst'!$R136,'Vazio - Completo_FluxoConstante'!$H$16),IMDIV($P136,'Dados do Enunciado'!$G$11))</f>
        <v>777,165519043225+474,312310118152i</v>
      </c>
      <c r="T136" s="45" t="str">
        <f t="shared" si="13"/>
        <v>216,696834897212+13,9154489736565i</v>
      </c>
      <c r="U136" s="45" t="str">
        <f>IMDIV(T136, 'Dados do Enunciado'!$G$11)</f>
        <v>10834,8417448606+695,772448682825i</v>
      </c>
      <c r="V136" s="42">
        <f>IMREAL(IMPRODUCT(IMDIV(IMSUB(IMABS($O136), 'Regul_Rend - Complet_FluxoConst'!$B$7),'Regul_Rend - Complet_FluxoConst'!$B$7),100))</f>
        <v>-1.45368074107628</v>
      </c>
      <c r="W136" s="46">
        <f>IMREAL(IMPRODUCT(IMDIV(IMSUB(IMABS($U136),'Regul_Rend - Complet_FluxoConst'!$B$7),'Regul_Rend - Complet_FluxoConst'!$B$7),100))</f>
        <v>-1.2985573147882301</v>
      </c>
      <c r="X136" s="42">
        <f t="shared" si="11"/>
        <v>96.315357358736392</v>
      </c>
      <c r="Y136" s="46">
        <f t="shared" si="14"/>
        <v>96.651853561292299</v>
      </c>
    </row>
    <row r="137" spans="1:25" x14ac:dyDescent="0.25">
      <c r="A137" s="42">
        <v>200000</v>
      </c>
      <c r="B137" s="42">
        <f>$A137*'Dados do Enunciado'!$C$25</f>
        <v>170000</v>
      </c>
      <c r="C137" s="42">
        <f>$A137*'Dados do Enunciado'!$E$25</f>
        <v>-105356.53752852741</v>
      </c>
      <c r="D137" s="42">
        <f>($A137/'Dados do Enunciado'!$A$11)*100</f>
        <v>80</v>
      </c>
      <c r="E137" s="43" t="str">
        <f>COMPLEX(($A137/$B$7)*'Dados do Enunciado'!$C$25, -($A137/$B$7)*'Dados do Enunciado'!$E$25)</f>
        <v>15,4545454545455+9,57786704804795i</v>
      </c>
      <c r="F137" s="43" t="str">
        <f>IMSUM(IMPRODUCT('Dados do Enunciado'!$A$17, 'Regul_Rend - Complet_FluxoConst'!$E137), 'Regul_Rend - Complet_FluxoConst'!$B$7)</f>
        <v>10976,9905073747+81,9966817079171i</v>
      </c>
      <c r="G137" s="43" t="str">
        <f>IMDIV($E137, 'Dados do Enunciado'!$G$11)</f>
        <v>772,727272727275+478,893352402398i</v>
      </c>
      <c r="H137" s="43" t="str">
        <f>IMPRODUCT('Dados do Enunciado'!$G$11,'Regul_Rend - Complet_FluxoConst'!F137)</f>
        <v>219,539810147494+1,63993363415834i</v>
      </c>
      <c r="I137" s="44" t="str">
        <f>IMDIV(H137,'Vazio - Completo_FluxoConstante'!$B$16)</f>
        <v>9,35638206352833-27,4383157655906i</v>
      </c>
      <c r="J137" s="44" t="str">
        <f t="shared" si="9"/>
        <v>782,083654790803+451,455036636807i</v>
      </c>
      <c r="K137" s="44" t="str">
        <f>IMSUM(IMPRODUCT('Dados do Enunciado'!$C$17,'Regul_Rend - Complet_FluxoConst'!J137),H137)</f>
        <v>216,678402871896+15,6284636392044i</v>
      </c>
      <c r="L137" s="45" t="str">
        <f t="shared" si="10"/>
        <v>216,678402871896+15,6284636392044i</v>
      </c>
      <c r="M137" s="45" t="str">
        <f>IMPRODUCT(IMDIV('Vazio - Completo_FluxoConstante'!$B$16,IMSUM('Dados do Enunciado'!$C$17,'Vazio - Completo_FluxoConstante'!$B$16)),'Regul_Rend - Complet_FluxoConst'!L137)</f>
        <v>216,226945670003+15,5961676290956i</v>
      </c>
      <c r="N137" s="45" t="str">
        <f>IMDIV(M137,'Dados do Enunciado'!$G$11)</f>
        <v>10811,3472835002+779,80838145478i</v>
      </c>
      <c r="O137" s="45" t="str">
        <f t="shared" si="15"/>
        <v>10811,3472835002+779,80838145478i</v>
      </c>
      <c r="P137" s="5" t="str">
        <f t="shared" si="12"/>
        <v>15,4545454545455+9,57786704804795i</v>
      </c>
      <c r="Q137" s="5" t="str">
        <f>IMSUM(IMPRODUCT('Vazio - Completo_FluxoConstante'!$H$21,'Regul_Rend - Complet_FluxoConst'!$P137),$B$7)</f>
        <v>10834,01180388+699,268792646056i</v>
      </c>
      <c r="R137" s="44" t="str">
        <f>IMPRODUCT('Dados do Enunciado'!$G$11,'Regul_Rend - Complet_FluxoConst'!$Q137)</f>
        <v>216,6802360776+13,9853758529211i</v>
      </c>
      <c r="S137" s="44" t="str">
        <f>IMSUM(IMDIV('Regul_Rend - Complet_FluxoConst'!$R137,'Vazio - Completo_FluxoConstante'!$H$16),IMDIV($P137,'Dados do Enunciado'!$G$11))</f>
        <v>781,029406836795+476,709607196355i</v>
      </c>
      <c r="T137" s="45" t="str">
        <f t="shared" si="13"/>
        <v>216,6802360776+13,9853758529211i</v>
      </c>
      <c r="U137" s="45" t="str">
        <f>IMDIV(T137, 'Dados do Enunciado'!$G$11)</f>
        <v>10834,01180388+699,268792646055i</v>
      </c>
      <c r="V137" s="42">
        <f>IMREAL(IMPRODUCT(IMDIV(IMSUB(IMABS($O137), 'Regul_Rend - Complet_FluxoConst'!$B$7),'Regul_Rend - Complet_FluxoConst'!$B$7),100))</f>
        <v>-1.4596901727734299</v>
      </c>
      <c r="W137" s="46">
        <f>IMREAL(IMPRODUCT(IMDIV(IMSUB(IMABS($U137),'Regul_Rend - Complet_FluxoConst'!$B$7),'Regul_Rend - Complet_FluxoConst'!$B$7),100))</f>
        <v>-1.30404455732679</v>
      </c>
      <c r="X137" s="42">
        <f t="shared" si="11"/>
        <v>96.308448528127997</v>
      </c>
      <c r="Y137" s="46">
        <f t="shared" si="14"/>
        <v>96.645492221046609</v>
      </c>
    </row>
    <row r="138" spans="1:25" x14ac:dyDescent="0.25">
      <c r="A138" s="42">
        <v>201000</v>
      </c>
      <c r="B138" s="42">
        <f>$A138*'Dados do Enunciado'!$C$25</f>
        <v>170850</v>
      </c>
      <c r="C138" s="42">
        <f>$A138*'Dados do Enunciado'!$E$25</f>
        <v>-105883.32021617005</v>
      </c>
      <c r="D138" s="42">
        <f>($A138/'Dados do Enunciado'!$A$11)*100</f>
        <v>80.400000000000006</v>
      </c>
      <c r="E138" s="43" t="str">
        <f>COMPLEX(($A138/$B$7)*'Dados do Enunciado'!$C$25, -($A138/$B$7)*'Dados do Enunciado'!$E$25)</f>
        <v>15,5318181818182+9,62575638328819i</v>
      </c>
      <c r="F138" s="43" t="str">
        <f>IMSUM(IMPRODUCT('Dados do Enunciado'!$A$17, 'Regul_Rend - Complet_FluxoConst'!$E138), 'Regul_Rend - Complet_FluxoConst'!$B$7)</f>
        <v>10976,8754599116+82,4066651164566i</v>
      </c>
      <c r="G138" s="43" t="str">
        <f>IMDIV($E138, 'Dados do Enunciado'!$G$11)</f>
        <v>776,59090909091+481,287819164409i</v>
      </c>
      <c r="H138" s="43" t="str">
        <f>IMPRODUCT('Dados do Enunciado'!$G$11,'Regul_Rend - Complet_FluxoConst'!F138)</f>
        <v>219,537509198232+1,64813330232913i</v>
      </c>
      <c r="I138" s="44" t="str">
        <f>IMDIV(H138,'Vazio - Completo_FluxoConstante'!$B$16)</f>
        <v>9,35731351099645-27,4376856935846i</v>
      </c>
      <c r="J138" s="44" t="str">
        <f t="shared" si="9"/>
        <v>785,948222601907+453,850133470824i</v>
      </c>
      <c r="K138" s="44" t="str">
        <f>IMSUM(IMPRODUCT('Dados do Enunciado'!$C$17,'Regul_Rend - Complet_FluxoConst'!J138),H138)</f>
        <v>216,659498309179+15,7066073087118i</v>
      </c>
      <c r="L138" s="45" t="str">
        <f t="shared" si="10"/>
        <v>216,659498309179+15,7066073087118i</v>
      </c>
      <c r="M138" s="45" t="str">
        <f>IMPRODUCT(IMDIV('Vazio - Completo_FluxoConstante'!$B$16,IMSUM('Dados do Enunciado'!$C$17,'Vazio - Completo_FluxoConstante'!$B$16)),'Regul_Rend - Complet_FluxoConst'!L138)</f>
        <v>216,208080398353+15,674148467241i</v>
      </c>
      <c r="N138" s="45" t="str">
        <f>IMDIV(M138,'Dados do Enunciado'!$G$11)</f>
        <v>10810,4040199176+783,70742336205i</v>
      </c>
      <c r="O138" s="45" t="str">
        <f t="shared" si="15"/>
        <v>10810,4040199176+783,70742336205i</v>
      </c>
      <c r="P138" s="5" t="str">
        <f t="shared" si="12"/>
        <v>15,5318181818182+9,62575638328819i</v>
      </c>
      <c r="Q138" s="5" t="str">
        <f>IMSUM(IMPRODUCT('Vazio - Completo_FluxoConstante'!$H$21,'Regul_Rend - Complet_FluxoConst'!$P138),$B$7)</f>
        <v>10833,1818628994+702,765136609285i</v>
      </c>
      <c r="R138" s="44" t="str">
        <f>IMPRODUCT('Dados do Enunciado'!$G$11,'Regul_Rend - Complet_FluxoConst'!$Q138)</f>
        <v>216,663637257988+14,0553027321857i</v>
      </c>
      <c r="S138" s="44" t="str">
        <f>IMSUM(IMDIV('Regul_Rend - Complet_FluxoConst'!$R138,'Vazio - Completo_FluxoConstante'!$H$16),IMDIV($P138,'Dados do Enunciado'!$G$11))</f>
        <v>784,89329463036+479,106904274556i</v>
      </c>
      <c r="T138" s="45" t="str">
        <f t="shared" si="13"/>
        <v>216,663637257988+14,0553027321857i</v>
      </c>
      <c r="U138" s="45" t="str">
        <f>IMDIV(T138, 'Dados do Enunciado'!$G$11)</f>
        <v>10833,1818628994+702,765136609285i</v>
      </c>
      <c r="V138" s="42">
        <f>IMREAL(IMPRODUCT(IMDIV(IMSUB(IMABS($O138), 'Regul_Rend - Complet_FluxoConst'!$B$7),'Regul_Rend - Complet_FluxoConst'!$B$7),100))</f>
        <v>-1.4656864737489701</v>
      </c>
      <c r="W138" s="46">
        <f>IMREAL(IMPRODUCT(IMDIV(IMSUB(IMABS($U138),'Regul_Rend - Complet_FluxoConst'!$B$7),'Regul_Rend - Complet_FluxoConst'!$B$7),100))</f>
        <v>-1.3095212912655101</v>
      </c>
      <c r="X138" s="42">
        <f t="shared" si="11"/>
        <v>96.301485544141798</v>
      </c>
      <c r="Y138" s="46">
        <f t="shared" si="14"/>
        <v>96.639081851297007</v>
      </c>
    </row>
    <row r="139" spans="1:25" x14ac:dyDescent="0.25">
      <c r="A139" s="42">
        <v>202000</v>
      </c>
      <c r="B139" s="42">
        <f>$A139*'Dados do Enunciado'!$C$25</f>
        <v>171700</v>
      </c>
      <c r="C139" s="42">
        <f>$A139*'Dados do Enunciado'!$E$25</f>
        <v>-106410.10290381267</v>
      </c>
      <c r="D139" s="42">
        <f>($A139/'Dados do Enunciado'!$A$11)*100</f>
        <v>80.800000000000011</v>
      </c>
      <c r="E139" s="43" t="str">
        <f>COMPLEX(($A139/$B$7)*'Dados do Enunciado'!$C$25, -($A139/$B$7)*'Dados do Enunciado'!$E$25)</f>
        <v>15,6090909090909+9,67364571852842i</v>
      </c>
      <c r="F139" s="43" t="str">
        <f>IMSUM(IMPRODUCT('Dados do Enunciado'!$A$17, 'Regul_Rend - Complet_FluxoConst'!$E139), 'Regul_Rend - Complet_FluxoConst'!$B$7)</f>
        <v>10976,7604124484+82,816648524996i</v>
      </c>
      <c r="G139" s="43" t="str">
        <f>IMDIV($E139, 'Dados do Enunciado'!$G$11)</f>
        <v>780,454545454545+483,682285926421i</v>
      </c>
      <c r="H139" s="43" t="str">
        <f>IMPRODUCT('Dados do Enunciado'!$G$11,'Regul_Rend - Complet_FluxoConst'!F139)</f>
        <v>219,535208248968+1,65633297049992i</v>
      </c>
      <c r="I139" s="44" t="str">
        <f>IMDIV(H139,'Vazio - Completo_FluxoConstante'!$B$16)</f>
        <v>9,35824495846449-27,4370556215783i</v>
      </c>
      <c r="J139" s="44" t="str">
        <f t="shared" si="9"/>
        <v>789,81279041301+456,245230304843i</v>
      </c>
      <c r="K139" s="44" t="str">
        <f>IMSUM(IMPRODUCT('Dados do Enunciado'!$C$17,'Regul_Rend - Complet_FluxoConst'!J139),H139)</f>
        <v>216,64059374646+15,7847509782193i</v>
      </c>
      <c r="L139" s="45" t="str">
        <f t="shared" si="10"/>
        <v>216,64059374646+15,7847509782193i</v>
      </c>
      <c r="M139" s="45" t="str">
        <f>IMPRODUCT(IMDIV('Vazio - Completo_FluxoConstante'!$B$16,IMSUM('Dados do Enunciado'!$C$17,'Vazio - Completo_FluxoConstante'!$B$16)),'Regul_Rend - Complet_FluxoConst'!L139)</f>
        <v>216,189215126701+15,7521293053865i</v>
      </c>
      <c r="N139" s="45" t="str">
        <f>IMDIV(M139,'Dados do Enunciado'!$G$11)</f>
        <v>10809,460756335+787,606465269325i</v>
      </c>
      <c r="O139" s="45" t="str">
        <f t="shared" si="15"/>
        <v>10809,460756335+787,606465269325i</v>
      </c>
      <c r="P139" s="5" t="str">
        <f t="shared" si="12"/>
        <v>15,6090909090909+9,67364571852842i</v>
      </c>
      <c r="Q139" s="5" t="str">
        <f>IMSUM(IMPRODUCT('Vazio - Completo_FluxoConstante'!$H$21,'Regul_Rend - Complet_FluxoConst'!$P139),$B$7)</f>
        <v>10832,3519219188+706,261480572514i</v>
      </c>
      <c r="R139" s="44" t="str">
        <f>IMPRODUCT('Dados do Enunciado'!$G$11,'Regul_Rend - Complet_FluxoConst'!$Q139)</f>
        <v>216,647038438376+14,1252296114503i</v>
      </c>
      <c r="S139" s="44" t="str">
        <f>IMSUM(IMDIV('Regul_Rend - Complet_FluxoConst'!$R139,'Vazio - Completo_FluxoConstante'!$H$16),IMDIV($P139,'Dados do Enunciado'!$G$11))</f>
        <v>788,757182423925+481,504201352757i</v>
      </c>
      <c r="T139" s="45" t="str">
        <f t="shared" si="13"/>
        <v>216,647038438376+14,1252296114503i</v>
      </c>
      <c r="U139" s="45" t="str">
        <f>IMDIV(T139, 'Dados do Enunciado'!$G$11)</f>
        <v>10832,3519219188+706,261480572515i</v>
      </c>
      <c r="V139" s="42">
        <f>IMREAL(IMPRODUCT(IMDIV(IMSUB(IMABS($O139), 'Regul_Rend - Complet_FluxoConst'!$B$7),'Regul_Rend - Complet_FluxoConst'!$B$7),100))</f>
        <v>-1.47166964160379</v>
      </c>
      <c r="W139" s="46">
        <f>IMREAL(IMPRODUCT(IMDIV(IMSUB(IMABS($U139),'Regul_Rend - Complet_FluxoConst'!$B$7),'Regul_Rend - Complet_FluxoConst'!$B$7),100))</f>
        <v>-1.31498751485485</v>
      </c>
      <c r="X139" s="42">
        <f t="shared" si="11"/>
        <v>96.2944692493421</v>
      </c>
      <c r="Y139" s="46">
        <f t="shared" si="14"/>
        <v>96.632623212218704</v>
      </c>
    </row>
    <row r="140" spans="1:25" x14ac:dyDescent="0.25">
      <c r="A140" s="42">
        <v>203000</v>
      </c>
      <c r="B140" s="42">
        <f>$A140*'Dados do Enunciado'!$C$25</f>
        <v>172550</v>
      </c>
      <c r="C140" s="42">
        <f>$A140*'Dados do Enunciado'!$E$25</f>
        <v>-106936.88559145531</v>
      </c>
      <c r="D140" s="42">
        <f>($A140/'Dados do Enunciado'!$A$11)*100</f>
        <v>81.2</v>
      </c>
      <c r="E140" s="43" t="str">
        <f>COMPLEX(($A140/$B$7)*'Dados do Enunciado'!$C$25, -($A140/$B$7)*'Dados do Enunciado'!$E$25)</f>
        <v>15,6863636363636+9,72153505376866i</v>
      </c>
      <c r="F140" s="43" t="str">
        <f>IMSUM(IMPRODUCT('Dados do Enunciado'!$A$17, 'Regul_Rend - Complet_FluxoConst'!$E140), 'Regul_Rend - Complet_FluxoConst'!$B$7)</f>
        <v>10976,6453649853+83,2266319335355i</v>
      </c>
      <c r="G140" s="43" t="str">
        <f>IMDIV($E140, 'Dados do Enunciado'!$G$11)</f>
        <v>784,31818181818+486,076752688433i</v>
      </c>
      <c r="H140" s="43" t="str">
        <f>IMPRODUCT('Dados do Enunciado'!$G$11,'Regul_Rend - Complet_FluxoConst'!F140)</f>
        <v>219,532907299706+1,66453263867071i</v>
      </c>
      <c r="I140" s="44" t="str">
        <f>IMDIV(H140,'Vazio - Completo_FluxoConstante'!$B$16)</f>
        <v>9,35917640593261-27,4364255495723i</v>
      </c>
      <c r="J140" s="44" t="str">
        <f t="shared" ref="J140:J203" si="16">IMSUM(I140,G140)</f>
        <v>793,677358224113+458,640327138861i</v>
      </c>
      <c r="K140" s="44" t="str">
        <f>IMSUM(IMPRODUCT('Dados do Enunciado'!$C$17,'Regul_Rend - Complet_FluxoConst'!J140),H140)</f>
        <v>216,621689183744+15,8628946477267i</v>
      </c>
      <c r="L140" s="45" t="str">
        <f t="shared" ref="L140:L203" si="17">K140</f>
        <v>216,621689183744+15,8628946477267i</v>
      </c>
      <c r="M140" s="45" t="str">
        <f>IMPRODUCT(IMDIV('Vazio - Completo_FluxoConstante'!$B$16,IMSUM('Dados do Enunciado'!$C$17,'Vazio - Completo_FluxoConstante'!$B$16)),'Regul_Rend - Complet_FluxoConst'!L140)</f>
        <v>216,170349855052+15,8301101435319i</v>
      </c>
      <c r="N140" s="45" t="str">
        <f>IMDIV(M140,'Dados do Enunciado'!$G$11)</f>
        <v>10808,5174927526+791,505507176595i</v>
      </c>
      <c r="O140" s="45" t="str">
        <f t="shared" si="15"/>
        <v>10808,5174927526+791,505507176595i</v>
      </c>
      <c r="P140" s="5" t="str">
        <f t="shared" si="12"/>
        <v>15,6863636363636+9,72153505376866i</v>
      </c>
      <c r="Q140" s="5" t="str">
        <f>IMSUM(IMPRODUCT('Vazio - Completo_FluxoConstante'!$H$21,'Regul_Rend - Complet_FluxoConst'!$P140),$B$7)</f>
        <v>10831,5219809382+709,757824535743i</v>
      </c>
      <c r="R140" s="44" t="str">
        <f>IMPRODUCT('Dados do Enunciado'!$G$11,'Regul_Rend - Complet_FluxoConst'!$Q140)</f>
        <v>216,630439618764+14,1951564907149i</v>
      </c>
      <c r="S140" s="44" t="str">
        <f>IMSUM(IMDIV('Regul_Rend - Complet_FluxoConst'!$R140,'Vazio - Completo_FluxoConstante'!$H$16),IMDIV($P140,'Dados do Enunciado'!$G$11))</f>
        <v>792,62107021749+483,901498430959i</v>
      </c>
      <c r="T140" s="45" t="str">
        <f t="shared" si="13"/>
        <v>216,630439618764+14,1951564907149i</v>
      </c>
      <c r="U140" s="45" t="str">
        <f>IMDIV(T140, 'Dados do Enunciado'!$G$11)</f>
        <v>10831,5219809382+709,757824535745i</v>
      </c>
      <c r="V140" s="42">
        <f>IMREAL(IMPRODUCT(IMDIV(IMSUB(IMABS($O140), 'Regul_Rend - Complet_FluxoConst'!$B$7),'Regul_Rend - Complet_FluxoConst'!$B$7),100))</f>
        <v>-1.4776396739433499</v>
      </c>
      <c r="W140" s="46">
        <f>IMREAL(IMPRODUCT(IMDIV(IMSUB(IMABS($U140),'Regul_Rend - Complet_FluxoConst'!$B$7),'Regul_Rend - Complet_FluxoConst'!$B$7),100))</f>
        <v>-1.3204432263480901</v>
      </c>
      <c r="X140" s="42">
        <f t="shared" ref="X140:X203" si="18">IMREAL(IMDIV($B140,IMREAL(IMPRODUCT(K140,IMCONJUGATE(J140)))))*100</f>
        <v>96.287400469853907</v>
      </c>
      <c r="Y140" s="46">
        <f t="shared" si="14"/>
        <v>96.626117049144895</v>
      </c>
    </row>
    <row r="141" spans="1:25" x14ac:dyDescent="0.25">
      <c r="A141" s="42">
        <v>204000</v>
      </c>
      <c r="B141" s="42">
        <f>$A141*'Dados do Enunciado'!$C$25</f>
        <v>173400</v>
      </c>
      <c r="C141" s="42">
        <f>$A141*'Dados do Enunciado'!$E$25</f>
        <v>-107463.66827909795</v>
      </c>
      <c r="D141" s="42">
        <f>($A141/'Dados do Enunciado'!$A$11)*100</f>
        <v>81.599999999999994</v>
      </c>
      <c r="E141" s="43" t="str">
        <f>COMPLEX(($A141/$B$7)*'Dados do Enunciado'!$C$25, -($A141/$B$7)*'Dados do Enunciado'!$E$25)</f>
        <v>15,7636363636364+9,76942438900891i</v>
      </c>
      <c r="F141" s="43" t="str">
        <f>IMSUM(IMPRODUCT('Dados do Enunciado'!$A$17, 'Regul_Rend - Complet_FluxoConst'!$E141), 'Regul_Rend - Complet_FluxoConst'!$B$7)</f>
        <v>10976,5303175222+83,6366153420754i</v>
      </c>
      <c r="G141" s="43" t="str">
        <f>IMDIV($E141, 'Dados do Enunciado'!$G$11)</f>
        <v>788,18181818182+488,471219450445i</v>
      </c>
      <c r="H141" s="43" t="str">
        <f>IMPRODUCT('Dados do Enunciado'!$G$11,'Regul_Rend - Complet_FluxoConst'!F141)</f>
        <v>219,530606350444+1,67273230684151i</v>
      </c>
      <c r="I141" s="44" t="str">
        <f>IMDIV(H141,'Vazio - Completo_FluxoConstante'!$B$16)</f>
        <v>9,36010785340073-27,4357954775663i</v>
      </c>
      <c r="J141" s="44" t="str">
        <f t="shared" si="16"/>
        <v>797,541926035221+461,035423972879i</v>
      </c>
      <c r="K141" s="44" t="str">
        <f>IMSUM(IMPRODUCT('Dados do Enunciado'!$C$17,'Regul_Rend - Complet_FluxoConst'!J141),H141)</f>
        <v>216,602784621027+15,9410383172342i</v>
      </c>
      <c r="L141" s="45" t="str">
        <f t="shared" si="17"/>
        <v>216,602784621027+15,9410383172342i</v>
      </c>
      <c r="M141" s="45" t="str">
        <f>IMPRODUCT(IMDIV('Vazio - Completo_FluxoConstante'!$B$16,IMSUM('Dados do Enunciado'!$C$17,'Vazio - Completo_FluxoConstante'!$B$16)),'Regul_Rend - Complet_FluxoConst'!L141)</f>
        <v>216,151484583403+15,9080909816775i</v>
      </c>
      <c r="N141" s="45" t="str">
        <f>IMDIV(M141,'Dados do Enunciado'!$G$11)</f>
        <v>10807,5742291701+795,404549083875i</v>
      </c>
      <c r="O141" s="45" t="str">
        <f t="shared" si="15"/>
        <v>10807,5742291701+795,404549083875i</v>
      </c>
      <c r="P141" s="5" t="str">
        <f t="shared" ref="P141:P204" si="19">E141</f>
        <v>15,7636363636364+9,76942438900891i</v>
      </c>
      <c r="Q141" s="5" t="str">
        <f>IMSUM(IMPRODUCT('Vazio - Completo_FluxoConstante'!$H$21,'Regul_Rend - Complet_FluxoConst'!$P141),$B$7)</f>
        <v>10830,6920399576+713,254168498976i</v>
      </c>
      <c r="R141" s="44" t="str">
        <f>IMPRODUCT('Dados do Enunciado'!$G$11,'Regul_Rend - Complet_FluxoConst'!$Q141)</f>
        <v>216,613840799152+14,2650833699795i</v>
      </c>
      <c r="S141" s="44" t="str">
        <f>IMSUM(IMDIV('Regul_Rend - Complet_FluxoConst'!$R141,'Vazio - Completo_FluxoConstante'!$H$16),IMDIV($P141,'Dados do Enunciado'!$G$11))</f>
        <v>796,48495801106+486,298795509161i</v>
      </c>
      <c r="T141" s="45" t="str">
        <f t="shared" ref="T141:T204" si="20">$R141</f>
        <v>216,613840799152+14,2650833699795i</v>
      </c>
      <c r="U141" s="45" t="str">
        <f>IMDIV(T141, 'Dados do Enunciado'!$G$11)</f>
        <v>10830,6920399576+713,254168498975i</v>
      </c>
      <c r="V141" s="42">
        <f>IMREAL(IMPRODUCT(IMDIV(IMSUB(IMABS($O141), 'Regul_Rend - Complet_FluxoConst'!$B$7),'Regul_Rend - Complet_FluxoConst'!$B$7),100))</f>
        <v>-1.48359656838236</v>
      </c>
      <c r="W141" s="46">
        <f>IMREAL(IMPRODUCT(IMDIV(IMSUB(IMABS($U141),'Regul_Rend - Complet_FluxoConst'!$B$7),'Regul_Rend - Complet_FluxoConst'!$B$7),100))</f>
        <v>-1.32588842400165</v>
      </c>
      <c r="X141" s="42">
        <f t="shared" si="18"/>
        <v>96.280280015771197</v>
      </c>
      <c r="Y141" s="46">
        <f t="shared" ref="Y141:Y204" si="21">IMREAL(IMDIV($B141,IMREAL(IMPRODUCT($R141,IMCONJUGATE($S141)))))*100</f>
        <v>96.619564092927305</v>
      </c>
    </row>
    <row r="142" spans="1:25" x14ac:dyDescent="0.25">
      <c r="A142" s="42">
        <v>205000</v>
      </c>
      <c r="B142" s="42">
        <f>$A142*'Dados do Enunciado'!$C$25</f>
        <v>174250</v>
      </c>
      <c r="C142" s="42">
        <f>$A142*'Dados do Enunciado'!$E$25</f>
        <v>-107990.45096674059</v>
      </c>
      <c r="D142" s="42">
        <f>($A142/'Dados do Enunciado'!$A$11)*100</f>
        <v>82</v>
      </c>
      <c r="E142" s="43" t="str">
        <f>COMPLEX(($A142/$B$7)*'Dados do Enunciado'!$C$25, -($A142/$B$7)*'Dados do Enunciado'!$E$25)</f>
        <v>15,8409090909091+9,81731372424914i</v>
      </c>
      <c r="F142" s="43" t="str">
        <f>IMSUM(IMPRODUCT('Dados do Enunciado'!$A$17, 'Regul_Rend - Complet_FluxoConst'!$E142), 'Regul_Rend - Complet_FluxoConst'!$B$7)</f>
        <v>10976,4152700591+84,0465987506148i</v>
      </c>
      <c r="G142" s="43" t="str">
        <f>IMDIV($E142, 'Dados do Enunciado'!$G$11)</f>
        <v>792,045454545455+490,865686212457i</v>
      </c>
      <c r="H142" s="43" t="str">
        <f>IMPRODUCT('Dados do Enunciado'!$G$11,'Regul_Rend - Complet_FluxoConst'!F142)</f>
        <v>219,528305401182+1,6809319750123i</v>
      </c>
      <c r="I142" s="44" t="str">
        <f>IMDIV(H142,'Vazio - Completo_FluxoConstante'!$B$16)</f>
        <v>9,36103930086886-27,4351654055602i</v>
      </c>
      <c r="J142" s="44" t="str">
        <f t="shared" si="16"/>
        <v>801,406493846324+463,430520806897i</v>
      </c>
      <c r="K142" s="44" t="str">
        <f>IMSUM(IMPRODUCT('Dados do Enunciado'!$C$17,'Regul_Rend - Complet_FluxoConst'!J142),H142)</f>
        <v>216,58388005831+16,0191819867416i</v>
      </c>
      <c r="L142" s="45" t="str">
        <f t="shared" si="17"/>
        <v>216,58388005831+16,0191819867416i</v>
      </c>
      <c r="M142" s="45" t="str">
        <f>IMPRODUCT(IMDIV('Vazio - Completo_FluxoConstante'!$B$16,IMSUM('Dados do Enunciado'!$C$17,'Vazio - Completo_FluxoConstante'!$B$16)),'Regul_Rend - Complet_FluxoConst'!L142)</f>
        <v>216,132619311753+15,9860718198229i</v>
      </c>
      <c r="N142" s="45" t="str">
        <f>IMDIV(M142,'Dados do Enunciado'!$G$11)</f>
        <v>10806,6309655876+799,303590991145i</v>
      </c>
      <c r="O142" s="45" t="str">
        <f t="shared" si="15"/>
        <v>10806,6309655876+799,303590991145i</v>
      </c>
      <c r="P142" s="5" t="str">
        <f t="shared" si="19"/>
        <v>15,8409090909091+9,81731372424914i</v>
      </c>
      <c r="Q142" s="5" t="str">
        <f>IMSUM(IMPRODUCT('Vazio - Completo_FluxoConstante'!$H$21,'Regul_Rend - Complet_FluxoConst'!$P142),$B$7)</f>
        <v>10829,862098977+716,750512462206i</v>
      </c>
      <c r="R142" s="44" t="str">
        <f>IMPRODUCT('Dados do Enunciado'!$G$11,'Regul_Rend - Complet_FluxoConst'!$Q142)</f>
        <v>216,59724197954+14,3350102492441i</v>
      </c>
      <c r="S142" s="44" t="str">
        <f>IMSUM(IMDIV('Regul_Rend - Complet_FluxoConst'!$R142,'Vazio - Completo_FluxoConstante'!$H$16),IMDIV($P142,'Dados do Enunciado'!$G$11))</f>
        <v>800,348845804625+488,696092587363i</v>
      </c>
      <c r="T142" s="45" t="str">
        <f t="shared" si="20"/>
        <v>216,59724197954+14,3350102492441i</v>
      </c>
      <c r="U142" s="45" t="str">
        <f>IMDIV(T142, 'Dados do Enunciado'!$G$11)</f>
        <v>10829,862098977+716,750512462205i</v>
      </c>
      <c r="V142" s="42">
        <f>IMREAL(IMPRODUCT(IMDIV(IMSUB(IMABS($O142), 'Regul_Rend - Complet_FluxoConst'!$B$7),'Regul_Rend - Complet_FluxoConst'!$B$7),100))</f>
        <v>-1.4895403225366499</v>
      </c>
      <c r="W142" s="46">
        <f>IMREAL(IMPRODUCT(IMDIV(IMSUB(IMABS($U142),'Regul_Rend - Complet_FluxoConst'!$B$7),'Regul_Rend - Complet_FluxoConst'!$B$7),100))</f>
        <v>-1.3313231060748401</v>
      </c>
      <c r="X142" s="42">
        <f t="shared" si="18"/>
        <v>96.273108681535803</v>
      </c>
      <c r="Y142" s="46">
        <f t="shared" si="21"/>
        <v>96.612965060287706</v>
      </c>
    </row>
    <row r="143" spans="1:25" x14ac:dyDescent="0.25">
      <c r="A143" s="42">
        <v>206000</v>
      </c>
      <c r="B143" s="42">
        <f>$A143*'Dados do Enunciado'!$C$25</f>
        <v>175100</v>
      </c>
      <c r="C143" s="42">
        <f>$A143*'Dados do Enunciado'!$E$25</f>
        <v>-108517.23365438322</v>
      </c>
      <c r="D143" s="42">
        <f>($A143/'Dados do Enunciado'!$A$11)*100</f>
        <v>82.399999999999991</v>
      </c>
      <c r="E143" s="43" t="str">
        <f>COMPLEX(($A143/$B$7)*'Dados do Enunciado'!$C$25, -($A143/$B$7)*'Dados do Enunciado'!$E$25)</f>
        <v>15,9181818181818+9,86520305948938i</v>
      </c>
      <c r="F143" s="43" t="str">
        <f>IMSUM(IMPRODUCT('Dados do Enunciado'!$A$17, 'Regul_Rend - Complet_FluxoConst'!$E143), 'Regul_Rend - Complet_FluxoConst'!$B$7)</f>
        <v>10976,3002225959+84,4565821591543i</v>
      </c>
      <c r="G143" s="43" t="str">
        <f>IMDIV($E143, 'Dados do Enunciado'!$G$11)</f>
        <v>795,90909090909+493,260152974469i</v>
      </c>
      <c r="H143" s="43" t="str">
        <f>IMPRODUCT('Dados do Enunciado'!$G$11,'Regul_Rend - Complet_FluxoConst'!F143)</f>
        <v>219,526004451918+1,68913164318309i</v>
      </c>
      <c r="I143" s="44" t="str">
        <f>IMDIV(H143,'Vazio - Completo_FluxoConstante'!$B$16)</f>
        <v>9,36197074833689-27,434535333554i</v>
      </c>
      <c r="J143" s="44" t="str">
        <f t="shared" si="16"/>
        <v>805,271061657427+465,825617640915i</v>
      </c>
      <c r="K143" s="44" t="str">
        <f>IMSUM(IMPRODUCT('Dados do Enunciado'!$C$17,'Regul_Rend - Complet_FluxoConst'!J143),H143)</f>
        <v>216,564975495591+16,0973256562491i</v>
      </c>
      <c r="L143" s="45" t="str">
        <f t="shared" si="17"/>
        <v>216,564975495591+16,0973256562491i</v>
      </c>
      <c r="M143" s="45" t="str">
        <f>IMPRODUCT(IMDIV('Vazio - Completo_FluxoConstante'!$B$16,IMSUM('Dados do Enunciado'!$C$17,'Vazio - Completo_FluxoConstante'!$B$16)),'Regul_Rend - Complet_FluxoConst'!L143)</f>
        <v>216,113754040101+16,0640526579684i</v>
      </c>
      <c r="N143" s="45" t="str">
        <f>IMDIV(M143,'Dados do Enunciado'!$G$11)</f>
        <v>10805,6877020051+803,20263289842i</v>
      </c>
      <c r="O143" s="45" t="str">
        <f t="shared" si="15"/>
        <v>10805,6877020051+803,20263289842i</v>
      </c>
      <c r="P143" s="5" t="str">
        <f t="shared" si="19"/>
        <v>15,9181818181818+9,86520305948938i</v>
      </c>
      <c r="Q143" s="5" t="str">
        <f>IMSUM(IMPRODUCT('Vazio - Completo_FluxoConstante'!$H$21,'Regul_Rend - Complet_FluxoConst'!$P143),$B$7)</f>
        <v>10829,0321579964+720,246856425435i</v>
      </c>
      <c r="R143" s="44" t="str">
        <f>IMPRODUCT('Dados do Enunciado'!$G$11,'Regul_Rend - Complet_FluxoConst'!$Q143)</f>
        <v>216,580643159928+14,4049371285087i</v>
      </c>
      <c r="S143" s="44" t="str">
        <f>IMSUM(IMDIV('Regul_Rend - Complet_FluxoConst'!$R143,'Vazio - Completo_FluxoConstante'!$H$16),IMDIV($P143,'Dados do Enunciado'!$G$11))</f>
        <v>804,21273359819+491,093389665565i</v>
      </c>
      <c r="T143" s="45" t="str">
        <f t="shared" si="20"/>
        <v>216,580643159928+14,4049371285087i</v>
      </c>
      <c r="U143" s="45" t="str">
        <f>IMDIV(T143, 'Dados do Enunciado'!$G$11)</f>
        <v>10829,0321579964+720,246856425435i</v>
      </c>
      <c r="V143" s="42">
        <f>IMREAL(IMPRODUCT(IMDIV(IMSUB(IMABS($O143), 'Regul_Rend - Complet_FluxoConst'!$B$7),'Regul_Rend - Complet_FluxoConst'!$B$7),100))</f>
        <v>-1.4954709340274801</v>
      </c>
      <c r="W143" s="46">
        <f>IMREAL(IMPRODUCT(IMDIV(IMSUB(IMABS($U143),'Regul_Rend - Complet_FluxoConst'!$B$7),'Regul_Rend - Complet_FluxoConst'!$B$7),100))</f>
        <v>-1.3367472708299999</v>
      </c>
      <c r="X143" s="42">
        <f t="shared" si="18"/>
        <v>96.265887246316098</v>
      </c>
      <c r="Y143" s="46">
        <f t="shared" si="21"/>
        <v>96.606320654152796</v>
      </c>
    </row>
    <row r="144" spans="1:25" x14ac:dyDescent="0.25">
      <c r="A144" s="42">
        <v>207000</v>
      </c>
      <c r="B144" s="42">
        <f>$A144*'Dados do Enunciado'!$C$25</f>
        <v>175950</v>
      </c>
      <c r="C144" s="42">
        <f>$A144*'Dados do Enunciado'!$E$25</f>
        <v>-109044.01634202586</v>
      </c>
      <c r="D144" s="42">
        <f>($A144/'Dados do Enunciado'!$A$11)*100</f>
        <v>82.8</v>
      </c>
      <c r="E144" s="43" t="str">
        <f>COMPLEX(($A144/$B$7)*'Dados do Enunciado'!$C$25, -($A144/$B$7)*'Dados do Enunciado'!$E$25)</f>
        <v>15,9954545454545+9,91309239472962i</v>
      </c>
      <c r="F144" s="43" t="str">
        <f>IMSUM(IMPRODUCT('Dados do Enunciado'!$A$17, 'Regul_Rend - Complet_FluxoConst'!$E144), 'Regul_Rend - Complet_FluxoConst'!$B$7)</f>
        <v>10976,1851751328+84,8665655676938i</v>
      </c>
      <c r="G144" s="43" t="str">
        <f>IMDIV($E144, 'Dados do Enunciado'!$G$11)</f>
        <v>799,772727272725+495,654619736481i</v>
      </c>
      <c r="H144" s="43" t="str">
        <f>IMPRODUCT('Dados do Enunciado'!$G$11,'Regul_Rend - Complet_FluxoConst'!F144)</f>
        <v>219,523703502656+1,69733131135388i</v>
      </c>
      <c r="I144" s="44" t="str">
        <f>IMDIV(H144,'Vazio - Completo_FluxoConstante'!$B$16)</f>
        <v>9,36290219580501-27,433905261548i</v>
      </c>
      <c r="J144" s="44" t="str">
        <f t="shared" si="16"/>
        <v>809,13562946853+468,220714474933i</v>
      </c>
      <c r="K144" s="44" t="str">
        <f>IMSUM(IMPRODUCT('Dados do Enunciado'!$C$17,'Regul_Rend - Complet_FluxoConst'!J144),H144)</f>
        <v>216,546070932875+16,1754693257565i</v>
      </c>
      <c r="L144" s="45" t="str">
        <f t="shared" si="17"/>
        <v>216,546070932875+16,1754693257565i</v>
      </c>
      <c r="M144" s="45" t="str">
        <f>IMPRODUCT(IMDIV('Vazio - Completo_FluxoConstante'!$B$16,IMSUM('Dados do Enunciado'!$C$17,'Vazio - Completo_FluxoConstante'!$B$16)),'Regul_Rend - Complet_FluxoConst'!L144)</f>
        <v>216,094888768453+16,1420334961139i</v>
      </c>
      <c r="N144" s="45" t="str">
        <f>IMDIV(M144,'Dados do Enunciado'!$G$11)</f>
        <v>10804,7444384226+807,101674805695i</v>
      </c>
      <c r="O144" s="45" t="str">
        <f t="shared" si="15"/>
        <v>10804,7444384226+807,101674805695i</v>
      </c>
      <c r="P144" s="5" t="str">
        <f t="shared" si="19"/>
        <v>15,9954545454545+9,91309239472962i</v>
      </c>
      <c r="Q144" s="5" t="str">
        <f>IMSUM(IMPRODUCT('Vazio - Completo_FluxoConstante'!$H$21,'Regul_Rend - Complet_FluxoConst'!$P144),$B$7)</f>
        <v>10828,2022170158+723,743200388664i</v>
      </c>
      <c r="R144" s="44" t="str">
        <f>IMPRODUCT('Dados do Enunciado'!$G$11,'Regul_Rend - Complet_FluxoConst'!$Q144)</f>
        <v>216,564044340316+14,4748640077733i</v>
      </c>
      <c r="S144" s="44" t="str">
        <f>IMSUM(IMDIV('Regul_Rend - Complet_FluxoConst'!$R144,'Vazio - Completo_FluxoConstante'!$H$16),IMDIV($P144,'Dados do Enunciado'!$G$11))</f>
        <v>808,076621391755+493,490686743767i</v>
      </c>
      <c r="T144" s="45" t="str">
        <f t="shared" si="20"/>
        <v>216,564044340316+14,4748640077733i</v>
      </c>
      <c r="U144" s="45" t="str">
        <f>IMDIV(T144, 'Dados do Enunciado'!$G$11)</f>
        <v>10828,2022170158+723,743200388665i</v>
      </c>
      <c r="V144" s="42">
        <f>IMREAL(IMPRODUCT(IMDIV(IMSUB(IMABS($O144), 'Regul_Rend - Complet_FluxoConst'!$B$7),'Regul_Rend - Complet_FluxoConst'!$B$7),100))</f>
        <v>-1.5013884004809199</v>
      </c>
      <c r="W144" s="46">
        <f>IMREAL(IMPRODUCT(IMDIV(IMSUB(IMABS($U144),'Regul_Rend - Complet_FluxoConst'!$B$7),'Regul_Rend - Complet_FluxoConst'!$B$7),100))</f>
        <v>-1.34216091653235</v>
      </c>
      <c r="X144" s="42">
        <f t="shared" si="18"/>
        <v>96.2586164743675</v>
      </c>
      <c r="Y144" s="46">
        <f t="shared" si="21"/>
        <v>96.5996315639877</v>
      </c>
    </row>
    <row r="145" spans="1:25" x14ac:dyDescent="0.25">
      <c r="A145" s="42">
        <v>208000</v>
      </c>
      <c r="B145" s="42">
        <f>$A145*'Dados do Enunciado'!$C$25</f>
        <v>176800</v>
      </c>
      <c r="C145" s="42">
        <f>$A145*'Dados do Enunciado'!$E$25</f>
        <v>-109570.7990296685</v>
      </c>
      <c r="D145" s="42">
        <f>($A145/'Dados do Enunciado'!$A$11)*100</f>
        <v>83.2</v>
      </c>
      <c r="E145" s="43" t="str">
        <f>COMPLEX(($A145/$B$7)*'Dados do Enunciado'!$C$25, -($A145/$B$7)*'Dados do Enunciado'!$E$25)</f>
        <v>16,0727272727273+9,96098172996986i</v>
      </c>
      <c r="F145" s="43" t="str">
        <f>IMSUM(IMPRODUCT('Dados do Enunciado'!$A$17, 'Regul_Rend - Complet_FluxoConst'!$E145), 'Regul_Rend - Complet_FluxoConst'!$B$7)</f>
        <v>10976,0701276697+85,2765489762337i</v>
      </c>
      <c r="G145" s="43" t="str">
        <f>IMDIV($E145, 'Dados do Enunciado'!$G$11)</f>
        <v>803,636363636365+498,049086498493i</v>
      </c>
      <c r="H145" s="43" t="str">
        <f>IMPRODUCT('Dados do Enunciado'!$G$11,'Regul_Rend - Complet_FluxoConst'!F145)</f>
        <v>219,521402553394+1,70553097952467i</v>
      </c>
      <c r="I145" s="44" t="str">
        <f>IMDIV(H145,'Vazio - Completo_FluxoConstante'!$B$16)</f>
        <v>9,36383364327314-27,4332751895419i</v>
      </c>
      <c r="J145" s="44" t="str">
        <f t="shared" si="16"/>
        <v>813,000197279638+470,615811308951i</v>
      </c>
      <c r="K145" s="44" t="str">
        <f>IMSUM(IMPRODUCT('Dados do Enunciado'!$C$17,'Regul_Rend - Complet_FluxoConst'!J145),H145)</f>
        <v>216,527166370158+16,253612995264i</v>
      </c>
      <c r="L145" s="45" t="str">
        <f t="shared" si="17"/>
        <v>216,527166370158+16,253612995264i</v>
      </c>
      <c r="M145" s="45" t="str">
        <f>IMPRODUCT(IMDIV('Vazio - Completo_FluxoConstante'!$B$16,IMSUM('Dados do Enunciado'!$C$17,'Vazio - Completo_FluxoConstante'!$B$16)),'Regul_Rend - Complet_FluxoConst'!L145)</f>
        <v>216,076023496803+16,2200143342594i</v>
      </c>
      <c r="N145" s="45" t="str">
        <f>IMDIV(M145,'Dados do Enunciado'!$G$11)</f>
        <v>10803,8011748401+811,00071671297i</v>
      </c>
      <c r="O145" s="45" t="str">
        <f t="shared" si="15"/>
        <v>10803,8011748401+811,00071671297i</v>
      </c>
      <c r="P145" s="5" t="str">
        <f t="shared" si="19"/>
        <v>16,0727272727273+9,96098172996986i</v>
      </c>
      <c r="Q145" s="5" t="str">
        <f>IMSUM(IMPRODUCT('Vazio - Completo_FluxoConstante'!$H$21,'Regul_Rend - Complet_FluxoConst'!$P145),$B$7)</f>
        <v>10827,3722760352+727,239544351897i</v>
      </c>
      <c r="R145" s="44" t="str">
        <f>IMPRODUCT('Dados do Enunciado'!$G$11,'Regul_Rend - Complet_FluxoConst'!$Q145)</f>
        <v>216,547445520704+14,5447908870379i</v>
      </c>
      <c r="S145" s="44" t="str">
        <f>IMSUM(IMDIV('Regul_Rend - Complet_FluxoConst'!$R145,'Vazio - Completo_FluxoConstante'!$H$16),IMDIV($P145,'Dados do Enunciado'!$G$11))</f>
        <v>811,940509185325+495,887983821969i</v>
      </c>
      <c r="T145" s="45" t="str">
        <f t="shared" si="20"/>
        <v>216,547445520704+14,5447908870379i</v>
      </c>
      <c r="U145" s="45" t="str">
        <f>IMDIV(T145, 'Dados do Enunciado'!$G$11)</f>
        <v>10827,3722760352+727,239544351895i</v>
      </c>
      <c r="V145" s="42">
        <f>IMREAL(IMPRODUCT(IMDIV(IMSUB(IMABS($O145), 'Regul_Rend - Complet_FluxoConst'!$B$7),'Regul_Rend - Complet_FluxoConst'!$B$7),100))</f>
        <v>-1.5072927195276999</v>
      </c>
      <c r="W145" s="46">
        <f>IMREAL(IMPRODUCT(IMDIV(IMSUB(IMABS($U145),'Regul_Rend - Complet_FluxoConst'!$B$7),'Regul_Rend - Complet_FluxoConst'!$B$7),100))</f>
        <v>-1.3475640414502099</v>
      </c>
      <c r="X145" s="42">
        <f t="shared" si="18"/>
        <v>96.25129711539519</v>
      </c>
      <c r="Y145" s="46">
        <f t="shared" si="21"/>
        <v>96.59289846611459</v>
      </c>
    </row>
    <row r="146" spans="1:25" x14ac:dyDescent="0.25">
      <c r="A146" s="42">
        <v>209000</v>
      </c>
      <c r="B146" s="42">
        <f>$A146*'Dados do Enunciado'!$C$25</f>
        <v>177650</v>
      </c>
      <c r="C146" s="42">
        <f>$A146*'Dados do Enunciado'!$E$25</f>
        <v>-110097.58171731114</v>
      </c>
      <c r="D146" s="42">
        <f>($A146/'Dados do Enunciado'!$A$11)*100</f>
        <v>83.6</v>
      </c>
      <c r="E146" s="43" t="str">
        <f>COMPLEX(($A146/$B$7)*'Dados do Enunciado'!$C$25, -($A146/$B$7)*'Dados do Enunciado'!$E$25)</f>
        <v>16,15+10,0088710652101i</v>
      </c>
      <c r="F146" s="43" t="str">
        <f>IMSUM(IMPRODUCT('Dados do Enunciado'!$A$17, 'Regul_Rend - Complet_FluxoConst'!$E146), 'Regul_Rend - Complet_FluxoConst'!$B$7)</f>
        <v>10975,9550802066+85,6865323847731i</v>
      </c>
      <c r="G146" s="43" t="str">
        <f>IMDIV($E146, 'Dados do Enunciado'!$G$11)</f>
        <v>807,5+500,443553260505i</v>
      </c>
      <c r="H146" s="43" t="str">
        <f>IMPRODUCT('Dados do Enunciado'!$G$11,'Regul_Rend - Complet_FluxoConst'!F146)</f>
        <v>219,519101604132+1,71373064769546i</v>
      </c>
      <c r="I146" s="44" t="str">
        <f>IMDIV(H146,'Vazio - Completo_FluxoConstante'!$B$16)</f>
        <v>9,36476509074126-27,4326451175359i</v>
      </c>
      <c r="J146" s="44" t="str">
        <f t="shared" si="16"/>
        <v>816,864765090741+473,010908142969i</v>
      </c>
      <c r="K146" s="44" t="str">
        <f>IMSUM(IMPRODUCT('Dados do Enunciado'!$C$17,'Regul_Rend - Complet_FluxoConst'!J146),H146)</f>
        <v>216,508261807441+16,3317566647715i</v>
      </c>
      <c r="L146" s="45" t="str">
        <f t="shared" si="17"/>
        <v>216,508261807441+16,3317566647715i</v>
      </c>
      <c r="M146" s="45" t="str">
        <f>IMPRODUCT(IMDIV('Vazio - Completo_FluxoConstante'!$B$16,IMSUM('Dados do Enunciado'!$C$17,'Vazio - Completo_FluxoConstante'!$B$16)),'Regul_Rend - Complet_FluxoConst'!L146)</f>
        <v>216,057158225153+16,2979951724049i</v>
      </c>
      <c r="N146" s="45" t="str">
        <f>IMDIV(M146,'Dados do Enunciado'!$G$11)</f>
        <v>10802,8579112576+814,899758620245i</v>
      </c>
      <c r="O146" s="45" t="str">
        <f t="shared" si="15"/>
        <v>10802,8579112576+814,899758620245i</v>
      </c>
      <c r="P146" s="5" t="str">
        <f t="shared" si="19"/>
        <v>16,15+10,0088710652101i</v>
      </c>
      <c r="Q146" s="5" t="str">
        <f>IMSUM(IMPRODUCT('Vazio - Completo_FluxoConstante'!$H$21,'Regul_Rend - Complet_FluxoConst'!$P146),$B$7)</f>
        <v>10826,5423350546+730,735888315126i</v>
      </c>
      <c r="R146" s="44" t="str">
        <f>IMPRODUCT('Dados do Enunciado'!$G$11,'Regul_Rend - Complet_FluxoConst'!$Q146)</f>
        <v>216,530846701092+14,6147177663025i</v>
      </c>
      <c r="S146" s="44" t="str">
        <f>IMSUM(IMDIV('Regul_Rend - Complet_FluxoConst'!$R146,'Vazio - Completo_FluxoConstante'!$H$16),IMDIV($P146,'Dados do Enunciado'!$G$11))</f>
        <v>815,80439697889+498,285280900171i</v>
      </c>
      <c r="T146" s="45" t="str">
        <f t="shared" si="20"/>
        <v>216,530846701092+14,6147177663025i</v>
      </c>
      <c r="U146" s="45" t="str">
        <f>IMDIV(T146, 'Dados do Enunciado'!$G$11)</f>
        <v>10826,5423350546+730,735888315125i</v>
      </c>
      <c r="V146" s="42">
        <f>IMREAL(IMPRODUCT(IMDIV(IMSUB(IMABS($O146), 'Regul_Rend - Complet_FluxoConst'!$B$7),'Regul_Rend - Complet_FluxoConst'!$B$7),100))</f>
        <v>-1.51318388880326</v>
      </c>
      <c r="W146" s="46">
        <f>IMREAL(IMPRODUCT(IMDIV(IMSUB(IMABS($U146),'Regul_Rend - Complet_FluxoConst'!$B$7),'Regul_Rend - Complet_FluxoConst'!$B$7),100))</f>
        <v>-1.3529566438548</v>
      </c>
      <c r="X146" s="42">
        <f t="shared" si="18"/>
        <v>96.243929904891502</v>
      </c>
      <c r="Y146" s="46">
        <f t="shared" si="21"/>
        <v>96.586122024025997</v>
      </c>
    </row>
    <row r="147" spans="1:25" x14ac:dyDescent="0.25">
      <c r="A147" s="42">
        <v>210000</v>
      </c>
      <c r="B147" s="42">
        <f>$A147*'Dados do Enunciado'!$C$25</f>
        <v>178500</v>
      </c>
      <c r="C147" s="42">
        <f>$A147*'Dados do Enunciado'!$E$25</f>
        <v>-110624.36440495377</v>
      </c>
      <c r="D147" s="42">
        <f>($A147/'Dados do Enunciado'!$A$11)*100</f>
        <v>84</v>
      </c>
      <c r="E147" s="43" t="str">
        <f>COMPLEX(($A147/$B$7)*'Dados do Enunciado'!$C$25, -($A147/$B$7)*'Dados do Enunciado'!$E$25)</f>
        <v>16,2272727272727+10,0567604004503i</v>
      </c>
      <c r="F147" s="43" t="str">
        <f>IMSUM(IMPRODUCT('Dados do Enunciado'!$A$17, 'Regul_Rend - Complet_FluxoConst'!$E147), 'Regul_Rend - Complet_FluxoConst'!$B$7)</f>
        <v>10975,8400327434+86,0965157933125i</v>
      </c>
      <c r="G147" s="43" t="str">
        <f>IMDIV($E147, 'Dados do Enunciado'!$G$11)</f>
        <v>811,363636363635+502,838020022515i</v>
      </c>
      <c r="H147" s="43" t="str">
        <f>IMPRODUCT('Dados do Enunciado'!$G$11,'Regul_Rend - Complet_FluxoConst'!F147)</f>
        <v>219,516800654868+1,72193031586625i</v>
      </c>
      <c r="I147" s="44" t="str">
        <f>IMDIV(H147,'Vazio - Completo_FluxoConstante'!$B$16)</f>
        <v>9,3656965382093-27,4320150455297i</v>
      </c>
      <c r="J147" s="44" t="str">
        <f t="shared" si="16"/>
        <v>820,729332901844+475,406004976985i</v>
      </c>
      <c r="K147" s="44" t="str">
        <f>IMSUM(IMPRODUCT('Dados do Enunciado'!$C$17,'Regul_Rend - Complet_FluxoConst'!J147),H147)</f>
        <v>216,489357244722+16,4099003342788i</v>
      </c>
      <c r="L147" s="45" t="str">
        <f t="shared" si="17"/>
        <v>216,489357244722+16,4099003342788i</v>
      </c>
      <c r="M147" s="45" t="str">
        <f>IMPRODUCT(IMDIV('Vazio - Completo_FluxoConstante'!$B$16,IMSUM('Dados do Enunciado'!$C$17,'Vazio - Completo_FluxoConstante'!$B$16)),'Regul_Rend - Complet_FluxoConst'!L147)</f>
        <v>216,038292953501+16,3759760105502i</v>
      </c>
      <c r="N147" s="45" t="str">
        <f>IMDIV(M147,'Dados do Enunciado'!$G$11)</f>
        <v>10801,9146476751+818,79880052751i</v>
      </c>
      <c r="O147" s="45" t="str">
        <f t="shared" si="15"/>
        <v>10801,9146476751+818,79880052751i</v>
      </c>
      <c r="P147" s="5" t="str">
        <f t="shared" si="19"/>
        <v>16,2272727272727+10,0567604004503i</v>
      </c>
      <c r="Q147" s="5" t="str">
        <f>IMSUM(IMPRODUCT('Vazio - Completo_FluxoConstante'!$H$21,'Regul_Rend - Complet_FluxoConst'!$P147),$B$7)</f>
        <v>10825,712394074+734,232232278355i</v>
      </c>
      <c r="R147" s="44" t="str">
        <f>IMPRODUCT('Dados do Enunciado'!$G$11,'Regul_Rend - Complet_FluxoConst'!$Q147)</f>
        <v>216,51424788148+14,6846446455671i</v>
      </c>
      <c r="S147" s="44" t="str">
        <f>IMSUM(IMDIV('Regul_Rend - Complet_FluxoConst'!$R147,'Vazio - Completo_FluxoConstante'!$H$16),IMDIV($P147,'Dados do Enunciado'!$G$11))</f>
        <v>819,668284772455+500,68257797837i</v>
      </c>
      <c r="T147" s="45" t="str">
        <f t="shared" si="20"/>
        <v>216,51424788148+14,6846446455671i</v>
      </c>
      <c r="U147" s="45" t="str">
        <f>IMDIV(T147, 'Dados do Enunciado'!$G$11)</f>
        <v>10825,712394074+734,232232278355i</v>
      </c>
      <c r="V147" s="42">
        <f>IMREAL(IMPRODUCT(IMDIV(IMSUB(IMABS($O147), 'Regul_Rend - Complet_FluxoConst'!$B$7),'Regul_Rend - Complet_FluxoConst'!$B$7),100))</f>
        <v>-1.5190619059477</v>
      </c>
      <c r="W147" s="46">
        <f>IMREAL(IMPRODUCT(IMDIV(IMSUB(IMABS($U147),'Regul_Rend - Complet_FluxoConst'!$B$7),'Regul_Rend - Complet_FluxoConst'!$B$7),100))</f>
        <v>-1.3583387220204099</v>
      </c>
      <c r="X147" s="42">
        <f t="shared" si="18"/>
        <v>96.236515564472199</v>
      </c>
      <c r="Y147" s="46">
        <f t="shared" si="21"/>
        <v>96.579302888684907</v>
      </c>
    </row>
    <row r="148" spans="1:25" x14ac:dyDescent="0.25">
      <c r="A148" s="42">
        <v>211000</v>
      </c>
      <c r="B148" s="42">
        <f>$A148*'Dados do Enunciado'!$C$25</f>
        <v>179350</v>
      </c>
      <c r="C148" s="42">
        <f>$A148*'Dados do Enunciado'!$E$25</f>
        <v>-111151.14709259641</v>
      </c>
      <c r="D148" s="42">
        <f>($A148/'Dados do Enunciado'!$A$11)*100</f>
        <v>84.399999999999991</v>
      </c>
      <c r="E148" s="43" t="str">
        <f>COMPLEX(($A148/$B$7)*'Dados do Enunciado'!$C$25, -($A148/$B$7)*'Dados do Enunciado'!$E$25)</f>
        <v>16,3045454545455+10,1046497356906i</v>
      </c>
      <c r="F148" s="43" t="str">
        <f>IMSUM(IMPRODUCT('Dados do Enunciado'!$A$17, 'Regul_Rend - Complet_FluxoConst'!$E148), 'Regul_Rend - Complet_FluxoConst'!$B$7)</f>
        <v>10975,7249852803+86,5064992018525i</v>
      </c>
      <c r="G148" s="43" t="str">
        <f>IMDIV($E148, 'Dados do Enunciado'!$G$11)</f>
        <v>815,227272727275+505,23248678453i</v>
      </c>
      <c r="H148" s="43" t="str">
        <f>IMPRODUCT('Dados do Enunciado'!$G$11,'Regul_Rend - Complet_FluxoConst'!F148)</f>
        <v>219,514499705606+1,73012998403705i</v>
      </c>
      <c r="I148" s="44" t="str">
        <f>IMDIV(H148,'Vazio - Completo_FluxoConstante'!$B$16)</f>
        <v>9,36662798567742-27,4313849735236i</v>
      </c>
      <c r="J148" s="44" t="str">
        <f t="shared" si="16"/>
        <v>824,593900712952+477,801101811006i</v>
      </c>
      <c r="K148" s="44" t="str">
        <f>IMSUM(IMPRODUCT('Dados do Enunciado'!$C$17,'Regul_Rend - Complet_FluxoConst'!J148),H148)</f>
        <v>216,470452682006+16,4880440037863i</v>
      </c>
      <c r="L148" s="45" t="str">
        <f t="shared" si="17"/>
        <v>216,470452682006+16,4880440037863i</v>
      </c>
      <c r="M148" s="45" t="str">
        <f>IMPRODUCT(IMDIV('Vazio - Completo_FluxoConstante'!$B$16,IMSUM('Dados do Enunciado'!$C$17,'Vazio - Completo_FluxoConstante'!$B$16)),'Regul_Rend - Complet_FluxoConst'!L148)</f>
        <v>216,019427681853+16,4539568486958i</v>
      </c>
      <c r="N148" s="45" t="str">
        <f>IMDIV(M148,'Dados do Enunciado'!$G$11)</f>
        <v>10800,9713840926+822,69784243479i</v>
      </c>
      <c r="O148" s="45" t="str">
        <f t="shared" si="15"/>
        <v>10800,9713840926+822,69784243479i</v>
      </c>
      <c r="P148" s="5" t="str">
        <f t="shared" si="19"/>
        <v>16,3045454545455+10,1046497356906i</v>
      </c>
      <c r="Q148" s="5" t="str">
        <f>IMSUM(IMPRODUCT('Vazio - Completo_FluxoConstante'!$H$21,'Regul_Rend - Complet_FluxoConst'!$P148),$B$7)</f>
        <v>10824,8824530934+737,728576241589i</v>
      </c>
      <c r="R148" s="44" t="str">
        <f>IMPRODUCT('Dados do Enunciado'!$G$11,'Regul_Rend - Complet_FluxoConst'!$Q148)</f>
        <v>216,497649061868+14,7545715248318i</v>
      </c>
      <c r="S148" s="44" t="str">
        <f>IMSUM(IMDIV('Regul_Rend - Complet_FluxoConst'!$R148,'Vazio - Completo_FluxoConstante'!$H$16),IMDIV($P148,'Dados do Enunciado'!$G$11))</f>
        <v>823,532172566025+503,079875056575i</v>
      </c>
      <c r="T148" s="45" t="str">
        <f t="shared" si="20"/>
        <v>216,497649061868+14,7545715248318i</v>
      </c>
      <c r="U148" s="45" t="str">
        <f>IMDIV(T148, 'Dados do Enunciado'!$G$11)</f>
        <v>10824,8824530934+737,72857624159i</v>
      </c>
      <c r="V148" s="42">
        <f>IMREAL(IMPRODUCT(IMDIV(IMSUB(IMABS($O148), 'Regul_Rend - Complet_FluxoConst'!$B$7),'Regul_Rend - Complet_FluxoConst'!$B$7),100))</f>
        <v>-1.5249267686058701</v>
      </c>
      <c r="W148" s="46">
        <f>IMREAL(IMPRODUCT(IMDIV(IMSUB(IMABS($U148),'Regul_Rend - Complet_FluxoConst'!$B$7),'Regul_Rend - Complet_FluxoConst'!$B$7),100))</f>
        <v>-1.36371027422425</v>
      </c>
      <c r="X148" s="42">
        <f t="shared" si="18"/>
        <v>96.229054802200594</v>
      </c>
      <c r="Y148" s="46">
        <f t="shared" si="21"/>
        <v>96.572441698818295</v>
      </c>
    </row>
    <row r="149" spans="1:25" x14ac:dyDescent="0.25">
      <c r="A149" s="42">
        <v>212000</v>
      </c>
      <c r="B149" s="42">
        <f>$A149*'Dados do Enunciado'!$C$25</f>
        <v>180200</v>
      </c>
      <c r="C149" s="42">
        <f>$A149*'Dados do Enunciado'!$E$25</f>
        <v>-111677.92978023905</v>
      </c>
      <c r="D149" s="42">
        <f>($A149/'Dados do Enunciado'!$A$11)*100</f>
        <v>84.8</v>
      </c>
      <c r="E149" s="43" t="str">
        <f>COMPLEX(($A149/$B$7)*'Dados do Enunciado'!$C$25, -($A149/$B$7)*'Dados do Enunciado'!$E$25)</f>
        <v>16,3818181818182+10,1525390709308i</v>
      </c>
      <c r="F149" s="43" t="str">
        <f>IMSUM(IMPRODUCT('Dados do Enunciado'!$A$17, 'Regul_Rend - Complet_FluxoConst'!$E149), 'Regul_Rend - Complet_FluxoConst'!$B$7)</f>
        <v>10975,6099378172+86,9164826103919i</v>
      </c>
      <c r="G149" s="43" t="str">
        <f>IMDIV($E149, 'Dados do Enunciado'!$G$11)</f>
        <v>819,09090909091+507,62695354654i</v>
      </c>
      <c r="H149" s="43" t="str">
        <f>IMPRODUCT('Dados do Enunciado'!$G$11,'Regul_Rend - Complet_FluxoConst'!F149)</f>
        <v>219,512198756344+1,73832965220784i</v>
      </c>
      <c r="I149" s="44" t="str">
        <f>IMDIV(H149,'Vazio - Completo_FluxoConstante'!$B$16)</f>
        <v>9,36755943314554-27,4307549015176i</v>
      </c>
      <c r="J149" s="44" t="str">
        <f t="shared" si="16"/>
        <v>828,458468524056+480,196198645022i</v>
      </c>
      <c r="K149" s="44" t="str">
        <f>IMSUM(IMPRODUCT('Dados do Enunciado'!$C$17,'Regul_Rend - Complet_FluxoConst'!J149),H149)</f>
        <v>216,451548119289+16,5661876732937i</v>
      </c>
      <c r="L149" s="45" t="str">
        <f t="shared" si="17"/>
        <v>216,451548119289+16,5661876732937i</v>
      </c>
      <c r="M149" s="45" t="str">
        <f>IMPRODUCT(IMDIV('Vazio - Completo_FluxoConstante'!$B$16,IMSUM('Dados do Enunciado'!$C$17,'Vazio - Completo_FluxoConstante'!$B$16)),'Regul_Rend - Complet_FluxoConst'!L149)</f>
        <v>216,000562410203+16,5319376868412i</v>
      </c>
      <c r="N149" s="45" t="str">
        <f>IMDIV(M149,'Dados do Enunciado'!$G$11)</f>
        <v>10800,0281205101+826,59688434206i</v>
      </c>
      <c r="O149" s="45" t="str">
        <f t="shared" si="15"/>
        <v>10800,0281205101+826,59688434206i</v>
      </c>
      <c r="P149" s="5" t="str">
        <f t="shared" si="19"/>
        <v>16,3818181818182+10,1525390709308i</v>
      </c>
      <c r="Q149" s="5" t="str">
        <f>IMSUM(IMPRODUCT('Vazio - Completo_FluxoConstante'!$H$21,'Regul_Rend - Complet_FluxoConst'!$P149),$B$7)</f>
        <v>10824,0525121128+741,224920204818i</v>
      </c>
      <c r="R149" s="44" t="str">
        <f>IMPRODUCT('Dados do Enunciado'!$G$11,'Regul_Rend - Complet_FluxoConst'!$Q149)</f>
        <v>216,481050242256+14,8244984040964i</v>
      </c>
      <c r="S149" s="44" t="str">
        <f>IMSUM(IMDIV('Regul_Rend - Complet_FluxoConst'!$R149,'Vazio - Completo_FluxoConstante'!$H$16),IMDIV($P149,'Dados do Enunciado'!$G$11))</f>
        <v>827,39606035959+505,477172134775i</v>
      </c>
      <c r="T149" s="45" t="str">
        <f t="shared" si="20"/>
        <v>216,481050242256+14,8244984040964i</v>
      </c>
      <c r="U149" s="45" t="str">
        <f>IMDIV(T149, 'Dados do Enunciado'!$G$11)</f>
        <v>10824,0525121128+741,22492020482i</v>
      </c>
      <c r="V149" s="42">
        <f>IMREAL(IMPRODUCT(IMDIV(IMSUB(IMABS($O149), 'Regul_Rend - Complet_FluxoConst'!$B$7),'Regul_Rend - Complet_FluxoConst'!$B$7),100))</f>
        <v>-1.5307784744273101</v>
      </c>
      <c r="W149" s="46">
        <f>IMREAL(IMPRODUCT(IMDIV(IMSUB(IMABS($U149),'Regul_Rend - Complet_FluxoConst'!$B$7),'Regul_Rend - Complet_FluxoConst'!$B$7),100))</f>
        <v>-1.3690712987465801</v>
      </c>
      <c r="X149" s="42">
        <f t="shared" si="18"/>
        <v>96.221548312908197</v>
      </c>
      <c r="Y149" s="46">
        <f t="shared" si="21"/>
        <v>96.565539081206893</v>
      </c>
    </row>
    <row r="150" spans="1:25" x14ac:dyDescent="0.25">
      <c r="A150" s="42">
        <v>213000</v>
      </c>
      <c r="B150" s="42">
        <f>$A150*'Dados do Enunciado'!$C$25</f>
        <v>181050</v>
      </c>
      <c r="C150" s="42">
        <f>$A150*'Dados do Enunciado'!$E$25</f>
        <v>-112204.71246788169</v>
      </c>
      <c r="D150" s="42">
        <f>($A150/'Dados do Enunciado'!$A$11)*100</f>
        <v>85.2</v>
      </c>
      <c r="E150" s="43" t="str">
        <f>COMPLEX(($A150/$B$7)*'Dados do Enunciado'!$C$25, -($A150/$B$7)*'Dados do Enunciado'!$E$25)</f>
        <v>16,4590909090909+10,2004284061711i</v>
      </c>
      <c r="F150" s="43" t="str">
        <f>IMSUM(IMPRODUCT('Dados do Enunciado'!$A$17, 'Regul_Rend - Complet_FluxoConst'!$E150), 'Regul_Rend - Complet_FluxoConst'!$B$7)</f>
        <v>10975,494890354+87,3264660189315i</v>
      </c>
      <c r="G150" s="43" t="str">
        <f>IMDIV($E150, 'Dados do Enunciado'!$G$11)</f>
        <v>822,954545454545+510,021420308555i</v>
      </c>
      <c r="H150" s="43" t="str">
        <f>IMPRODUCT('Dados do Enunciado'!$G$11,'Regul_Rend - Complet_FluxoConst'!F150)</f>
        <v>219,50989780708+1,74652932037863i</v>
      </c>
      <c r="I150" s="44" t="str">
        <f>IMDIV(H150,'Vazio - Completo_FluxoConstante'!$B$16)</f>
        <v>9,36849088061358-27,4301248295114i</v>
      </c>
      <c r="J150" s="44" t="str">
        <f t="shared" si="16"/>
        <v>832,323036335159+482,591295479044i</v>
      </c>
      <c r="K150" s="44" t="str">
        <f>IMSUM(IMPRODUCT('Dados do Enunciado'!$C$17,'Regul_Rend - Complet_FluxoConst'!J150),H150)</f>
        <v>216,43264355657+16,6443313428012i</v>
      </c>
      <c r="L150" s="45" t="str">
        <f t="shared" si="17"/>
        <v>216,43264355657+16,6443313428012i</v>
      </c>
      <c r="M150" s="45" t="str">
        <f>IMPRODUCT(IMDIV('Vazio - Completo_FluxoConstante'!$B$16,IMSUM('Dados do Enunciado'!$C$17,'Vazio - Completo_FluxoConstante'!$B$16)),'Regul_Rend - Complet_FluxoConst'!L150)</f>
        <v>215,981697138551+16,6099185249867i</v>
      </c>
      <c r="N150" s="45" t="str">
        <f>IMDIV(M150,'Dados do Enunciado'!$G$11)</f>
        <v>10799,0848569275+830,495926249335i</v>
      </c>
      <c r="O150" s="45" t="str">
        <f t="shared" si="15"/>
        <v>10799,0848569275+830,495926249335i</v>
      </c>
      <c r="P150" s="5" t="str">
        <f t="shared" si="19"/>
        <v>16,4590909090909+10,2004284061711i</v>
      </c>
      <c r="Q150" s="5" t="str">
        <f>IMSUM(IMPRODUCT('Vazio - Completo_FluxoConstante'!$H$21,'Regul_Rend - Complet_FluxoConst'!$P150),$B$7)</f>
        <v>10823,2225711322+744,721264168048i</v>
      </c>
      <c r="R150" s="44" t="str">
        <f>IMPRODUCT('Dados do Enunciado'!$G$11,'Regul_Rend - Complet_FluxoConst'!$Q150)</f>
        <v>216,464451422644+14,894425283361i</v>
      </c>
      <c r="S150" s="44" t="str">
        <f>IMSUM(IMDIV('Regul_Rend - Complet_FluxoConst'!$R150,'Vazio - Completo_FluxoConstante'!$H$16),IMDIV($P150,'Dados do Enunciado'!$G$11))</f>
        <v>831,259948153155+507,87446921298i</v>
      </c>
      <c r="T150" s="45" t="str">
        <f t="shared" si="20"/>
        <v>216,464451422644+14,894425283361i</v>
      </c>
      <c r="U150" s="45" t="str">
        <f>IMDIV(T150, 'Dados do Enunciado'!$G$11)</f>
        <v>10823,2225711322+744,72126416805i</v>
      </c>
      <c r="V150" s="42">
        <f>IMREAL(IMPRODUCT(IMDIV(IMSUB(IMABS($O150), 'Regul_Rend - Complet_FluxoConst'!$B$7),'Regul_Rend - Complet_FluxoConst'!$B$7),100))</f>
        <v>-1.5366170210671699</v>
      </c>
      <c r="W150" s="46">
        <f>IMREAL(IMPRODUCT(IMDIV(IMSUB(IMABS($U150),'Regul_Rend - Complet_FluxoConst'!$B$7),'Regul_Rend - Complet_FluxoConst'!$B$7),100))</f>
        <v>-1.3744217938705501</v>
      </c>
      <c r="X150" s="42">
        <f t="shared" si="18"/>
        <v>96.2139967784981</v>
      </c>
      <c r="Y150" s="46">
        <f t="shared" si="21"/>
        <v>96.558595650956804</v>
      </c>
    </row>
    <row r="151" spans="1:25" x14ac:dyDescent="0.25">
      <c r="A151" s="42">
        <v>214000</v>
      </c>
      <c r="B151" s="42">
        <f>$A151*'Dados do Enunciado'!$C$25</f>
        <v>181900</v>
      </c>
      <c r="C151" s="42">
        <f>$A151*'Dados do Enunciado'!$E$25</f>
        <v>-112731.49515552432</v>
      </c>
      <c r="D151" s="42">
        <f>($A151/'Dados do Enunciado'!$A$11)*100</f>
        <v>85.6</v>
      </c>
      <c r="E151" s="43" t="str">
        <f>COMPLEX(($A151/$B$7)*'Dados do Enunciado'!$C$25, -($A151/$B$7)*'Dados do Enunciado'!$E$25)</f>
        <v>16,5363636363636+10,2483177414113i</v>
      </c>
      <c r="F151" s="43" t="str">
        <f>IMSUM(IMPRODUCT('Dados do Enunciado'!$A$17, 'Regul_Rend - Complet_FluxoConst'!$E151), 'Regul_Rend - Complet_FluxoConst'!$B$7)</f>
        <v>10975,3798428909+87,7364494274709i</v>
      </c>
      <c r="G151" s="43" t="str">
        <f>IMDIV($E151, 'Dados do Enunciado'!$G$11)</f>
        <v>826,81818181818+512,415887070565i</v>
      </c>
      <c r="H151" s="43" t="str">
        <f>IMPRODUCT('Dados do Enunciado'!$G$11,'Regul_Rend - Complet_FluxoConst'!F151)</f>
        <v>219,507596857818+1,75472898854942i</v>
      </c>
      <c r="I151" s="44" t="str">
        <f>IMDIV(H151,'Vazio - Completo_FluxoConstante'!$B$16)</f>
        <v>9,3694223280817-27,4294947575053i</v>
      </c>
      <c r="J151" s="44" t="str">
        <f t="shared" si="16"/>
        <v>836,187604146262+484,98639231306i</v>
      </c>
      <c r="K151" s="44" t="str">
        <f>IMSUM(IMPRODUCT('Dados do Enunciado'!$C$17,'Regul_Rend - Complet_FluxoConst'!J151),H151)</f>
        <v>216,413738993853+16,7224750123086i</v>
      </c>
      <c r="L151" s="45" t="str">
        <f t="shared" si="17"/>
        <v>216,413738993853+16,7224750123086i</v>
      </c>
      <c r="M151" s="45" t="str">
        <f>IMPRODUCT(IMDIV('Vazio - Completo_FluxoConstante'!$B$16,IMSUM('Dados do Enunciado'!$C$17,'Vazio - Completo_FluxoConstante'!$B$16)),'Regul_Rend - Complet_FluxoConst'!L151)</f>
        <v>215,962831866902+16,6878993631322i</v>
      </c>
      <c r="N151" s="45" t="str">
        <f>IMDIV(M151,'Dados do Enunciado'!$G$11)</f>
        <v>10798,1415933451+834,39496815661i</v>
      </c>
      <c r="O151" s="45" t="str">
        <f t="shared" si="15"/>
        <v>10798,1415933451+834,39496815661i</v>
      </c>
      <c r="P151" s="5" t="str">
        <f t="shared" si="19"/>
        <v>16,5363636363636+10,2483177414113i</v>
      </c>
      <c r="Q151" s="5" t="str">
        <f>IMSUM(IMPRODUCT('Vazio - Completo_FluxoConstante'!$H$21,'Regul_Rend - Complet_FluxoConst'!$P151),$B$7)</f>
        <v>10822,3926301516+748,217608131276i</v>
      </c>
      <c r="R151" s="44" t="str">
        <f>IMPRODUCT('Dados do Enunciado'!$G$11,'Regul_Rend - Complet_FluxoConst'!$Q151)</f>
        <v>216,447852603032+14,9643521626255i</v>
      </c>
      <c r="S151" s="44" t="str">
        <f>IMSUM(IMDIV('Regul_Rend - Complet_FluxoConst'!$R151,'Vazio - Completo_FluxoConstante'!$H$16),IMDIV($P151,'Dados do Enunciado'!$G$11))</f>
        <v>835,12383594672+510,27176629118i</v>
      </c>
      <c r="T151" s="45" t="str">
        <f t="shared" si="20"/>
        <v>216,447852603032+14,9643521626255i</v>
      </c>
      <c r="U151" s="45" t="str">
        <f>IMDIV(T151, 'Dados do Enunciado'!$G$11)</f>
        <v>10822,3926301516+748,217608131275i</v>
      </c>
      <c r="V151" s="42">
        <f>IMREAL(IMPRODUCT(IMDIV(IMSUB(IMABS($O151), 'Regul_Rend - Complet_FluxoConst'!$B$7),'Regul_Rend - Complet_FluxoConst'!$B$7),100))</f>
        <v>-1.5424424061817299</v>
      </c>
      <c r="W151" s="46">
        <f>IMREAL(IMPRODUCT(IMDIV(IMSUB(IMABS($U151),'Regul_Rend - Complet_FluxoConst'!$B$7),'Regul_Rend - Complet_FluxoConst'!$B$7),100))</f>
        <v>-1.3797617578825101</v>
      </c>
      <c r="X151" s="42">
        <f t="shared" si="18"/>
        <v>96.206400868240607</v>
      </c>
      <c r="Y151" s="46">
        <f t="shared" si="21"/>
        <v>96.551612011775802</v>
      </c>
    </row>
    <row r="152" spans="1:25" x14ac:dyDescent="0.25">
      <c r="A152" s="42">
        <v>215000</v>
      </c>
      <c r="B152" s="42">
        <f>$A152*'Dados do Enunciado'!$C$25</f>
        <v>182750</v>
      </c>
      <c r="C152" s="42">
        <f>$A152*'Dados do Enunciado'!$E$25</f>
        <v>-113258.27784316696</v>
      </c>
      <c r="D152" s="42">
        <f>($A152/'Dados do Enunciado'!$A$11)*100</f>
        <v>86</v>
      </c>
      <c r="E152" s="43" t="str">
        <f>COMPLEX(($A152/$B$7)*'Dados do Enunciado'!$C$25, -($A152/$B$7)*'Dados do Enunciado'!$E$25)</f>
        <v>16,6136363636364+10,2962070766515i</v>
      </c>
      <c r="F152" s="43" t="str">
        <f>IMSUM(IMPRODUCT('Dados do Enunciado'!$A$17, 'Regul_Rend - Complet_FluxoConst'!$E152), 'Regul_Rend - Complet_FluxoConst'!$B$7)</f>
        <v>10975,2647954278+88,1464328360107i</v>
      </c>
      <c r="G152" s="43" t="str">
        <f>IMDIV($E152, 'Dados do Enunciado'!$G$11)</f>
        <v>830,68181818182+514,810353832575i</v>
      </c>
      <c r="H152" s="43" t="str">
        <f>IMPRODUCT('Dados do Enunciado'!$G$11,'Regul_Rend - Complet_FluxoConst'!F152)</f>
        <v>219,505295908556+1,76292865672021i</v>
      </c>
      <c r="I152" s="44" t="str">
        <f>IMDIV(H152,'Vazio - Completo_FluxoConstante'!$B$16)</f>
        <v>9,37035377554982-27,4288646854993i</v>
      </c>
      <c r="J152" s="44" t="str">
        <f t="shared" si="16"/>
        <v>840,05217195737+487,381489147076i</v>
      </c>
      <c r="K152" s="44" t="str">
        <f>IMSUM(IMPRODUCT('Dados do Enunciado'!$C$17,'Regul_Rend - Complet_FluxoConst'!J152),H152)</f>
        <v>216,394834431137+16,8006186818161i</v>
      </c>
      <c r="L152" s="45" t="str">
        <f t="shared" si="17"/>
        <v>216,394834431137+16,8006186818161i</v>
      </c>
      <c r="M152" s="45" t="str">
        <f>IMPRODUCT(IMDIV('Vazio - Completo_FluxoConstante'!$B$16,IMSUM('Dados do Enunciado'!$C$17,'Vazio - Completo_FluxoConstante'!$B$16)),'Regul_Rend - Complet_FluxoConst'!L152)</f>
        <v>215,943966595253+16,7658802012777i</v>
      </c>
      <c r="N152" s="45" t="str">
        <f>IMDIV(M152,'Dados do Enunciado'!$G$11)</f>
        <v>10797,1983297626+838,294010063885i</v>
      </c>
      <c r="O152" s="45" t="str">
        <f t="shared" si="15"/>
        <v>10797,1983297626+838,294010063885i</v>
      </c>
      <c r="P152" s="5" t="str">
        <f t="shared" si="19"/>
        <v>16,6136363636364+10,2962070766515i</v>
      </c>
      <c r="Q152" s="5" t="str">
        <f>IMSUM(IMPRODUCT('Vazio - Completo_FluxoConstante'!$H$21,'Regul_Rend - Complet_FluxoConst'!$P152),$B$7)</f>
        <v>10821,562689171+751,713952094509i</v>
      </c>
      <c r="R152" s="44" t="str">
        <f>IMPRODUCT('Dados do Enunciado'!$G$11,'Regul_Rend - Complet_FluxoConst'!$Q152)</f>
        <v>216,43125378342+15,0342790418902i</v>
      </c>
      <c r="S152" s="44" t="str">
        <f>IMSUM(IMDIV('Regul_Rend - Complet_FluxoConst'!$R152,'Vazio - Completo_FluxoConstante'!$H$16),IMDIV($P152,'Dados do Enunciado'!$G$11))</f>
        <v>838,98772374029+512,66906336938i</v>
      </c>
      <c r="T152" s="45" t="str">
        <f t="shared" si="20"/>
        <v>216,43125378342+15,0342790418902i</v>
      </c>
      <c r="U152" s="45" t="str">
        <f>IMDIV(T152, 'Dados do Enunciado'!$G$11)</f>
        <v>10821,562689171+751,71395209451i</v>
      </c>
      <c r="V152" s="42">
        <f>IMREAL(IMPRODUCT(IMDIV(IMSUB(IMABS($O152), 'Regul_Rend - Complet_FluxoConst'!$B$7),'Regul_Rend - Complet_FluxoConst'!$B$7),100))</f>
        <v>-1.5482546274373801</v>
      </c>
      <c r="W152" s="46">
        <f>IMREAL(IMPRODUCT(IMDIV(IMSUB(IMABS($U152),'Regul_Rend - Complet_FluxoConst'!$B$7),'Regul_Rend - Complet_FluxoConst'!$B$7),100))</f>
        <v>-1.38509118907162</v>
      </c>
      <c r="X152" s="42">
        <f t="shared" si="18"/>
        <v>96.198761239070492</v>
      </c>
      <c r="Y152" s="46">
        <f t="shared" si="21"/>
        <v>96.544588756229501</v>
      </c>
    </row>
    <row r="153" spans="1:25" x14ac:dyDescent="0.25">
      <c r="A153" s="42">
        <v>216000</v>
      </c>
      <c r="B153" s="42">
        <f>$A153*'Dados do Enunciado'!$C$25</f>
        <v>183600</v>
      </c>
      <c r="C153" s="42">
        <f>$A153*'Dados do Enunciado'!$E$25</f>
        <v>-113785.0605308096</v>
      </c>
      <c r="D153" s="42">
        <f>($A153/'Dados do Enunciado'!$A$11)*100</f>
        <v>86.4</v>
      </c>
      <c r="E153" s="43" t="str">
        <f>COMPLEX(($A153/$B$7)*'Dados do Enunciado'!$C$25, -($A153/$B$7)*'Dados do Enunciado'!$E$25)</f>
        <v>16,6909090909091+10,3440964118918i</v>
      </c>
      <c r="F153" s="43" t="str">
        <f>IMSUM(IMPRODUCT('Dados do Enunciado'!$A$17, 'Regul_Rend - Complet_FluxoConst'!$E153), 'Regul_Rend - Complet_FluxoConst'!$B$7)</f>
        <v>10975,1497479647+88,5564162445503i</v>
      </c>
      <c r="G153" s="43" t="str">
        <f>IMDIV($E153, 'Dados do Enunciado'!$G$11)</f>
        <v>834,545454545455+517,20482059459i</v>
      </c>
      <c r="H153" s="43" t="str">
        <f>IMPRODUCT('Dados do Enunciado'!$G$11,'Regul_Rend - Complet_FluxoConst'!F153)</f>
        <v>219,502994959294+1,77112832489101i</v>
      </c>
      <c r="I153" s="44" t="str">
        <f>IMDIV(H153,'Vazio - Completo_FluxoConstante'!$B$16)</f>
        <v>9,37128522301794-27,4282346134933i</v>
      </c>
      <c r="J153" s="44" t="str">
        <f t="shared" si="16"/>
        <v>843,916739768473+489,776585981097i</v>
      </c>
      <c r="K153" s="44" t="str">
        <f>IMSUM(IMPRODUCT('Dados do Enunciado'!$C$17,'Regul_Rend - Complet_FluxoConst'!J153),H153)</f>
        <v>216,37592986842+16,8787623513236i</v>
      </c>
      <c r="L153" s="45" t="str">
        <f t="shared" si="17"/>
        <v>216,37592986842+16,8787623513236i</v>
      </c>
      <c r="M153" s="45" t="str">
        <f>IMPRODUCT(IMDIV('Vazio - Completo_FluxoConstante'!$B$16,IMSUM('Dados do Enunciado'!$C$17,'Vazio - Completo_FluxoConstante'!$B$16)),'Regul_Rend - Complet_FluxoConst'!L153)</f>
        <v>215,925101323603+16,8438610394232i</v>
      </c>
      <c r="N153" s="45" t="str">
        <f>IMDIV(M153,'Dados do Enunciado'!$G$11)</f>
        <v>10796,2550661802+842,19305197116i</v>
      </c>
      <c r="O153" s="45" t="str">
        <f t="shared" si="15"/>
        <v>10796,2550661802+842,19305197116i</v>
      </c>
      <c r="P153" s="5" t="str">
        <f t="shared" si="19"/>
        <v>16,6909090909091+10,3440964118918i</v>
      </c>
      <c r="Q153" s="5" t="str">
        <f>IMSUM(IMPRODUCT('Vazio - Completo_FluxoConstante'!$H$21,'Regul_Rend - Complet_FluxoConst'!$P153),$B$7)</f>
        <v>10820,7327481904+755,210296057739i</v>
      </c>
      <c r="R153" s="44" t="str">
        <f>IMPRODUCT('Dados do Enunciado'!$G$11,'Regul_Rend - Complet_FluxoConst'!$Q153)</f>
        <v>216,414654963808+15,1042059211548i</v>
      </c>
      <c r="S153" s="44" t="str">
        <f>IMSUM(IMDIV('Regul_Rend - Complet_FluxoConst'!$R153,'Vazio - Completo_FluxoConstante'!$H$16),IMDIV($P153,'Dados do Enunciado'!$G$11))</f>
        <v>842,851611533855+515,066360447585i</v>
      </c>
      <c r="T153" s="45" t="str">
        <f t="shared" si="20"/>
        <v>216,414654963808+15,1042059211548i</v>
      </c>
      <c r="U153" s="45" t="str">
        <f>IMDIV(T153, 'Dados do Enunciado'!$G$11)</f>
        <v>10820,7327481904+755,21029605774i</v>
      </c>
      <c r="V153" s="42">
        <f>IMREAL(IMPRODUCT(IMDIV(IMSUB(IMABS($O153), 'Regul_Rend - Complet_FluxoConst'!$B$7),'Regul_Rend - Complet_FluxoConst'!$B$7),100))</f>
        <v>-1.55405368250075</v>
      </c>
      <c r="W153" s="46">
        <f>IMREAL(IMPRODUCT(IMDIV(IMSUB(IMABS($U153),'Regul_Rend - Complet_FluxoConst'!$B$7),'Regul_Rend - Complet_FluxoConst'!$B$7),100))</f>
        <v>-1.3904100857301001</v>
      </c>
      <c r="X153" s="42">
        <f t="shared" si="18"/>
        <v>96.191078535868698</v>
      </c>
      <c r="Y153" s="46">
        <f t="shared" si="21"/>
        <v>96.537526466003499</v>
      </c>
    </row>
    <row r="154" spans="1:25" x14ac:dyDescent="0.25">
      <c r="A154" s="42">
        <v>217000</v>
      </c>
      <c r="B154" s="42">
        <f>$A154*'Dados do Enunciado'!$C$25</f>
        <v>184450</v>
      </c>
      <c r="C154" s="42">
        <f>$A154*'Dados do Enunciado'!$E$25</f>
        <v>-114311.84321845224</v>
      </c>
      <c r="D154" s="42">
        <f>($A154/'Dados do Enunciado'!$A$11)*100</f>
        <v>86.8</v>
      </c>
      <c r="E154" s="43" t="str">
        <f>COMPLEX(($A154/$B$7)*'Dados do Enunciado'!$C$25, -($A154/$B$7)*'Dados do Enunciado'!$E$25)</f>
        <v>16,7681818181818+10,391985747132i</v>
      </c>
      <c r="F154" s="43" t="str">
        <f>IMSUM(IMPRODUCT('Dados do Enunciado'!$A$17, 'Regul_Rend - Complet_FluxoConst'!$E154), 'Regul_Rend - Complet_FluxoConst'!$B$7)</f>
        <v>10975,0347005015+88,9663996530897i</v>
      </c>
      <c r="G154" s="43" t="str">
        <f>IMDIV($E154, 'Dados do Enunciado'!$G$11)</f>
        <v>838,40909090909+519,5992873566i</v>
      </c>
      <c r="H154" s="43" t="str">
        <f>IMPRODUCT('Dados do Enunciado'!$G$11,'Regul_Rend - Complet_FluxoConst'!F154)</f>
        <v>219,50069401003+1,77932799306179i</v>
      </c>
      <c r="I154" s="44" t="str">
        <f>IMDIV(H154,'Vazio - Completo_FluxoConstante'!$B$16)</f>
        <v>9,37221667048598-27,427604541487i</v>
      </c>
      <c r="J154" s="44" t="str">
        <f t="shared" si="16"/>
        <v>847,781307579576+492,171682815113i</v>
      </c>
      <c r="K154" s="44" t="str">
        <f>IMSUM(IMPRODUCT('Dados do Enunciado'!$C$17,'Regul_Rend - Complet_FluxoConst'!J154),H154)</f>
        <v>216,357025305701+16,956906020831i</v>
      </c>
      <c r="L154" s="45" t="str">
        <f t="shared" si="17"/>
        <v>216,357025305701+16,956906020831i</v>
      </c>
      <c r="M154" s="45" t="str">
        <f>IMPRODUCT(IMDIV('Vazio - Completo_FluxoConstante'!$B$16,IMSUM('Dados do Enunciado'!$C$17,'Vazio - Completo_FluxoConstante'!$B$16)),'Regul_Rend - Complet_FluxoConst'!L154)</f>
        <v>215,906236051951+16,9218418775686i</v>
      </c>
      <c r="N154" s="45" t="str">
        <f>IMDIV(M154,'Dados do Enunciado'!$G$11)</f>
        <v>10795,3118025975+846,09209387843i</v>
      </c>
      <c r="O154" s="45" t="str">
        <f t="shared" si="15"/>
        <v>10795,3118025975+846,09209387843i</v>
      </c>
      <c r="P154" s="5" t="str">
        <f t="shared" si="19"/>
        <v>16,7681818181818+10,391985747132i</v>
      </c>
      <c r="Q154" s="5" t="str">
        <f>IMSUM(IMPRODUCT('Vazio - Completo_FluxoConstante'!$H$21,'Regul_Rend - Complet_FluxoConst'!$P154),$B$7)</f>
        <v>10819,9028072098+758,706640020968i</v>
      </c>
      <c r="R154" s="44" t="str">
        <f>IMPRODUCT('Dados do Enunciado'!$G$11,'Regul_Rend - Complet_FluxoConst'!$Q154)</f>
        <v>216,398056144196+15,1741328004194i</v>
      </c>
      <c r="S154" s="44" t="str">
        <f>IMSUM(IMDIV('Regul_Rend - Complet_FluxoConst'!$R154,'Vazio - Completo_FluxoConstante'!$H$16),IMDIV($P154,'Dados do Enunciado'!$G$11))</f>
        <v>846,71549932742+517,463657525785i</v>
      </c>
      <c r="T154" s="45" t="str">
        <f t="shared" si="20"/>
        <v>216,398056144196+15,1741328004194i</v>
      </c>
      <c r="U154" s="45" t="str">
        <f>IMDIV(T154, 'Dados do Enunciado'!$G$11)</f>
        <v>10819,9028072098+758,70664002097i</v>
      </c>
      <c r="V154" s="42">
        <f>IMREAL(IMPRODUCT(IMDIV(IMSUB(IMABS($O154), 'Regul_Rend - Complet_FluxoConst'!$B$7),'Regul_Rend - Complet_FluxoConst'!$B$7),100))</f>
        <v>-1.55983956904863</v>
      </c>
      <c r="W154" s="46">
        <f>IMREAL(IMPRODUCT(IMDIV(IMSUB(IMABS($U154),'Regul_Rend - Complet_FluxoConst'!$B$7),'Regul_Rend - Complet_FluxoConst'!$B$7),100))</f>
        <v>-1.3957184461532299</v>
      </c>
      <c r="X154" s="42">
        <f t="shared" si="18"/>
        <v>96.1833533917317</v>
      </c>
      <c r="Y154" s="46">
        <f t="shared" si="21"/>
        <v>96.530425712146595</v>
      </c>
    </row>
    <row r="155" spans="1:25" x14ac:dyDescent="0.25">
      <c r="A155" s="42">
        <v>218000</v>
      </c>
      <c r="B155" s="42">
        <f>$A155*'Dados do Enunciado'!$C$25</f>
        <v>185300</v>
      </c>
      <c r="C155" s="42">
        <f>$A155*'Dados do Enunciado'!$E$25</f>
        <v>-114838.62590609487</v>
      </c>
      <c r="D155" s="42">
        <f>($A155/'Dados do Enunciado'!$A$11)*100</f>
        <v>87.2</v>
      </c>
      <c r="E155" s="43" t="str">
        <f>COMPLEX(($A155/$B$7)*'Dados do Enunciado'!$C$25, -($A155/$B$7)*'Dados do Enunciado'!$E$25)</f>
        <v>16,8454545454545+10,4398750823723i</v>
      </c>
      <c r="F155" s="43" t="str">
        <f>IMSUM(IMPRODUCT('Dados do Enunciado'!$A$17, 'Regul_Rend - Complet_FluxoConst'!$E155), 'Regul_Rend - Complet_FluxoConst'!$B$7)</f>
        <v>10974,9196530384+89,3763830616293i</v>
      </c>
      <c r="G155" s="43" t="str">
        <f>IMDIV($E155, 'Dados do Enunciado'!$G$11)</f>
        <v>842,272727272725+521,993754118615i</v>
      </c>
      <c r="H155" s="43" t="str">
        <f>IMPRODUCT('Dados do Enunciado'!$G$11,'Regul_Rend - Complet_FluxoConst'!F155)</f>
        <v>219,498393060768+1,78752766123259i</v>
      </c>
      <c r="I155" s="44" t="str">
        <f>IMDIV(H155,'Vazio - Completo_FluxoConstante'!$B$16)</f>
        <v>9,3731481179541-27,426974469481i</v>
      </c>
      <c r="J155" s="44" t="str">
        <f t="shared" si="16"/>
        <v>851,645875390679+494,566779649134i</v>
      </c>
      <c r="K155" s="44" t="str">
        <f>IMSUM(IMPRODUCT('Dados do Enunciado'!$C$17,'Regul_Rend - Complet_FluxoConst'!J155),H155)</f>
        <v>216,338120742984+17,0350496903385i</v>
      </c>
      <c r="L155" s="45" t="str">
        <f t="shared" si="17"/>
        <v>216,338120742984+17,0350496903385i</v>
      </c>
      <c r="M155" s="45" t="str">
        <f>IMPRODUCT(IMDIV('Vazio - Completo_FluxoConstante'!$B$16,IMSUM('Dados do Enunciado'!$C$17,'Vazio - Completo_FluxoConstante'!$B$16)),'Regul_Rend - Complet_FluxoConst'!L155)</f>
        <v>215,887370780302+16,9998227157142i</v>
      </c>
      <c r="N155" s="45" t="str">
        <f>IMDIV(M155,'Dados do Enunciado'!$G$11)</f>
        <v>10794,3685390151+849,99113578571i</v>
      </c>
      <c r="O155" s="45" t="str">
        <f t="shared" si="15"/>
        <v>10794,3685390151+849,99113578571i</v>
      </c>
      <c r="P155" s="5" t="str">
        <f t="shared" si="19"/>
        <v>16,8454545454545+10,4398750823723i</v>
      </c>
      <c r="Q155" s="5" t="str">
        <f>IMSUM(IMPRODUCT('Vazio - Completo_FluxoConstante'!$H$21,'Regul_Rend - Complet_FluxoConst'!$P155),$B$7)</f>
        <v>10819,0728662292+762,202983984198i</v>
      </c>
      <c r="R155" s="44" t="str">
        <f>IMPRODUCT('Dados do Enunciado'!$G$11,'Regul_Rend - Complet_FluxoConst'!$Q155)</f>
        <v>216,381457324584+15,244059679684i</v>
      </c>
      <c r="S155" s="44" t="str">
        <f>IMSUM(IMDIV('Regul_Rend - Complet_FluxoConst'!$R155,'Vazio - Completo_FluxoConstante'!$H$16),IMDIV($P155,'Dados do Enunciado'!$G$11))</f>
        <v>850,579387120985+519,86095460399i</v>
      </c>
      <c r="T155" s="45" t="str">
        <f t="shared" si="20"/>
        <v>216,381457324584+15,244059679684i</v>
      </c>
      <c r="U155" s="45" t="str">
        <f>IMDIV(T155, 'Dados do Enunciado'!$G$11)</f>
        <v>10819,0728662292+762,2029839842i</v>
      </c>
      <c r="V155" s="42">
        <f>IMREAL(IMPRODUCT(IMDIV(IMSUB(IMABS($O155), 'Regul_Rend - Complet_FluxoConst'!$B$7),'Regul_Rend - Complet_FluxoConst'!$B$7),100))</f>
        <v>-1.5656122847534599</v>
      </c>
      <c r="W155" s="46">
        <f>IMREAL(IMPRODUCT(IMDIV(IMSUB(IMABS($U155),'Regul_Rend - Complet_FluxoConst'!$B$7),'Regul_Rend - Complet_FluxoConst'!$B$7),100))</f>
        <v>-1.4010162686393</v>
      </c>
      <c r="X155" s="42">
        <f t="shared" si="18"/>
        <v>96.175586428241701</v>
      </c>
      <c r="Y155" s="46">
        <f t="shared" si="21"/>
        <v>96.523287055313702</v>
      </c>
    </row>
    <row r="156" spans="1:25" x14ac:dyDescent="0.25">
      <c r="A156" s="42">
        <v>219000</v>
      </c>
      <c r="B156" s="42">
        <f>$A156*'Dados do Enunciado'!$C$25</f>
        <v>186150</v>
      </c>
      <c r="C156" s="42">
        <f>$A156*'Dados do Enunciado'!$E$25</f>
        <v>-115365.40859373751</v>
      </c>
      <c r="D156" s="42">
        <f>($A156/'Dados do Enunciado'!$A$11)*100</f>
        <v>87.6</v>
      </c>
      <c r="E156" s="43" t="str">
        <f>COMPLEX(($A156/$B$7)*'Dados do Enunciado'!$C$25, -($A156/$B$7)*'Dados do Enunciado'!$E$25)</f>
        <v>16,9227272727273+10,4877644176125i</v>
      </c>
      <c r="F156" s="43" t="str">
        <f>IMSUM(IMPRODUCT('Dados do Enunciado'!$A$17, 'Regul_Rend - Complet_FluxoConst'!$E156), 'Regul_Rend - Complet_FluxoConst'!$B$7)</f>
        <v>10974,8046055753+89,7863664701691i</v>
      </c>
      <c r="G156" s="43" t="str">
        <f>IMDIV($E156, 'Dados do Enunciado'!$G$11)</f>
        <v>846,136363636365+524,388220880625i</v>
      </c>
      <c r="H156" s="43" t="str">
        <f>IMPRODUCT('Dados do Enunciado'!$G$11,'Regul_Rend - Complet_FluxoConst'!F156)</f>
        <v>219,496092111506+1,79572732940338i</v>
      </c>
      <c r="I156" s="44" t="str">
        <f>IMDIV(H156,'Vazio - Completo_FluxoConstante'!$B$16)</f>
        <v>9,37407956542222-27,426344397475i</v>
      </c>
      <c r="J156" s="44" t="str">
        <f t="shared" si="16"/>
        <v>855,510443201787+496,96187648315i</v>
      </c>
      <c r="K156" s="44" t="str">
        <f>IMSUM(IMPRODUCT('Dados do Enunciado'!$C$17,'Regul_Rend - Complet_FluxoConst'!J156),H156)</f>
        <v>216,319216180268+17,113193359846i</v>
      </c>
      <c r="L156" s="45" t="str">
        <f t="shared" si="17"/>
        <v>216,319216180268+17,113193359846i</v>
      </c>
      <c r="M156" s="45" t="str">
        <f>IMPRODUCT(IMDIV('Vazio - Completo_FluxoConstante'!$B$16,IMSUM('Dados do Enunciado'!$C$17,'Vazio - Completo_FluxoConstante'!$B$16)),'Regul_Rend - Complet_FluxoConst'!L156)</f>
        <v>215,868505508653+17,0778035538597i</v>
      </c>
      <c r="N156" s="45" t="str">
        <f>IMDIV(M156,'Dados do Enunciado'!$G$11)</f>
        <v>10793,4252754326+853,890177692985i</v>
      </c>
      <c r="O156" s="45" t="str">
        <f t="shared" si="15"/>
        <v>10793,4252754326+853,890177692985i</v>
      </c>
      <c r="P156" s="5" t="str">
        <f t="shared" si="19"/>
        <v>16,9227272727273+10,4877644176125i</v>
      </c>
      <c r="Q156" s="5" t="str">
        <f>IMSUM(IMPRODUCT('Vazio - Completo_FluxoConstante'!$H$21,'Regul_Rend - Complet_FluxoConst'!$P156),$B$7)</f>
        <v>10818,2429252486+765,69932794743i</v>
      </c>
      <c r="R156" s="44" t="str">
        <f>IMPRODUCT('Dados do Enunciado'!$G$11,'Regul_Rend - Complet_FluxoConst'!$Q156)</f>
        <v>216,364858504972+15,3139865589486i</v>
      </c>
      <c r="S156" s="44" t="str">
        <f>IMSUM(IMDIV('Regul_Rend - Complet_FluxoConst'!$R156,'Vazio - Completo_FluxoConstante'!$H$16),IMDIV($P156,'Dados do Enunciado'!$G$11))</f>
        <v>854,443274914555+522,258251682189i</v>
      </c>
      <c r="T156" s="45" t="str">
        <f t="shared" si="20"/>
        <v>216,364858504972+15,3139865589486i</v>
      </c>
      <c r="U156" s="45" t="str">
        <f>IMDIV(T156, 'Dados do Enunciado'!$G$11)</f>
        <v>10818,2429252486+765,69932794743i</v>
      </c>
      <c r="V156" s="42">
        <f>IMREAL(IMPRODUCT(IMDIV(IMSUB(IMABS($O156), 'Regul_Rend - Complet_FluxoConst'!$B$7),'Regul_Rend - Complet_FluxoConst'!$B$7),100))</f>
        <v>-1.57137182730153</v>
      </c>
      <c r="W156" s="46">
        <f>IMREAL(IMPRODUCT(IMDIV(IMSUB(IMABS($U156),'Regul_Rend - Complet_FluxoConst'!$B$7),'Regul_Rend - Complet_FluxoConst'!$B$7),100))</f>
        <v>-1.4063035514894699</v>
      </c>
      <c r="X156" s="42">
        <f t="shared" si="18"/>
        <v>96.167778255728294</v>
      </c>
      <c r="Y156" s="46">
        <f t="shared" si="21"/>
        <v>96.5161110460012</v>
      </c>
    </row>
    <row r="157" spans="1:25" x14ac:dyDescent="0.25">
      <c r="A157" s="42">
        <v>220000</v>
      </c>
      <c r="B157" s="42">
        <f>$A157*'Dados do Enunciado'!$C$25</f>
        <v>187000</v>
      </c>
      <c r="C157" s="42">
        <f>$A157*'Dados do Enunciado'!$E$25</f>
        <v>-115892.19128138015</v>
      </c>
      <c r="D157" s="42">
        <f>($A157/'Dados do Enunciado'!$A$11)*100</f>
        <v>88</v>
      </c>
      <c r="E157" s="43" t="str">
        <f>COMPLEX(($A157/$B$7)*'Dados do Enunciado'!$C$25, -($A157/$B$7)*'Dados do Enunciado'!$E$25)</f>
        <v>17+10,5356537528527i</v>
      </c>
      <c r="F157" s="43" t="str">
        <f>IMSUM(IMPRODUCT('Dados do Enunciado'!$A$17, 'Regul_Rend - Complet_FluxoConst'!$E157), 'Regul_Rend - Complet_FluxoConst'!$B$7)</f>
        <v>10974,6895581122+90,1963498787085i</v>
      </c>
      <c r="G157" s="43" t="str">
        <f>IMDIV($E157, 'Dados do Enunciado'!$G$11)</f>
        <v>850+526,782687642635i</v>
      </c>
      <c r="H157" s="43" t="str">
        <f>IMPRODUCT('Dados do Enunciado'!$G$11,'Regul_Rend - Complet_FluxoConst'!F157)</f>
        <v>219,493791162244+1,80392699757417i</v>
      </c>
      <c r="I157" s="44" t="str">
        <f>IMDIV(H157,'Vazio - Completo_FluxoConstante'!$B$16)</f>
        <v>9,37501101289035-27,425714325469i</v>
      </c>
      <c r="J157" s="44" t="str">
        <f t="shared" si="16"/>
        <v>859,37501101289+499,356973317166i</v>
      </c>
      <c r="K157" s="44" t="str">
        <f>IMSUM(IMPRODUCT('Dados do Enunciado'!$C$17,'Regul_Rend - Complet_FluxoConst'!J157),H157)</f>
        <v>216,300311617551+17,1913370293534i</v>
      </c>
      <c r="L157" s="45" t="str">
        <f t="shared" si="17"/>
        <v>216,300311617551+17,1913370293534i</v>
      </c>
      <c r="M157" s="45" t="str">
        <f>IMPRODUCT(IMDIV('Vazio - Completo_FluxoConstante'!$B$16,IMSUM('Dados do Enunciado'!$C$17,'Vazio - Completo_FluxoConstante'!$B$16)),'Regul_Rend - Complet_FluxoConst'!L157)</f>
        <v>215,849640237003+17,1557843920051i</v>
      </c>
      <c r="N157" s="45" t="str">
        <f>IMDIV(M157,'Dados do Enunciado'!$G$11)</f>
        <v>10792,4820118502+857,789219600255i</v>
      </c>
      <c r="O157" s="45" t="str">
        <f t="shared" si="15"/>
        <v>10792,4820118502+857,789219600255i</v>
      </c>
      <c r="P157" s="5" t="str">
        <f t="shared" si="19"/>
        <v>17+10,5356537528527i</v>
      </c>
      <c r="Q157" s="5" t="str">
        <f>IMSUM(IMPRODUCT('Vazio - Completo_FluxoConstante'!$H$21,'Regul_Rend - Complet_FluxoConst'!$P157),$B$7)</f>
        <v>10817,412984268+769,195671910659i</v>
      </c>
      <c r="R157" s="44" t="str">
        <f>IMPRODUCT('Dados do Enunciado'!$G$11,'Regul_Rend - Complet_FluxoConst'!$Q157)</f>
        <v>216,34825968536+15,3839134382132i</v>
      </c>
      <c r="S157" s="44" t="str">
        <f>IMSUM(IMDIV('Regul_Rend - Complet_FluxoConst'!$R157,'Vazio - Completo_FluxoConstante'!$H$16),IMDIV($P157,'Dados do Enunciado'!$G$11))</f>
        <v>858,30716270812+524,655548760389i</v>
      </c>
      <c r="T157" s="45" t="str">
        <f t="shared" si="20"/>
        <v>216,34825968536+15,3839134382132i</v>
      </c>
      <c r="U157" s="45" t="str">
        <f>IMDIV(T157, 'Dados do Enunciado'!$G$11)</f>
        <v>10817,412984268+769,19567191066i</v>
      </c>
      <c r="V157" s="42">
        <f>IMREAL(IMPRODUCT(IMDIV(IMSUB(IMABS($O157), 'Regul_Rend - Complet_FluxoConst'!$B$7),'Regul_Rend - Complet_FluxoConst'!$B$7),100))</f>
        <v>-1.57711819437844</v>
      </c>
      <c r="W157" s="46">
        <f>IMREAL(IMPRODUCT(IMDIV(IMSUB(IMABS($U157),'Regul_Rend - Complet_FluxoConst'!$B$7),'Regul_Rend - Complet_FluxoConst'!$B$7),100))</f>
        <v>-1.41158029300813</v>
      </c>
      <c r="X157" s="42">
        <f t="shared" si="18"/>
        <v>96.159929473521501</v>
      </c>
      <c r="Y157" s="46">
        <f t="shared" si="21"/>
        <v>96.508898224777298</v>
      </c>
    </row>
    <row r="158" spans="1:25" x14ac:dyDescent="0.25">
      <c r="A158" s="42">
        <v>221000</v>
      </c>
      <c r="B158" s="42">
        <f>$A158*'Dados do Enunciado'!$C$25</f>
        <v>187850</v>
      </c>
      <c r="C158" s="42">
        <f>$A158*'Dados do Enunciado'!$E$25</f>
        <v>-116418.97396902279</v>
      </c>
      <c r="D158" s="42">
        <f>($A158/'Dados do Enunciado'!$A$11)*100</f>
        <v>88.4</v>
      </c>
      <c r="E158" s="43" t="str">
        <f>COMPLEX(($A158/$B$7)*'Dados do Enunciado'!$C$25, -($A158/$B$7)*'Dados do Enunciado'!$E$25)</f>
        <v>17,0772727272727+10,583543088093i</v>
      </c>
      <c r="F158" s="43" t="str">
        <f>IMSUM(IMPRODUCT('Dados do Enunciado'!$A$17, 'Regul_Rend - Complet_FluxoConst'!$E158), 'Regul_Rend - Complet_FluxoConst'!$B$7)</f>
        <v>10974,574510649+90,606333287248i</v>
      </c>
      <c r="G158" s="43" t="str">
        <f>IMDIV($E158, 'Dados do Enunciado'!$G$11)</f>
        <v>853,863636363635+529,17715440465i</v>
      </c>
      <c r="H158" s="43" t="str">
        <f>IMPRODUCT('Dados do Enunciado'!$G$11,'Regul_Rend - Complet_FluxoConst'!F158)</f>
        <v>219,49149021298+1,81212666574496i</v>
      </c>
      <c r="I158" s="44" t="str">
        <f>IMDIV(H158,'Vazio - Completo_FluxoConstante'!$B$16)</f>
        <v>9,37594246035838-27,4250842534627i</v>
      </c>
      <c r="J158" s="44" t="str">
        <f t="shared" si="16"/>
        <v>863,239578823993+501,752070151187i</v>
      </c>
      <c r="K158" s="44" t="str">
        <f>IMSUM(IMPRODUCT('Dados do Enunciado'!$C$17,'Regul_Rend - Complet_FluxoConst'!J158),H158)</f>
        <v>216,281407054832+17,2694806988608i</v>
      </c>
      <c r="L158" s="45" t="str">
        <f t="shared" si="17"/>
        <v>216,281407054832+17,2694806988608i</v>
      </c>
      <c r="M158" s="45" t="str">
        <f>IMPRODUCT(IMDIV('Vazio - Completo_FluxoConstante'!$B$16,IMSUM('Dados do Enunciado'!$C$17,'Vazio - Completo_FluxoConstante'!$B$16)),'Regul_Rend - Complet_FluxoConst'!L158)</f>
        <v>215,830774965352+17,2337652301506i</v>
      </c>
      <c r="N158" s="45" t="str">
        <f>IMDIV(M158,'Dados do Enunciado'!$G$11)</f>
        <v>10791,5387482676+861,68826150753i</v>
      </c>
      <c r="O158" s="45" t="str">
        <f t="shared" si="15"/>
        <v>10791,5387482676+861,68826150753i</v>
      </c>
      <c r="P158" s="5" t="str">
        <f t="shared" si="19"/>
        <v>17,0772727272727+10,583543088093i</v>
      </c>
      <c r="Q158" s="5" t="str">
        <f>IMSUM(IMPRODUCT('Vazio - Completo_FluxoConstante'!$H$21,'Regul_Rend - Complet_FluxoConst'!$P158),$B$7)</f>
        <v>10816,5830432874+772,692015873889i</v>
      </c>
      <c r="R158" s="44" t="str">
        <f>IMPRODUCT('Dados do Enunciado'!$G$11,'Regul_Rend - Complet_FluxoConst'!$Q158)</f>
        <v>216,331660865748+15,4538403174778i</v>
      </c>
      <c r="S158" s="44" t="str">
        <f>IMSUM(IMDIV('Regul_Rend - Complet_FluxoConst'!$R158,'Vazio - Completo_FluxoConstante'!$H$16),IMDIV($P158,'Dados do Enunciado'!$G$11))</f>
        <v>862,171050501685+527,052845838594i</v>
      </c>
      <c r="T158" s="45" t="str">
        <f t="shared" si="20"/>
        <v>216,331660865748+15,4538403174778i</v>
      </c>
      <c r="U158" s="45" t="str">
        <f>IMDIV(T158, 'Dados do Enunciado'!$G$11)</f>
        <v>10816,5830432874+772,69201587389i</v>
      </c>
      <c r="V158" s="42">
        <f>IMREAL(IMPRODUCT(IMDIV(IMSUB(IMABS($O158), 'Regul_Rend - Complet_FluxoConst'!$B$7),'Regul_Rend - Complet_FluxoConst'!$B$7),100))</f>
        <v>-1.5828513836789899</v>
      </c>
      <c r="W158" s="46">
        <f>IMREAL(IMPRODUCT(IMDIV(IMSUB(IMABS($U158),'Regul_Rend - Complet_FluxoConst'!$B$7),'Regul_Rend - Complet_FluxoConst'!$B$7),100))</f>
        <v>-1.4168464915025101</v>
      </c>
      <c r="X158" s="42">
        <f t="shared" si="18"/>
        <v>96.1520406701963</v>
      </c>
      <c r="Y158" s="46">
        <f t="shared" si="21"/>
        <v>96.501649122500694</v>
      </c>
    </row>
    <row r="159" spans="1:25" x14ac:dyDescent="0.25">
      <c r="A159" s="42">
        <v>222000</v>
      </c>
      <c r="B159" s="42">
        <f>$A159*'Dados do Enunciado'!$C$25</f>
        <v>188700</v>
      </c>
      <c r="C159" s="42">
        <f>$A159*'Dados do Enunciado'!$E$25</f>
        <v>-116945.75665666541</v>
      </c>
      <c r="D159" s="42">
        <f>($A159/'Dados do Enunciado'!$A$11)*100</f>
        <v>88.8</v>
      </c>
      <c r="E159" s="43" t="str">
        <f>COMPLEX(($A159/$B$7)*'Dados do Enunciado'!$C$25, -($A159/$B$7)*'Dados do Enunciado'!$E$25)</f>
        <v>17,1545454545455+10,6314324233332i</v>
      </c>
      <c r="F159" s="43" t="str">
        <f>IMSUM(IMPRODUCT('Dados do Enunciado'!$A$17, 'Regul_Rend - Complet_FluxoConst'!$E159), 'Regul_Rend - Complet_FluxoConst'!$B$7)</f>
        <v>10974,4594631859+91,0163166957879i</v>
      </c>
      <c r="G159" s="43" t="str">
        <f>IMDIV($E159, 'Dados do Enunciado'!$G$11)</f>
        <v>857,727272727275+531,57162116666i</v>
      </c>
      <c r="H159" s="43" t="str">
        <f>IMPRODUCT('Dados do Enunciado'!$G$11,'Regul_Rend - Complet_FluxoConst'!F159)</f>
        <v>219,489189263718+1,82032633391576i</v>
      </c>
      <c r="I159" s="44" t="str">
        <f>IMDIV(H159,'Vazio - Completo_FluxoConstante'!$B$16)</f>
        <v>9,37687390782651-27,4244541814567i</v>
      </c>
      <c r="J159" s="44" t="str">
        <f t="shared" si="16"/>
        <v>867,104146635102+504,147166985203i</v>
      </c>
      <c r="K159" s="44" t="str">
        <f>IMSUM(IMPRODUCT('Dados do Enunciado'!$C$17,'Regul_Rend - Complet_FluxoConst'!J159),H159)</f>
        <v>216,262502492115+17,3476243683683i</v>
      </c>
      <c r="L159" s="45" t="str">
        <f t="shared" si="17"/>
        <v>216,262502492115+17,3476243683683i</v>
      </c>
      <c r="M159" s="45" t="str">
        <f>IMPRODUCT(IMDIV('Vazio - Completo_FluxoConstante'!$B$16,IMSUM('Dados do Enunciado'!$C$17,'Vazio - Completo_FluxoConstante'!$B$16)),'Regul_Rend - Complet_FluxoConst'!L159)</f>
        <v>215,811909693702+17,3117460682961i</v>
      </c>
      <c r="N159" s="45" t="str">
        <f>IMDIV(M159,'Dados do Enunciado'!$G$11)</f>
        <v>10790,5954846851+865,587303414805i</v>
      </c>
      <c r="O159" s="45" t="str">
        <f t="shared" si="15"/>
        <v>10790,5954846851+865,587303414805i</v>
      </c>
      <c r="P159" s="5" t="str">
        <f t="shared" si="19"/>
        <v>17,1545454545455+10,6314324233332i</v>
      </c>
      <c r="Q159" s="5" t="str">
        <f>IMSUM(IMPRODUCT('Vazio - Completo_FluxoConstante'!$H$21,'Regul_Rend - Complet_FluxoConst'!$P159),$B$7)</f>
        <v>10815,7531023068+776,188359837121i</v>
      </c>
      <c r="R159" s="44" t="str">
        <f>IMPRODUCT('Dados do Enunciado'!$G$11,'Regul_Rend - Complet_FluxoConst'!$Q159)</f>
        <v>216,315062046136+15,5237671967424i</v>
      </c>
      <c r="S159" s="44" t="str">
        <f>IMSUM(IMDIV('Regul_Rend - Complet_FluxoConst'!$R159,'Vazio - Completo_FluxoConstante'!$H$16),IMDIV($P159,'Dados do Enunciado'!$G$11))</f>
        <v>866,034938295255+529,450142916794i</v>
      </c>
      <c r="T159" s="45" t="str">
        <f t="shared" si="20"/>
        <v>216,315062046136+15,5237671967424i</v>
      </c>
      <c r="U159" s="45" t="str">
        <f>IMDIV(T159, 'Dados do Enunciado'!$G$11)</f>
        <v>10815,7531023068+776,18835983712i</v>
      </c>
      <c r="V159" s="42">
        <f>IMREAL(IMPRODUCT(IMDIV(IMSUB(IMABS($O159), 'Regul_Rend - Complet_FluxoConst'!$B$7),'Regul_Rend - Complet_FluxoConst'!$B$7),100))</f>
        <v>-1.5885713928973699</v>
      </c>
      <c r="W159" s="46">
        <f>IMREAL(IMPRODUCT(IMDIV(IMSUB(IMABS($U159),'Regul_Rend - Complet_FluxoConst'!$B$7),'Regul_Rend - Complet_FluxoConst'!$B$7),100))</f>
        <v>-1.4221021452829701</v>
      </c>
      <c r="X159" s="42">
        <f t="shared" si="18"/>
        <v>96.144112423809105</v>
      </c>
      <c r="Y159" s="46">
        <f t="shared" si="21"/>
        <v>96.494364260539598</v>
      </c>
    </row>
    <row r="160" spans="1:25" x14ac:dyDescent="0.25">
      <c r="A160" s="42">
        <v>223000</v>
      </c>
      <c r="B160" s="42">
        <f>$A160*'Dados do Enunciado'!$C$25</f>
        <v>189550</v>
      </c>
      <c r="C160" s="42">
        <f>$A160*'Dados do Enunciado'!$E$25</f>
        <v>-117472.53934430805</v>
      </c>
      <c r="D160" s="42">
        <f>($A160/'Dados do Enunciado'!$A$11)*100</f>
        <v>89.2</v>
      </c>
      <c r="E160" s="43" t="str">
        <f>COMPLEX(($A160/$B$7)*'Dados do Enunciado'!$C$25, -($A160/$B$7)*'Dados do Enunciado'!$E$25)</f>
        <v>17,2318181818182+10,6793217585735i</v>
      </c>
      <c r="F160" s="43" t="str">
        <f>IMSUM(IMPRODUCT('Dados do Enunciado'!$A$17, 'Regul_Rend - Complet_FluxoConst'!$E160), 'Regul_Rend - Complet_FluxoConst'!$B$7)</f>
        <v>10974,3444157228+91,4263001043274i</v>
      </c>
      <c r="G160" s="43" t="str">
        <f>IMDIV($E160, 'Dados do Enunciado'!$G$11)</f>
        <v>861,59090909091+533,966087928675i</v>
      </c>
      <c r="H160" s="43" t="str">
        <f>IMPRODUCT('Dados do Enunciado'!$G$11,'Regul_Rend - Complet_FluxoConst'!F160)</f>
        <v>219,486888314456+1,82852600208655i</v>
      </c>
      <c r="I160" s="44" t="str">
        <f>IMDIV(H160,'Vazio - Completo_FluxoConstante'!$B$16)</f>
        <v>9,37780535529463-27,4238241094507i</v>
      </c>
      <c r="J160" s="44" t="str">
        <f t="shared" si="16"/>
        <v>870,968714446205+506,542263819224i</v>
      </c>
      <c r="K160" s="44" t="str">
        <f>IMSUM(IMPRODUCT('Dados do Enunciado'!$C$17,'Regul_Rend - Complet_FluxoConst'!J160),H160)</f>
        <v>216,243597929399+17,4257680378758i</v>
      </c>
      <c r="L160" s="45" t="str">
        <f t="shared" si="17"/>
        <v>216,243597929399+17,4257680378758i</v>
      </c>
      <c r="M160" s="45" t="str">
        <f>IMPRODUCT(IMDIV('Vazio - Completo_FluxoConstante'!$B$16,IMSUM('Dados do Enunciado'!$C$17,'Vazio - Completo_FluxoConstante'!$B$16)),'Regul_Rend - Complet_FluxoConst'!L160)</f>
        <v>215,793044422053+17,3897269064416i</v>
      </c>
      <c r="N160" s="45" t="str">
        <f>IMDIV(M160,'Dados do Enunciado'!$G$11)</f>
        <v>10789,6522211026+869,48634532208i</v>
      </c>
      <c r="O160" s="45" t="str">
        <f t="shared" si="15"/>
        <v>10789,6522211026+869,48634532208i</v>
      </c>
      <c r="P160" s="5" t="str">
        <f t="shared" si="19"/>
        <v>17,2318181818182+10,6793217585735i</v>
      </c>
      <c r="Q160" s="5" t="str">
        <f>IMSUM(IMPRODUCT('Vazio - Completo_FluxoConstante'!$H$21,'Regul_Rend - Complet_FluxoConst'!$P160),$B$7)</f>
        <v>10814,9231613262+779,684703800351i</v>
      </c>
      <c r="R160" s="44" t="str">
        <f>IMPRODUCT('Dados do Enunciado'!$G$11,'Regul_Rend - Complet_FluxoConst'!$Q160)</f>
        <v>216,298463226524+15,593694076007i</v>
      </c>
      <c r="S160" s="44" t="str">
        <f>IMSUM(IMDIV('Regul_Rend - Complet_FluxoConst'!$R160,'Vazio - Completo_FluxoConstante'!$H$16),IMDIV($P160,'Dados do Enunciado'!$G$11))</f>
        <v>869,89882608882+531,847439994999i</v>
      </c>
      <c r="T160" s="45" t="str">
        <f t="shared" si="20"/>
        <v>216,298463226524+15,593694076007i</v>
      </c>
      <c r="U160" s="45" t="str">
        <f>IMDIV(T160, 'Dados do Enunciado'!$G$11)</f>
        <v>10814,9231613262+779,68470380035i</v>
      </c>
      <c r="V160" s="42">
        <f>IMREAL(IMPRODUCT(IMDIV(IMSUB(IMABS($O160), 'Regul_Rend - Complet_FluxoConst'!$B$7),'Regul_Rend - Complet_FluxoConst'!$B$7),100))</f>
        <v>-1.59427821973615</v>
      </c>
      <c r="W160" s="46">
        <f>IMREAL(IMPRODUCT(IMDIV(IMSUB(IMABS($U160),'Regul_Rend - Complet_FluxoConst'!$B$7),'Regul_Rend - Complet_FluxoConst'!$B$7),100))</f>
        <v>-1.4273472526628499</v>
      </c>
      <c r="X160" s="42">
        <f t="shared" si="18"/>
        <v>96.136145302139298</v>
      </c>
      <c r="Y160" s="46">
        <f t="shared" si="21"/>
        <v>96.487044150983607</v>
      </c>
    </row>
    <row r="161" spans="1:25" x14ac:dyDescent="0.25">
      <c r="A161" s="42">
        <v>224000</v>
      </c>
      <c r="B161" s="42">
        <f>$A161*'Dados do Enunciado'!$C$25</f>
        <v>190400</v>
      </c>
      <c r="C161" s="42">
        <f>$A161*'Dados do Enunciado'!$E$25</f>
        <v>-117999.32203195069</v>
      </c>
      <c r="D161" s="42">
        <f>($A161/'Dados do Enunciado'!$A$11)*100</f>
        <v>89.600000000000009</v>
      </c>
      <c r="E161" s="43" t="str">
        <f>COMPLEX(($A161/$B$7)*'Dados do Enunciado'!$C$25, -($A161/$B$7)*'Dados do Enunciado'!$E$25)</f>
        <v>17,3090909090909+10,7272110938137i</v>
      </c>
      <c r="F161" s="43" t="str">
        <f>IMSUM(IMPRODUCT('Dados do Enunciado'!$A$17, 'Regul_Rend - Complet_FluxoConst'!$E161), 'Regul_Rend - Complet_FluxoConst'!$B$7)</f>
        <v>10974,2293682597+91,8362835128669i</v>
      </c>
      <c r="G161" s="43" t="str">
        <f>IMDIV($E161, 'Dados do Enunciado'!$G$11)</f>
        <v>865,454545454545+536,360554690685i</v>
      </c>
      <c r="H161" s="43" t="str">
        <f>IMPRODUCT('Dados do Enunciado'!$G$11,'Regul_Rend - Complet_FluxoConst'!F161)</f>
        <v>219,484587365194+1,83672567025734i</v>
      </c>
      <c r="I161" s="44" t="str">
        <f>IMDIV(H161,'Vazio - Completo_FluxoConstante'!$B$16)</f>
        <v>9,37873680276275-27,4231940374447i</v>
      </c>
      <c r="J161" s="44" t="str">
        <f t="shared" si="16"/>
        <v>874,833282257308+508,93736065324i</v>
      </c>
      <c r="K161" s="44" t="str">
        <f>IMSUM(IMPRODUCT('Dados do Enunciado'!$C$17,'Regul_Rend - Complet_FluxoConst'!J161),H161)</f>
        <v>216,224693366682+17,5039117073831i</v>
      </c>
      <c r="L161" s="45" t="str">
        <f t="shared" si="17"/>
        <v>216,224693366682+17,5039117073831i</v>
      </c>
      <c r="M161" s="45" t="str">
        <f>IMPRODUCT(IMDIV('Vazio - Completo_FluxoConstante'!$B$16,IMSUM('Dados do Enunciado'!$C$17,'Vazio - Completo_FluxoConstante'!$B$16)),'Regul_Rend - Complet_FluxoConst'!L161)</f>
        <v>215,774179150404+17,4677077445869i</v>
      </c>
      <c r="N161" s="45" t="str">
        <f>IMDIV(M161,'Dados do Enunciado'!$G$11)</f>
        <v>10788,7089575202+873,385387229345i</v>
      </c>
      <c r="O161" s="45" t="str">
        <f t="shared" si="15"/>
        <v>10788,7089575202+873,385387229345i</v>
      </c>
      <c r="P161" s="5" t="str">
        <f t="shared" si="19"/>
        <v>17,3090909090909+10,7272110938137i</v>
      </c>
      <c r="Q161" s="5" t="str">
        <f>IMSUM(IMPRODUCT('Vazio - Completo_FluxoConstante'!$H$21,'Regul_Rend - Complet_FluxoConst'!$P161),$B$7)</f>
        <v>10814,0932203456+783,18104776358i</v>
      </c>
      <c r="R161" s="44" t="str">
        <f>IMPRODUCT('Dados do Enunciado'!$G$11,'Regul_Rend - Complet_FluxoConst'!$Q161)</f>
        <v>216,281864406912+15,6636209552716i</v>
      </c>
      <c r="S161" s="44" t="str">
        <f>IMSUM(IMDIV('Regul_Rend - Complet_FluxoConst'!$R161,'Vazio - Completo_FluxoConstante'!$H$16),IMDIV($P161,'Dados do Enunciado'!$G$11))</f>
        <v>873,762713882385+534,244737073199i</v>
      </c>
      <c r="T161" s="45" t="str">
        <f t="shared" si="20"/>
        <v>216,281864406912+15,6636209552716i</v>
      </c>
      <c r="U161" s="45" t="str">
        <f>IMDIV(T161, 'Dados do Enunciado'!$G$11)</f>
        <v>10814,0932203456+783,18104776358i</v>
      </c>
      <c r="V161" s="42">
        <f>IMREAL(IMPRODUCT(IMDIV(IMSUB(IMABS($O161), 'Regul_Rend - Complet_FluxoConst'!$B$7),'Regul_Rend - Complet_FluxoConst'!$B$7),100))</f>
        <v>-1.5999718619008401</v>
      </c>
      <c r="W161" s="46">
        <f>IMREAL(IMPRODUCT(IMDIV(IMSUB(IMABS($U161),'Regul_Rend - Complet_FluxoConst'!$B$7),'Regul_Rend - Complet_FluxoConst'!$B$7),100))</f>
        <v>-1.4325818119584599</v>
      </c>
      <c r="X161" s="42">
        <f t="shared" si="18"/>
        <v>96.128139862910999</v>
      </c>
      <c r="Y161" s="46">
        <f t="shared" si="21"/>
        <v>96.479689296846601</v>
      </c>
    </row>
    <row r="162" spans="1:25" x14ac:dyDescent="0.25">
      <c r="A162" s="42">
        <v>225000</v>
      </c>
      <c r="B162" s="42">
        <f>$A162*'Dados do Enunciado'!$C$25</f>
        <v>191250</v>
      </c>
      <c r="C162" s="42">
        <f>$A162*'Dados do Enunciado'!$E$25</f>
        <v>-118526.10471959334</v>
      </c>
      <c r="D162" s="42">
        <f>($A162/'Dados do Enunciado'!$A$11)*100</f>
        <v>90</v>
      </c>
      <c r="E162" s="43" t="str">
        <f>COMPLEX(($A162/$B$7)*'Dados do Enunciado'!$C$25, -($A162/$B$7)*'Dados do Enunciado'!$E$25)</f>
        <v>17,3863636363636+10,7751004290539i</v>
      </c>
      <c r="F162" s="43" t="str">
        <f>IMSUM(IMPRODUCT('Dados do Enunciado'!$A$17, 'Regul_Rend - Complet_FluxoConst'!$E162), 'Regul_Rend - Complet_FluxoConst'!$B$7)</f>
        <v>10974,1143207965+92,2462669214063i</v>
      </c>
      <c r="G162" s="43" t="str">
        <f>IMDIV($E162, 'Dados do Enunciado'!$G$11)</f>
        <v>869,31818181818+538,755021452695i</v>
      </c>
      <c r="H162" s="43" t="str">
        <f>IMPRODUCT('Dados do Enunciado'!$G$11,'Regul_Rend - Complet_FluxoConst'!F162)</f>
        <v>219,48228641593+1,84492533842813i</v>
      </c>
      <c r="I162" s="44" t="str">
        <f>IMDIV(H162,'Vazio - Completo_FluxoConstante'!$B$16)</f>
        <v>9,37966825023079-27,4225639654384i</v>
      </c>
      <c r="J162" s="44" t="str">
        <f t="shared" si="16"/>
        <v>878,697850068411+511,332457487257i</v>
      </c>
      <c r="K162" s="44" t="str">
        <f>IMSUM(IMPRODUCT('Dados do Enunciado'!$C$17,'Regul_Rend - Complet_FluxoConst'!J162),H162)</f>
        <v>216,205788803963+17,5820553768905i</v>
      </c>
      <c r="L162" s="45" t="str">
        <f t="shared" si="17"/>
        <v>216,205788803963+17,5820553768905i</v>
      </c>
      <c r="M162" s="45" t="str">
        <f>IMPRODUCT(IMDIV('Vazio - Completo_FluxoConstante'!$B$16,IMSUM('Dados do Enunciado'!$C$17,'Vazio - Completo_FluxoConstante'!$B$16)),'Regul_Rend - Complet_FluxoConst'!L162)</f>
        <v>215,755313878752+17,5456885827324i</v>
      </c>
      <c r="N162" s="45" t="str">
        <f>IMDIV(M162,'Dados do Enunciado'!$G$11)</f>
        <v>10787,7656939376+877,28442913662i</v>
      </c>
      <c r="O162" s="45" t="str">
        <f t="shared" si="15"/>
        <v>10787,7656939376+877,28442913662i</v>
      </c>
      <c r="P162" s="5" t="str">
        <f t="shared" si="19"/>
        <v>17,3863636363636+10,7751004290539i</v>
      </c>
      <c r="Q162" s="5" t="str">
        <f>IMSUM(IMPRODUCT('Vazio - Completo_FluxoConstante'!$H$21,'Regul_Rend - Complet_FluxoConst'!$P162),$B$7)</f>
        <v>10813,263279365+786,677391726809i</v>
      </c>
      <c r="R162" s="44" t="str">
        <f>IMPRODUCT('Dados do Enunciado'!$G$11,'Regul_Rend - Complet_FluxoConst'!$Q162)</f>
        <v>216,2652655873+15,7335478345362i</v>
      </c>
      <c r="S162" s="44" t="str">
        <f>IMSUM(IMDIV('Regul_Rend - Complet_FluxoConst'!$R162,'Vazio - Completo_FluxoConstante'!$H$16),IMDIV($P162,'Dados do Enunciado'!$G$11))</f>
        <v>877,62660167595+536,642034151399i</v>
      </c>
      <c r="T162" s="45" t="str">
        <f t="shared" si="20"/>
        <v>216,2652655873+15,7335478345362i</v>
      </c>
      <c r="U162" s="45" t="str">
        <f>IMDIV(T162, 'Dados do Enunciado'!$G$11)</f>
        <v>10813,263279365+786,67739172681i</v>
      </c>
      <c r="V162" s="42">
        <f>IMREAL(IMPRODUCT(IMDIV(IMSUB(IMABS($O162), 'Regul_Rend - Complet_FluxoConst'!$B$7),'Regul_Rend - Complet_FluxoConst'!$B$7),100))</f>
        <v>-1.6056523171053301</v>
      </c>
      <c r="W162" s="46">
        <f>IMREAL(IMPRODUCT(IMDIV(IMSUB(IMABS($U162),'Regul_Rend - Complet_FluxoConst'!$B$7),'Regul_Rend - Complet_FluxoConst'!$B$7),100))</f>
        <v>-1.4378058214893199</v>
      </c>
      <c r="X162" s="42">
        <f t="shared" si="18"/>
        <v>96.120096654013594</v>
      </c>
      <c r="Y162" s="46">
        <f t="shared" si="21"/>
        <v>96.4723001922668</v>
      </c>
    </row>
    <row r="163" spans="1:25" x14ac:dyDescent="0.25">
      <c r="A163" s="42">
        <v>226000</v>
      </c>
      <c r="B163" s="42">
        <f>$A163*'Dados do Enunciado'!$C$25</f>
        <v>192100</v>
      </c>
      <c r="C163" s="42">
        <f>$A163*'Dados do Enunciado'!$E$25</f>
        <v>-119052.88740723596</v>
      </c>
      <c r="D163" s="42">
        <f>($A163/'Dados do Enunciado'!$A$11)*100</f>
        <v>90.4</v>
      </c>
      <c r="E163" s="43" t="str">
        <f>COMPLEX(($A163/$B$7)*'Dados do Enunciado'!$C$25, -($A163/$B$7)*'Dados do Enunciado'!$E$25)</f>
        <v>17,4636363636364+10,8229897642942i</v>
      </c>
      <c r="F163" s="43" t="str">
        <f>IMSUM(IMPRODUCT('Dados do Enunciado'!$A$17, 'Regul_Rend - Complet_FluxoConst'!$E163), 'Regul_Rend - Complet_FluxoConst'!$B$7)</f>
        <v>10973,9992733334+92,6562503299463i</v>
      </c>
      <c r="G163" s="43" t="str">
        <f>IMDIV($E163, 'Dados do Enunciado'!$G$11)</f>
        <v>873,18181818182+541,14948821471i</v>
      </c>
      <c r="H163" s="43" t="str">
        <f>IMPRODUCT('Dados do Enunciado'!$G$11,'Regul_Rend - Complet_FluxoConst'!F163)</f>
        <v>219,479985466668+1,85312500659893i</v>
      </c>
      <c r="I163" s="44" t="str">
        <f>IMDIV(H163,'Vazio - Completo_FluxoConstante'!$B$16)</f>
        <v>9,38059969769891-27,4219338934324i</v>
      </c>
      <c r="J163" s="44" t="str">
        <f t="shared" si="16"/>
        <v>882,562417879519+513,727554321278i</v>
      </c>
      <c r="K163" s="44" t="str">
        <f>IMSUM(IMPRODUCT('Dados do Enunciado'!$C$17,'Regul_Rend - Complet_FluxoConst'!J163),H163)</f>
        <v>216,186884241246+17,6601990463981i</v>
      </c>
      <c r="L163" s="45" t="str">
        <f t="shared" si="17"/>
        <v>216,186884241246+17,6601990463981i</v>
      </c>
      <c r="M163" s="45" t="str">
        <f>IMPRODUCT(IMDIV('Vazio - Completo_FluxoConstante'!$B$16,IMSUM('Dados do Enunciado'!$C$17,'Vazio - Completo_FluxoConstante'!$B$16)),'Regul_Rend - Complet_FluxoConst'!L163)</f>
        <v>215,736448607102+17,623669420878i</v>
      </c>
      <c r="N163" s="45" t="str">
        <f>IMDIV(M163,'Dados do Enunciado'!$G$11)</f>
        <v>10786,8224303551+881,1834710439i</v>
      </c>
      <c r="O163" s="45" t="str">
        <f t="shared" si="15"/>
        <v>10786,8224303551+881,1834710439i</v>
      </c>
      <c r="P163" s="5" t="str">
        <f t="shared" si="19"/>
        <v>17,4636363636364+10,8229897642942i</v>
      </c>
      <c r="Q163" s="5" t="str">
        <f>IMSUM(IMPRODUCT('Vazio - Completo_FluxoConstante'!$H$21,'Regul_Rend - Complet_FluxoConst'!$P163),$B$7)</f>
        <v>10812,4333383844+790,173735690042i</v>
      </c>
      <c r="R163" s="44" t="str">
        <f>IMPRODUCT('Dados do Enunciado'!$G$11,'Regul_Rend - Complet_FluxoConst'!$Q163)</f>
        <v>216,248666767688+15,8034747138008i</v>
      </c>
      <c r="S163" s="44" t="str">
        <f>IMSUM(IMDIV('Regul_Rend - Complet_FluxoConst'!$R163,'Vazio - Completo_FluxoConstante'!$H$16),IMDIV($P163,'Dados do Enunciado'!$G$11))</f>
        <v>881,49048946952+539,039331229603i</v>
      </c>
      <c r="T163" s="45" t="str">
        <f t="shared" si="20"/>
        <v>216,248666767688+15,8034747138008i</v>
      </c>
      <c r="U163" s="45" t="str">
        <f>IMDIV(T163, 'Dados do Enunciado'!$G$11)</f>
        <v>10812,4333383844+790,17373569004i</v>
      </c>
      <c r="V163" s="42">
        <f>IMREAL(IMPRODUCT(IMDIV(IMSUB(IMABS($O163), 'Regul_Rend - Complet_FluxoConst'!$B$7),'Regul_Rend - Complet_FluxoConst'!$B$7),100))</f>
        <v>-1.6113195830628799</v>
      </c>
      <c r="W163" s="46">
        <f>IMREAL(IMPRODUCT(IMDIV(IMSUB(IMABS($U163),'Regul_Rend - Complet_FluxoConst'!$B$7),'Regul_Rend - Complet_FluxoConst'!$B$7),100))</f>
        <v>-1.4430192795777399</v>
      </c>
      <c r="X163" s="42">
        <f t="shared" si="18"/>
        <v>96.112016213717496</v>
      </c>
      <c r="Y163" s="46">
        <f t="shared" si="21"/>
        <v>96.464877322702208</v>
      </c>
    </row>
    <row r="164" spans="1:25" x14ac:dyDescent="0.25">
      <c r="A164" s="42">
        <v>227000</v>
      </c>
      <c r="B164" s="42">
        <f>$A164*'Dados do Enunciado'!$C$25</f>
        <v>192950</v>
      </c>
      <c r="C164" s="42">
        <f>$A164*'Dados do Enunciado'!$E$25</f>
        <v>-119579.6700948786</v>
      </c>
      <c r="D164" s="42">
        <f>($A164/'Dados do Enunciado'!$A$11)*100</f>
        <v>90.8</v>
      </c>
      <c r="E164" s="43" t="str">
        <f>COMPLEX(($A164/$B$7)*'Dados do Enunciado'!$C$25, -($A164/$B$7)*'Dados do Enunciado'!$E$25)</f>
        <v>17,5409090909091+10,8708790995344i</v>
      </c>
      <c r="F164" s="43" t="str">
        <f>IMSUM(IMPRODUCT('Dados do Enunciado'!$A$17, 'Regul_Rend - Complet_FluxoConst'!$E164), 'Regul_Rend - Complet_FluxoConst'!$B$7)</f>
        <v>10973,8842258703+93,0662337384857i</v>
      </c>
      <c r="G164" s="43" t="str">
        <f>IMDIV($E164, 'Dados do Enunciado'!$G$11)</f>
        <v>877,045454545455+543,54395497672i</v>
      </c>
      <c r="H164" s="43" t="str">
        <f>IMPRODUCT('Dados do Enunciado'!$G$11,'Regul_Rend - Complet_FluxoConst'!F164)</f>
        <v>219,477684517406+1,86132467476971i</v>
      </c>
      <c r="I164" s="44" t="str">
        <f>IMDIV(H164,'Vazio - Completo_FluxoConstante'!$B$16)</f>
        <v>9,38153114516703-27,4213038214264i</v>
      </c>
      <c r="J164" s="44" t="str">
        <f t="shared" si="16"/>
        <v>886,426985690622+516,122651155294i</v>
      </c>
      <c r="K164" s="44" t="str">
        <f>IMSUM(IMPRODUCT('Dados do Enunciado'!$C$17,'Regul_Rend - Complet_FluxoConst'!J164),H164)</f>
        <v>216,16797967853+17,7383427159055i</v>
      </c>
      <c r="L164" s="45" t="str">
        <f t="shared" si="17"/>
        <v>216,16797967853+17,7383427159055i</v>
      </c>
      <c r="M164" s="45" t="str">
        <f>IMPRODUCT(IMDIV('Vazio - Completo_FluxoConstante'!$B$16,IMSUM('Dados do Enunciado'!$C$17,'Vazio - Completo_FluxoConstante'!$B$16)),'Regul_Rend - Complet_FluxoConst'!L164)</f>
        <v>215,717583335453+17,7016502590234i</v>
      </c>
      <c r="N164" s="45" t="str">
        <f>IMDIV(M164,'Dados do Enunciado'!$G$11)</f>
        <v>10785,8791667727+885,08251295117i</v>
      </c>
      <c r="O164" s="45" t="str">
        <f t="shared" si="15"/>
        <v>10785,8791667727+885,08251295117i</v>
      </c>
      <c r="P164" s="5" t="str">
        <f t="shared" si="19"/>
        <v>17,5409090909091+10,8708790995344i</v>
      </c>
      <c r="Q164" s="5" t="str">
        <f>IMSUM(IMPRODUCT('Vazio - Completo_FluxoConstante'!$H$21,'Regul_Rend - Complet_FluxoConst'!$P164),$B$7)</f>
        <v>10811,6033974038+793,670079653271i</v>
      </c>
      <c r="R164" s="44" t="str">
        <f>IMPRODUCT('Dados do Enunciado'!$G$11,'Regul_Rend - Complet_FluxoConst'!$Q164)</f>
        <v>216,232067948076+15,8734015930654i</v>
      </c>
      <c r="S164" s="44" t="str">
        <f>IMSUM(IMDIV('Regul_Rend - Complet_FluxoConst'!$R164,'Vazio - Completo_FluxoConstante'!$H$16),IMDIV($P164,'Dados do Enunciado'!$G$11))</f>
        <v>885,354377263085+541,436628307803i</v>
      </c>
      <c r="T164" s="45" t="str">
        <f t="shared" si="20"/>
        <v>216,232067948076+15,8734015930654i</v>
      </c>
      <c r="U164" s="45" t="str">
        <f>IMDIV(T164, 'Dados do Enunciado'!$G$11)</f>
        <v>10811,6033974038+793,67007965327i</v>
      </c>
      <c r="V164" s="42">
        <f>IMREAL(IMPRODUCT(IMDIV(IMSUB(IMABS($O164), 'Regul_Rend - Complet_FluxoConst'!$B$7),'Regul_Rend - Complet_FluxoConst'!$B$7),100))</f>
        <v>-1.61697365749419</v>
      </c>
      <c r="W164" s="46">
        <f>IMREAL(IMPRODUCT(IMDIV(IMSUB(IMABS($U164),'Regul_Rend - Complet_FluxoConst'!$B$7),'Regul_Rend - Complet_FluxoConst'!$B$7),100))</f>
        <v>-1.44822218454928</v>
      </c>
      <c r="X164" s="42">
        <f t="shared" si="18"/>
        <v>96.103899070887394</v>
      </c>
      <c r="Y164" s="46">
        <f t="shared" si="21"/>
        <v>96.457421165121204</v>
      </c>
    </row>
    <row r="165" spans="1:25" x14ac:dyDescent="0.25">
      <c r="A165" s="42">
        <v>228000</v>
      </c>
      <c r="B165" s="42">
        <f>$A165*'Dados do Enunciado'!$C$25</f>
        <v>193800</v>
      </c>
      <c r="C165" s="42">
        <f>$A165*'Dados do Enunciado'!$E$25</f>
        <v>-120106.45278252124</v>
      </c>
      <c r="D165" s="42">
        <f>($A165/'Dados do Enunciado'!$A$11)*100</f>
        <v>91.2</v>
      </c>
      <c r="E165" s="43" t="str">
        <f>COMPLEX(($A165/$B$7)*'Dados do Enunciado'!$C$25, -($A165/$B$7)*'Dados do Enunciado'!$E$25)</f>
        <v>17,6181818181818+10,9187684347747i</v>
      </c>
      <c r="F165" s="43" t="str">
        <f>IMSUM(IMPRODUCT('Dados do Enunciado'!$A$17, 'Regul_Rend - Complet_FluxoConst'!$E165), 'Regul_Rend - Complet_FluxoConst'!$B$7)</f>
        <v>10973,7691784072+93,4762171470252i</v>
      </c>
      <c r="G165" s="43" t="str">
        <f>IMDIV($E165, 'Dados do Enunciado'!$G$11)</f>
        <v>880,90909090909+545,938421738735i</v>
      </c>
      <c r="H165" s="43" t="str">
        <f>IMPRODUCT('Dados do Enunciado'!$G$11,'Regul_Rend - Complet_FluxoConst'!F165)</f>
        <v>219,475383568144+1,8695243429405i</v>
      </c>
      <c r="I165" s="44" t="str">
        <f>IMDIV(H165,'Vazio - Completo_FluxoConstante'!$B$16)</f>
        <v>9,38246259263515-27,4206737494204i</v>
      </c>
      <c r="J165" s="44" t="str">
        <f t="shared" si="16"/>
        <v>890,291553501725+518,517747989315i</v>
      </c>
      <c r="K165" s="44" t="str">
        <f>IMSUM(IMPRODUCT('Dados do Enunciado'!$C$17,'Regul_Rend - Complet_FluxoConst'!J165),H165)</f>
        <v>216,149075115813+17,8164863854129i</v>
      </c>
      <c r="L165" s="45" t="str">
        <f t="shared" si="17"/>
        <v>216,149075115813+17,8164863854129i</v>
      </c>
      <c r="M165" s="45" t="str">
        <f>IMPRODUCT(IMDIV('Vazio - Completo_FluxoConstante'!$B$16,IMSUM('Dados do Enunciado'!$C$17,'Vazio - Completo_FluxoConstante'!$B$16)),'Regul_Rend - Complet_FluxoConst'!L165)</f>
        <v>215,698718063804+17,7796310971689i</v>
      </c>
      <c r="N165" s="45" t="str">
        <f>IMDIV(M165,'Dados do Enunciado'!$G$11)</f>
        <v>10784,9359031902+888,981554858445i</v>
      </c>
      <c r="O165" s="45" t="str">
        <f t="shared" si="15"/>
        <v>10784,9359031902+888,981554858445i</v>
      </c>
      <c r="P165" s="5" t="str">
        <f t="shared" si="19"/>
        <v>17,6181818181818+10,9187684347747i</v>
      </c>
      <c r="Q165" s="5" t="str">
        <f>IMSUM(IMPRODUCT('Vazio - Completo_FluxoConstante'!$H$21,'Regul_Rend - Complet_FluxoConst'!$P165),$B$7)</f>
        <v>10810,7734564232+797,166423616501i</v>
      </c>
      <c r="R165" s="44" t="str">
        <f>IMPRODUCT('Dados do Enunciado'!$G$11,'Regul_Rend - Complet_FluxoConst'!$Q165)</f>
        <v>216,215469128464+15,94332847233i</v>
      </c>
      <c r="S165" s="44" t="str">
        <f>IMSUM(IMDIV('Regul_Rend - Complet_FluxoConst'!$R165,'Vazio - Completo_FluxoConstante'!$H$16),IMDIV($P165,'Dados do Enunciado'!$G$11))</f>
        <v>889,21826505665+543,833925386008i</v>
      </c>
      <c r="T165" s="45" t="str">
        <f t="shared" si="20"/>
        <v>216,215469128464+15,94332847233i</v>
      </c>
      <c r="U165" s="45" t="str">
        <f>IMDIV(T165, 'Dados do Enunciado'!$G$11)</f>
        <v>10810,7734564232+797,1664236165i</v>
      </c>
      <c r="V165" s="42">
        <f>IMREAL(IMPRODUCT(IMDIV(IMSUB(IMABS($O165), 'Regul_Rend - Complet_FluxoConst'!$B$7),'Regul_Rend - Complet_FluxoConst'!$B$7),100))</f>
        <v>-1.6226145381266399</v>
      </c>
      <c r="W165" s="46">
        <f>IMREAL(IMPRODUCT(IMDIV(IMSUB(IMABS($U165),'Regul_Rend - Complet_FluxoConst'!$B$7),'Regul_Rend - Complet_FluxoConst'!$B$7),100))</f>
        <v>-1.4534145347323499</v>
      </c>
      <c r="X165" s="42">
        <f t="shared" si="18"/>
        <v>96.095745745182199</v>
      </c>
      <c r="Y165" s="46">
        <f t="shared" si="21"/>
        <v>96.449932188183496</v>
      </c>
    </row>
    <row r="166" spans="1:25" x14ac:dyDescent="0.25">
      <c r="A166" s="42">
        <v>229000</v>
      </c>
      <c r="B166" s="42">
        <f>$A166*'Dados do Enunciado'!$C$25</f>
        <v>194650</v>
      </c>
      <c r="C166" s="42">
        <f>$A166*'Dados do Enunciado'!$E$25</f>
        <v>-120633.23547016388</v>
      </c>
      <c r="D166" s="42">
        <f>($A166/'Dados do Enunciado'!$A$11)*100</f>
        <v>91.600000000000009</v>
      </c>
      <c r="E166" s="43" t="str">
        <f>COMPLEX(($A166/$B$7)*'Dados do Enunciado'!$C$25, -($A166/$B$7)*'Dados do Enunciado'!$E$25)</f>
        <v>17,6954545454545+10,9666577700149i</v>
      </c>
      <c r="F166" s="43" t="str">
        <f>IMSUM(IMPRODUCT('Dados do Enunciado'!$A$17, 'Regul_Rend - Complet_FluxoConst'!$E166), 'Regul_Rend - Complet_FluxoConst'!$B$7)</f>
        <v>10973,654130944+93,8862005555646i</v>
      </c>
      <c r="G166" s="43" t="str">
        <f>IMDIV($E166, 'Dados do Enunciado'!$G$11)</f>
        <v>884,772727272725+548,332888500745i</v>
      </c>
      <c r="H166" s="43" t="str">
        <f>IMPRODUCT('Dados do Enunciado'!$G$11,'Regul_Rend - Complet_FluxoConst'!F166)</f>
        <v>219,47308261888+1,87772401111129i</v>
      </c>
      <c r="I166" s="44" t="str">
        <f>IMDIV(H166,'Vazio - Completo_FluxoConstante'!$B$16)</f>
        <v>9,38339404010319-27,4200436774141i</v>
      </c>
      <c r="J166" s="44" t="str">
        <f t="shared" si="16"/>
        <v>894,156121312828+520,912844823331i</v>
      </c>
      <c r="K166" s="44" t="str">
        <f>IMSUM(IMPRODUCT('Dados do Enunciado'!$C$17,'Regul_Rend - Complet_FluxoConst'!J166),H166)</f>
        <v>216,130170553094+17,8946300549204i</v>
      </c>
      <c r="L166" s="45" t="str">
        <f t="shared" si="17"/>
        <v>216,130170553094+17,8946300549204i</v>
      </c>
      <c r="M166" s="45" t="str">
        <f>IMPRODUCT(IMDIV('Vazio - Completo_FluxoConstante'!$B$16,IMSUM('Dados do Enunciado'!$C$17,'Vazio - Completo_FluxoConstante'!$B$16)),'Regul_Rend - Complet_FluxoConst'!L166)</f>
        <v>215,679852792152+17,8576119353144i</v>
      </c>
      <c r="N166" s="45" t="str">
        <f>IMDIV(M166,'Dados do Enunciado'!$G$11)</f>
        <v>10783,9926396076+892,88059676572i</v>
      </c>
      <c r="O166" s="45" t="str">
        <f t="shared" si="15"/>
        <v>10783,9926396076+892,88059676572i</v>
      </c>
      <c r="P166" s="5" t="str">
        <f t="shared" si="19"/>
        <v>17,6954545454545+10,9666577700149i</v>
      </c>
      <c r="Q166" s="5" t="str">
        <f>IMSUM(IMPRODUCT('Vazio - Completo_FluxoConstante'!$H$21,'Regul_Rend - Complet_FluxoConst'!$P166),$B$7)</f>
        <v>10809,9435154426+800,66276757973i</v>
      </c>
      <c r="R166" s="44" t="str">
        <f>IMPRODUCT('Dados do Enunciado'!$G$11,'Regul_Rend - Complet_FluxoConst'!$Q166)</f>
        <v>216,198870308852+16,0132553515946i</v>
      </c>
      <c r="S166" s="44" t="str">
        <f>IMSUM(IMDIV('Regul_Rend - Complet_FluxoConst'!$R166,'Vazio - Completo_FluxoConstante'!$H$16),IMDIV($P166,'Dados do Enunciado'!$G$11))</f>
        <v>893,082152850215+546,231222464208i</v>
      </c>
      <c r="T166" s="45" t="str">
        <f t="shared" si="20"/>
        <v>216,198870308852+16,0132553515946i</v>
      </c>
      <c r="U166" s="45" t="str">
        <f>IMDIV(T166, 'Dados do Enunciado'!$G$11)</f>
        <v>10809,9435154426+800,66276757973i</v>
      </c>
      <c r="V166" s="42">
        <f>IMREAL(IMPRODUCT(IMDIV(IMSUB(IMABS($O166), 'Regul_Rend - Complet_FluxoConst'!$B$7),'Regul_Rend - Complet_FluxoConst'!$B$7),100))</f>
        <v>-1.62824222269049</v>
      </c>
      <c r="W166" s="46">
        <f>IMREAL(IMPRODUCT(IMDIV(IMSUB(IMABS($U166),'Regul_Rend - Complet_FluxoConst'!$B$7),'Regul_Rend - Complet_FluxoConst'!$B$7),100))</f>
        <v>-1.4585963284585699</v>
      </c>
      <c r="X166" s="42">
        <f t="shared" si="18"/>
        <v>96.087556747256897</v>
      </c>
      <c r="Y166" s="46">
        <f t="shared" si="21"/>
        <v>96.442410852422697</v>
      </c>
    </row>
    <row r="167" spans="1:25" x14ac:dyDescent="0.25">
      <c r="A167" s="42">
        <v>230000</v>
      </c>
      <c r="B167" s="42">
        <f>$A167*'Dados do Enunciado'!$C$25</f>
        <v>195500</v>
      </c>
      <c r="C167" s="42">
        <f>$A167*'Dados do Enunciado'!$E$25</f>
        <v>-121160.01815780651</v>
      </c>
      <c r="D167" s="42">
        <f>($A167/'Dados do Enunciado'!$A$11)*100</f>
        <v>92</v>
      </c>
      <c r="E167" s="43" t="str">
        <f>COMPLEX(($A167/$B$7)*'Dados do Enunciado'!$C$25, -($A167/$B$7)*'Dados do Enunciado'!$E$25)</f>
        <v>17,7727272727273+11,0145471052551i</v>
      </c>
      <c r="F167" s="43" t="str">
        <f>IMSUM(IMPRODUCT('Dados do Enunciado'!$A$17, 'Regul_Rend - Complet_FluxoConst'!$E167), 'Regul_Rend - Complet_FluxoConst'!$B$7)</f>
        <v>10973,5390834809+94,2961839641045i</v>
      </c>
      <c r="G167" s="43" t="str">
        <f>IMDIV($E167, 'Dados do Enunciado'!$G$11)</f>
        <v>888,636363636365+550,727355262755i</v>
      </c>
      <c r="H167" s="43" t="str">
        <f>IMPRODUCT('Dados do Enunciado'!$G$11,'Regul_Rend - Complet_FluxoConst'!F167)</f>
        <v>219,470781669618+1,88592367928209i</v>
      </c>
      <c r="I167" s="44" t="str">
        <f>IMDIV(H167,'Vazio - Completo_FluxoConstante'!$B$16)</f>
        <v>9,38432548757131-27,4194136054081i</v>
      </c>
      <c r="J167" s="44" t="str">
        <f t="shared" si="16"/>
        <v>898,020689123936+523,307941657347i</v>
      </c>
      <c r="K167" s="44" t="str">
        <f>IMSUM(IMPRODUCT('Dados do Enunciado'!$C$17,'Regul_Rend - Complet_FluxoConst'!J167),H167)</f>
        <v>216,111265990377+17,9727737244279i</v>
      </c>
      <c r="L167" s="45" t="str">
        <f t="shared" si="17"/>
        <v>216,111265990377+17,9727737244279i</v>
      </c>
      <c r="M167" s="45" t="str">
        <f>IMPRODUCT(IMDIV('Vazio - Completo_FluxoConstante'!$B$16,IMSUM('Dados do Enunciado'!$C$17,'Vazio - Completo_FluxoConstante'!$B$16)),'Regul_Rend - Complet_FluxoConst'!L167)</f>
        <v>215,660987520502+17,9355927734599i</v>
      </c>
      <c r="N167" s="45" t="str">
        <f>IMDIV(M167,'Dados do Enunciado'!$G$11)</f>
        <v>10783,0493760251+896,779638672995i</v>
      </c>
      <c r="O167" s="45" t="str">
        <f t="shared" si="15"/>
        <v>10783,0493760251+896,779638672995i</v>
      </c>
      <c r="P167" s="5" t="str">
        <f t="shared" si="19"/>
        <v>17,7727272727273+11,0145471052551i</v>
      </c>
      <c r="Q167" s="5" t="str">
        <f>IMSUM(IMPRODUCT('Vazio - Completo_FluxoConstante'!$H$21,'Regul_Rend - Complet_FluxoConst'!$P167),$B$7)</f>
        <v>10809,113574462+804,159111542962i</v>
      </c>
      <c r="R167" s="44" t="str">
        <f>IMPRODUCT('Dados do Enunciado'!$G$11,'Regul_Rend - Complet_FluxoConst'!$Q167)</f>
        <v>216,18227148924+16,0831822308592i</v>
      </c>
      <c r="S167" s="44" t="str">
        <f>IMSUM(IMDIV('Regul_Rend - Complet_FluxoConst'!$R167,'Vazio - Completo_FluxoConstante'!$H$16),IMDIV($P167,'Dados do Enunciado'!$G$11))</f>
        <v>896,946040643785+548,628519542408i</v>
      </c>
      <c r="T167" s="45" t="str">
        <f t="shared" si="20"/>
        <v>216,18227148924+16,0831822308592i</v>
      </c>
      <c r="U167" s="45" t="str">
        <f>IMDIV(T167, 'Dados do Enunciado'!$G$11)</f>
        <v>10809,113574462+804,15911154296i</v>
      </c>
      <c r="V167" s="42">
        <f>IMREAL(IMPRODUCT(IMDIV(IMSUB(IMABS($O167), 'Regul_Rend - Complet_FluxoConst'!$B$7),'Regul_Rend - Complet_FluxoConst'!$B$7),100))</f>
        <v>-1.6338567089190501</v>
      </c>
      <c r="W167" s="46">
        <f>IMREAL(IMPRODUCT(IMDIV(IMSUB(IMABS($U167),'Regul_Rend - Complet_FluxoConst'!$B$7),'Regul_Rend - Complet_FluxoConst'!$B$7),100))</f>
        <v>-1.4637675640624499</v>
      </c>
      <c r="X167" s="42">
        <f t="shared" si="18"/>
        <v>96.07933257895121</v>
      </c>
      <c r="Y167" s="46">
        <f t="shared" si="21"/>
        <v>96.434857610419996</v>
      </c>
    </row>
    <row r="168" spans="1:25" x14ac:dyDescent="0.25">
      <c r="A168" s="42">
        <v>231000</v>
      </c>
      <c r="B168" s="42">
        <f>$A168*'Dados do Enunciado'!$C$25</f>
        <v>196350</v>
      </c>
      <c r="C168" s="42">
        <f>$A168*'Dados do Enunciado'!$E$25</f>
        <v>-121686.80084544915</v>
      </c>
      <c r="D168" s="42">
        <f>($A168/'Dados do Enunciado'!$A$11)*100</f>
        <v>92.4</v>
      </c>
      <c r="E168" s="43" t="str">
        <f>COMPLEX(($A168/$B$7)*'Dados do Enunciado'!$C$25, -($A168/$B$7)*'Dados do Enunciado'!$E$25)</f>
        <v>17,85+11,0624364404954i</v>
      </c>
      <c r="F168" s="43" t="str">
        <f>IMSUM(IMPRODUCT('Dados do Enunciado'!$A$17, 'Regul_Rend - Complet_FluxoConst'!$E168), 'Regul_Rend - Complet_FluxoConst'!$B$7)</f>
        <v>10973,4240360178+94,706167372644i</v>
      </c>
      <c r="G168" s="43" t="str">
        <f>IMDIV($E168, 'Dados do Enunciado'!$G$11)</f>
        <v>892,5+553,12182202477i</v>
      </c>
      <c r="H168" s="43" t="str">
        <f>IMPRODUCT('Dados do Enunciado'!$G$11,'Regul_Rend - Complet_FluxoConst'!F168)</f>
        <v>219,468480720356+1,89412334745288i</v>
      </c>
      <c r="I168" s="44" t="str">
        <f>IMDIV(H168,'Vazio - Completo_FluxoConstante'!$B$16)</f>
        <v>9,38525693503943-27,4187835334021i</v>
      </c>
      <c r="J168" s="44" t="str">
        <f t="shared" si="16"/>
        <v>901,885256935039+525,703038491368i</v>
      </c>
      <c r="K168" s="44" t="str">
        <f>IMSUM(IMPRODUCT('Dados do Enunciado'!$C$17,'Regul_Rend - Complet_FluxoConst'!J168),H168)</f>
        <v>216,092361427661+18,0509173939353i</v>
      </c>
      <c r="L168" s="45" t="str">
        <f t="shared" si="17"/>
        <v>216,092361427661+18,0509173939353i</v>
      </c>
      <c r="M168" s="45" t="str">
        <f>IMPRODUCT(IMDIV('Vazio - Completo_FluxoConstante'!$B$16,IMSUM('Dados do Enunciado'!$C$17,'Vazio - Completo_FluxoConstante'!$B$16)),'Regul_Rend - Complet_FluxoConst'!L168)</f>
        <v>215,642122248854+18,0135736116053i</v>
      </c>
      <c r="N168" s="45" t="str">
        <f>IMDIV(M168,'Dados do Enunciado'!$G$11)</f>
        <v>10782,1061124427+900,678680580265i</v>
      </c>
      <c r="O168" s="45" t="str">
        <f t="shared" si="15"/>
        <v>10782,1061124427+900,678680580265i</v>
      </c>
      <c r="P168" s="5" t="str">
        <f t="shared" si="19"/>
        <v>17,85+11,0624364404954i</v>
      </c>
      <c r="Q168" s="5" t="str">
        <f>IMSUM(IMPRODUCT('Vazio - Completo_FluxoConstante'!$H$21,'Regul_Rend - Complet_FluxoConst'!$P168),$B$7)</f>
        <v>10808,2836334814+807,655455506193i</v>
      </c>
      <c r="R168" s="44" t="str">
        <f>IMPRODUCT('Dados do Enunciado'!$G$11,'Regul_Rend - Complet_FluxoConst'!$Q168)</f>
        <v>216,165672669628+16,1531091101239i</v>
      </c>
      <c r="S168" s="44" t="str">
        <f>IMSUM(IMDIV('Regul_Rend - Complet_FluxoConst'!$R168,'Vazio - Completo_FluxoConstante'!$H$16),IMDIV($P168,'Dados do Enunciado'!$G$11))</f>
        <v>900,80992843735+551,025816620613i</v>
      </c>
      <c r="T168" s="45" t="str">
        <f t="shared" si="20"/>
        <v>216,165672669628+16,1531091101239i</v>
      </c>
      <c r="U168" s="45" t="str">
        <f>IMDIV(T168, 'Dados do Enunciado'!$G$11)</f>
        <v>10808,2836334814+807,655455506195i</v>
      </c>
      <c r="V168" s="42">
        <f>IMREAL(IMPRODUCT(IMDIV(IMSUB(IMABS($O168), 'Regul_Rend - Complet_FluxoConst'!$B$7),'Regul_Rend - Complet_FluxoConst'!$B$7),100))</f>
        <v>-1.6394579945522201</v>
      </c>
      <c r="W168" s="46">
        <f>IMREAL(IMPRODUCT(IMDIV(IMSUB(IMABS($U168),'Regul_Rend - Complet_FluxoConst'!$B$7),'Regul_Rend - Complet_FluxoConst'!$B$7),100))</f>
        <v>-1.4689282398816601</v>
      </c>
      <c r="X168" s="42">
        <f t="shared" si="18"/>
        <v>96.071073733486102</v>
      </c>
      <c r="Y168" s="46">
        <f t="shared" si="21"/>
        <v>96.427272906977407</v>
      </c>
    </row>
    <row r="169" spans="1:25" x14ac:dyDescent="0.25">
      <c r="A169" s="42">
        <v>232000</v>
      </c>
      <c r="B169" s="42">
        <f>$A169*'Dados do Enunciado'!$C$25</f>
        <v>197200</v>
      </c>
      <c r="C169" s="42">
        <f>$A169*'Dados do Enunciado'!$E$25</f>
        <v>-122213.58353309179</v>
      </c>
      <c r="D169" s="42">
        <f>($A169/'Dados do Enunciado'!$A$11)*100</f>
        <v>92.800000000000011</v>
      </c>
      <c r="E169" s="43" t="str">
        <f>COMPLEX(($A169/$B$7)*'Dados do Enunciado'!$C$25, -($A169/$B$7)*'Dados do Enunciado'!$E$25)</f>
        <v>17,9272727272727+11,1103257757356i</v>
      </c>
      <c r="F169" s="43" t="str">
        <f>IMSUM(IMPRODUCT('Dados do Enunciado'!$A$17, 'Regul_Rend - Complet_FluxoConst'!$E169), 'Regul_Rend - Complet_FluxoConst'!$B$7)</f>
        <v>10973,3089885546+95,1161507811834i</v>
      </c>
      <c r="G169" s="43" t="str">
        <f>IMDIV($E169, 'Dados do Enunciado'!$G$11)</f>
        <v>896,363636363635+555,51628878678i</v>
      </c>
      <c r="H169" s="43" t="str">
        <f>IMPRODUCT('Dados do Enunciado'!$G$11,'Regul_Rend - Complet_FluxoConst'!F169)</f>
        <v>219,466179771092+1,90232301562367i</v>
      </c>
      <c r="I169" s="44" t="str">
        <f>IMDIV(H169,'Vazio - Completo_FluxoConstante'!$B$16)</f>
        <v>9,38618838250747-27,4181534613958i</v>
      </c>
      <c r="J169" s="44" t="str">
        <f t="shared" si="16"/>
        <v>905,749824746143+528,098135325384i</v>
      </c>
      <c r="K169" s="44" t="str">
        <f>IMSUM(IMPRODUCT('Dados do Enunciado'!$C$17,'Regul_Rend - Complet_FluxoConst'!J169),H169)</f>
        <v>216,073456864942+18,1290610634428i</v>
      </c>
      <c r="L169" s="45" t="str">
        <f t="shared" si="17"/>
        <v>216,073456864942+18,1290610634428i</v>
      </c>
      <c r="M169" s="45" t="str">
        <f>IMPRODUCT(IMDIV('Vazio - Completo_FluxoConstante'!$B$16,IMSUM('Dados do Enunciado'!$C$17,'Vazio - Completo_FluxoConstante'!$B$16)),'Regul_Rend - Complet_FluxoConst'!L169)</f>
        <v>215,623256977202+18,0915544497509i</v>
      </c>
      <c r="N169" s="45" t="str">
        <f>IMDIV(M169,'Dados do Enunciado'!$G$11)</f>
        <v>10781,1628488601+904,577722487545i</v>
      </c>
      <c r="O169" s="45" t="str">
        <f t="shared" si="15"/>
        <v>10781,1628488601+904,577722487545i</v>
      </c>
      <c r="P169" s="5" t="str">
        <f t="shared" si="19"/>
        <v>17,9272727272727+11,1103257757356i</v>
      </c>
      <c r="Q169" s="5" t="str">
        <f>IMSUM(IMPRODUCT('Vazio - Completo_FluxoConstante'!$H$21,'Regul_Rend - Complet_FluxoConst'!$P169),$B$7)</f>
        <v>10807,4536925008+811,151799469421i</v>
      </c>
      <c r="R169" s="44" t="str">
        <f>IMPRODUCT('Dados do Enunciado'!$G$11,'Regul_Rend - Complet_FluxoConst'!$Q169)</f>
        <v>216,149073850016+16,2230359893884i</v>
      </c>
      <c r="S169" s="44" t="str">
        <f>IMSUM(IMDIV('Regul_Rend - Complet_FluxoConst'!$R169,'Vazio - Completo_FluxoConstante'!$H$16),IMDIV($P169,'Dados do Enunciado'!$G$11))</f>
        <v>904,673816230915+553,423113698813i</v>
      </c>
      <c r="T169" s="45" t="str">
        <f t="shared" si="20"/>
        <v>216,149073850016+16,2230359893884i</v>
      </c>
      <c r="U169" s="45" t="str">
        <f>IMDIV(T169, 'Dados do Enunciado'!$G$11)</f>
        <v>10807,4536925008+811,15179946942i</v>
      </c>
      <c r="V169" s="42">
        <f>IMREAL(IMPRODUCT(IMDIV(IMSUB(IMABS($O169), 'Regul_Rend - Complet_FluxoConst'!$B$7),'Regul_Rend - Complet_FluxoConst'!$B$7),100))</f>
        <v>-1.6450460773373801</v>
      </c>
      <c r="W169" s="46">
        <f>IMREAL(IMPRODUCT(IMDIV(IMSUB(IMABS($U169),'Regul_Rend - Complet_FluxoConst'!$B$7),'Regul_Rend - Complet_FluxoConst'!$B$7),100))</f>
        <v>-1.4740783542568701</v>
      </c>
      <c r="X169" s="42">
        <f t="shared" si="18"/>
        <v>96.062780695643795</v>
      </c>
      <c r="Y169" s="46">
        <f t="shared" si="21"/>
        <v>96.419657179279298</v>
      </c>
    </row>
    <row r="170" spans="1:25" x14ac:dyDescent="0.25">
      <c r="A170" s="42">
        <v>233000</v>
      </c>
      <c r="B170" s="42">
        <f>$A170*'Dados do Enunciado'!$C$25</f>
        <v>198050</v>
      </c>
      <c r="C170" s="42">
        <f>$A170*'Dados do Enunciado'!$E$25</f>
        <v>-122740.36622073443</v>
      </c>
      <c r="D170" s="42">
        <f>($A170/'Dados do Enunciado'!$A$11)*100</f>
        <v>93.2</v>
      </c>
      <c r="E170" s="43" t="str">
        <f>COMPLEX(($A170/$B$7)*'Dados do Enunciado'!$C$25, -($A170/$B$7)*'Dados do Enunciado'!$E$25)</f>
        <v>18,0045454545455+11,1582151109759i</v>
      </c>
      <c r="F170" s="43" t="str">
        <f>IMSUM(IMPRODUCT('Dados do Enunciado'!$A$17, 'Regul_Rend - Complet_FluxoConst'!$E170), 'Regul_Rend - Complet_FluxoConst'!$B$7)</f>
        <v>10973,1939410915+95,5261341897234i</v>
      </c>
      <c r="G170" s="43" t="str">
        <f>IMDIV($E170, 'Dados do Enunciado'!$G$11)</f>
        <v>900,227272727275+557,910755548795i</v>
      </c>
      <c r="H170" s="43" t="str">
        <f>IMPRODUCT('Dados do Enunciado'!$G$11,'Regul_Rend - Complet_FluxoConst'!F170)</f>
        <v>219,46387882183+1,91052268379447i</v>
      </c>
      <c r="I170" s="44" t="str">
        <f>IMDIV(H170,'Vazio - Completo_FluxoConstante'!$B$16)</f>
        <v>9,38711982997559-27,4175233893898i</v>
      </c>
      <c r="J170" s="44" t="str">
        <f t="shared" si="16"/>
        <v>909,614392557251+530,493232159405i</v>
      </c>
      <c r="K170" s="44" t="str">
        <f>IMSUM(IMPRODUCT('Dados do Enunciado'!$C$17,'Regul_Rend - Complet_FluxoConst'!J170),H170)</f>
        <v>216,054552302225+18,2072047329503i</v>
      </c>
      <c r="L170" s="45" t="str">
        <f t="shared" si="17"/>
        <v>216,054552302225+18,2072047329503i</v>
      </c>
      <c r="M170" s="45" t="str">
        <f>IMPRODUCT(IMDIV('Vazio - Completo_FluxoConstante'!$B$16,IMSUM('Dados do Enunciado'!$C$17,'Vazio - Completo_FluxoConstante'!$B$16)),'Regul_Rend - Complet_FluxoConst'!L170)</f>
        <v>215,604391705552+18,1695352878964i</v>
      </c>
      <c r="N170" s="45" t="str">
        <f>IMDIV(M170,'Dados do Enunciado'!$G$11)</f>
        <v>10780,2195852776+908,47676439482i</v>
      </c>
      <c r="O170" s="45" t="str">
        <f t="shared" si="15"/>
        <v>10780,2195852776+908,47676439482i</v>
      </c>
      <c r="P170" s="5" t="str">
        <f t="shared" si="19"/>
        <v>18,0045454545455+11,1582151109759i</v>
      </c>
      <c r="Q170" s="5" t="str">
        <f>IMSUM(IMPRODUCT('Vazio - Completo_FluxoConstante'!$H$21,'Regul_Rend - Complet_FluxoConst'!$P170),$B$7)</f>
        <v>10806,6237515202+814,648143432655i</v>
      </c>
      <c r="R170" s="44" t="str">
        <f>IMPRODUCT('Dados do Enunciado'!$G$11,'Regul_Rend - Complet_FluxoConst'!$Q170)</f>
        <v>216,132475030404+16,2929628686531i</v>
      </c>
      <c r="S170" s="44" t="str">
        <f>IMSUM(IMDIV('Regul_Rend - Complet_FluxoConst'!$R170,'Vazio - Completo_FluxoConstante'!$H$16),IMDIV($P170,'Dados do Enunciado'!$G$11))</f>
        <v>908,537704024485+555,820410777018i</v>
      </c>
      <c r="T170" s="45" t="str">
        <f t="shared" si="20"/>
        <v>216,132475030404+16,2929628686531i</v>
      </c>
      <c r="U170" s="45" t="str">
        <f>IMDIV(T170, 'Dados do Enunciado'!$G$11)</f>
        <v>10806,6237515202+814,648143432655i</v>
      </c>
      <c r="V170" s="42">
        <f>IMREAL(IMPRODUCT(IMDIV(IMSUB(IMABS($O170), 'Regul_Rend - Complet_FluxoConst'!$B$7),'Regul_Rend - Complet_FluxoConst'!$B$7),100))</f>
        <v>-1.65062095502129</v>
      </c>
      <c r="W170" s="46">
        <f>IMREAL(IMPRODUCT(IMDIV(IMSUB(IMABS($U170),'Regul_Rend - Complet_FluxoConst'!$B$7),'Regul_Rend - Complet_FluxoConst'!$B$7),100))</f>
        <v>-1.47921790553182</v>
      </c>
      <c r="X170" s="42">
        <f t="shared" si="18"/>
        <v>96.054453941943294</v>
      </c>
      <c r="Y170" s="46">
        <f t="shared" si="21"/>
        <v>96.412010857057197</v>
      </c>
    </row>
    <row r="171" spans="1:25" x14ac:dyDescent="0.25">
      <c r="A171" s="42">
        <v>234000</v>
      </c>
      <c r="B171" s="42">
        <f>$A171*'Dados do Enunciado'!$C$25</f>
        <v>198900</v>
      </c>
      <c r="C171" s="42">
        <f>$A171*'Dados do Enunciado'!$E$25</f>
        <v>-123267.14890837706</v>
      </c>
      <c r="D171" s="42">
        <f>($A171/'Dados do Enunciado'!$A$11)*100</f>
        <v>93.600000000000009</v>
      </c>
      <c r="E171" s="43" t="str">
        <f>COMPLEX(($A171/$B$7)*'Dados do Enunciado'!$C$25, -($A171/$B$7)*'Dados do Enunciado'!$E$25)</f>
        <v>18,0818181818182+11,2061044462161i</v>
      </c>
      <c r="F171" s="43" t="str">
        <f>IMSUM(IMPRODUCT('Dados do Enunciado'!$A$17, 'Regul_Rend - Complet_FluxoConst'!$E171), 'Regul_Rend - Complet_FluxoConst'!$B$7)</f>
        <v>10973,0788936284+95,9361175982628i</v>
      </c>
      <c r="G171" s="43" t="str">
        <f>IMDIV($E171, 'Dados do Enunciado'!$G$11)</f>
        <v>904,09090909091+560,305222310805i</v>
      </c>
      <c r="H171" s="43" t="str">
        <f>IMPRODUCT('Dados do Enunciado'!$G$11,'Regul_Rend - Complet_FluxoConst'!F171)</f>
        <v>219,461577872568+1,91872235196526i</v>
      </c>
      <c r="I171" s="44" t="str">
        <f>IMDIV(H171,'Vazio - Completo_FluxoConstante'!$B$16)</f>
        <v>9,38805127744372-27,4168933173838i</v>
      </c>
      <c r="J171" s="44" t="str">
        <f t="shared" si="16"/>
        <v>913,478960368354+532,888328993421i</v>
      </c>
      <c r="K171" s="44" t="str">
        <f>IMSUM(IMPRODUCT('Dados do Enunciado'!$C$17,'Regul_Rend - Complet_FluxoConst'!J171),H171)</f>
        <v>216,035647739508+18,2853484024577i</v>
      </c>
      <c r="L171" s="45" t="str">
        <f t="shared" si="17"/>
        <v>216,035647739508+18,2853484024577i</v>
      </c>
      <c r="M171" s="45" t="str">
        <f>IMPRODUCT(IMDIV('Vazio - Completo_FluxoConstante'!$B$16,IMSUM('Dados do Enunciado'!$C$17,'Vazio - Completo_FluxoConstante'!$B$16)),'Regul_Rend - Complet_FluxoConst'!L171)</f>
        <v>215,585526433902+18,2475161260418i</v>
      </c>
      <c r="N171" s="45" t="str">
        <f>IMDIV(M171,'Dados do Enunciado'!$G$11)</f>
        <v>10779,2763216951+912,37580630209i</v>
      </c>
      <c r="O171" s="45" t="str">
        <f t="shared" si="15"/>
        <v>10779,2763216951+912,37580630209i</v>
      </c>
      <c r="P171" s="5" t="str">
        <f t="shared" si="19"/>
        <v>18,0818181818182+11,2061044462161i</v>
      </c>
      <c r="Q171" s="5" t="str">
        <f>IMSUM(IMPRODUCT('Vazio - Completo_FluxoConstante'!$H$21,'Regul_Rend - Complet_FluxoConst'!$P171),$B$7)</f>
        <v>10805,7938105396+818,144487395884i</v>
      </c>
      <c r="R171" s="44" t="str">
        <f>IMPRODUCT('Dados do Enunciado'!$G$11,'Regul_Rend - Complet_FluxoConst'!$Q171)</f>
        <v>216,115876210792+16,3628897479177i</v>
      </c>
      <c r="S171" s="44" t="str">
        <f>IMSUM(IMDIV('Regul_Rend - Complet_FluxoConst'!$R171,'Vazio - Completo_FluxoConstante'!$H$16),IMDIV($P171,'Dados do Enunciado'!$G$11))</f>
        <v>912,40159181805+558,217707855217i</v>
      </c>
      <c r="T171" s="45" t="str">
        <f t="shared" si="20"/>
        <v>216,115876210792+16,3628897479177i</v>
      </c>
      <c r="U171" s="45" t="str">
        <f>IMDIV(T171, 'Dados do Enunciado'!$G$11)</f>
        <v>10805,7938105396+818,144487395885i</v>
      </c>
      <c r="V171" s="42">
        <f>IMREAL(IMPRODUCT(IMDIV(IMSUB(IMABS($O171), 'Regul_Rend - Complet_FluxoConst'!$B$7),'Regul_Rend - Complet_FluxoConst'!$B$7),100))</f>
        <v>-1.65618262535923</v>
      </c>
      <c r="W171" s="46">
        <f>IMREAL(IMPRODUCT(IMDIV(IMSUB(IMABS($U171),'Regul_Rend - Complet_FluxoConst'!$B$7),'Regul_Rend - Complet_FluxoConst'!$B$7),100))</f>
        <v>-1.4843468920532099</v>
      </c>
      <c r="X171" s="42">
        <f t="shared" si="18"/>
        <v>96.046093940822601</v>
      </c>
      <c r="Y171" s="46">
        <f t="shared" si="21"/>
        <v>96.404334362748898</v>
      </c>
    </row>
    <row r="172" spans="1:25" x14ac:dyDescent="0.25">
      <c r="A172" s="42">
        <v>235000</v>
      </c>
      <c r="B172" s="42">
        <f>$A172*'Dados do Enunciado'!$C$25</f>
        <v>199750</v>
      </c>
      <c r="C172" s="42">
        <f>$A172*'Dados do Enunciado'!$E$25</f>
        <v>-123793.9315960197</v>
      </c>
      <c r="D172" s="42">
        <f>($A172/'Dados do Enunciado'!$A$11)*100</f>
        <v>94</v>
      </c>
      <c r="E172" s="43" t="str">
        <f>COMPLEX(($A172/$B$7)*'Dados do Enunciado'!$C$25, -($A172/$B$7)*'Dados do Enunciado'!$E$25)</f>
        <v>18,1590909090909+11,2539937814563i</v>
      </c>
      <c r="F172" s="43" t="str">
        <f>IMSUM(IMPRODUCT('Dados do Enunciado'!$A$17, 'Regul_Rend - Complet_FluxoConst'!$E172), 'Regul_Rend - Complet_FluxoConst'!$B$7)</f>
        <v>10972,9638461653+96,3461010068022i</v>
      </c>
      <c r="G172" s="43" t="str">
        <f>IMDIV($E172, 'Dados do Enunciado'!$G$11)</f>
        <v>907,954545454545+562,699689072815i</v>
      </c>
      <c r="H172" s="43" t="str">
        <f>IMPRODUCT('Dados do Enunciado'!$G$11,'Regul_Rend - Complet_FluxoConst'!F172)</f>
        <v>219,459276923306+1,92692202013604i</v>
      </c>
      <c r="I172" s="44" t="str">
        <f>IMDIV(H172,'Vazio - Completo_FluxoConstante'!$B$16)</f>
        <v>9,38898272491184-27,4162632453778i</v>
      </c>
      <c r="J172" s="44" t="str">
        <f t="shared" si="16"/>
        <v>917,343528179457+535,283425827437i</v>
      </c>
      <c r="K172" s="44" t="str">
        <f>IMSUM(IMPRODUCT('Dados do Enunciado'!$C$17,'Regul_Rend - Complet_FluxoConst'!J172),H172)</f>
        <v>216,016743176792+18,363492071965i</v>
      </c>
      <c r="L172" s="45" t="str">
        <f t="shared" si="17"/>
        <v>216,016743176792+18,363492071965i</v>
      </c>
      <c r="M172" s="45" t="str">
        <f>IMPRODUCT(IMDIV('Vazio - Completo_FluxoConstante'!$B$16,IMSUM('Dados do Enunciado'!$C$17,'Vazio - Completo_FluxoConstante'!$B$16)),'Regul_Rend - Complet_FluxoConst'!L172)</f>
        <v>215,566661162254+18,3254969641872i</v>
      </c>
      <c r="N172" s="45" t="str">
        <f>IMDIV(M172,'Dados do Enunciado'!$G$11)</f>
        <v>10778,3330581127+916,27484820936i</v>
      </c>
      <c r="O172" s="45" t="str">
        <f t="shared" si="15"/>
        <v>10778,3330581127+916,27484820936i</v>
      </c>
      <c r="P172" s="5" t="str">
        <f t="shared" si="19"/>
        <v>18,1590909090909+11,2539937814563i</v>
      </c>
      <c r="Q172" s="5" t="str">
        <f>IMSUM(IMPRODUCT('Vazio - Completo_FluxoConstante'!$H$21,'Regul_Rend - Complet_FluxoConst'!$P172),$B$7)</f>
        <v>10804,963869559+821,640831359113i</v>
      </c>
      <c r="R172" s="44" t="str">
        <f>IMPRODUCT('Dados do Enunciado'!$G$11,'Regul_Rend - Complet_FluxoConst'!$Q172)</f>
        <v>216,09927739118+16,4328166271823i</v>
      </c>
      <c r="S172" s="44" t="str">
        <f>IMSUM(IMDIV('Regul_Rend - Complet_FluxoConst'!$R172,'Vazio - Completo_FluxoConstante'!$H$16),IMDIV($P172,'Dados do Enunciado'!$G$11))</f>
        <v>916,265479611615+560,615004933417i</v>
      </c>
      <c r="T172" s="45" t="str">
        <f t="shared" si="20"/>
        <v>216,09927739118+16,4328166271823i</v>
      </c>
      <c r="U172" s="45" t="str">
        <f>IMDIV(T172, 'Dados do Enunciado'!$G$11)</f>
        <v>10804,963869559+821,640831359115i</v>
      </c>
      <c r="V172" s="42">
        <f>IMREAL(IMPRODUCT(IMDIV(IMSUB(IMABS($O172), 'Regul_Rend - Complet_FluxoConst'!$B$7),'Regul_Rend - Complet_FluxoConst'!$B$7),100))</f>
        <v>-1.6617310861093399</v>
      </c>
      <c r="W172" s="46">
        <f>IMREAL(IMPRODUCT(IMDIV(IMSUB(IMABS($U172),'Regul_Rend - Complet_FluxoConst'!$B$7),'Regul_Rend - Complet_FluxoConst'!$B$7),100))</f>
        <v>-1.48946531217091</v>
      </c>
      <c r="X172" s="42">
        <f t="shared" si="18"/>
        <v>96.037701152803407</v>
      </c>
      <c r="Y172" s="46">
        <f t="shared" si="21"/>
        <v>96.39662811164969</v>
      </c>
    </row>
    <row r="173" spans="1:25" x14ac:dyDescent="0.25">
      <c r="A173" s="42">
        <v>236000</v>
      </c>
      <c r="B173" s="42">
        <f>$A173*'Dados do Enunciado'!$C$25</f>
        <v>200600</v>
      </c>
      <c r="C173" s="42">
        <f>$A173*'Dados do Enunciado'!$E$25</f>
        <v>-124320.71428366234</v>
      </c>
      <c r="D173" s="42">
        <f>($A173/'Dados do Enunciado'!$A$11)*100</f>
        <v>94.399999999999991</v>
      </c>
      <c r="E173" s="43" t="str">
        <f>COMPLEX(($A173/$B$7)*'Dados do Enunciado'!$C$25, -($A173/$B$7)*'Dados do Enunciado'!$E$25)</f>
        <v>18,2363636363636+11,3018831166966i</v>
      </c>
      <c r="F173" s="43" t="str">
        <f>IMSUM(IMPRODUCT('Dados do Enunciado'!$A$17, 'Regul_Rend - Complet_FluxoConst'!$E173), 'Regul_Rend - Complet_FluxoConst'!$B$7)</f>
        <v>10972,8487987021+96,7560844153418i</v>
      </c>
      <c r="G173" s="43" t="str">
        <f>IMDIV($E173, 'Dados do Enunciado'!$G$11)</f>
        <v>911,81818181818+565,09415583483i</v>
      </c>
      <c r="H173" s="43" t="str">
        <f>IMPRODUCT('Dados do Enunciado'!$G$11,'Regul_Rend - Complet_FluxoConst'!F173)</f>
        <v>219,456975974042+1,93512168830684i</v>
      </c>
      <c r="I173" s="44" t="str">
        <f>IMDIV(H173,'Vazio - Completo_FluxoConstante'!$B$16)</f>
        <v>9,38991417237987-27,4156331733715i</v>
      </c>
      <c r="J173" s="44" t="str">
        <f t="shared" si="16"/>
        <v>921,20809599056+537,678522661458i</v>
      </c>
      <c r="K173" s="44" t="str">
        <f>IMSUM(IMPRODUCT('Dados do Enunciado'!$C$17,'Regul_Rend - Complet_FluxoConst'!J173),H173)</f>
        <v>215,997838614073+18,4416357414725i</v>
      </c>
      <c r="L173" s="45" t="str">
        <f t="shared" si="17"/>
        <v>215,997838614073+18,4416357414725i</v>
      </c>
      <c r="M173" s="45" t="str">
        <f>IMPRODUCT(IMDIV('Vazio - Completo_FluxoConstante'!$B$16,IMSUM('Dados do Enunciado'!$C$17,'Vazio - Completo_FluxoConstante'!$B$16)),'Regul_Rend - Complet_FluxoConst'!L173)</f>
        <v>215,547795890602+18,4034778023327i</v>
      </c>
      <c r="N173" s="45" t="str">
        <f>IMDIV(M173,'Dados do Enunciado'!$G$11)</f>
        <v>10777,3897945301+920,173890116635i</v>
      </c>
      <c r="O173" s="45" t="str">
        <f t="shared" si="15"/>
        <v>10777,3897945301+920,173890116635i</v>
      </c>
      <c r="P173" s="5" t="str">
        <f t="shared" si="19"/>
        <v>18,2363636363636+11,3018831166966i</v>
      </c>
      <c r="Q173" s="5" t="str">
        <f>IMSUM(IMPRODUCT('Vazio - Completo_FluxoConstante'!$H$21,'Regul_Rend - Complet_FluxoConst'!$P173),$B$7)</f>
        <v>10804,1339285784+825,137175322343i</v>
      </c>
      <c r="R173" s="44" t="str">
        <f>IMPRODUCT('Dados do Enunciado'!$G$11,'Regul_Rend - Complet_FluxoConst'!$Q173)</f>
        <v>216,082678571568+16,5027435064469i</v>
      </c>
      <c r="S173" s="44" t="str">
        <f>IMSUM(IMDIV('Regul_Rend - Complet_FluxoConst'!$R173,'Vazio - Completo_FluxoConstante'!$H$16),IMDIV($P173,'Dados do Enunciado'!$G$11))</f>
        <v>920,12936740518+563,012302011622i</v>
      </c>
      <c r="T173" s="45" t="str">
        <f t="shared" si="20"/>
        <v>216,082678571568+16,5027435064469i</v>
      </c>
      <c r="U173" s="45" t="str">
        <f>IMDIV(T173, 'Dados do Enunciado'!$G$11)</f>
        <v>10804,1339285784+825,137175322345i</v>
      </c>
      <c r="V173" s="42">
        <f>IMREAL(IMPRODUCT(IMDIV(IMSUB(IMABS($O173), 'Regul_Rend - Complet_FluxoConst'!$B$7),'Regul_Rend - Complet_FluxoConst'!$B$7),100))</f>
        <v>-1.6672663350382999</v>
      </c>
      <c r="W173" s="46">
        <f>IMREAL(IMPRODUCT(IMDIV(IMSUB(IMABS($U173),'Regul_Rend - Complet_FluxoConst'!$B$7),'Regul_Rend - Complet_FluxoConst'!$B$7),100))</f>
        <v>-1.4945731642378499</v>
      </c>
      <c r="X173" s="42">
        <f t="shared" si="18"/>
        <v>96.0292760306601</v>
      </c>
      <c r="Y173" s="46">
        <f t="shared" si="21"/>
        <v>96.388892512062597</v>
      </c>
    </row>
    <row r="174" spans="1:25" x14ac:dyDescent="0.25">
      <c r="A174" s="42">
        <v>237000</v>
      </c>
      <c r="B174" s="42">
        <f>$A174*'Dados do Enunciado'!$C$25</f>
        <v>201450</v>
      </c>
      <c r="C174" s="42">
        <f>$A174*'Dados do Enunciado'!$E$25</f>
        <v>-124847.49697130498</v>
      </c>
      <c r="D174" s="42">
        <f>($A174/'Dados do Enunciado'!$A$11)*100</f>
        <v>94.8</v>
      </c>
      <c r="E174" s="43" t="str">
        <f>COMPLEX(($A174/$B$7)*'Dados do Enunciado'!$C$25, -($A174/$B$7)*'Dados do Enunciado'!$E$25)</f>
        <v>18,3136363636364+11,3497724519368i</v>
      </c>
      <c r="F174" s="43" t="str">
        <f>IMSUM(IMPRODUCT('Dados do Enunciado'!$A$17, 'Regul_Rend - Complet_FluxoConst'!$E174), 'Regul_Rend - Complet_FluxoConst'!$B$7)</f>
        <v>10972,733751239+97,1660678238816i</v>
      </c>
      <c r="G174" s="43" t="str">
        <f>IMDIV($E174, 'Dados do Enunciado'!$G$11)</f>
        <v>915,68181818182+567,48862259684i</v>
      </c>
      <c r="H174" s="43" t="str">
        <f>IMPRODUCT('Dados do Enunciado'!$G$11,'Regul_Rend - Complet_FluxoConst'!F174)</f>
        <v>219,45467502478+1,94332135647763i</v>
      </c>
      <c r="I174" s="44" t="str">
        <f>IMDIV(H174,'Vazio - Completo_FluxoConstante'!$B$16)</f>
        <v>9,390845619848-27,4150031013655i</v>
      </c>
      <c r="J174" s="44" t="str">
        <f t="shared" si="16"/>
        <v>925,072663801668+540,073619495474i</v>
      </c>
      <c r="K174" s="44" t="str">
        <f>IMSUM(IMPRODUCT('Dados do Enunciado'!$C$17,'Regul_Rend - Complet_FluxoConst'!J174),H174)</f>
        <v>215,978934051356+18,51977941098i</v>
      </c>
      <c r="L174" s="45" t="str">
        <f t="shared" si="17"/>
        <v>215,978934051356+18,51977941098i</v>
      </c>
      <c r="M174" s="45" t="str">
        <f>IMPRODUCT(IMDIV('Vazio - Completo_FluxoConstante'!$B$16,IMSUM('Dados do Enunciado'!$C$17,'Vazio - Completo_FluxoConstante'!$B$16)),'Regul_Rend - Complet_FluxoConst'!L174)</f>
        <v>215,528930618952+18,4814586404782i</v>
      </c>
      <c r="N174" s="45" t="str">
        <f>IMDIV(M174,'Dados do Enunciado'!$G$11)</f>
        <v>10776,4465309476+924,07293202391i</v>
      </c>
      <c r="O174" s="45" t="str">
        <f t="shared" si="15"/>
        <v>10776,4465309476+924,07293202391i</v>
      </c>
      <c r="P174" s="5" t="str">
        <f t="shared" si="19"/>
        <v>18,3136363636364+11,3497724519368i</v>
      </c>
      <c r="Q174" s="5" t="str">
        <f>IMSUM(IMPRODUCT('Vazio - Completo_FluxoConstante'!$H$21,'Regul_Rend - Complet_FluxoConst'!$P174),$B$7)</f>
        <v>10803,3039875978+828,633519285575i</v>
      </c>
      <c r="R174" s="44" t="str">
        <f>IMPRODUCT('Dados do Enunciado'!$G$11,'Regul_Rend - Complet_FluxoConst'!$Q174)</f>
        <v>216,066079751956+16,5726703857115i</v>
      </c>
      <c r="S174" s="44" t="str">
        <f>IMSUM(IMDIV('Regul_Rend - Complet_FluxoConst'!$R174,'Vazio - Completo_FluxoConstante'!$H$16),IMDIV($P174,'Dados do Enunciado'!$G$11))</f>
        <v>923,99325519875+565,409599089822i</v>
      </c>
      <c r="T174" s="45" t="str">
        <f t="shared" si="20"/>
        <v>216,066079751956+16,5726703857115i</v>
      </c>
      <c r="U174" s="45" t="str">
        <f>IMDIV(T174, 'Dados do Enunciado'!$G$11)</f>
        <v>10803,3039875978+828,633519285575i</v>
      </c>
      <c r="V174" s="42">
        <f>IMREAL(IMPRODUCT(IMDIV(IMSUB(IMABS($O174), 'Regul_Rend - Complet_FluxoConst'!$B$7),'Regul_Rend - Complet_FluxoConst'!$B$7),100))</f>
        <v>-1.67278836991214</v>
      </c>
      <c r="W174" s="46">
        <f>IMREAL(IMPRODUCT(IMDIV(IMSUB(IMABS($U174),'Regul_Rend - Complet_FluxoConst'!$B$7),'Regul_Rend - Complet_FluxoConst'!$B$7),100))</f>
        <v>-1.49967044660989</v>
      </c>
      <c r="X174" s="42">
        <f t="shared" si="18"/>
        <v>96.020819019578198</v>
      </c>
      <c r="Y174" s="46">
        <f t="shared" si="21"/>
        <v>96.381127965445998</v>
      </c>
    </row>
    <row r="175" spans="1:25" x14ac:dyDescent="0.25">
      <c r="A175" s="42">
        <v>238000</v>
      </c>
      <c r="B175" s="42">
        <f>$A175*'Dados do Enunciado'!$C$25</f>
        <v>202300</v>
      </c>
      <c r="C175" s="42">
        <f>$A175*'Dados do Enunciado'!$E$25</f>
        <v>-125374.27965894761</v>
      </c>
      <c r="D175" s="42">
        <f>($A175/'Dados do Enunciado'!$A$11)*100</f>
        <v>95.199999999999989</v>
      </c>
      <c r="E175" s="43" t="str">
        <f>COMPLEX(($A175/$B$7)*'Dados do Enunciado'!$C$25, -($A175/$B$7)*'Dados do Enunciado'!$E$25)</f>
        <v>18,3909090909091+11,3976617871771i</v>
      </c>
      <c r="F175" s="43" t="str">
        <f>IMSUM(IMPRODUCT('Dados do Enunciado'!$A$17, 'Regul_Rend - Complet_FluxoConst'!$E175), 'Regul_Rend - Complet_FluxoConst'!$B$7)</f>
        <v>10972,6187037759+97,5760512324212i</v>
      </c>
      <c r="G175" s="43" t="str">
        <f>IMDIV($E175, 'Dados do Enunciado'!$G$11)</f>
        <v>919,545454545455+569,883089358855i</v>
      </c>
      <c r="H175" s="43" t="str">
        <f>IMPRODUCT('Dados do Enunciado'!$G$11,'Regul_Rend - Complet_FluxoConst'!F175)</f>
        <v>219,452374075518+1,95152102464842i</v>
      </c>
      <c r="I175" s="44" t="str">
        <f>IMDIV(H175,'Vazio - Completo_FluxoConstante'!$B$16)</f>
        <v>9,39177706731612-27,4143730293595i</v>
      </c>
      <c r="J175" s="44" t="str">
        <f t="shared" si="16"/>
        <v>928,937231612771+542,468716329496i</v>
      </c>
      <c r="K175" s="44" t="str">
        <f>IMSUM(IMPRODUCT('Dados do Enunciado'!$C$17,'Regul_Rend - Complet_FluxoConst'!J175),H175)</f>
        <v>215,960029488639+18,5979230804874i</v>
      </c>
      <c r="L175" s="45" t="str">
        <f t="shared" si="17"/>
        <v>215,960029488639+18,5979230804874i</v>
      </c>
      <c r="M175" s="45" t="str">
        <f>IMPRODUCT(IMDIV('Vazio - Completo_FluxoConstante'!$B$16,IMSUM('Dados do Enunciado'!$C$17,'Vazio - Completo_FluxoConstante'!$B$16)),'Regul_Rend - Complet_FluxoConst'!L175)</f>
        <v>215,510065347303+18,5594394786236i</v>
      </c>
      <c r="N175" s="45" t="str">
        <f>IMDIV(M175,'Dados do Enunciado'!$G$11)</f>
        <v>10775,5032673651+927,97197393118i</v>
      </c>
      <c r="O175" s="45" t="str">
        <f t="shared" si="15"/>
        <v>10775,5032673651+927,97197393118i</v>
      </c>
      <c r="P175" s="5" t="str">
        <f t="shared" si="19"/>
        <v>18,3909090909091+11,3976617871771i</v>
      </c>
      <c r="Q175" s="5" t="str">
        <f>IMSUM(IMPRODUCT('Vazio - Completo_FluxoConstante'!$H$21,'Regul_Rend - Complet_FluxoConst'!$P175),$B$7)</f>
        <v>10802,4740466172+832,129863248805i</v>
      </c>
      <c r="R175" s="44" t="str">
        <f>IMPRODUCT('Dados do Enunciado'!$G$11,'Regul_Rend - Complet_FluxoConst'!$Q175)</f>
        <v>216,049480932344+16,6425972649761i</v>
      </c>
      <c r="S175" s="44" t="str">
        <f>IMSUM(IMDIV('Regul_Rend - Complet_FluxoConst'!$R175,'Vazio - Completo_FluxoConstante'!$H$16),IMDIV($P175,'Dados do Enunciado'!$G$11))</f>
        <v>927,857142992315+567,806896168027i</v>
      </c>
      <c r="T175" s="45" t="str">
        <f t="shared" si="20"/>
        <v>216,049480932344+16,6425972649761i</v>
      </c>
      <c r="U175" s="45" t="str">
        <f>IMDIV(T175, 'Dados do Enunciado'!$G$11)</f>
        <v>10802,4740466172+832,129863248805i</v>
      </c>
      <c r="V175" s="42">
        <f>IMREAL(IMPRODUCT(IMDIV(IMSUB(IMABS($O175), 'Regul_Rend - Complet_FluxoConst'!$B$7),'Regul_Rend - Complet_FluxoConst'!$B$7),100))</f>
        <v>-1.6782971885053599</v>
      </c>
      <c r="W175" s="46">
        <f>IMREAL(IMPRODUCT(IMDIV(IMSUB(IMABS($U175),'Regul_Rend - Complet_FluxoConst'!$B$7),'Regul_Rend - Complet_FluxoConst'!$B$7),100))</f>
        <v>-1.5047571576460701</v>
      </c>
      <c r="X175" s="42">
        <f t="shared" si="18"/>
        <v>96.0123305573171</v>
      </c>
      <c r="Y175" s="46">
        <f t="shared" si="21"/>
        <v>96.373334866555211</v>
      </c>
    </row>
    <row r="176" spans="1:25" x14ac:dyDescent="0.25">
      <c r="A176" s="42">
        <v>239000</v>
      </c>
      <c r="B176" s="42">
        <f>$A176*'Dados do Enunciado'!$C$25</f>
        <v>203150</v>
      </c>
      <c r="C176" s="42">
        <f>$A176*'Dados do Enunciado'!$E$25</f>
        <v>-125901.06234659025</v>
      </c>
      <c r="D176" s="42">
        <f>($A176/'Dados do Enunciado'!$A$11)*100</f>
        <v>95.6</v>
      </c>
      <c r="E176" s="43" t="str">
        <f>COMPLEX(($A176/$B$7)*'Dados do Enunciado'!$C$25, -($A176/$B$7)*'Dados do Enunciado'!$E$25)</f>
        <v>18,4681818181818+11,4455511224173i</v>
      </c>
      <c r="F176" s="43" t="str">
        <f>IMSUM(IMPRODUCT('Dados do Enunciado'!$A$17, 'Regul_Rend - Complet_FluxoConst'!$E176), 'Regul_Rend - Complet_FluxoConst'!$B$7)</f>
        <v>10972,5036563128+97,9860346409606i</v>
      </c>
      <c r="G176" s="43" t="str">
        <f>IMDIV($E176, 'Dados do Enunciado'!$G$11)</f>
        <v>923,40909090909+572,277556120865i</v>
      </c>
      <c r="H176" s="43" t="str">
        <f>IMPRODUCT('Dados do Enunciado'!$G$11,'Regul_Rend - Complet_FluxoConst'!F176)</f>
        <v>219,450073126256+1,95972069281921i</v>
      </c>
      <c r="I176" s="44" t="str">
        <f>IMDIV(H176,'Vazio - Completo_FluxoConstante'!$B$16)</f>
        <v>9,39270851478424-27,4137429573534i</v>
      </c>
      <c r="J176" s="44" t="str">
        <f t="shared" si="16"/>
        <v>932,801799423874+544,863813163512i</v>
      </c>
      <c r="K176" s="44" t="str">
        <f>IMSUM(IMPRODUCT('Dados do Enunciado'!$C$17,'Regul_Rend - Complet_FluxoConst'!J176),H176)</f>
        <v>215,941124925923+18,6760667499949i</v>
      </c>
      <c r="L176" s="45" t="str">
        <f t="shared" si="17"/>
        <v>215,941124925923+18,6760667499949i</v>
      </c>
      <c r="M176" s="45" t="str">
        <f>IMPRODUCT(IMDIV('Vazio - Completo_FluxoConstante'!$B$16,IMSUM('Dados do Enunciado'!$C$17,'Vazio - Completo_FluxoConstante'!$B$16)),'Regul_Rend - Complet_FluxoConst'!L176)</f>
        <v>215,491200075654+18,6374203167692i</v>
      </c>
      <c r="N176" s="45" t="str">
        <f>IMDIV(M176,'Dados do Enunciado'!$G$11)</f>
        <v>10774,5600037827+931,87101583846i</v>
      </c>
      <c r="O176" s="45" t="str">
        <f t="shared" si="15"/>
        <v>10774,5600037827+931,87101583846i</v>
      </c>
      <c r="P176" s="5" t="str">
        <f t="shared" si="19"/>
        <v>18,4681818181818+11,4455511224173i</v>
      </c>
      <c r="Q176" s="5" t="str">
        <f>IMSUM(IMPRODUCT('Vazio - Completo_FluxoConstante'!$H$21,'Regul_Rend - Complet_FluxoConst'!$P176),$B$7)</f>
        <v>10801,6441056366+835,626207212034i</v>
      </c>
      <c r="R176" s="44" t="str">
        <f>IMPRODUCT('Dados do Enunciado'!$G$11,'Regul_Rend - Complet_FluxoConst'!$Q176)</f>
        <v>216,032882112732+16,7125241442407i</v>
      </c>
      <c r="S176" s="44" t="str">
        <f>IMSUM(IMDIV('Regul_Rend - Complet_FluxoConst'!$R176,'Vazio - Completo_FluxoConstante'!$H$16),IMDIV($P176,'Dados do Enunciado'!$G$11))</f>
        <v>931,72103078588+570,204193246227i</v>
      </c>
      <c r="T176" s="45" t="str">
        <f t="shared" si="20"/>
        <v>216,032882112732+16,7125241442407i</v>
      </c>
      <c r="U176" s="45" t="str">
        <f>IMDIV(T176, 'Dados do Enunciado'!$G$11)</f>
        <v>10801,6441056366+835,626207212035i</v>
      </c>
      <c r="V176" s="42">
        <f>IMREAL(IMPRODUCT(IMDIV(IMSUB(IMABS($O176), 'Regul_Rend - Complet_FluxoConst'!$B$7),'Regul_Rend - Complet_FluxoConst'!$B$7),100))</f>
        <v>-1.68379278859544</v>
      </c>
      <c r="W176" s="46">
        <f>IMREAL(IMPRODUCT(IMDIV(IMSUB(IMABS($U176),'Regul_Rend - Complet_FluxoConst'!$B$7),'Regul_Rend - Complet_FluxoConst'!$B$7),100))</f>
        <v>-1.5098332957084999</v>
      </c>
      <c r="X176" s="42">
        <f t="shared" si="18"/>
        <v>96.003811074359504</v>
      </c>
      <c r="Y176" s="46">
        <f t="shared" si="21"/>
        <v>96.365513603582201</v>
      </c>
    </row>
    <row r="177" spans="1:25" x14ac:dyDescent="0.25">
      <c r="A177" s="42">
        <v>240000</v>
      </c>
      <c r="B177" s="42">
        <f>$A177*'Dados do Enunciado'!$C$25</f>
        <v>204000</v>
      </c>
      <c r="C177" s="42">
        <f>$A177*'Dados do Enunciado'!$E$25</f>
        <v>-126427.84503423289</v>
      </c>
      <c r="D177" s="42">
        <f>($A177/'Dados do Enunciado'!$A$11)*100</f>
        <v>96</v>
      </c>
      <c r="E177" s="43" t="str">
        <f>COMPLEX(($A177/$B$7)*'Dados do Enunciado'!$C$25, -($A177/$B$7)*'Dados do Enunciado'!$E$25)</f>
        <v>18,5454545454545+11,4934404576575i</v>
      </c>
      <c r="F177" s="43" t="str">
        <f>IMSUM(IMPRODUCT('Dados do Enunciado'!$A$17, 'Regul_Rend - Complet_FluxoConst'!$E177), 'Regul_Rend - Complet_FluxoConst'!$B$7)</f>
        <v>10972,3886088496+98,3960180495i</v>
      </c>
      <c r="G177" s="43" t="str">
        <f>IMDIV($E177, 'Dados do Enunciado'!$G$11)</f>
        <v>927,272727272725+574,672022882875i</v>
      </c>
      <c r="H177" s="43" t="str">
        <f>IMPRODUCT('Dados do Enunciado'!$G$11,'Regul_Rend - Complet_FluxoConst'!F177)</f>
        <v>219,447772176992+1,96792036099i</v>
      </c>
      <c r="I177" s="44" t="str">
        <f>IMDIV(H177,'Vazio - Completo_FluxoConstante'!$B$16)</f>
        <v>9,39363996225228-27,4131128853472i</v>
      </c>
      <c r="J177" s="44" t="str">
        <f t="shared" si="16"/>
        <v>936,666367234977+547,258909997528i</v>
      </c>
      <c r="K177" s="44" t="str">
        <f>IMSUM(IMPRODUCT('Dados do Enunciado'!$C$17,'Regul_Rend - Complet_FluxoConst'!J177),H177)</f>
        <v>215,922220363204+18,7542104195023i</v>
      </c>
      <c r="L177" s="45" t="str">
        <f t="shared" si="17"/>
        <v>215,922220363204+18,7542104195023i</v>
      </c>
      <c r="M177" s="45" t="str">
        <f>IMPRODUCT(IMDIV('Vazio - Completo_FluxoConstante'!$B$16,IMSUM('Dados do Enunciado'!$C$17,'Vazio - Completo_FluxoConstante'!$B$16)),'Regul_Rend - Complet_FluxoConst'!L177)</f>
        <v>215,472334804002+18,7154011549146i</v>
      </c>
      <c r="N177" s="45" t="str">
        <f>IMDIV(M177,'Dados do Enunciado'!$G$11)</f>
        <v>10773,6167402001+935,77005774573i</v>
      </c>
      <c r="O177" s="45" t="str">
        <f t="shared" si="15"/>
        <v>10773,6167402001+935,77005774573i</v>
      </c>
      <c r="P177" s="5" t="str">
        <f t="shared" si="19"/>
        <v>18,5454545454545+11,4934404576575i</v>
      </c>
      <c r="Q177" s="5" t="str">
        <f>IMSUM(IMPRODUCT('Vazio - Completo_FluxoConstante'!$H$21,'Regul_Rend - Complet_FluxoConst'!$P177),$B$7)</f>
        <v>10800,814164656+839,122551175263i</v>
      </c>
      <c r="R177" s="44" t="str">
        <f>IMPRODUCT('Dados do Enunciado'!$G$11,'Regul_Rend - Complet_FluxoConst'!$Q177)</f>
        <v>216,01628329312+16,7824510235053i</v>
      </c>
      <c r="S177" s="44" t="str">
        <f>IMSUM(IMDIV('Regul_Rend - Complet_FluxoConst'!$R177,'Vazio - Completo_FluxoConstante'!$H$16),IMDIV($P177,'Dados do Enunciado'!$G$11))</f>
        <v>935,584918579445+572,601490324427i</v>
      </c>
      <c r="T177" s="45" t="str">
        <f t="shared" si="20"/>
        <v>216,01628329312+16,7824510235053i</v>
      </c>
      <c r="U177" s="45" t="str">
        <f>IMDIV(T177, 'Dados do Enunciado'!$G$11)</f>
        <v>10800,814164656+839,122551175265i</v>
      </c>
      <c r="V177" s="42">
        <f>IMREAL(IMPRODUCT(IMDIV(IMSUB(IMABS($O177), 'Regul_Rend - Complet_FluxoConst'!$B$7),'Regul_Rend - Complet_FluxoConst'!$B$7),100))</f>
        <v>-1.68927516796835</v>
      </c>
      <c r="W177" s="46">
        <f>IMREAL(IMPRODUCT(IMDIV(IMSUB(IMABS($U177),'Regul_Rend - Complet_FluxoConst'!$B$7),'Regul_Rend - Complet_FluxoConst'!$B$7),100))</f>
        <v>-1.5148988591622601</v>
      </c>
      <c r="X177" s="42">
        <f t="shared" si="18"/>
        <v>95.995260994065802</v>
      </c>
      <c r="Y177" s="46">
        <f t="shared" si="21"/>
        <v>96.357664558289898</v>
      </c>
    </row>
    <row r="178" spans="1:25" x14ac:dyDescent="0.25">
      <c r="A178" s="42">
        <v>241000</v>
      </c>
      <c r="B178" s="42">
        <f>$A178*'Dados do Enunciado'!$C$25</f>
        <v>204850</v>
      </c>
      <c r="C178" s="42">
        <f>$A178*'Dados do Enunciado'!$E$25</f>
        <v>-126954.62772187553</v>
      </c>
      <c r="D178" s="42">
        <f>($A178/'Dados do Enunciado'!$A$11)*100</f>
        <v>96.399999999999991</v>
      </c>
      <c r="E178" s="43" t="str">
        <f>COMPLEX(($A178/$B$7)*'Dados do Enunciado'!$C$25, -($A178/$B$7)*'Dados do Enunciado'!$E$25)</f>
        <v>18,6227272727273+11,5413297928978i</v>
      </c>
      <c r="F178" s="43" t="str">
        <f>IMSUM(IMPRODUCT('Dados do Enunciado'!$A$17, 'Regul_Rend - Complet_FluxoConst'!$E178), 'Regul_Rend - Complet_FluxoConst'!$B$7)</f>
        <v>10972,2735613865+98,80600145804i</v>
      </c>
      <c r="G178" s="43" t="str">
        <f>IMDIV($E178, 'Dados do Enunciado'!$G$11)</f>
        <v>931,136363636365+577,06648964489i</v>
      </c>
      <c r="H178" s="43" t="str">
        <f>IMPRODUCT('Dados do Enunciado'!$G$11,'Regul_Rend - Complet_FluxoConst'!F178)</f>
        <v>219,44547122773+1,9761200291608i</v>
      </c>
      <c r="I178" s="44" t="str">
        <f>IMDIV(H178,'Vazio - Completo_FluxoConstante'!$B$16)</f>
        <v>9,3945714097204-27,4124828133412i</v>
      </c>
      <c r="J178" s="44" t="str">
        <f t="shared" si="16"/>
        <v>940,530935046085+549,654006831549i</v>
      </c>
      <c r="K178" s="44" t="str">
        <f>IMSUM(IMPRODUCT('Dados do Enunciado'!$C$17,'Regul_Rend - Complet_FluxoConst'!J178),H178)</f>
        <v>215,903315800487+18,8323540890098i</v>
      </c>
      <c r="L178" s="45" t="str">
        <f t="shared" si="17"/>
        <v>215,903315800487+18,8323540890098i</v>
      </c>
      <c r="M178" s="45" t="str">
        <f>IMPRODUCT(IMDIV('Vazio - Completo_FluxoConstante'!$B$16,IMSUM('Dados do Enunciado'!$C$17,'Vazio - Completo_FluxoConstante'!$B$16)),'Regul_Rend - Complet_FluxoConst'!L178)</f>
        <v>215,453469532352+18,7933819930601i</v>
      </c>
      <c r="N178" s="45" t="str">
        <f>IMDIV(M178,'Dados do Enunciado'!$G$11)</f>
        <v>10772,6734766176+939,669099653005i</v>
      </c>
      <c r="O178" s="45" t="str">
        <f t="shared" si="15"/>
        <v>10772,6734766176+939,669099653005i</v>
      </c>
      <c r="P178" s="5" t="str">
        <f t="shared" si="19"/>
        <v>18,6227272727273+11,5413297928978i</v>
      </c>
      <c r="Q178" s="5" t="str">
        <f>IMSUM(IMPRODUCT('Vazio - Completo_FluxoConstante'!$H$21,'Regul_Rend - Complet_FluxoConst'!$P178),$B$7)</f>
        <v>10799,9842236754+842,618895138496i</v>
      </c>
      <c r="R178" s="44" t="str">
        <f>IMPRODUCT('Dados do Enunciado'!$G$11,'Regul_Rend - Complet_FluxoConst'!$Q178)</f>
        <v>215,999684473508+16,8523779027699i</v>
      </c>
      <c r="S178" s="44" t="str">
        <f>IMSUM(IMDIV('Regul_Rend - Complet_FluxoConst'!$R178,'Vazio - Completo_FluxoConstante'!$H$16),IMDIV($P178,'Dados do Enunciado'!$G$11))</f>
        <v>939,448806373015+574,998787402632i</v>
      </c>
      <c r="T178" s="45" t="str">
        <f t="shared" si="20"/>
        <v>215,999684473508+16,8523779027699i</v>
      </c>
      <c r="U178" s="45" t="str">
        <f>IMDIV(T178, 'Dados do Enunciado'!$G$11)</f>
        <v>10799,9842236754+842,618895138495i</v>
      </c>
      <c r="V178" s="42">
        <f>IMREAL(IMPRODUCT(IMDIV(IMSUB(IMABS($O178), 'Regul_Rend - Complet_FluxoConst'!$B$7),'Regul_Rend - Complet_FluxoConst'!$B$7),100))</f>
        <v>-1.69474432440947</v>
      </c>
      <c r="W178" s="46">
        <f>IMREAL(IMPRODUCT(IMDIV(IMSUB(IMABS($U178),'Regul_Rend - Complet_FluxoConst'!$B$7),'Regul_Rend - Complet_FluxoConst'!$B$7),100))</f>
        <v>-1.5199538463755899</v>
      </c>
      <c r="X178" s="42">
        <f t="shared" si="18"/>
        <v>95.986680732813895</v>
      </c>
      <c r="Y178" s="46">
        <f t="shared" si="21"/>
        <v>96.349788106144999</v>
      </c>
    </row>
    <row r="179" spans="1:25" x14ac:dyDescent="0.25">
      <c r="A179" s="42">
        <v>242000</v>
      </c>
      <c r="B179" s="42">
        <f>$A179*'Dados do Enunciado'!$C$25</f>
        <v>205700</v>
      </c>
      <c r="C179" s="42">
        <f>$A179*'Dados do Enunciado'!$E$25</f>
        <v>-127481.41040951815</v>
      </c>
      <c r="D179" s="42">
        <f>($A179/'Dados do Enunciado'!$A$11)*100</f>
        <v>96.8</v>
      </c>
      <c r="E179" s="43" t="str">
        <f>COMPLEX(($A179/$B$7)*'Dados do Enunciado'!$C$25, -($A179/$B$7)*'Dados do Enunciado'!$E$25)</f>
        <v>18,7+11,589219128138i</v>
      </c>
      <c r="F179" s="43" t="str">
        <f>IMSUM(IMPRODUCT('Dados do Enunciado'!$A$17, 'Regul_Rend - Complet_FluxoConst'!$E179), 'Regul_Rend - Complet_FluxoConst'!$B$7)</f>
        <v>10972,1585139234+99,2159848665794i</v>
      </c>
      <c r="G179" s="43" t="str">
        <f>IMDIV($E179, 'Dados do Enunciado'!$G$11)</f>
        <v>935+579,4609564069i</v>
      </c>
      <c r="H179" s="43" t="str">
        <f>IMPRODUCT('Dados do Enunciado'!$G$11,'Regul_Rend - Complet_FluxoConst'!F179)</f>
        <v>219,443170278468+1,98431969733159i</v>
      </c>
      <c r="I179" s="44" t="str">
        <f>IMDIV(H179,'Vazio - Completo_FluxoConstante'!$B$16)</f>
        <v>9,39550285718852-27,4118527413351i</v>
      </c>
      <c r="J179" s="44" t="str">
        <f t="shared" si="16"/>
        <v>944,395502857188+552,049103665565i</v>
      </c>
      <c r="K179" s="44" t="str">
        <f>IMSUM(IMPRODUCT('Dados do Enunciado'!$C$17,'Regul_Rend - Complet_FluxoConst'!J179),H179)</f>
        <v>215,88441123777+18,9104977585172i</v>
      </c>
      <c r="L179" s="45" t="str">
        <f t="shared" si="17"/>
        <v>215,88441123777+18,9104977585172i</v>
      </c>
      <c r="M179" s="45" t="str">
        <f>IMPRODUCT(IMDIV('Vazio - Completo_FluxoConstante'!$B$16,IMSUM('Dados do Enunciado'!$C$17,'Vazio - Completo_FluxoConstante'!$B$16)),'Regul_Rend - Complet_FluxoConst'!L179)</f>
        <v>215,434604260703+18,8713628312056i</v>
      </c>
      <c r="N179" s="45" t="str">
        <f>IMDIV(M179,'Dados do Enunciado'!$G$11)</f>
        <v>10771,7302130351+943,56814156028i</v>
      </c>
      <c r="O179" s="45" t="str">
        <f t="shared" si="15"/>
        <v>10771,7302130351+943,56814156028i</v>
      </c>
      <c r="P179" s="5" t="str">
        <f t="shared" si="19"/>
        <v>18,7+11,589219128138i</v>
      </c>
      <c r="Q179" s="5" t="str">
        <f>IMSUM(IMPRODUCT('Vazio - Completo_FluxoConstante'!$H$21,'Regul_Rend - Complet_FluxoConst'!$P179),$B$7)</f>
        <v>10799,1542826948+846,115239101725i</v>
      </c>
      <c r="R179" s="44" t="str">
        <f>IMPRODUCT('Dados do Enunciado'!$G$11,'Regul_Rend - Complet_FluxoConst'!$Q179)</f>
        <v>215,983085653896+16,9223047820345i</v>
      </c>
      <c r="S179" s="44" t="str">
        <f>IMSUM(IMDIV('Regul_Rend - Complet_FluxoConst'!$R179,'Vazio - Completo_FluxoConstante'!$H$16),IMDIV($P179,'Dados do Enunciado'!$G$11))</f>
        <v>943,31269416658+577,396084480832i</v>
      </c>
      <c r="T179" s="45" t="str">
        <f t="shared" si="20"/>
        <v>215,983085653896+16,9223047820345i</v>
      </c>
      <c r="U179" s="45" t="str">
        <f>IMDIV(T179, 'Dados do Enunciado'!$G$11)</f>
        <v>10799,1542826948+846,115239101725i</v>
      </c>
      <c r="V179" s="42">
        <f>IMREAL(IMPRODUCT(IMDIV(IMSUB(IMABS($O179), 'Regul_Rend - Complet_FluxoConst'!$B$7),'Regul_Rend - Complet_FluxoConst'!$B$7),100))</f>
        <v>-1.7002002557126099</v>
      </c>
      <c r="W179" s="46">
        <f>IMREAL(IMPRODUCT(IMDIV(IMSUB(IMABS($U179),'Regul_Rend - Complet_FluxoConst'!$B$7),'Regul_Rend - Complet_FluxoConst'!$B$7),100))</f>
        <v>-1.5249982557197399</v>
      </c>
      <c r="X179" s="42">
        <f t="shared" si="18"/>
        <v>95.978070700149701</v>
      </c>
      <c r="Y179" s="46">
        <f t="shared" si="21"/>
        <v>96.341884616448709</v>
      </c>
    </row>
    <row r="180" spans="1:25" x14ac:dyDescent="0.25">
      <c r="A180" s="42">
        <v>243000</v>
      </c>
      <c r="B180" s="42">
        <f>$A180*'Dados do Enunciado'!$C$25</f>
        <v>206550</v>
      </c>
      <c r="C180" s="42">
        <f>$A180*'Dados do Enunciado'!$E$25</f>
        <v>-128008.19309716079</v>
      </c>
      <c r="D180" s="42">
        <f>($A180/'Dados do Enunciado'!$A$11)*100</f>
        <v>97.2</v>
      </c>
      <c r="E180" s="43" t="str">
        <f>COMPLEX(($A180/$B$7)*'Dados do Enunciado'!$C$25, -($A180/$B$7)*'Dados do Enunciado'!$E$25)</f>
        <v>18,7772727272727+11,6371084633783i</v>
      </c>
      <c r="F180" s="43" t="str">
        <f>IMSUM(IMPRODUCT('Dados do Enunciado'!$A$17, 'Regul_Rend - Complet_FluxoConst'!$E180), 'Regul_Rend - Complet_FluxoConst'!$B$7)</f>
        <v>10972,0434664603+99,6259682751189i</v>
      </c>
      <c r="G180" s="43" t="str">
        <f>IMDIV($E180, 'Dados do Enunciado'!$G$11)</f>
        <v>938,863636363635+581,855423168915i</v>
      </c>
      <c r="H180" s="43" t="str">
        <f>IMPRODUCT('Dados do Enunciado'!$G$11,'Regul_Rend - Complet_FluxoConst'!F180)</f>
        <v>219,440869329206+1,99251936550238i</v>
      </c>
      <c r="I180" s="44" t="str">
        <f>IMDIV(H180,'Vazio - Completo_FluxoConstante'!$B$16)</f>
        <v>9,39643430465664-27,4112226693291i</v>
      </c>
      <c r="J180" s="44" t="str">
        <f t="shared" si="16"/>
        <v>948,260070668292+554,444200499586i</v>
      </c>
      <c r="K180" s="44" t="str">
        <f>IMSUM(IMPRODUCT('Dados do Enunciado'!$C$17,'Regul_Rend - Complet_FluxoConst'!J180),H180)</f>
        <v>215,865506675054+18,9886414280247i</v>
      </c>
      <c r="L180" s="45" t="str">
        <f t="shared" si="17"/>
        <v>215,865506675054+18,9886414280247i</v>
      </c>
      <c r="M180" s="45" t="str">
        <f>IMPRODUCT(IMDIV('Vazio - Completo_FluxoConstante'!$B$16,IMSUM('Dados do Enunciado'!$C$17,'Vazio - Completo_FluxoConstante'!$B$16)),'Regul_Rend - Complet_FluxoConst'!L180)</f>
        <v>215,415738989054+18,9493436693511i</v>
      </c>
      <c r="N180" s="45" t="str">
        <f>IMDIV(M180,'Dados do Enunciado'!$G$11)</f>
        <v>10770,7869494527+947,467183467555i</v>
      </c>
      <c r="O180" s="45" t="str">
        <f t="shared" si="15"/>
        <v>10770,7869494527+947,467183467555i</v>
      </c>
      <c r="P180" s="5" t="str">
        <f t="shared" si="19"/>
        <v>18,7772727272727+11,6371084633783i</v>
      </c>
      <c r="Q180" s="5" t="str">
        <f>IMSUM(IMPRODUCT('Vazio - Completo_FluxoConstante'!$H$21,'Regul_Rend - Complet_FluxoConst'!$P180),$B$7)</f>
        <v>10798,3243417142+849,611583064955i</v>
      </c>
      <c r="R180" s="44" t="str">
        <f>IMPRODUCT('Dados do Enunciado'!$G$11,'Regul_Rend - Complet_FluxoConst'!$Q180)</f>
        <v>215,966486834284+16,9922316612991i</v>
      </c>
      <c r="S180" s="44" t="str">
        <f>IMSUM(IMDIV('Regul_Rend - Complet_FluxoConst'!$R180,'Vazio - Completo_FluxoConstante'!$H$16),IMDIV($P180,'Dados do Enunciado'!$G$11))</f>
        <v>947,176581960145+579,793381559036i</v>
      </c>
      <c r="T180" s="45" t="str">
        <f t="shared" si="20"/>
        <v>215,966486834284+16,9922316612991i</v>
      </c>
      <c r="U180" s="45" t="str">
        <f>IMDIV(T180, 'Dados do Enunciado'!$G$11)</f>
        <v>10798,3243417142+849,611583064955i</v>
      </c>
      <c r="V180" s="42">
        <f>IMREAL(IMPRODUCT(IMDIV(IMSUB(IMABS($O180), 'Regul_Rend - Complet_FluxoConst'!$B$7),'Regul_Rend - Complet_FluxoConst'!$B$7),100))</f>
        <v>-1.7056429596746601</v>
      </c>
      <c r="W180" s="46">
        <f>IMREAL(IMPRODUCT(IMDIV(IMSUB(IMABS($U180),'Regul_Rend - Complet_FluxoConst'!$B$7),'Regul_Rend - Complet_FluxoConst'!$B$7),100))</f>
        <v>-1.5300320855690901</v>
      </c>
      <c r="X180" s="42">
        <f t="shared" si="18"/>
        <v>95.969431298920711</v>
      </c>
      <c r="Y180" s="46">
        <f t="shared" si="21"/>
        <v>96.333954452458897</v>
      </c>
    </row>
    <row r="181" spans="1:25" x14ac:dyDescent="0.25">
      <c r="A181" s="42">
        <v>244000</v>
      </c>
      <c r="B181" s="42">
        <f>$A181*'Dados do Enunciado'!$C$25</f>
        <v>207400</v>
      </c>
      <c r="C181" s="42">
        <f>$A181*'Dados do Enunciado'!$E$25</f>
        <v>-128534.97578480344</v>
      </c>
      <c r="D181" s="42">
        <f>($A181/'Dados do Enunciado'!$A$11)*100</f>
        <v>97.6</v>
      </c>
      <c r="E181" s="43" t="str">
        <f>COMPLEX(($A181/$B$7)*'Dados do Enunciado'!$C$25, -($A181/$B$7)*'Dados do Enunciado'!$E$25)</f>
        <v>18,8545454545455+11,6849977986185i</v>
      </c>
      <c r="F181" s="43" t="str">
        <f>IMSUM(IMPRODUCT('Dados do Enunciado'!$A$17, 'Regul_Rend - Complet_FluxoConst'!$E181), 'Regul_Rend - Complet_FluxoConst'!$B$7)</f>
        <v>10971,9284189971+100,035951683659i</v>
      </c>
      <c r="G181" s="43" t="str">
        <f>IMDIV($E181, 'Dados do Enunciado'!$G$11)</f>
        <v>942,727272727275+584,249889930925i</v>
      </c>
      <c r="H181" s="43" t="str">
        <f>IMPRODUCT('Dados do Enunciado'!$G$11,'Regul_Rend - Complet_FluxoConst'!F181)</f>
        <v>219,438568379942+2,00071903367318i</v>
      </c>
      <c r="I181" s="44" t="str">
        <f>IMDIV(H181,'Vazio - Completo_FluxoConstante'!$B$16)</f>
        <v>9,39736575212468-27,4105925973229i</v>
      </c>
      <c r="J181" s="44" t="str">
        <f t="shared" si="16"/>
        <v>952,1246384794+556,839297333602i</v>
      </c>
      <c r="K181" s="44" t="str">
        <f>IMSUM(IMPRODUCT('Dados do Enunciado'!$C$17,'Regul_Rend - Complet_FluxoConst'!J181),H181)</f>
        <v>215,846602112335+19,0667850975322i</v>
      </c>
      <c r="L181" s="45" t="str">
        <f t="shared" si="17"/>
        <v>215,846602112335+19,0667850975322i</v>
      </c>
      <c r="M181" s="45" t="str">
        <f>IMPRODUCT(IMDIV('Vazio - Completo_FluxoConstante'!$B$16,IMSUM('Dados do Enunciado'!$C$17,'Vazio - Completo_FluxoConstante'!$B$16)),'Regul_Rend - Complet_FluxoConst'!L181)</f>
        <v>215,396873717402+19,0273245074966i</v>
      </c>
      <c r="N181" s="45" t="str">
        <f>IMDIV(M181,'Dados do Enunciado'!$G$11)</f>
        <v>10769,8436858701+951,36622537483i</v>
      </c>
      <c r="O181" s="45" t="str">
        <f t="shared" si="15"/>
        <v>10769,8436858701+951,36622537483i</v>
      </c>
      <c r="P181" s="5" t="str">
        <f t="shared" si="19"/>
        <v>18,8545454545455+11,6849977986185i</v>
      </c>
      <c r="Q181" s="5" t="str">
        <f>IMSUM(IMPRODUCT('Vazio - Completo_FluxoConstante'!$H$21,'Regul_Rend - Complet_FluxoConst'!$P181),$B$7)</f>
        <v>10797,4944007336+853,107927028188i</v>
      </c>
      <c r="R181" s="44" t="str">
        <f>IMPRODUCT('Dados do Enunciado'!$G$11,'Regul_Rend - Complet_FluxoConst'!$Q181)</f>
        <v>215,949888014672+17,0621585405638i</v>
      </c>
      <c r="S181" s="44" t="str">
        <f>IMSUM(IMDIV('Regul_Rend - Complet_FluxoConst'!$R181,'Vazio - Completo_FluxoConstante'!$H$16),IMDIV($P181,'Dados do Enunciado'!$G$11))</f>
        <v>951,040469753715+582,190678637236i</v>
      </c>
      <c r="T181" s="45" t="str">
        <f t="shared" si="20"/>
        <v>215,949888014672+17,0621585405638i</v>
      </c>
      <c r="U181" s="45" t="str">
        <f>IMDIV(T181, 'Dados do Enunciado'!$G$11)</f>
        <v>10797,4944007336+853,10792702819i</v>
      </c>
      <c r="V181" s="42">
        <f>IMREAL(IMPRODUCT(IMDIV(IMSUB(IMABS($O181), 'Regul_Rend - Complet_FluxoConst'!$B$7),'Regul_Rend - Complet_FluxoConst'!$B$7),100))</f>
        <v>-1.71107243410097</v>
      </c>
      <c r="W181" s="46">
        <f>IMREAL(IMPRODUCT(IMDIV(IMSUB(IMABS($U181),'Regul_Rend - Complet_FluxoConst'!$B$7),'Regul_Rend - Complet_FluxoConst'!$B$7),100))</f>
        <v>-1.53505533430107</v>
      </c>
      <c r="X181" s="42">
        <f t="shared" si="18"/>
        <v>95.960762925416404</v>
      </c>
      <c r="Y181" s="46">
        <f t="shared" si="21"/>
        <v>96.325997971515093</v>
      </c>
    </row>
    <row r="182" spans="1:25" x14ac:dyDescent="0.25">
      <c r="A182" s="42">
        <v>245000</v>
      </c>
      <c r="B182" s="42">
        <f>$A182*'Dados do Enunciado'!$C$25</f>
        <v>208250</v>
      </c>
      <c r="C182" s="42">
        <f>$A182*'Dados do Enunciado'!$E$25</f>
        <v>-129061.75847244608</v>
      </c>
      <c r="D182" s="42">
        <f>($A182/'Dados do Enunciado'!$A$11)*100</f>
        <v>98</v>
      </c>
      <c r="E182" s="43" t="str">
        <f>COMPLEX(($A182/$B$7)*'Dados do Enunciado'!$C$25, -($A182/$B$7)*'Dados do Enunciado'!$E$25)</f>
        <v>18,9318181818182+11,7328871338587i</v>
      </c>
      <c r="F182" s="43" t="str">
        <f>IMSUM(IMPRODUCT('Dados do Enunciado'!$A$17, 'Regul_Rend - Complet_FluxoConst'!$E182), 'Regul_Rend - Complet_FluxoConst'!$B$7)</f>
        <v>10971,813371534+100,445935092198i</v>
      </c>
      <c r="G182" s="43" t="str">
        <f>IMDIV($E182, 'Dados do Enunciado'!$G$11)</f>
        <v>946,59090909091+586,644356692935i</v>
      </c>
      <c r="H182" s="43" t="str">
        <f>IMPRODUCT('Dados do Enunciado'!$G$11,'Regul_Rend - Complet_FluxoConst'!F182)</f>
        <v>219,43626743068+2,00891870184396i</v>
      </c>
      <c r="I182" s="44" t="str">
        <f>IMDIV(H182,'Vazio - Completo_FluxoConstante'!$B$16)</f>
        <v>9,3982971995928-27,4099625253168i</v>
      </c>
      <c r="J182" s="44" t="str">
        <f t="shared" si="16"/>
        <v>955,989206290503+559,234394167618i</v>
      </c>
      <c r="K182" s="44" t="str">
        <f>IMSUM(IMPRODUCT('Dados do Enunciado'!$C$17,'Regul_Rend - Complet_FluxoConst'!J182),H182)</f>
        <v>215,827697549618+19,1449287670396i</v>
      </c>
      <c r="L182" s="45" t="str">
        <f t="shared" si="17"/>
        <v>215,827697549618+19,1449287670396i</v>
      </c>
      <c r="M182" s="45" t="str">
        <f>IMPRODUCT(IMDIV('Vazio - Completo_FluxoConstante'!$B$16,IMSUM('Dados do Enunciado'!$C$17,'Vazio - Completo_FluxoConstante'!$B$16)),'Regul_Rend - Complet_FluxoConst'!L182)</f>
        <v>215,378008445753+19,105305345642i</v>
      </c>
      <c r="N182" s="45" t="str">
        <f>IMDIV(M182,'Dados do Enunciado'!$G$11)</f>
        <v>10768,9004222877+955,2652672821i</v>
      </c>
      <c r="O182" s="45" t="str">
        <f t="shared" si="15"/>
        <v>10768,9004222877+955,2652672821i</v>
      </c>
      <c r="P182" s="5" t="str">
        <f t="shared" si="19"/>
        <v>18,9318181818182+11,7328871338587i</v>
      </c>
      <c r="Q182" s="5" t="str">
        <f>IMSUM(IMPRODUCT('Vazio - Completo_FluxoConstante'!$H$21,'Regul_Rend - Complet_FluxoConst'!$P182),$B$7)</f>
        <v>10796,664459753+856,604270991416i</v>
      </c>
      <c r="R182" s="44" t="str">
        <f>IMPRODUCT('Dados do Enunciado'!$G$11,'Regul_Rend - Complet_FluxoConst'!$Q182)</f>
        <v>215,93328919506+17,1320854198283i</v>
      </c>
      <c r="S182" s="44" t="str">
        <f>IMSUM(IMDIV('Regul_Rend - Complet_FluxoConst'!$R182,'Vazio - Completo_FluxoConstante'!$H$16),IMDIV($P182,'Dados do Enunciado'!$G$11))</f>
        <v>954,90435754728+584,587975715436i</v>
      </c>
      <c r="T182" s="45" t="str">
        <f t="shared" si="20"/>
        <v>215,93328919506+17,1320854198283i</v>
      </c>
      <c r="U182" s="45" t="str">
        <f>IMDIV(T182, 'Dados do Enunciado'!$G$11)</f>
        <v>10796,664459753+856,604270991415i</v>
      </c>
      <c r="V182" s="42">
        <f>IMREAL(IMPRODUCT(IMDIV(IMSUB(IMABS($O182), 'Regul_Rend - Complet_FluxoConst'!$B$7),'Regul_Rend - Complet_FluxoConst'!$B$7),100))</f>
        <v>-1.71648867679536</v>
      </c>
      <c r="W182" s="46">
        <f>IMREAL(IMPRODUCT(IMDIV(IMSUB(IMABS($U182),'Regul_Rend - Complet_FluxoConst'!$B$7),'Regul_Rend - Complet_FluxoConst'!$B$7),100))</f>
        <v>-1.54006800029616</v>
      </c>
      <c r="X182" s="42">
        <f t="shared" si="18"/>
        <v>95.952065969494811</v>
      </c>
      <c r="Y182" s="46">
        <f t="shared" si="21"/>
        <v>96.318015525159794</v>
      </c>
    </row>
    <row r="183" spans="1:25" x14ac:dyDescent="0.25">
      <c r="A183" s="42">
        <v>246000</v>
      </c>
      <c r="B183" s="42">
        <f>$A183*'Dados do Enunciado'!$C$25</f>
        <v>209100</v>
      </c>
      <c r="C183" s="42">
        <f>$A183*'Dados do Enunciado'!$E$25</f>
        <v>-129588.5411600887</v>
      </c>
      <c r="D183" s="42">
        <f>($A183/'Dados do Enunciado'!$A$11)*100</f>
        <v>98.4</v>
      </c>
      <c r="E183" s="43" t="str">
        <f>COMPLEX(($A183/$B$7)*'Dados do Enunciado'!$C$25, -($A183/$B$7)*'Dados do Enunciado'!$E$25)</f>
        <v>19,0090909090909+11,780776469099i</v>
      </c>
      <c r="F183" s="43" t="str">
        <f>IMSUM(IMPRODUCT('Dados do Enunciado'!$A$17, 'Regul_Rend - Complet_FluxoConst'!$E183), 'Regul_Rend - Complet_FluxoConst'!$B$7)</f>
        <v>10971,6983240709+100,855918500738i</v>
      </c>
      <c r="G183" s="43" t="str">
        <f>IMDIV($E183, 'Dados do Enunciado'!$G$11)</f>
        <v>950,454545454545+589,03882345495i</v>
      </c>
      <c r="H183" s="43" t="str">
        <f>IMPRODUCT('Dados do Enunciado'!$G$11,'Regul_Rend - Complet_FluxoConst'!F183)</f>
        <v>219,433966481418+2,01711837001476i</v>
      </c>
      <c r="I183" s="44" t="str">
        <f>IMDIV(H183,'Vazio - Completo_FluxoConstante'!$B$16)</f>
        <v>9,39922864706092-27,4093324533108i</v>
      </c>
      <c r="J183" s="44" t="str">
        <f t="shared" si="16"/>
        <v>959,853774101606+561,629491001639i</v>
      </c>
      <c r="K183" s="44" t="str">
        <f>IMSUM(IMPRODUCT('Dados do Enunciado'!$C$17,'Regul_Rend - Complet_FluxoConst'!J183),H183)</f>
        <v>215,808792986901+19,2230724365471i</v>
      </c>
      <c r="L183" s="45" t="str">
        <f t="shared" si="17"/>
        <v>215,808792986901+19,2230724365471i</v>
      </c>
      <c r="M183" s="45" t="str">
        <f>IMPRODUCT(IMDIV('Vazio - Completo_FluxoConstante'!$B$16,IMSUM('Dados do Enunciado'!$C$17,'Vazio - Completo_FluxoConstante'!$B$16)),'Regul_Rend - Complet_FluxoConst'!L183)</f>
        <v>215,359143174103+19,1832861837876i</v>
      </c>
      <c r="N183" s="45" t="str">
        <f>IMDIV(M183,'Dados do Enunciado'!$G$11)</f>
        <v>10767,9571587052+959,16430918938i</v>
      </c>
      <c r="O183" s="45" t="str">
        <f t="shared" si="15"/>
        <v>10767,9571587052+959,16430918938i</v>
      </c>
      <c r="P183" s="5" t="str">
        <f t="shared" si="19"/>
        <v>19,0090909090909+11,780776469099i</v>
      </c>
      <c r="Q183" s="5" t="str">
        <f>IMSUM(IMPRODUCT('Vazio - Completo_FluxoConstante'!$H$21,'Regul_Rend - Complet_FluxoConst'!$P183),$B$7)</f>
        <v>10795,8345187724+860,100614954646i</v>
      </c>
      <c r="R183" s="44" t="str">
        <f>IMPRODUCT('Dados do Enunciado'!$G$11,'Regul_Rend - Complet_FluxoConst'!$Q183)</f>
        <v>215,916690375448+17,2020122990929i</v>
      </c>
      <c r="S183" s="44" t="str">
        <f>IMSUM(IMDIV('Regul_Rend - Complet_FluxoConst'!$R183,'Vazio - Completo_FluxoConstante'!$H$16),IMDIV($P183,'Dados do Enunciado'!$G$11))</f>
        <v>958,768245340845+586,985272793641i</v>
      </c>
      <c r="T183" s="45" t="str">
        <f t="shared" si="20"/>
        <v>215,916690375448+17,2020122990929i</v>
      </c>
      <c r="U183" s="45" t="str">
        <f>IMDIV(T183, 'Dados do Enunciado'!$G$11)</f>
        <v>10795,8345187724+860,100614954645i</v>
      </c>
      <c r="V183" s="42">
        <f>IMREAL(IMPRODUCT(IMDIV(IMSUB(IMABS($O183), 'Regul_Rend - Complet_FluxoConst'!$B$7),'Regul_Rend - Complet_FluxoConst'!$B$7),100))</f>
        <v>-1.72189168557295</v>
      </c>
      <c r="W183" s="46">
        <f>IMREAL(IMPRODUCT(IMDIV(IMSUB(IMABS($U183),'Regul_Rend - Complet_FluxoConst'!$B$7),'Regul_Rend - Complet_FluxoConst'!$B$7),100))</f>
        <v>-1.5450700819379899</v>
      </c>
      <c r="X183" s="42">
        <f t="shared" si="18"/>
        <v>95.943340814718908</v>
      </c>
      <c r="Y183" s="46">
        <f t="shared" si="21"/>
        <v>96.310007459251395</v>
      </c>
    </row>
    <row r="184" spans="1:25" x14ac:dyDescent="0.25">
      <c r="A184" s="42">
        <v>247000</v>
      </c>
      <c r="B184" s="42">
        <f>$A184*'Dados do Enunciado'!$C$25</f>
        <v>209950</v>
      </c>
      <c r="C184" s="42">
        <f>$A184*'Dados do Enunciado'!$E$25</f>
        <v>-130115.32384773134</v>
      </c>
      <c r="D184" s="42">
        <f>($A184/'Dados do Enunciado'!$A$11)*100</f>
        <v>98.8</v>
      </c>
      <c r="E184" s="43" t="str">
        <f>COMPLEX(($A184/$B$7)*'Dados do Enunciado'!$C$25, -($A184/$B$7)*'Dados do Enunciado'!$E$25)</f>
        <v>19,0863636363636+11,8286658043392i</v>
      </c>
      <c r="F184" s="43" t="str">
        <f>IMSUM(IMPRODUCT('Dados do Enunciado'!$A$17, 'Regul_Rend - Complet_FluxoConst'!$E184), 'Regul_Rend - Complet_FluxoConst'!$B$7)</f>
        <v>10971,5832766077+101,265901909277i</v>
      </c>
      <c r="G184" s="43" t="str">
        <f>IMDIV($E184, 'Dados do Enunciado'!$G$11)</f>
        <v>954,31818181818+591,43329021696i</v>
      </c>
      <c r="H184" s="43" t="str">
        <f>IMPRODUCT('Dados do Enunciado'!$G$11,'Regul_Rend - Complet_FluxoConst'!F184)</f>
        <v>219,431665532154+2,02531803818554i</v>
      </c>
      <c r="I184" s="44" t="str">
        <f>IMDIV(H184,'Vazio - Completo_FluxoConstante'!$B$16)</f>
        <v>9,40016009452896-27,4087023813046i</v>
      </c>
      <c r="J184" s="44" t="str">
        <f t="shared" si="16"/>
        <v>963,718341912709+564,024587835655i</v>
      </c>
      <c r="K184" s="44" t="str">
        <f>IMSUM(IMPRODUCT('Dados do Enunciado'!$C$17,'Regul_Rend - Complet_FluxoConst'!J184),H184)</f>
        <v>215,789888424183+19,3012161060544i</v>
      </c>
      <c r="L184" s="45" t="str">
        <f t="shared" si="17"/>
        <v>215,789888424183+19,3012161060544i</v>
      </c>
      <c r="M184" s="45" t="str">
        <f>IMPRODUCT(IMDIV('Vazio - Completo_FluxoConstante'!$B$16,IMSUM('Dados do Enunciado'!$C$17,'Vazio - Completo_FluxoConstante'!$B$16)),'Regul_Rend - Complet_FluxoConst'!L184)</f>
        <v>215,340277902452+19,2612670219329i</v>
      </c>
      <c r="N184" s="45" t="str">
        <f>IMDIV(M184,'Dados do Enunciado'!$G$11)</f>
        <v>10767,0138951226+963,063351096645i</v>
      </c>
      <c r="O184" s="45" t="str">
        <f t="shared" si="15"/>
        <v>10767,0138951226+963,063351096645i</v>
      </c>
      <c r="P184" s="5" t="str">
        <f t="shared" si="19"/>
        <v>19,0863636363636+11,8286658043392i</v>
      </c>
      <c r="Q184" s="5" t="str">
        <f>IMSUM(IMPRODUCT('Vazio - Completo_FluxoConstante'!$H$21,'Regul_Rend - Complet_FluxoConst'!$P184),$B$7)</f>
        <v>10795,0045777918+863,596958917875i</v>
      </c>
      <c r="R184" s="44" t="str">
        <f>IMPRODUCT('Dados do Enunciado'!$G$11,'Regul_Rend - Complet_FluxoConst'!$Q184)</f>
        <v>215,900091555836+17,2719391783575i</v>
      </c>
      <c r="S184" s="44" t="str">
        <f>IMSUM(IMDIV('Regul_Rend - Complet_FluxoConst'!$R184,'Vazio - Completo_FluxoConstante'!$H$16),IMDIV($P184,'Dados do Enunciado'!$G$11))</f>
        <v>962,63213313441+589,382569871841i</v>
      </c>
      <c r="T184" s="45" t="str">
        <f t="shared" si="20"/>
        <v>215,900091555836+17,2719391783575i</v>
      </c>
      <c r="U184" s="45" t="str">
        <f>IMDIV(T184, 'Dados do Enunciado'!$G$11)</f>
        <v>10795,0045777918+863,596958917875i</v>
      </c>
      <c r="V184" s="42">
        <f>IMREAL(IMPRODUCT(IMDIV(IMSUB(IMABS($O184), 'Regul_Rend - Complet_FluxoConst'!$B$7),'Regul_Rend - Complet_FluxoConst'!$B$7),100))</f>
        <v>-1.7272814582509</v>
      </c>
      <c r="W184" s="46">
        <f>IMREAL(IMPRODUCT(IMDIV(IMSUB(IMABS($U184),'Regul_Rend - Complet_FluxoConst'!$B$7),'Regul_Rend - Complet_FluxoConst'!$B$7),100))</f>
        <v>-1.5500615776132201</v>
      </c>
      <c r="X184" s="42">
        <f t="shared" si="18"/>
        <v>95.934587838478507</v>
      </c>
      <c r="Y184" s="46">
        <f t="shared" si="21"/>
        <v>96.301974114080906</v>
      </c>
    </row>
    <row r="185" spans="1:25" x14ac:dyDescent="0.25">
      <c r="A185" s="42">
        <v>248000</v>
      </c>
      <c r="B185" s="42">
        <f>$A185*'Dados do Enunciado'!$C$25</f>
        <v>210800</v>
      </c>
      <c r="C185" s="42">
        <f>$A185*'Dados do Enunciado'!$E$25</f>
        <v>-130642.10653537398</v>
      </c>
      <c r="D185" s="42">
        <f>($A185/'Dados do Enunciado'!$A$11)*100</f>
        <v>99.2</v>
      </c>
      <c r="E185" s="43" t="str">
        <f>COMPLEX(($A185/$B$7)*'Dados do Enunciado'!$C$25, -($A185/$B$7)*'Dados do Enunciado'!$E$25)</f>
        <v>19,1636363636364+11,8765551395795i</v>
      </c>
      <c r="F185" s="43" t="str">
        <f>IMSUM(IMPRODUCT('Dados do Enunciado'!$A$17, 'Regul_Rend - Complet_FluxoConst'!$E185), 'Regul_Rend - Complet_FluxoConst'!$B$7)</f>
        <v>10971,4682291446+101,675885317817i</v>
      </c>
      <c r="G185" s="43" t="str">
        <f>IMDIV($E185, 'Dados do Enunciado'!$G$11)</f>
        <v>958,18181818182+593,827756978975i</v>
      </c>
      <c r="H185" s="43" t="str">
        <f>IMPRODUCT('Dados do Enunciado'!$G$11,'Regul_Rend - Complet_FluxoConst'!F185)</f>
        <v>219,429364582892+2,03351770635634i</v>
      </c>
      <c r="I185" s="44" t="str">
        <f>IMDIV(H185,'Vazio - Completo_FluxoConstante'!$B$16)</f>
        <v>9,40109154199708-27,4080723092985i</v>
      </c>
      <c r="J185" s="44" t="str">
        <f t="shared" si="16"/>
        <v>967,582909723817+566,419684669676i</v>
      </c>
      <c r="K185" s="44" t="str">
        <f>IMSUM(IMPRODUCT('Dados do Enunciado'!$C$17,'Regul_Rend - Complet_FluxoConst'!J185),H185)</f>
        <v>215,770983861466+19,3793597755619i</v>
      </c>
      <c r="L185" s="45" t="str">
        <f t="shared" si="17"/>
        <v>215,770983861466+19,3793597755619i</v>
      </c>
      <c r="M185" s="45" t="str">
        <f>IMPRODUCT(IMDIV('Vazio - Completo_FluxoConstante'!$B$16,IMSUM('Dados do Enunciado'!$C$17,'Vazio - Completo_FluxoConstante'!$B$16)),'Regul_Rend - Complet_FluxoConst'!L185)</f>
        <v>215,321412630803+19,3392478600784i</v>
      </c>
      <c r="N185" s="45" t="str">
        <f>IMDIV(M185,'Dados do Enunciado'!$G$11)</f>
        <v>10766,0706315401+966,96239300392i</v>
      </c>
      <c r="O185" s="45" t="str">
        <f t="shared" si="15"/>
        <v>10766,0706315401+966,96239300392i</v>
      </c>
      <c r="P185" s="5" t="str">
        <f t="shared" si="19"/>
        <v>19,1636363636364+11,8765551395795i</v>
      </c>
      <c r="Q185" s="5" t="str">
        <f>IMSUM(IMPRODUCT('Vazio - Completo_FluxoConstante'!$H$21,'Regul_Rend - Complet_FluxoConst'!$P185),$B$7)</f>
        <v>10794,1746368112+867,093302881109i</v>
      </c>
      <c r="R185" s="44" t="str">
        <f>IMPRODUCT('Dados do Enunciado'!$G$11,'Regul_Rend - Complet_FluxoConst'!$Q185)</f>
        <v>215,883492736224+17,3418660576222i</v>
      </c>
      <c r="S185" s="44" t="str">
        <f>IMSUM(IMDIV('Regul_Rend - Complet_FluxoConst'!$R185,'Vazio - Completo_FluxoConstante'!$H$16),IMDIV($P185,'Dados do Enunciado'!$G$11))</f>
        <v>966,496020927979+591,779866950046i</v>
      </c>
      <c r="T185" s="45" t="str">
        <f t="shared" si="20"/>
        <v>215,883492736224+17,3418660576222i</v>
      </c>
      <c r="U185" s="45" t="str">
        <f>IMDIV(T185, 'Dados do Enunciado'!$G$11)</f>
        <v>10794,1746368112+867,09330288111i</v>
      </c>
      <c r="V185" s="42">
        <f>IMREAL(IMPRODUCT(IMDIV(IMSUB(IMABS($O185), 'Regul_Rend - Complet_FluxoConst'!$B$7),'Regul_Rend - Complet_FluxoConst'!$B$7),100))</f>
        <v>-1.7326579926494601</v>
      </c>
      <c r="W185" s="46">
        <f>IMREAL(IMPRODUCT(IMDIV(IMSUB(IMABS($U185),'Regul_Rend - Complet_FluxoConst'!$B$7),'Regul_Rend - Complet_FluxoConst'!$B$7),100))</f>
        <v>-1.55504248571165</v>
      </c>
      <c r="X185" s="42">
        <f t="shared" si="18"/>
        <v>95.925807412112391</v>
      </c>
      <c r="Y185" s="46">
        <f t="shared" si="21"/>
        <v>96.293915824482596</v>
      </c>
    </row>
    <row r="186" spans="1:25" x14ac:dyDescent="0.25">
      <c r="A186" s="42">
        <v>249000</v>
      </c>
      <c r="B186" s="42">
        <f>$A186*'Dados do Enunciado'!$C$25</f>
        <v>211650</v>
      </c>
      <c r="C186" s="42">
        <f>$A186*'Dados do Enunciado'!$E$25</f>
        <v>-131168.88922301662</v>
      </c>
      <c r="D186" s="42">
        <f>($A186/'Dados do Enunciado'!$A$11)*100</f>
        <v>99.6</v>
      </c>
      <c r="E186" s="43" t="str">
        <f>COMPLEX(($A186/$B$7)*'Dados do Enunciado'!$C$25, -($A186/$B$7)*'Dados do Enunciado'!$E$25)</f>
        <v>19,2409090909091+11,9244444748197i</v>
      </c>
      <c r="F186" s="43" t="str">
        <f>IMSUM(IMPRODUCT('Dados do Enunciado'!$A$17, 'Regul_Rend - Complet_FluxoConst'!$E186), 'Regul_Rend - Complet_FluxoConst'!$B$7)</f>
        <v>10971,3531816815+102,085868726357i</v>
      </c>
      <c r="G186" s="43" t="str">
        <f>IMDIV($E186, 'Dados do Enunciado'!$G$11)</f>
        <v>962,045454545455+596,222223740985i</v>
      </c>
      <c r="H186" s="43" t="str">
        <f>IMPRODUCT('Dados do Enunciado'!$G$11,'Regul_Rend - Complet_FluxoConst'!F186)</f>
        <v>219,42706363363+2,04171737452714i</v>
      </c>
      <c r="I186" s="44" t="str">
        <f>IMDIV(H186,'Vazio - Completo_FluxoConstante'!$B$16)</f>
        <v>9,40202298946521-27,4074422372925i</v>
      </c>
      <c r="J186" s="44" t="str">
        <f t="shared" si="16"/>
        <v>971,44747753492+568,814781503693i</v>
      </c>
      <c r="K186" s="44" t="str">
        <f>IMSUM(IMPRODUCT('Dados do Enunciado'!$C$17,'Regul_Rend - Complet_FluxoConst'!J186),H186)</f>
        <v>215,752079298749+19,4575034450694i</v>
      </c>
      <c r="L186" s="45" t="str">
        <f t="shared" si="17"/>
        <v>215,752079298749+19,4575034450694i</v>
      </c>
      <c r="M186" s="45" t="str">
        <f>IMPRODUCT(IMDIV('Vazio - Completo_FluxoConstante'!$B$16,IMSUM('Dados do Enunciado'!$C$17,'Vazio - Completo_FluxoConstante'!$B$16)),'Regul_Rend - Complet_FluxoConst'!L186)</f>
        <v>215,302547359153+19,417228698224i</v>
      </c>
      <c r="N186" s="45" t="str">
        <f>IMDIV(M186,'Dados do Enunciado'!$G$11)</f>
        <v>10765,1273679576+970,8614349112i</v>
      </c>
      <c r="O186" s="45" t="str">
        <f t="shared" si="15"/>
        <v>10765,1273679576+970,8614349112i</v>
      </c>
      <c r="P186" s="5" t="str">
        <f t="shared" si="19"/>
        <v>19,2409090909091+11,9244444748197i</v>
      </c>
      <c r="Q186" s="5" t="str">
        <f>IMSUM(IMPRODUCT('Vazio - Completo_FluxoConstante'!$H$21,'Regul_Rend - Complet_FluxoConst'!$P186),$B$7)</f>
        <v>10793,3446958306+870,589646844337i</v>
      </c>
      <c r="R186" s="44" t="str">
        <f>IMPRODUCT('Dados do Enunciado'!$G$11,'Regul_Rend - Complet_FluxoConst'!$Q186)</f>
        <v>215,866893916612+17,4117929368867i</v>
      </c>
      <c r="S186" s="44" t="str">
        <f>IMSUM(IMDIV('Regul_Rend - Complet_FluxoConst'!$R186,'Vazio - Completo_FluxoConstante'!$H$16),IMDIV($P186,'Dados do Enunciado'!$G$11))</f>
        <v>970,359908721544+594,177164028246i</v>
      </c>
      <c r="T186" s="45" t="str">
        <f t="shared" si="20"/>
        <v>215,866893916612+17,4117929368867i</v>
      </c>
      <c r="U186" s="45" t="str">
        <f>IMDIV(T186, 'Dados do Enunciado'!$G$11)</f>
        <v>10793,3446958306+870,589646844335i</v>
      </c>
      <c r="V186" s="42">
        <f>IMREAL(IMPRODUCT(IMDIV(IMSUB(IMABS($O186), 'Regul_Rend - Complet_FluxoConst'!$B$7),'Regul_Rend - Complet_FluxoConst'!$B$7),100))</f>
        <v>-1.7380212865965501</v>
      </c>
      <c r="W186" s="46">
        <f>IMREAL(IMPRODUCT(IMDIV(IMSUB(IMABS($U186),'Regul_Rend - Complet_FluxoConst'!$B$7),'Regul_Rend - Complet_FluxoConst'!$B$7),100))</f>
        <v>-1.5600128046260899</v>
      </c>
      <c r="X186" s="42">
        <f t="shared" si="18"/>
        <v>95.916999901034899</v>
      </c>
      <c r="Y186" s="46">
        <f t="shared" si="21"/>
        <v>96.285832919944298</v>
      </c>
    </row>
    <row r="187" spans="1:25" x14ac:dyDescent="0.25">
      <c r="A187" s="42">
        <v>250000</v>
      </c>
      <c r="B187" s="42">
        <f>$A187*'Dados do Enunciado'!$C$25</f>
        <v>212500</v>
      </c>
      <c r="C187" s="42">
        <f>$A187*'Dados do Enunciado'!$E$25</f>
        <v>-131695.67191065926</v>
      </c>
      <c r="D187" s="42">
        <f>($A187/'Dados do Enunciado'!$A$11)*100</f>
        <v>100</v>
      </c>
      <c r="E187" s="43" t="str">
        <f>COMPLEX(($A187/$B$7)*'Dados do Enunciado'!$C$25, -($A187/$B$7)*'Dados do Enunciado'!$E$25)</f>
        <v>19,3181818181818+11,9723338100599i</v>
      </c>
      <c r="F187" s="43" t="str">
        <f>IMSUM(IMPRODUCT('Dados do Enunciado'!$A$17, 'Regul_Rend - Complet_FluxoConst'!$E187), 'Regul_Rend - Complet_FluxoConst'!$B$7)</f>
        <v>10971,2381342184+102,495852134896i</v>
      </c>
      <c r="G187" s="43" t="str">
        <f>IMDIV($E187, 'Dados do Enunciado'!$G$11)</f>
        <v>965,90909090909+598,616690502995i</v>
      </c>
      <c r="H187" s="43" t="str">
        <f>IMPRODUCT('Dados do Enunciado'!$G$11,'Regul_Rend - Complet_FluxoConst'!F187)</f>
        <v>219,424762684368+2,04991704269792i</v>
      </c>
      <c r="I187" s="44" t="str">
        <f>IMDIV(H187,'Vazio - Completo_FluxoConstante'!$B$16)</f>
        <v>9,40295443693333-27,4068121652865i</v>
      </c>
      <c r="J187" s="44" t="str">
        <f t="shared" si="16"/>
        <v>975,312045346023+571,209878337708i</v>
      </c>
      <c r="K187" s="44" t="str">
        <f>IMSUM(IMPRODUCT('Dados do Enunciado'!$C$17,'Regul_Rend - Complet_FluxoConst'!J187),H187)</f>
        <v>215,733174736033+19,5356471145768i</v>
      </c>
      <c r="L187" s="45" t="str">
        <f t="shared" si="17"/>
        <v>215,733174736033+19,5356471145768i</v>
      </c>
      <c r="M187" s="45" t="str">
        <f>IMPRODUCT(IMDIV('Vazio - Completo_FluxoConstante'!$B$16,IMSUM('Dados do Enunciado'!$C$17,'Vazio - Completo_FluxoConstante'!$B$16)),'Regul_Rend - Complet_FluxoConst'!L187)</f>
        <v>215,283682087504+19,4952095363694i</v>
      </c>
      <c r="N187" s="45" t="str">
        <f>IMDIV(M187,'Dados do Enunciado'!$G$11)</f>
        <v>10764,1841043752+974,76047681847i</v>
      </c>
      <c r="O187" s="45" t="str">
        <f t="shared" si="15"/>
        <v>10764,1841043752+974,76047681847i</v>
      </c>
      <c r="P187" s="5" t="str">
        <f t="shared" si="19"/>
        <v>19,3181818181818+11,9723338100599i</v>
      </c>
      <c r="Q187" s="5" t="str">
        <f>IMSUM(IMPRODUCT('Vazio - Completo_FluxoConstante'!$H$21,'Regul_Rend - Complet_FluxoConst'!$P187),$B$7)</f>
        <v>10792,51475485+874,085990807566i</v>
      </c>
      <c r="R187" s="44" t="str">
        <f>IMPRODUCT('Dados do Enunciado'!$G$11,'Regul_Rend - Complet_FluxoConst'!$Q187)</f>
        <v>215,850295097+17,4817198161513i</v>
      </c>
      <c r="S187" s="44" t="str">
        <f>IMSUM(IMDIV('Regul_Rend - Complet_FluxoConst'!$R187,'Vazio - Completo_FluxoConstante'!$H$16),IMDIV($P187,'Dados do Enunciado'!$G$11))</f>
        <v>974,223796515109+596,574461106445i</v>
      </c>
      <c r="T187" s="45" t="str">
        <f t="shared" si="20"/>
        <v>215,850295097+17,4817198161513i</v>
      </c>
      <c r="U187" s="45" t="str">
        <f>IMDIV(T187, 'Dados do Enunciado'!$G$11)</f>
        <v>10792,51475485+874,085990807565i</v>
      </c>
      <c r="V187" s="42">
        <f>IMREAL(IMPRODUCT(IMDIV(IMSUB(IMABS($O187), 'Regul_Rend - Complet_FluxoConst'!$B$7),'Regul_Rend - Complet_FluxoConst'!$B$7),100))</f>
        <v>-1.74337133792305</v>
      </c>
      <c r="W187" s="46">
        <f>IMREAL(IMPRODUCT(IMDIV(IMSUB(IMABS($U187),'Regul_Rend - Complet_FluxoConst'!$B$7),'Regul_Rend - Complet_FluxoConst'!$B$7),100))</f>
        <v>-1.5649725327524899</v>
      </c>
      <c r="X187" s="42">
        <f t="shared" si="18"/>
        <v>95.908165664845797</v>
      </c>
      <c r="Y187" s="46">
        <f t="shared" si="21"/>
        <v>96.277725724709697</v>
      </c>
    </row>
    <row r="188" spans="1:25" x14ac:dyDescent="0.25">
      <c r="A188" s="42">
        <v>251000</v>
      </c>
      <c r="B188" s="42">
        <f>$A188*'Dados do Enunciado'!$C$25</f>
        <v>213350</v>
      </c>
      <c r="C188" s="42">
        <f>$A188*'Dados do Enunciado'!$E$25</f>
        <v>-132222.45459830191</v>
      </c>
      <c r="D188" s="42">
        <f>($A188/'Dados do Enunciado'!$A$11)*100</f>
        <v>100.4</v>
      </c>
      <c r="E188" s="43" t="str">
        <f>COMPLEX(($A188/$B$7)*'Dados do Enunciado'!$C$25, -($A188/$B$7)*'Dados do Enunciado'!$E$25)</f>
        <v>19,3954545454545+12,0202231453002i</v>
      </c>
      <c r="F188" s="43" t="str">
        <f>IMSUM(IMPRODUCT('Dados do Enunciado'!$A$17, 'Regul_Rend - Complet_FluxoConst'!$E188), 'Regul_Rend - Complet_FluxoConst'!$B$7)</f>
        <v>10971,1230867552+102,905835543436i</v>
      </c>
      <c r="G188" s="43" t="str">
        <f>IMDIV($E188, 'Dados do Enunciado'!$G$11)</f>
        <v>969,772727272725+601,01115726501i</v>
      </c>
      <c r="H188" s="43" t="str">
        <f>IMPRODUCT('Dados do Enunciado'!$G$11,'Regul_Rend - Complet_FluxoConst'!F188)</f>
        <v>219,422461735104+2,05811671086872i</v>
      </c>
      <c r="I188" s="44" t="str">
        <f>IMDIV(H188,'Vazio - Completo_FluxoConstante'!$B$16)</f>
        <v>9,40388588440137-27,4061820932802i</v>
      </c>
      <c r="J188" s="44" t="str">
        <f t="shared" si="16"/>
        <v>979,176613157126+573,60497517173i</v>
      </c>
      <c r="K188" s="44" t="str">
        <f>IMSUM(IMPRODUCT('Dados do Enunciado'!$C$17,'Regul_Rend - Complet_FluxoConst'!J188),H188)</f>
        <v>215,714270173314+19,6137907840842i</v>
      </c>
      <c r="L188" s="45" t="str">
        <f t="shared" si="17"/>
        <v>215,714270173314+19,6137907840842i</v>
      </c>
      <c r="M188" s="45" t="str">
        <f>IMPRODUCT(IMDIV('Vazio - Completo_FluxoConstante'!$B$16,IMSUM('Dados do Enunciado'!$C$17,'Vazio - Completo_FluxoConstante'!$B$16)),'Regul_Rend - Complet_FluxoConst'!L188)</f>
        <v>215,264816815852+19,5731903745148i</v>
      </c>
      <c r="N188" s="45" t="str">
        <f>IMDIV(M188,'Dados do Enunciado'!$G$11)</f>
        <v>10763,2408407926+978,65951872574i</v>
      </c>
      <c r="O188" s="45" t="str">
        <f t="shared" si="15"/>
        <v>10763,2408407926+978,65951872574i</v>
      </c>
      <c r="P188" s="5" t="str">
        <f t="shared" si="19"/>
        <v>19,3954545454545+12,0202231453002i</v>
      </c>
      <c r="Q188" s="5" t="str">
        <f>IMSUM(IMPRODUCT('Vazio - Completo_FluxoConstante'!$H$21,'Regul_Rend - Complet_FluxoConst'!$P188),$B$7)</f>
        <v>10791,6848138694+877,582334770796i</v>
      </c>
      <c r="R188" s="44" t="str">
        <f>IMPRODUCT('Dados do Enunciado'!$G$11,'Regul_Rend - Complet_FluxoConst'!$Q188)</f>
        <v>215,833696277388+17,5516466954159i</v>
      </c>
      <c r="S188" s="44" t="str">
        <f>IMSUM(IMDIV('Regul_Rend - Complet_FluxoConst'!$R188,'Vazio - Completo_FluxoConstante'!$H$16),IMDIV($P188,'Dados do Enunciado'!$G$11))</f>
        <v>978,087684308675+598,97175818465i</v>
      </c>
      <c r="T188" s="45" t="str">
        <f t="shared" si="20"/>
        <v>215,833696277388+17,5516466954159i</v>
      </c>
      <c r="U188" s="45" t="str">
        <f>IMDIV(T188, 'Dados do Enunciado'!$G$11)</f>
        <v>10791,6848138694+877,582334770795i</v>
      </c>
      <c r="V188" s="42">
        <f>IMREAL(IMPRODUCT(IMDIV(IMSUB(IMABS($O188), 'Regul_Rend - Complet_FluxoConst'!$B$7),'Regul_Rend - Complet_FluxoConst'!$B$7),100))</f>
        <v>-1.7487081444684001</v>
      </c>
      <c r="W188" s="46">
        <f>IMREAL(IMPRODUCT(IMDIV(IMSUB(IMABS($U188),'Regul_Rend - Complet_FluxoConst'!$B$7),'Regul_Rend - Complet_FluxoConst'!$B$7),100))</f>
        <v>-1.56992166848995</v>
      </c>
      <c r="X188" s="42">
        <f t="shared" si="18"/>
        <v>95.899305057451897</v>
      </c>
      <c r="Y188" s="46">
        <f t="shared" si="21"/>
        <v>96.269594557885</v>
      </c>
    </row>
    <row r="189" spans="1:25" x14ac:dyDescent="0.25">
      <c r="A189" s="42">
        <v>252000</v>
      </c>
      <c r="B189" s="42">
        <f>$A189*'Dados do Enunciado'!$C$25</f>
        <v>214200</v>
      </c>
      <c r="C189" s="42">
        <f>$A189*'Dados do Enunciado'!$E$25</f>
        <v>-132749.23728594452</v>
      </c>
      <c r="D189" s="42">
        <f>($A189/'Dados do Enunciado'!$A$11)*100</f>
        <v>100.8</v>
      </c>
      <c r="E189" s="43" t="str">
        <f>COMPLEX(($A189/$B$7)*'Dados do Enunciado'!$C$25, -($A189/$B$7)*'Dados do Enunciado'!$E$25)</f>
        <v>19,4727272727273+12,0681124805404i</v>
      </c>
      <c r="F189" s="43" t="str">
        <f>IMSUM(IMPRODUCT('Dados do Enunciado'!$A$17, 'Regul_Rend - Complet_FluxoConst'!$E189), 'Regul_Rend - Complet_FluxoConst'!$B$7)</f>
        <v>10971,0080392921+103,315818951975i</v>
      </c>
      <c r="G189" s="43" t="str">
        <f>IMDIV($E189, 'Dados do Enunciado'!$G$11)</f>
        <v>973,636363636365+603,40562402702i</v>
      </c>
      <c r="H189" s="43" t="str">
        <f>IMPRODUCT('Dados do Enunciado'!$G$11,'Regul_Rend - Complet_FluxoConst'!F189)</f>
        <v>219,420160785842+2,0663163790395i</v>
      </c>
      <c r="I189" s="44" t="str">
        <f>IMDIV(H189,'Vazio - Completo_FluxoConstante'!$B$16)</f>
        <v>9,40481733186949-27,4055520212742i</v>
      </c>
      <c r="J189" s="44" t="str">
        <f t="shared" si="16"/>
        <v>983,041180968234+576,000072005746i</v>
      </c>
      <c r="K189" s="44" t="str">
        <f>IMSUM(IMPRODUCT('Dados do Enunciado'!$C$17,'Regul_Rend - Complet_FluxoConst'!J189),H189)</f>
        <v>215,695365610597+19,6919344535917i</v>
      </c>
      <c r="L189" s="45" t="str">
        <f t="shared" si="17"/>
        <v>215,695365610597+19,6919344535917i</v>
      </c>
      <c r="M189" s="45" t="str">
        <f>IMPRODUCT(IMDIV('Vazio - Completo_FluxoConstante'!$B$16,IMSUM('Dados do Enunciado'!$C$17,'Vazio - Completo_FluxoConstante'!$B$16)),'Regul_Rend - Complet_FluxoConst'!L189)</f>
        <v>215,245951544203+19,6511712126603i</v>
      </c>
      <c r="N189" s="45" t="str">
        <f>IMDIV(M189,'Dados do Enunciado'!$G$11)</f>
        <v>10762,2975772101+982,558560633015i</v>
      </c>
      <c r="O189" s="45" t="str">
        <f t="shared" si="15"/>
        <v>10762,2975772101+982,558560633015i</v>
      </c>
      <c r="P189" s="5" t="str">
        <f t="shared" si="19"/>
        <v>19,4727272727273+12,0681124805404i</v>
      </c>
      <c r="Q189" s="5" t="str">
        <f>IMSUM(IMPRODUCT('Vazio - Completo_FluxoConstante'!$H$21,'Regul_Rend - Complet_FluxoConst'!$P189),$B$7)</f>
        <v>10790,8548728888+881,078678734029i</v>
      </c>
      <c r="R189" s="44" t="str">
        <f>IMPRODUCT('Dados do Enunciado'!$G$11,'Regul_Rend - Complet_FluxoConst'!$Q189)</f>
        <v>215,817097457776+17,6215735746806i</v>
      </c>
      <c r="S189" s="44" t="str">
        <f>IMSUM(IMDIV('Regul_Rend - Complet_FluxoConst'!$R189,'Vazio - Completo_FluxoConstante'!$H$16),IMDIV($P189,'Dados do Enunciado'!$G$11))</f>
        <v>981,951572102244+601,36905526285i</v>
      </c>
      <c r="T189" s="45" t="str">
        <f t="shared" si="20"/>
        <v>215,817097457776+17,6215735746806i</v>
      </c>
      <c r="U189" s="45" t="str">
        <f>IMDIV(T189, 'Dados do Enunciado'!$G$11)</f>
        <v>10790,8548728888+881,07867873403i</v>
      </c>
      <c r="V189" s="42">
        <f>IMREAL(IMPRODUCT(IMDIV(IMSUB(IMABS($O189), 'Regul_Rend - Complet_FluxoConst'!$B$7),'Regul_Rend - Complet_FluxoConst'!$B$7),100))</f>
        <v>-1.7540317040714499</v>
      </c>
      <c r="W189" s="46">
        <f>IMREAL(IMPRODUCT(IMDIV(IMSUB(IMABS($U189),'Regul_Rend - Complet_FluxoConst'!$B$7),'Regul_Rend - Complet_FluxoConst'!$B$7),100))</f>
        <v>-1.57486021024055</v>
      </c>
      <c r="X189" s="42">
        <f t="shared" si="18"/>
        <v>95.8904184271708</v>
      </c>
      <c r="Y189" s="46">
        <f t="shared" si="21"/>
        <v>96.261439733538595</v>
      </c>
    </row>
    <row r="190" spans="1:25" x14ac:dyDescent="0.25">
      <c r="A190" s="42">
        <v>253000</v>
      </c>
      <c r="B190" s="42">
        <f>$A190*'Dados do Enunciado'!$C$25</f>
        <v>215050</v>
      </c>
      <c r="C190" s="42">
        <f>$A190*'Dados do Enunciado'!$E$25</f>
        <v>-133276.01997358716</v>
      </c>
      <c r="D190" s="42">
        <f>($A190/'Dados do Enunciado'!$A$11)*100</f>
        <v>101.2</v>
      </c>
      <c r="E190" s="43" t="str">
        <f>COMPLEX(($A190/$B$7)*'Dados do Enunciado'!$C$25, -($A190/$B$7)*'Dados do Enunciado'!$E$25)</f>
        <v>19,55+12,1160018157807i</v>
      </c>
      <c r="F190" s="43" t="str">
        <f>IMSUM(IMPRODUCT('Dados do Enunciado'!$A$17, 'Regul_Rend - Complet_FluxoConst'!$E190), 'Regul_Rend - Complet_FluxoConst'!$B$7)</f>
        <v>10970,892991829+103,725802360515i</v>
      </c>
      <c r="G190" s="43" t="str">
        <f>IMDIV($E190, 'Dados do Enunciado'!$G$11)</f>
        <v>977,5+605,800090789035i</v>
      </c>
      <c r="H190" s="43" t="str">
        <f>IMPRODUCT('Dados do Enunciado'!$G$11,'Regul_Rend - Complet_FluxoConst'!F190)</f>
        <v>219,41785983658+2,0745160472103i</v>
      </c>
      <c r="I190" s="44" t="str">
        <f>IMDIV(H190,'Vazio - Completo_FluxoConstante'!$B$16)</f>
        <v>9,40574877933761-27,4049219492682i</v>
      </c>
      <c r="J190" s="44" t="str">
        <f t="shared" si="16"/>
        <v>986,905748779338+578,395168839767i</v>
      </c>
      <c r="K190" s="44" t="str">
        <f>IMSUM(IMPRODUCT('Dados do Enunciado'!$C$17,'Regul_Rend - Complet_FluxoConst'!J190),H190)</f>
        <v>215,67646104788+19,7700781230992i</v>
      </c>
      <c r="L190" s="45" t="str">
        <f t="shared" si="17"/>
        <v>215,67646104788+19,7700781230992i</v>
      </c>
      <c r="M190" s="45" t="str">
        <f>IMPRODUCT(IMDIV('Vazio - Completo_FluxoConstante'!$B$16,IMSUM('Dados do Enunciado'!$C$17,'Vazio - Completo_FluxoConstante'!$B$16)),'Regul_Rend - Complet_FluxoConst'!L190)</f>
        <v>215,227086272553+19,7291520508059i</v>
      </c>
      <c r="N190" s="45" t="str">
        <f>IMDIV(M190,'Dados do Enunciado'!$G$11)</f>
        <v>10761,3543136276+986,457602540295i</v>
      </c>
      <c r="O190" s="45" t="str">
        <f t="shared" si="15"/>
        <v>10761,3543136276+986,457602540295i</v>
      </c>
      <c r="P190" s="5" t="str">
        <f t="shared" si="19"/>
        <v>19,55+12,1160018157807i</v>
      </c>
      <c r="Q190" s="5" t="str">
        <f>IMSUM(IMPRODUCT('Vazio - Completo_FluxoConstante'!$H$21,'Regul_Rend - Complet_FluxoConst'!$P190),$B$7)</f>
        <v>10790,0249319082+884,575022697259i</v>
      </c>
      <c r="R190" s="44" t="str">
        <f>IMPRODUCT('Dados do Enunciado'!$G$11,'Regul_Rend - Complet_FluxoConst'!$Q190)</f>
        <v>215,800498638164+17,6915004539452i</v>
      </c>
      <c r="S190" s="44" t="str">
        <f>IMSUM(IMDIV('Regul_Rend - Complet_FluxoConst'!$R190,'Vazio - Completo_FluxoConstante'!$H$16),IMDIV($P190,'Dados do Enunciado'!$G$11))</f>
        <v>985,815459895809+603,766352341055i</v>
      </c>
      <c r="T190" s="45" t="str">
        <f t="shared" si="20"/>
        <v>215,800498638164+17,6915004539452i</v>
      </c>
      <c r="U190" s="45" t="str">
        <f>IMDIV(T190, 'Dados do Enunciado'!$G$11)</f>
        <v>10790,0249319082+884,57502269726i</v>
      </c>
      <c r="V190" s="42">
        <f>IMREAL(IMPRODUCT(IMDIV(IMSUB(IMABS($O190), 'Regul_Rend - Complet_FluxoConst'!$B$7),'Regul_Rend - Complet_FluxoConst'!$B$7),100))</f>
        <v>-1.7593420145796399</v>
      </c>
      <c r="W190" s="46">
        <f>IMREAL(IMPRODUCT(IMDIV(IMSUB(IMABS($U190),'Regul_Rend - Complet_FluxoConst'!$B$7),'Regul_Rend - Complet_FluxoConst'!$B$7),100))</f>
        <v>-1.5797881564095499</v>
      </c>
      <c r="X190" s="42">
        <f t="shared" si="18"/>
        <v>95.881506116850304</v>
      </c>
      <c r="Y190" s="46">
        <f t="shared" si="21"/>
        <v>96.253261560802301</v>
      </c>
    </row>
    <row r="191" spans="1:25" x14ac:dyDescent="0.25">
      <c r="A191" s="42">
        <v>254000</v>
      </c>
      <c r="B191" s="42">
        <f>$A191*'Dados do Enunciado'!$C$25</f>
        <v>215900</v>
      </c>
      <c r="C191" s="42">
        <f>$A191*'Dados do Enunciado'!$E$25</f>
        <v>-133802.8026612298</v>
      </c>
      <c r="D191" s="42">
        <f>($A191/'Dados do Enunciado'!$A$11)*100</f>
        <v>101.6</v>
      </c>
      <c r="E191" s="43" t="str">
        <f>COMPLEX(($A191/$B$7)*'Dados do Enunciado'!$C$25, -($A191/$B$7)*'Dados do Enunciado'!$E$25)</f>
        <v>19,6272727272727+12,1638911510209i</v>
      </c>
      <c r="F191" s="43" t="str">
        <f>IMSUM(IMPRODUCT('Dados do Enunciado'!$A$17, 'Regul_Rend - Complet_FluxoConst'!$E191), 'Regul_Rend - Complet_FluxoConst'!$B$7)</f>
        <v>10970,7779443659+104,135785769054i</v>
      </c>
      <c r="G191" s="43" t="str">
        <f>IMDIV($E191, 'Dados do Enunciado'!$G$11)</f>
        <v>981,363636363635+608,194557551045i</v>
      </c>
      <c r="H191" s="43" t="str">
        <f>IMPRODUCT('Dados do Enunciado'!$G$11,'Regul_Rend - Complet_FluxoConst'!F191)</f>
        <v>219,415558887318+2,08271571538108i</v>
      </c>
      <c r="I191" s="44" t="str">
        <f>IMDIV(H191,'Vazio - Completo_FluxoConstante'!$B$16)</f>
        <v>9,40668022680573-27,4042918772622i</v>
      </c>
      <c r="J191" s="44" t="str">
        <f t="shared" si="16"/>
        <v>990,770316590441+580,790265673783i</v>
      </c>
      <c r="K191" s="44" t="str">
        <f>IMSUM(IMPRODUCT('Dados do Enunciado'!$C$17,'Regul_Rend - Complet_FluxoConst'!J191),H191)</f>
        <v>215,657556485163+19,8482217926066i</v>
      </c>
      <c r="L191" s="45" t="str">
        <f t="shared" si="17"/>
        <v>215,657556485163+19,8482217926066i</v>
      </c>
      <c r="M191" s="45" t="str">
        <f>IMPRODUCT(IMDIV('Vazio - Completo_FluxoConstante'!$B$16,IMSUM('Dados do Enunciado'!$C$17,'Vazio - Completo_FluxoConstante'!$B$16)),'Regul_Rend - Complet_FluxoConst'!L191)</f>
        <v>215,208221000903+19,8071328889513i</v>
      </c>
      <c r="N191" s="45" t="str">
        <f>IMDIV(M191,'Dados do Enunciado'!$G$11)</f>
        <v>10760,4110500451+990,356644447565i</v>
      </c>
      <c r="O191" s="45" t="str">
        <f t="shared" si="15"/>
        <v>10760,4110500451+990,356644447565i</v>
      </c>
      <c r="P191" s="5" t="str">
        <f t="shared" si="19"/>
        <v>19,6272727272727+12,1638911510209i</v>
      </c>
      <c r="Q191" s="5" t="str">
        <f>IMSUM(IMPRODUCT('Vazio - Completo_FluxoConstante'!$H$21,'Regul_Rend - Complet_FluxoConst'!$P191),$B$7)</f>
        <v>10789,1949909276+888,071366660487i</v>
      </c>
      <c r="R191" s="44" t="str">
        <f>IMPRODUCT('Dados do Enunciado'!$G$11,'Regul_Rend - Complet_FluxoConst'!$Q191)</f>
        <v>215,783899818552+17,7614273332097i</v>
      </c>
      <c r="S191" s="44" t="str">
        <f>IMSUM(IMDIV('Regul_Rend - Complet_FluxoConst'!$R191,'Vazio - Completo_FluxoConstante'!$H$16),IMDIV($P191,'Dados do Enunciado'!$G$11))</f>
        <v>989,679347689374+606,163649419255i</v>
      </c>
      <c r="T191" s="45" t="str">
        <f t="shared" si="20"/>
        <v>215,783899818552+17,7614273332097i</v>
      </c>
      <c r="U191" s="45" t="str">
        <f>IMDIV(T191, 'Dados do Enunciado'!$G$11)</f>
        <v>10789,1949909276+888,071366660485i</v>
      </c>
      <c r="V191" s="42">
        <f>IMREAL(IMPRODUCT(IMDIV(IMSUB(IMABS($O191), 'Regul_Rend - Complet_FluxoConst'!$B$7),'Regul_Rend - Complet_FluxoConst'!$B$7),100))</f>
        <v>-1.7646390738442901</v>
      </c>
      <c r="W191" s="46">
        <f>IMREAL(IMPRODUCT(IMDIV(IMSUB(IMABS($U191),'Regul_Rend - Complet_FluxoConst'!$B$7),'Regul_Rend - Complet_FluxoConst'!$B$7),100))</f>
        <v>-1.5847055054052801</v>
      </c>
      <c r="X191" s="42">
        <f t="shared" si="18"/>
        <v>95.872568463966502</v>
      </c>
      <c r="Y191" s="46">
        <f t="shared" si="21"/>
        <v>96.245060343963303</v>
      </c>
    </row>
    <row r="192" spans="1:25" x14ac:dyDescent="0.25">
      <c r="A192" s="42">
        <v>255000</v>
      </c>
      <c r="B192" s="42">
        <f>$A192*'Dados do Enunciado'!$C$25</f>
        <v>216750</v>
      </c>
      <c r="C192" s="42">
        <f>$A192*'Dados do Enunciado'!$E$25</f>
        <v>-134329.58534887244</v>
      </c>
      <c r="D192" s="42">
        <f>($A192/'Dados do Enunciado'!$A$11)*100</f>
        <v>102</v>
      </c>
      <c r="E192" s="43" t="str">
        <f>COMPLEX(($A192/$B$7)*'Dados do Enunciado'!$C$25, -($A192/$B$7)*'Dados do Enunciado'!$E$25)</f>
        <v>19,7045454545455+12,2117804862611i</v>
      </c>
      <c r="F192" s="43" t="str">
        <f>IMSUM(IMPRODUCT('Dados do Enunciado'!$A$17, 'Regul_Rend - Complet_FluxoConst'!$E192), 'Regul_Rend - Complet_FluxoConst'!$B$7)</f>
        <v>10970,6628969027+104,545769177594i</v>
      </c>
      <c r="G192" s="43" t="str">
        <f>IMDIV($E192, 'Dados do Enunciado'!$G$11)</f>
        <v>985,227272727275+610,589024313055i</v>
      </c>
      <c r="H192" s="43" t="str">
        <f>IMPRODUCT('Dados do Enunciado'!$G$11,'Regul_Rend - Complet_FluxoConst'!F192)</f>
        <v>219,413257938054+2,09091538355188i</v>
      </c>
      <c r="I192" s="44" t="str">
        <f>IMDIV(H192,'Vazio - Completo_FluxoConstante'!$B$16)</f>
        <v>9,40761167427377-27,4036618052559i</v>
      </c>
      <c r="J192" s="44" t="str">
        <f t="shared" si="16"/>
        <v>994,634884401549+583,185362507799i</v>
      </c>
      <c r="K192" s="44" t="str">
        <f>IMSUM(IMPRODUCT('Dados do Enunciado'!$C$17,'Regul_Rend - Complet_FluxoConst'!J192),H192)</f>
        <v>215,638651922445+19,9263654621141i</v>
      </c>
      <c r="L192" s="45" t="str">
        <f t="shared" si="17"/>
        <v>215,638651922445+19,9263654621141i</v>
      </c>
      <c r="M192" s="45" t="str">
        <f>IMPRODUCT(IMDIV('Vazio - Completo_FluxoConstante'!$B$16,IMSUM('Dados do Enunciado'!$C$17,'Vazio - Completo_FluxoConstante'!$B$16)),'Regul_Rend - Complet_FluxoConst'!L192)</f>
        <v>215,189355729253+19,8851137270968i</v>
      </c>
      <c r="N192" s="45" t="str">
        <f>IMDIV(M192,'Dados do Enunciado'!$G$11)</f>
        <v>10759,4677864627+994,25568635484i</v>
      </c>
      <c r="O192" s="45" t="str">
        <f t="shared" si="15"/>
        <v>10759,4677864627+994,25568635484i</v>
      </c>
      <c r="P192" s="5" t="str">
        <f t="shared" si="19"/>
        <v>19,7045454545455+12,2117804862611i</v>
      </c>
      <c r="Q192" s="5" t="str">
        <f>IMSUM(IMPRODUCT('Vazio - Completo_FluxoConstante'!$H$21,'Regul_Rend - Complet_FluxoConst'!$P192),$B$7)</f>
        <v>10788,365049947+891,56771062372i</v>
      </c>
      <c r="R192" s="44" t="str">
        <f>IMPRODUCT('Dados do Enunciado'!$G$11,'Regul_Rend - Complet_FluxoConst'!$Q192)</f>
        <v>215,76730099894+17,8313542124744i</v>
      </c>
      <c r="S192" s="44" t="str">
        <f>IMSUM(IMDIV('Regul_Rend - Complet_FluxoConst'!$R192,'Vazio - Completo_FluxoConstante'!$H$16),IMDIV($P192,'Dados do Enunciado'!$G$11))</f>
        <v>993,543235482945+608,560946497455i</v>
      </c>
      <c r="T192" s="45" t="str">
        <f t="shared" si="20"/>
        <v>215,76730099894+17,8313542124744i</v>
      </c>
      <c r="U192" s="45" t="str">
        <f>IMDIV(T192, 'Dados do Enunciado'!$G$11)</f>
        <v>10788,365049947+891,56771062372i</v>
      </c>
      <c r="V192" s="42">
        <f>IMREAL(IMPRODUCT(IMDIV(IMSUB(IMABS($O192), 'Regul_Rend - Complet_FluxoConst'!$B$7),'Regul_Rend - Complet_FluxoConst'!$B$7),100))</f>
        <v>-1.7699228797208499</v>
      </c>
      <c r="W192" s="46">
        <f>IMREAL(IMPRODUCT(IMDIV(IMSUB(IMABS($U192),'Regul_Rend - Complet_FluxoConst'!$B$7),'Regul_Rend - Complet_FluxoConst'!$B$7),100))</f>
        <v>-1.58961225563923</v>
      </c>
      <c r="X192" s="42">
        <f t="shared" si="18"/>
        <v>95.863605800732799</v>
      </c>
      <c r="Y192" s="46">
        <f t="shared" si="21"/>
        <v>96.236836382561393</v>
      </c>
    </row>
    <row r="193" spans="1:25" x14ac:dyDescent="0.25">
      <c r="A193" s="42">
        <v>256000</v>
      </c>
      <c r="B193" s="42">
        <f>$A193*'Dados do Enunciado'!$C$25</f>
        <v>217600</v>
      </c>
      <c r="C193" s="42">
        <f>$A193*'Dados do Enunciado'!$E$25</f>
        <v>-134856.36803651508</v>
      </c>
      <c r="D193" s="42">
        <f>($A193/'Dados do Enunciado'!$A$11)*100</f>
        <v>102.4</v>
      </c>
      <c r="E193" s="43" t="str">
        <f>COMPLEX(($A193/$B$7)*'Dados do Enunciado'!$C$25, -($A193/$B$7)*'Dados do Enunciado'!$E$25)</f>
        <v>19,7818181818182+12,2596698215014i</v>
      </c>
      <c r="F193" s="43" t="str">
        <f>IMSUM(IMPRODUCT('Dados do Enunciado'!$A$17, 'Regul_Rend - Complet_FluxoConst'!$E193), 'Regul_Rend - Complet_FluxoConst'!$B$7)</f>
        <v>10970,5478494396+104,955752586134i</v>
      </c>
      <c r="G193" s="43" t="str">
        <f>IMDIV($E193, 'Dados do Enunciado'!$G$11)</f>
        <v>989,09090909091+612,98349107507i</v>
      </c>
      <c r="H193" s="43" t="str">
        <f>IMPRODUCT('Dados do Enunciado'!$G$11,'Regul_Rend - Complet_FluxoConst'!F193)</f>
        <v>219,410956988792+2,09911505172268i</v>
      </c>
      <c r="I193" s="44" t="str">
        <f>IMDIV(H193,'Vazio - Completo_FluxoConstante'!$B$16)</f>
        <v>9,40854312174189-27,4030317332499i</v>
      </c>
      <c r="J193" s="44" t="str">
        <f t="shared" si="16"/>
        <v>998,499452212652+585,58045934182i</v>
      </c>
      <c r="K193" s="44" t="str">
        <f>IMSUM(IMPRODUCT('Dados do Enunciado'!$C$17,'Regul_Rend - Complet_FluxoConst'!J193),H193)</f>
        <v>215,619747359728+20,0045091316216i</v>
      </c>
      <c r="L193" s="45" t="str">
        <f t="shared" si="17"/>
        <v>215,619747359728+20,0045091316216i</v>
      </c>
      <c r="M193" s="45" t="str">
        <f>IMPRODUCT(IMDIV('Vazio - Completo_FluxoConstante'!$B$16,IMSUM('Dados do Enunciado'!$C$17,'Vazio - Completo_FluxoConstante'!$B$16)),'Regul_Rend - Complet_FluxoConst'!L193)</f>
        <v>215,170490457603+19,9630945652424i</v>
      </c>
      <c r="N193" s="45" t="str">
        <f>IMDIV(M193,'Dados do Enunciado'!$G$11)</f>
        <v>10758,5245228801+998,15472826212i</v>
      </c>
      <c r="O193" s="45" t="str">
        <f t="shared" si="15"/>
        <v>10758,5245228801+998,15472826212i</v>
      </c>
      <c r="P193" s="5" t="str">
        <f t="shared" si="19"/>
        <v>19,7818181818182+12,2596698215014i</v>
      </c>
      <c r="Q193" s="5" t="str">
        <f>IMSUM(IMPRODUCT('Vazio - Completo_FluxoConstante'!$H$21,'Regul_Rend - Complet_FluxoConst'!$P193),$B$7)</f>
        <v>10787,5351089664+895,06405458695i</v>
      </c>
      <c r="R193" s="44" t="str">
        <f>IMPRODUCT('Dados do Enunciado'!$G$11,'Regul_Rend - Complet_FluxoConst'!$Q193)</f>
        <v>215,750702179328+17,901281091739i</v>
      </c>
      <c r="S193" s="44" t="str">
        <f>IMSUM(IMDIV('Regul_Rend - Complet_FluxoConst'!$R193,'Vazio - Completo_FluxoConstante'!$H$16),IMDIV($P193,'Dados do Enunciado'!$G$11))</f>
        <v>997,407123276509+610,95824357566i</v>
      </c>
      <c r="T193" s="45" t="str">
        <f t="shared" si="20"/>
        <v>215,750702179328+17,901281091739i</v>
      </c>
      <c r="U193" s="45" t="str">
        <f>IMDIV(T193, 'Dados do Enunciado'!$G$11)</f>
        <v>10787,5351089664+895,06405458695i</v>
      </c>
      <c r="V193" s="42">
        <f>IMREAL(IMPRODUCT(IMDIV(IMSUB(IMABS($O193), 'Regul_Rend - Complet_FluxoConst'!$B$7),'Regul_Rend - Complet_FluxoConst'!$B$7),100))</f>
        <v>-1.77519343007316</v>
      </c>
      <c r="W193" s="46">
        <f>IMREAL(IMPRODUCT(IMDIV(IMSUB(IMABS($U193),'Regul_Rend - Complet_FluxoConst'!$B$7),'Regul_Rend - Complet_FluxoConst'!$B$7),100))</f>
        <v>-1.59450840552591</v>
      </c>
      <c r="X193" s="42">
        <f t="shared" si="18"/>
        <v>95.854618454200804</v>
      </c>
      <c r="Y193" s="46">
        <f t="shared" si="21"/>
        <v>96.228589971482108</v>
      </c>
    </row>
    <row r="194" spans="1:25" x14ac:dyDescent="0.25">
      <c r="A194" s="42">
        <v>257000</v>
      </c>
      <c r="B194" s="42">
        <f>$A194*'Dados do Enunciado'!$C$25</f>
        <v>218450</v>
      </c>
      <c r="C194" s="42">
        <f>$A194*'Dados do Enunciado'!$E$25</f>
        <v>-135383.15072415772</v>
      </c>
      <c r="D194" s="42">
        <f>($A194/'Dados do Enunciado'!$A$11)*100</f>
        <v>102.8</v>
      </c>
      <c r="E194" s="43" t="str">
        <f>COMPLEX(($A194/$B$7)*'Dados do Enunciado'!$C$25, -($A194/$B$7)*'Dados do Enunciado'!$E$25)</f>
        <v>19,8590909090909+12,3075591567416i</v>
      </c>
      <c r="F194" s="43" t="str">
        <f>IMSUM(IMPRODUCT('Dados do Enunciado'!$A$17, 'Regul_Rend - Complet_FluxoConst'!$E194), 'Regul_Rend - Complet_FluxoConst'!$B$7)</f>
        <v>10970,4328019765+105,365735994673i</v>
      </c>
      <c r="G194" s="43" t="str">
        <f>IMDIV($E194, 'Dados do Enunciado'!$G$11)</f>
        <v>992,954545454545+615,37795783708i</v>
      </c>
      <c r="H194" s="43" t="str">
        <f>IMPRODUCT('Dados do Enunciado'!$G$11,'Regul_Rend - Complet_FluxoConst'!F194)</f>
        <v>219,40865603953+2,10731471989346i</v>
      </c>
      <c r="I194" s="44" t="str">
        <f>IMDIV(H194,'Vazio - Completo_FluxoConstante'!$B$16)</f>
        <v>9,40947456921001-27,4024016612439i</v>
      </c>
      <c r="J194" s="44" t="str">
        <f t="shared" si="16"/>
        <v>1002,36402002376+587,975556175836i</v>
      </c>
      <c r="K194" s="44" t="str">
        <f>IMSUM(IMPRODUCT('Dados do Enunciado'!$C$17,'Regul_Rend - Complet_FluxoConst'!J194),H194)</f>
        <v>215,600842797011+20,0826528011291i</v>
      </c>
      <c r="L194" s="45" t="str">
        <f t="shared" si="17"/>
        <v>215,600842797011+20,0826528011291i</v>
      </c>
      <c r="M194" s="45" t="str">
        <f>IMPRODUCT(IMDIV('Vazio - Completo_FluxoConstante'!$B$16,IMSUM('Dados do Enunciado'!$C$17,'Vazio - Completo_FluxoConstante'!$B$16)),'Regul_Rend - Complet_FluxoConst'!L194)</f>
        <v>215,151625185953+20,0410754033879i</v>
      </c>
      <c r="N194" s="45" t="str">
        <f>IMDIV(M194,'Dados do Enunciado'!$G$11)</f>
        <v>10757,5812592977+1002,05377016939i</v>
      </c>
      <c r="O194" s="45" t="str">
        <f t="shared" ref="O194:O257" si="22">N194</f>
        <v>10757,5812592977+1002,05377016939i</v>
      </c>
      <c r="P194" s="5" t="str">
        <f t="shared" si="19"/>
        <v>19,8590909090909+12,3075591567416i</v>
      </c>
      <c r="Q194" s="5" t="str">
        <f>IMSUM(IMPRODUCT('Vazio - Completo_FluxoConstante'!$H$21,'Regul_Rend - Complet_FluxoConst'!$P194),$B$7)</f>
        <v>10786,7051679858+898,560398550179i</v>
      </c>
      <c r="R194" s="44" t="str">
        <f>IMPRODUCT('Dados do Enunciado'!$G$11,'Regul_Rend - Complet_FluxoConst'!$Q194)</f>
        <v>215,734103359716+17,9712079710036i</v>
      </c>
      <c r="S194" s="44" t="str">
        <f>IMSUM(IMDIV('Regul_Rend - Complet_FluxoConst'!$R194,'Vazio - Completo_FluxoConstante'!$H$16),IMDIV($P194,'Dados do Enunciado'!$G$11))</f>
        <v>1001,27101107007+613,35554065386i</v>
      </c>
      <c r="T194" s="45" t="str">
        <f t="shared" si="20"/>
        <v>215,734103359716+17,9712079710036i</v>
      </c>
      <c r="U194" s="45" t="str">
        <f>IMDIV(T194, 'Dados do Enunciado'!$G$11)</f>
        <v>10786,7051679858+898,56039855018i</v>
      </c>
      <c r="V194" s="42">
        <f>IMREAL(IMPRODUCT(IMDIV(IMSUB(IMABS($O194), 'Regul_Rend - Complet_FluxoConst'!$B$7),'Regul_Rend - Complet_FluxoConst'!$B$7),100))</f>
        <v>-1.7804507227636801</v>
      </c>
      <c r="W194" s="46">
        <f>IMREAL(IMPRODUCT(IMDIV(IMSUB(IMABS($U194),'Regul_Rend - Complet_FluxoConst'!$B$7),'Regul_Rend - Complet_FluxoConst'!$B$7),100))</f>
        <v>-1.5993939534830099</v>
      </c>
      <c r="X194" s="42">
        <f t="shared" si="18"/>
        <v>95.845606746357603</v>
      </c>
      <c r="Y194" s="46">
        <f t="shared" si="21"/>
        <v>96.220321401042497</v>
      </c>
    </row>
    <row r="195" spans="1:25" x14ac:dyDescent="0.25">
      <c r="A195" s="42">
        <v>258000</v>
      </c>
      <c r="B195" s="42">
        <f>$A195*'Dados do Enunciado'!$C$25</f>
        <v>219300</v>
      </c>
      <c r="C195" s="42">
        <f>$A195*'Dados do Enunciado'!$E$25</f>
        <v>-135909.93341180036</v>
      </c>
      <c r="D195" s="42">
        <f>($A195/'Dados do Enunciado'!$A$11)*100</f>
        <v>103.2</v>
      </c>
      <c r="E195" s="43" t="str">
        <f>COMPLEX(($A195/$B$7)*'Dados do Enunciado'!$C$25, -($A195/$B$7)*'Dados do Enunciado'!$E$25)</f>
        <v>19,9363636363636+12,3554484919818i</v>
      </c>
      <c r="F195" s="43" t="str">
        <f>IMSUM(IMPRODUCT('Dados do Enunciado'!$A$17, 'Regul_Rend - Complet_FluxoConst'!$E195), 'Regul_Rend - Complet_FluxoConst'!$B$7)</f>
        <v>10970,3177545134+105,775719403213i</v>
      </c>
      <c r="G195" s="43" t="str">
        <f>IMDIV($E195, 'Dados do Enunciado'!$G$11)</f>
        <v>996,81818181818+617,77242459909i</v>
      </c>
      <c r="H195" s="43" t="str">
        <f>IMPRODUCT('Dados do Enunciado'!$G$11,'Regul_Rend - Complet_FluxoConst'!F195)</f>
        <v>219,406355090268+2,11551438806426i</v>
      </c>
      <c r="I195" s="44" t="str">
        <f>IMDIV(H195,'Vazio - Completo_FluxoConstante'!$B$16)</f>
        <v>9,41040601667813-27,4017715892379i</v>
      </c>
      <c r="J195" s="44" t="str">
        <f t="shared" si="16"/>
        <v>1006,22858783486+590,370653009852i</v>
      </c>
      <c r="K195" s="44" t="str">
        <f>IMSUM(IMPRODUCT('Dados do Enunciado'!$C$17,'Regul_Rend - Complet_FluxoConst'!J195),H195)</f>
        <v>215,581938234295+20,1607964706365i</v>
      </c>
      <c r="L195" s="45" t="str">
        <f t="shared" si="17"/>
        <v>215,581938234295+20,1607964706365i</v>
      </c>
      <c r="M195" s="45" t="str">
        <f>IMPRODUCT(IMDIV('Vazio - Completo_FluxoConstante'!$B$16,IMSUM('Dados do Enunciado'!$C$17,'Vazio - Completo_FluxoConstante'!$B$16)),'Regul_Rend - Complet_FluxoConst'!L195)</f>
        <v>215,132759914304+20,1190562415333i</v>
      </c>
      <c r="N195" s="45" t="str">
        <f>IMDIV(M195,'Dados do Enunciado'!$G$11)</f>
        <v>10756,6379957152+1005,95281207667i</v>
      </c>
      <c r="O195" s="45" t="str">
        <f t="shared" si="22"/>
        <v>10756,6379957152+1005,95281207667i</v>
      </c>
      <c r="P195" s="5" t="str">
        <f t="shared" si="19"/>
        <v>19,9363636363636+12,3554484919818i</v>
      </c>
      <c r="Q195" s="5" t="str">
        <f>IMSUM(IMPRODUCT('Vazio - Completo_FluxoConstante'!$H$21,'Regul_Rend - Complet_FluxoConst'!$P195),$B$7)</f>
        <v>10785,8752270052+902,056742513407i</v>
      </c>
      <c r="R195" s="44" t="str">
        <f>IMPRODUCT('Dados do Enunciado'!$G$11,'Regul_Rend - Complet_FluxoConst'!$Q195)</f>
        <v>215,717504540104+18,0411348502681i</v>
      </c>
      <c r="S195" s="44" t="str">
        <f>IMSUM(IMDIV('Regul_Rend - Complet_FluxoConst'!$R195,'Vazio - Completo_FluxoConstante'!$H$16),IMDIV($P195,'Dados do Enunciado'!$G$11))</f>
        <v>1005,13489886364+615,75283773206i</v>
      </c>
      <c r="T195" s="45" t="str">
        <f t="shared" si="20"/>
        <v>215,717504540104+18,0411348502681i</v>
      </c>
      <c r="U195" s="45" t="str">
        <f>IMDIV(T195, 'Dados do Enunciado'!$G$11)</f>
        <v>10785,8752270052+902,056742513405i</v>
      </c>
      <c r="V195" s="42">
        <f>IMREAL(IMPRODUCT(IMDIV(IMSUB(IMABS($O195), 'Regul_Rend - Complet_FluxoConst'!$B$7),'Regul_Rend - Complet_FluxoConst'!$B$7),100))</f>
        <v>-1.78569475566615</v>
      </c>
      <c r="W195" s="46">
        <f>IMREAL(IMPRODUCT(IMDIV(IMSUB(IMABS($U195),'Regul_Rend - Complet_FluxoConst'!$B$7),'Regul_Rend - Complet_FluxoConst'!$B$7),100))</f>
        <v>-1.60426889793132</v>
      </c>
      <c r="X195" s="42">
        <f t="shared" si="18"/>
        <v>95.836570994228495</v>
      </c>
      <c r="Y195" s="46">
        <f t="shared" si="21"/>
        <v>96.212030957081794</v>
      </c>
    </row>
    <row r="196" spans="1:25" x14ac:dyDescent="0.25">
      <c r="A196" s="42">
        <v>259000</v>
      </c>
      <c r="B196" s="42">
        <f>$A196*'Dados do Enunciado'!$C$25</f>
        <v>220150</v>
      </c>
      <c r="C196" s="42">
        <f>$A196*'Dados do Enunciado'!$E$25</f>
        <v>-136436.716099443</v>
      </c>
      <c r="D196" s="42">
        <f>($A196/'Dados do Enunciado'!$A$11)*100</f>
        <v>103.60000000000001</v>
      </c>
      <c r="E196" s="43" t="str">
        <f>COMPLEX(($A196/$B$7)*'Dados do Enunciado'!$C$25, -($A196/$B$7)*'Dados do Enunciado'!$E$25)</f>
        <v>20,0136363636364+12,4033378272221i</v>
      </c>
      <c r="F196" s="43" t="str">
        <f>IMSUM(IMPRODUCT('Dados do Enunciado'!$A$17, 'Regul_Rend - Complet_FluxoConst'!$E196), 'Regul_Rend - Complet_FluxoConst'!$B$7)</f>
        <v>10970,2027070502+106,185702811753i</v>
      </c>
      <c r="G196" s="43" t="str">
        <f>IMDIV($E196, 'Dados do Enunciado'!$G$11)</f>
        <v>1000,68181818182+620,166891361105i</v>
      </c>
      <c r="H196" s="43" t="str">
        <f>IMPRODUCT('Dados do Enunciado'!$G$11,'Regul_Rend - Complet_FluxoConst'!F196)</f>
        <v>219,404054141004+2,12371405623506i</v>
      </c>
      <c r="I196" s="44" t="str">
        <f>IMDIV(H196,'Vazio - Completo_FluxoConstante'!$B$16)</f>
        <v>9,41133746414617-27,4011415172316i</v>
      </c>
      <c r="J196" s="44" t="str">
        <f t="shared" si="16"/>
        <v>1010,09315564597+592,765749843873i</v>
      </c>
      <c r="K196" s="44" t="str">
        <f>IMSUM(IMPRODUCT('Dados do Enunciado'!$C$17,'Regul_Rend - Complet_FluxoConst'!J196),H196)</f>
        <v>215,563033671576+20,238940140144i</v>
      </c>
      <c r="L196" s="45" t="str">
        <f t="shared" si="17"/>
        <v>215,563033671576+20,238940140144i</v>
      </c>
      <c r="M196" s="45" t="str">
        <f>IMPRODUCT(IMDIV('Vazio - Completo_FluxoConstante'!$B$16,IMSUM('Dados do Enunciado'!$C$17,'Vazio - Completo_FluxoConstante'!$B$16)),'Regul_Rend - Complet_FluxoConst'!L196)</f>
        <v>215,113894642653+20,1970370796788i</v>
      </c>
      <c r="N196" s="45" t="str">
        <f>IMDIV(M196,'Dados do Enunciado'!$G$11)</f>
        <v>10755,6947321326+1009,85185398394i</v>
      </c>
      <c r="O196" s="45" t="str">
        <f t="shared" si="22"/>
        <v>10755,6947321326+1009,85185398394i</v>
      </c>
      <c r="P196" s="5" t="str">
        <f t="shared" si="19"/>
        <v>20,0136363636364+12,4033378272221i</v>
      </c>
      <c r="Q196" s="5" t="str">
        <f>IMSUM(IMPRODUCT('Vazio - Completo_FluxoConstante'!$H$21,'Regul_Rend - Complet_FluxoConst'!$P196),$B$7)</f>
        <v>10785,0452860246+905,553086476641i</v>
      </c>
      <c r="R196" s="44" t="str">
        <f>IMPRODUCT('Dados do Enunciado'!$G$11,'Regul_Rend - Complet_FluxoConst'!$Q196)</f>
        <v>215,700905720492+18,1110617295328i</v>
      </c>
      <c r="S196" s="44" t="str">
        <f>IMSUM(IMDIV('Regul_Rend - Complet_FluxoConst'!$R196,'Vazio - Completo_FluxoConstante'!$H$16),IMDIV($P196,'Dados do Enunciado'!$G$11))</f>
        <v>1008,99878665721+618,150134810264i</v>
      </c>
      <c r="T196" s="45" t="str">
        <f t="shared" si="20"/>
        <v>215,700905720492+18,1110617295328i</v>
      </c>
      <c r="U196" s="45" t="str">
        <f>IMDIV(T196, 'Dados do Enunciado'!$G$11)</f>
        <v>10785,0452860246+905,55308647664i</v>
      </c>
      <c r="V196" s="42">
        <f>IMREAL(IMPRODUCT(IMDIV(IMSUB(IMABS($O196), 'Regul_Rend - Complet_FluxoConst'!$B$7),'Regul_Rend - Complet_FluxoConst'!$B$7),100))</f>
        <v>-1.79092552665653</v>
      </c>
      <c r="W196" s="46">
        <f>IMREAL(IMPRODUCT(IMDIV(IMSUB(IMABS($U196),'Regul_Rend - Complet_FluxoConst'!$B$7),'Regul_Rend - Complet_FluxoConst'!$B$7),100))</f>
        <v>-1.6091332372946701</v>
      </c>
      <c r="X196" s="42">
        <f t="shared" si="18"/>
        <v>95.827511509965703</v>
      </c>
      <c r="Y196" s="46">
        <f t="shared" si="21"/>
        <v>96.203718921047795</v>
      </c>
    </row>
    <row r="197" spans="1:25" x14ac:dyDescent="0.25">
      <c r="A197" s="42">
        <v>260000</v>
      </c>
      <c r="B197" s="42">
        <f>$A197*'Dados do Enunciado'!$C$25</f>
        <v>221000</v>
      </c>
      <c r="C197" s="42">
        <f>$A197*'Dados do Enunciado'!$E$25</f>
        <v>-136963.49878708561</v>
      </c>
      <c r="D197" s="42">
        <f>($A197/'Dados do Enunciado'!$A$11)*100</f>
        <v>104</v>
      </c>
      <c r="E197" s="43" t="str">
        <f>COMPLEX(($A197/$B$7)*'Dados do Enunciado'!$C$25, -($A197/$B$7)*'Dados do Enunciado'!$E$25)</f>
        <v>20,0909090909091+12,4512271624623i</v>
      </c>
      <c r="F197" s="43" t="str">
        <f>IMSUM(IMPRODUCT('Dados do Enunciado'!$A$17, 'Regul_Rend - Complet_FluxoConst'!$E197), 'Regul_Rend - Complet_FluxoConst'!$B$7)</f>
        <v>10970,0876595871+106,595686220292i</v>
      </c>
      <c r="G197" s="43" t="str">
        <f>IMDIV($E197, 'Dados do Enunciado'!$G$11)</f>
        <v>1004,54545454545+622,561358123115i</v>
      </c>
      <c r="H197" s="43" t="str">
        <f>IMPRODUCT('Dados do Enunciado'!$G$11,'Regul_Rend - Complet_FluxoConst'!F197)</f>
        <v>219,401753191742+2,13191372440584i</v>
      </c>
      <c r="I197" s="44" t="str">
        <f>IMDIV(H197,'Vazio - Completo_FluxoConstante'!$B$16)</f>
        <v>9,41226891161429-27,4005114452256i</v>
      </c>
      <c r="J197" s="44" t="str">
        <f t="shared" si="16"/>
        <v>1013,95772345706+595,160846677889i</v>
      </c>
      <c r="K197" s="44" t="str">
        <f>IMSUM(IMPRODUCT('Dados do Enunciado'!$C$17,'Regul_Rend - Complet_FluxoConst'!J197),H197)</f>
        <v>215,544129108859+20,3170838096511i</v>
      </c>
      <c r="L197" s="45" t="str">
        <f t="shared" si="17"/>
        <v>215,544129108859+20,3170838096511i</v>
      </c>
      <c r="M197" s="45" t="str">
        <f>IMPRODUCT(IMDIV('Vazio - Completo_FluxoConstante'!$B$16,IMSUM('Dados do Enunciado'!$C$17,'Vazio - Completo_FluxoConstante'!$B$16)),'Regul_Rend - Complet_FluxoConst'!L197)</f>
        <v>215,095029371003+20,275017917824i</v>
      </c>
      <c r="N197" s="45" t="str">
        <f>IMDIV(M197,'Dados do Enunciado'!$G$11)</f>
        <v>10754,7514685502+1013,7508958912i</v>
      </c>
      <c r="O197" s="45" t="str">
        <f t="shared" si="22"/>
        <v>10754,7514685502+1013,7508958912i</v>
      </c>
      <c r="P197" s="5" t="str">
        <f t="shared" si="19"/>
        <v>20,0909090909091+12,4512271624623i</v>
      </c>
      <c r="Q197" s="5" t="str">
        <f>IMSUM(IMPRODUCT('Vazio - Completo_FluxoConstante'!$H$21,'Regul_Rend - Complet_FluxoConst'!$P197),$B$7)</f>
        <v>10784,215345044+909,04943043987i</v>
      </c>
      <c r="R197" s="44" t="str">
        <f>IMPRODUCT('Dados do Enunciado'!$G$11,'Regul_Rend - Complet_FluxoConst'!$Q197)</f>
        <v>215,68430690088+18,1809886087974i</v>
      </c>
      <c r="S197" s="44" t="str">
        <f>IMSUM(IMDIV('Regul_Rend - Complet_FluxoConst'!$R197,'Vazio - Completo_FluxoConstante'!$H$16),IMDIV($P197,'Dados do Enunciado'!$G$11))</f>
        <v>1012,86267445077+620,547431888464i</v>
      </c>
      <c r="T197" s="45" t="str">
        <f t="shared" si="20"/>
        <v>215,68430690088+18,1809886087974i</v>
      </c>
      <c r="U197" s="45" t="str">
        <f>IMDIV(T197, 'Dados do Enunciado'!$G$11)</f>
        <v>10784,215345044+909,04943043987i</v>
      </c>
      <c r="V197" s="42">
        <f>IMREAL(IMPRODUCT(IMDIV(IMSUB(IMABS($O197), 'Regul_Rend - Complet_FluxoConst'!$B$7),'Regul_Rend - Complet_FluxoConst'!$B$7),100))</f>
        <v>-1.7961430336128801</v>
      </c>
      <c r="W197" s="46">
        <f>IMREAL(IMPRODUCT(IMDIV(IMSUB(IMABS($U197),'Regul_Rend - Complet_FluxoConst'!$B$7),'Regul_Rend - Complet_FluxoConst'!$B$7),100))</f>
        <v>-1.6139869700001499</v>
      </c>
      <c r="X197" s="42">
        <f t="shared" si="18"/>
        <v>95.81842860094541</v>
      </c>
      <c r="Y197" s="46">
        <f t="shared" si="21"/>
        <v>96.195385570078699</v>
      </c>
    </row>
    <row r="198" spans="1:25" x14ac:dyDescent="0.25">
      <c r="A198" s="42">
        <v>261000</v>
      </c>
      <c r="B198" s="42">
        <f>$A198*'Dados do Enunciado'!$C$25</f>
        <v>221850</v>
      </c>
      <c r="C198" s="42">
        <f>$A198*'Dados do Enunciado'!$E$25</f>
        <v>-137490.28147472825</v>
      </c>
      <c r="D198" s="42">
        <f>($A198/'Dados do Enunciado'!$A$11)*100</f>
        <v>104.4</v>
      </c>
      <c r="E198" s="43" t="str">
        <f>COMPLEX(($A198/$B$7)*'Dados do Enunciado'!$C$25, -($A198/$B$7)*'Dados do Enunciado'!$E$25)</f>
        <v>20,1681818181818+12,4991164977026i</v>
      </c>
      <c r="F198" s="43" t="str">
        <f>IMSUM(IMPRODUCT('Dados do Enunciado'!$A$17, 'Regul_Rend - Complet_FluxoConst'!$E198), 'Regul_Rend - Complet_FluxoConst'!$B$7)</f>
        <v>10969,972612124+107,005669628831i</v>
      </c>
      <c r="G198" s="43" t="str">
        <f>IMDIV($E198, 'Dados do Enunciado'!$G$11)</f>
        <v>1008,40909090909+624,95582488513i</v>
      </c>
      <c r="H198" s="43" t="str">
        <f>IMPRODUCT('Dados do Enunciado'!$G$11,'Regul_Rend - Complet_FluxoConst'!F198)</f>
        <v>219,39945224248+2,14011339257662i</v>
      </c>
      <c r="I198" s="44" t="str">
        <f>IMDIV(H198,'Vazio - Completo_FluxoConstante'!$B$16)</f>
        <v>9,41320035908242-27,3998813732196i</v>
      </c>
      <c r="J198" s="44" t="str">
        <f t="shared" si="16"/>
        <v>1017,82229126817+597,55594351191i</v>
      </c>
      <c r="K198" s="44" t="str">
        <f>IMSUM(IMPRODUCT('Dados do Enunciado'!$C$17,'Regul_Rend - Complet_FluxoConst'!J198),H198)</f>
        <v>215,525224546142+20,3952274791587i</v>
      </c>
      <c r="L198" s="45" t="str">
        <f t="shared" si="17"/>
        <v>215,525224546142+20,3952274791587i</v>
      </c>
      <c r="M198" s="45" t="str">
        <f>IMPRODUCT(IMDIV('Vazio - Completo_FluxoConstante'!$B$16,IMSUM('Dados do Enunciado'!$C$17,'Vazio - Completo_FluxoConstante'!$B$16)),'Regul_Rend - Complet_FluxoConst'!L198)</f>
        <v>215,076164099353+20,3529987559696i</v>
      </c>
      <c r="N198" s="45" t="str">
        <f>IMDIV(M198,'Dados do Enunciado'!$G$11)</f>
        <v>10753,8082049677+1017,64993779848i</v>
      </c>
      <c r="O198" s="45" t="str">
        <f t="shared" si="22"/>
        <v>10753,8082049677+1017,64993779848i</v>
      </c>
      <c r="P198" s="5" t="str">
        <f t="shared" si="19"/>
        <v>20,1681818181818+12,4991164977026i</v>
      </c>
      <c r="Q198" s="5" t="str">
        <f>IMSUM(IMPRODUCT('Vazio - Completo_FluxoConstante'!$H$21,'Regul_Rend - Complet_FluxoConst'!$P198),$B$7)</f>
        <v>10783,3854040634+912,5457744031i</v>
      </c>
      <c r="R198" s="44" t="str">
        <f>IMPRODUCT('Dados do Enunciado'!$G$11,'Regul_Rend - Complet_FluxoConst'!$Q198)</f>
        <v>215,667708081268+18,250915488062i</v>
      </c>
      <c r="S198" s="44" t="str">
        <f>IMSUM(IMDIV('Regul_Rend - Complet_FluxoConst'!$R198,'Vazio - Completo_FluxoConstante'!$H$16),IMDIV($P198,'Dados do Enunciado'!$G$11))</f>
        <v>1016,72656224434+622,944728966669i</v>
      </c>
      <c r="T198" s="45" t="str">
        <f t="shared" si="20"/>
        <v>215,667708081268+18,250915488062i</v>
      </c>
      <c r="U198" s="45" t="str">
        <f>IMDIV(T198, 'Dados do Enunciado'!$G$11)</f>
        <v>10783,3854040634+912,5457744031i</v>
      </c>
      <c r="V198" s="42">
        <f>IMREAL(IMPRODUCT(IMDIV(IMSUB(IMABS($O198), 'Regul_Rend - Complet_FluxoConst'!$B$7),'Regul_Rend - Complet_FluxoConst'!$B$7),100))</f>
        <v>-1.80134727442367</v>
      </c>
      <c r="W198" s="46">
        <f>IMREAL(IMPRODUCT(IMDIV(IMSUB(IMABS($U198),'Regul_Rend - Complet_FluxoConst'!$B$7),'Regul_Rend - Complet_FluxoConst'!$B$7),100))</f>
        <v>-1.61883009447785</v>
      </c>
      <c r="X198" s="42">
        <f t="shared" si="18"/>
        <v>95.809322569853492</v>
      </c>
      <c r="Y198" s="46">
        <f t="shared" si="21"/>
        <v>96.187031177084705</v>
      </c>
    </row>
    <row r="199" spans="1:25" x14ac:dyDescent="0.25">
      <c r="A199" s="42">
        <v>262000</v>
      </c>
      <c r="B199" s="42">
        <f>$A199*'Dados do Enunciado'!$C$25</f>
        <v>222700</v>
      </c>
      <c r="C199" s="42">
        <f>$A199*'Dados do Enunciado'!$E$25</f>
        <v>-138017.06416237089</v>
      </c>
      <c r="D199" s="42">
        <f>($A199/'Dados do Enunciado'!$A$11)*100</f>
        <v>104.80000000000001</v>
      </c>
      <c r="E199" s="43" t="str">
        <f>COMPLEX(($A199/$B$7)*'Dados do Enunciado'!$C$25, -($A199/$B$7)*'Dados do Enunciado'!$E$25)</f>
        <v>20,2454545454545+12,5470058329428i</v>
      </c>
      <c r="F199" s="43" t="str">
        <f>IMSUM(IMPRODUCT('Dados do Enunciado'!$A$17, 'Regul_Rend - Complet_FluxoConst'!$E199), 'Regul_Rend - Complet_FluxoConst'!$B$7)</f>
        <v>10969,8575646608+107,415653037371i</v>
      </c>
      <c r="G199" s="43" t="str">
        <f>IMDIV($E199, 'Dados do Enunciado'!$G$11)</f>
        <v>1012,27272727272+627,35029164714i</v>
      </c>
      <c r="H199" s="43" t="str">
        <f>IMPRODUCT('Dados do Enunciado'!$G$11,'Regul_Rend - Complet_FluxoConst'!F199)</f>
        <v>219,397151293216+2,14831306074742i</v>
      </c>
      <c r="I199" s="44" t="str">
        <f>IMDIV(H199,'Vazio - Completo_FluxoConstante'!$B$16)</f>
        <v>9,41413180655046-27,3992513012133i</v>
      </c>
      <c r="J199" s="44" t="str">
        <f t="shared" si="16"/>
        <v>1021,68685907927+599,951040345927i</v>
      </c>
      <c r="K199" s="44" t="str">
        <f>IMSUM(IMPRODUCT('Dados do Enunciado'!$C$17,'Regul_Rend - Complet_FluxoConst'!J199),H199)</f>
        <v>215,506319983423+20,4733711486661i</v>
      </c>
      <c r="L199" s="45" t="str">
        <f t="shared" si="17"/>
        <v>215,506319983423+20,4733711486661i</v>
      </c>
      <c r="M199" s="45" t="str">
        <f>IMPRODUCT(IMDIV('Vazio - Completo_FluxoConstante'!$B$16,IMSUM('Dados do Enunciado'!$C$17,'Vazio - Completo_FluxoConstante'!$B$16)),'Regul_Rend - Complet_FluxoConst'!L199)</f>
        <v>215,057298827702+20,430979594115i</v>
      </c>
      <c r="N199" s="45" t="str">
        <f>IMDIV(M199,'Dados do Enunciado'!$G$11)</f>
        <v>10752,8649413851+1021,54897970575i</v>
      </c>
      <c r="O199" s="45" t="str">
        <f t="shared" si="22"/>
        <v>10752,8649413851+1021,54897970575i</v>
      </c>
      <c r="P199" s="5" t="str">
        <f t="shared" si="19"/>
        <v>20,2454545454545+12,5470058329428i</v>
      </c>
      <c r="Q199" s="5" t="str">
        <f>IMSUM(IMPRODUCT('Vazio - Completo_FluxoConstante'!$H$21,'Regul_Rend - Complet_FluxoConst'!$P199),$B$7)</f>
        <v>10782,5554630828+916,042118366329i</v>
      </c>
      <c r="R199" s="44" t="str">
        <f>IMPRODUCT('Dados do Enunciado'!$G$11,'Regul_Rend - Complet_FluxoConst'!$Q199)</f>
        <v>215,651109261656+18,3208423673266i</v>
      </c>
      <c r="S199" s="44" t="str">
        <f>IMSUM(IMDIV('Regul_Rend - Complet_FluxoConst'!$R199,'Vazio - Completo_FluxoConstante'!$H$16),IMDIV($P199,'Dados do Enunciado'!$G$11))</f>
        <v>1020,5904500379+625,342026044869i</v>
      </c>
      <c r="T199" s="45" t="str">
        <f t="shared" si="20"/>
        <v>215,651109261656+18,3208423673266i</v>
      </c>
      <c r="U199" s="45" t="str">
        <f>IMDIV(T199, 'Dados do Enunciado'!$G$11)</f>
        <v>10782,5554630828+916,04211836633i</v>
      </c>
      <c r="V199" s="42">
        <f>IMREAL(IMPRODUCT(IMDIV(IMSUB(IMABS($O199), 'Regul_Rend - Complet_FluxoConst'!$B$7),'Regul_Rend - Complet_FluxoConst'!$B$7),100))</f>
        <v>-1.80653824697964</v>
      </c>
      <c r="W199" s="46">
        <f>IMREAL(IMPRODUCT(IMDIV(IMSUB(IMABS($U199),'Regul_Rend - Complet_FluxoConst'!$B$7),'Regul_Rend - Complet_FluxoConst'!$B$7),100))</f>
        <v>-1.62366260916103</v>
      </c>
      <c r="X199" s="42">
        <f t="shared" si="18"/>
        <v>95.800193714784299</v>
      </c>
      <c r="Y199" s="46">
        <f t="shared" si="21"/>
        <v>96.178656010831403</v>
      </c>
    </row>
    <row r="200" spans="1:25" x14ac:dyDescent="0.25">
      <c r="A200" s="42">
        <v>263000</v>
      </c>
      <c r="B200" s="42">
        <f>$A200*'Dados do Enunciado'!$C$25</f>
        <v>223550</v>
      </c>
      <c r="C200" s="42">
        <f>$A200*'Dados do Enunciado'!$E$25</f>
        <v>-138543.84685001354</v>
      </c>
      <c r="D200" s="42">
        <f>($A200/'Dados do Enunciado'!$A$11)*100</f>
        <v>105.2</v>
      </c>
      <c r="E200" s="43" t="str">
        <f>COMPLEX(($A200/$B$7)*'Dados do Enunciado'!$C$25, -($A200/$B$7)*'Dados do Enunciado'!$E$25)</f>
        <v>20,3227272727273+12,594895168183i</v>
      </c>
      <c r="F200" s="43" t="str">
        <f>IMSUM(IMPRODUCT('Dados do Enunciado'!$A$17, 'Regul_Rend - Complet_FluxoConst'!$E200), 'Regul_Rend - Complet_FluxoConst'!$B$7)</f>
        <v>10969,7425171977+107,825636445911i</v>
      </c>
      <c r="G200" s="43" t="str">
        <f>IMDIV($E200, 'Dados do Enunciado'!$G$11)</f>
        <v>1016,13636363636+629,74475840915i</v>
      </c>
      <c r="H200" s="43" t="str">
        <f>IMPRODUCT('Dados do Enunciado'!$G$11,'Regul_Rend - Complet_FluxoConst'!F200)</f>
        <v>219,394850343954+2,15651272891822i</v>
      </c>
      <c r="I200" s="44" t="str">
        <f>IMDIV(H200,'Vazio - Completo_FluxoConstante'!$B$16)</f>
        <v>9,41506325401858-27,3986212292073i</v>
      </c>
      <c r="J200" s="44" t="str">
        <f t="shared" si="16"/>
        <v>1025,55142689038+602,346137179943i</v>
      </c>
      <c r="K200" s="44" t="str">
        <f>IMSUM(IMPRODUCT('Dados do Enunciado'!$C$17,'Regul_Rend - Complet_FluxoConst'!J200),H200)</f>
        <v>215,487415420707+20,5515148181736i</v>
      </c>
      <c r="L200" s="45" t="str">
        <f t="shared" si="17"/>
        <v>215,487415420707+20,5515148181736i</v>
      </c>
      <c r="M200" s="45" t="str">
        <f>IMPRODUCT(IMDIV('Vazio - Completo_FluxoConstante'!$B$16,IMSUM('Dados do Enunciado'!$C$17,'Vazio - Completo_FluxoConstante'!$B$16)),'Regul_Rend - Complet_FluxoConst'!L200)</f>
        <v>215,038433556053+20,5089604322606i</v>
      </c>
      <c r="N200" s="45" t="str">
        <f>IMDIV(M200,'Dados do Enunciado'!$G$11)</f>
        <v>10751,9216778026+1025,44802161303i</v>
      </c>
      <c r="O200" s="45" t="str">
        <f t="shared" si="22"/>
        <v>10751,9216778026+1025,44802161303i</v>
      </c>
      <c r="P200" s="5" t="str">
        <f t="shared" si="19"/>
        <v>20,3227272727273+12,594895168183i</v>
      </c>
      <c r="Q200" s="5" t="str">
        <f>IMSUM(IMPRODUCT('Vazio - Completo_FluxoConstante'!$H$21,'Regul_Rend - Complet_FluxoConst'!$P200),$B$7)</f>
        <v>10781,7255221022+919,538462329561i</v>
      </c>
      <c r="R200" s="44" t="str">
        <f>IMPRODUCT('Dados do Enunciado'!$G$11,'Regul_Rend - Complet_FluxoConst'!$Q200)</f>
        <v>215,634510442044+18,3907692465912i</v>
      </c>
      <c r="S200" s="44" t="str">
        <f>IMSUM(IMDIV('Regul_Rend - Complet_FluxoConst'!$R200,'Vazio - Completo_FluxoConstante'!$H$16),IMDIV($P200,'Dados do Enunciado'!$G$11))</f>
        <v>1024,45433783147+627,739323123069i</v>
      </c>
      <c r="T200" s="45" t="str">
        <f t="shared" si="20"/>
        <v>215,634510442044+18,3907692465912i</v>
      </c>
      <c r="U200" s="45" t="str">
        <f>IMDIV(T200, 'Dados do Enunciado'!$G$11)</f>
        <v>10781,7255221022+919,53846232956i</v>
      </c>
      <c r="V200" s="42">
        <f>IMREAL(IMPRODUCT(IMDIV(IMSUB(IMABS($O200), 'Regul_Rend - Complet_FluxoConst'!$B$7),'Regul_Rend - Complet_FluxoConst'!$B$7),100))</f>
        <v>-1.81171594917455</v>
      </c>
      <c r="W200" s="46">
        <f>IMREAL(IMPRODUCT(IMDIV(IMSUB(IMABS($U200),'Regul_Rend - Complet_FluxoConst'!$B$7),'Regul_Rend - Complet_FluxoConst'!$B$7),100))</f>
        <v>-1.6284845124860701</v>
      </c>
      <c r="X200" s="42">
        <f t="shared" si="18"/>
        <v>95.791042329312702</v>
      </c>
      <c r="Y200" s="46">
        <f t="shared" si="21"/>
        <v>96.170260336012902</v>
      </c>
    </row>
    <row r="201" spans="1:25" x14ac:dyDescent="0.25">
      <c r="A201" s="42">
        <v>264000</v>
      </c>
      <c r="B201" s="42">
        <f>$A201*'Dados do Enunciado'!$C$25</f>
        <v>224400</v>
      </c>
      <c r="C201" s="42">
        <f>$A201*'Dados do Enunciado'!$E$25</f>
        <v>-139070.62953765618</v>
      </c>
      <c r="D201" s="42">
        <f>($A201/'Dados do Enunciado'!$A$11)*100</f>
        <v>105.60000000000001</v>
      </c>
      <c r="E201" s="43" t="str">
        <f>COMPLEX(($A201/$B$7)*'Dados do Enunciado'!$C$25, -($A201/$B$7)*'Dados do Enunciado'!$E$25)</f>
        <v>20,4+12,6427845034233i</v>
      </c>
      <c r="F201" s="43" t="str">
        <f>IMSUM(IMPRODUCT('Dados do Enunciado'!$A$17, 'Regul_Rend - Complet_FluxoConst'!$E201), 'Regul_Rend - Complet_FluxoConst'!$B$7)</f>
        <v>10969,6274697346+108,23561985445i</v>
      </c>
      <c r="G201" s="43" t="str">
        <f>IMDIV($E201, 'Dados do Enunciado'!$G$11)</f>
        <v>1020+632,139225171165i</v>
      </c>
      <c r="H201" s="43" t="str">
        <f>IMPRODUCT('Dados do Enunciado'!$G$11,'Regul_Rend - Complet_FluxoConst'!F201)</f>
        <v>219,392549394692+2,164712397089i</v>
      </c>
      <c r="I201" s="44" t="str">
        <f>IMDIV(H201,'Vazio - Completo_FluxoConstante'!$B$16)</f>
        <v>9,4159947014867-27,3979911572013i</v>
      </c>
      <c r="J201" s="44" t="str">
        <f t="shared" si="16"/>
        <v>1029,41599470149+604,741234013964i</v>
      </c>
      <c r="K201" s="44" t="str">
        <f>IMSUM(IMPRODUCT('Dados do Enunciado'!$C$17,'Regul_Rend - Complet_FluxoConst'!J201),H201)</f>
        <v>215,46851085799+20,6296584876812i</v>
      </c>
      <c r="L201" s="45" t="str">
        <f t="shared" si="17"/>
        <v>215,46851085799+20,6296584876812i</v>
      </c>
      <c r="M201" s="45" t="str">
        <f>IMPRODUCT(IMDIV('Vazio - Completo_FluxoConstante'!$B$16,IMSUM('Dados do Enunciado'!$C$17,'Vazio - Completo_FluxoConstante'!$B$16)),'Regul_Rend - Complet_FluxoConst'!L201)</f>
        <v>215,019568284403+20,5869412704062i</v>
      </c>
      <c r="N201" s="45" t="str">
        <f>IMDIV(M201,'Dados do Enunciado'!$G$11)</f>
        <v>10750,9784142201+1029,34706352031i</v>
      </c>
      <c r="O201" s="45" t="str">
        <f t="shared" si="22"/>
        <v>10750,9784142201+1029,34706352031i</v>
      </c>
      <c r="P201" s="5" t="str">
        <f t="shared" si="19"/>
        <v>20,4+12,6427845034233i</v>
      </c>
      <c r="Q201" s="5" t="str">
        <f>IMSUM(IMPRODUCT('Vazio - Completo_FluxoConstante'!$H$21,'Regul_Rend - Complet_FluxoConst'!$P201),$B$7)</f>
        <v>10780,8955811216+923,034806292791i</v>
      </c>
      <c r="R201" s="44" t="str">
        <f>IMPRODUCT('Dados do Enunciado'!$G$11,'Regul_Rend - Complet_FluxoConst'!$Q201)</f>
        <v>215,617911622432+18,4606961258558i</v>
      </c>
      <c r="S201" s="44" t="str">
        <f>IMSUM(IMDIV('Regul_Rend - Complet_FluxoConst'!$R201,'Vazio - Completo_FluxoConstante'!$H$16),IMDIV($P201,'Dados do Enunciado'!$G$11))</f>
        <v>1028,31822562504+630,136620201274i</v>
      </c>
      <c r="T201" s="45" t="str">
        <f t="shared" si="20"/>
        <v>215,617911622432+18,4606961258558i</v>
      </c>
      <c r="U201" s="45" t="str">
        <f>IMDIV(T201, 'Dados do Enunciado'!$G$11)</f>
        <v>10780,8955811216+923,03480629279i</v>
      </c>
      <c r="V201" s="42">
        <f>IMREAL(IMPRODUCT(IMDIV(IMSUB(IMABS($O201), 'Regul_Rend - Complet_FluxoConst'!$B$7),'Regul_Rend - Complet_FluxoConst'!$B$7),100))</f>
        <v>-1.81688037890987</v>
      </c>
      <c r="W201" s="46">
        <f>IMREAL(IMPRODUCT(IMDIV(IMSUB(IMABS($U201),'Regul_Rend - Complet_FluxoConst'!$B$7),'Regul_Rend - Complet_FluxoConst'!$B$7),100))</f>
        <v>-1.63329580289245</v>
      </c>
      <c r="X201" s="42">
        <f t="shared" si="18"/>
        <v>95.781868702593101</v>
      </c>
      <c r="Y201" s="46">
        <f t="shared" si="21"/>
        <v>96.161844413333</v>
      </c>
    </row>
    <row r="202" spans="1:25" x14ac:dyDescent="0.25">
      <c r="A202" s="42">
        <v>265000</v>
      </c>
      <c r="B202" s="42">
        <f>$A202*'Dados do Enunciado'!$C$25</f>
        <v>225250</v>
      </c>
      <c r="C202" s="42">
        <f>$A202*'Dados do Enunciado'!$E$25</f>
        <v>-139597.41222529882</v>
      </c>
      <c r="D202" s="42">
        <f>($A202/'Dados do Enunciado'!$A$11)*100</f>
        <v>106</v>
      </c>
      <c r="E202" s="43" t="str">
        <f>COMPLEX(($A202/$B$7)*'Dados do Enunciado'!$C$25, -($A202/$B$7)*'Dados do Enunciado'!$E$25)</f>
        <v>20,4772727272727+12,6906738386635i</v>
      </c>
      <c r="F202" s="43" t="str">
        <f>IMSUM(IMPRODUCT('Dados do Enunciado'!$A$17, 'Regul_Rend - Complet_FluxoConst'!$E202), 'Regul_Rend - Complet_FluxoConst'!$B$7)</f>
        <v>10969,5124222715+108,64560326299i</v>
      </c>
      <c r="G202" s="43" t="str">
        <f>IMDIV($E202, 'Dados do Enunciado'!$G$11)</f>
        <v>1023,86363636364+634,533691933175i</v>
      </c>
      <c r="H202" s="43" t="str">
        <f>IMPRODUCT('Dados do Enunciado'!$G$11,'Regul_Rend - Complet_FluxoConst'!F202)</f>
        <v>219,39024844543+2,1729120652598i</v>
      </c>
      <c r="I202" s="44" t="str">
        <f>IMDIV(H202,'Vazio - Completo_FluxoConstante'!$B$16)</f>
        <v>9,41692614895482-27,3973610851953i</v>
      </c>
      <c r="J202" s="44" t="str">
        <f t="shared" si="16"/>
        <v>1033,28056251259+607,13633084798i</v>
      </c>
      <c r="K202" s="44" t="str">
        <f>IMSUM(IMPRODUCT('Dados do Enunciado'!$C$17,'Regul_Rend - Complet_FluxoConst'!J202),H202)</f>
        <v>215,449606295273+20,7078021571886i</v>
      </c>
      <c r="L202" s="45" t="str">
        <f t="shared" si="17"/>
        <v>215,449606295273+20,7078021571886i</v>
      </c>
      <c r="M202" s="45" t="str">
        <f>IMPRODUCT(IMDIV('Vazio - Completo_FluxoConstante'!$B$16,IMSUM('Dados do Enunciado'!$C$17,'Vazio - Completo_FluxoConstante'!$B$16)),'Regul_Rend - Complet_FluxoConst'!L202)</f>
        <v>215,000703012753+20,6649221085516i</v>
      </c>
      <c r="N202" s="45" t="str">
        <f>IMDIV(M202,'Dados do Enunciado'!$G$11)</f>
        <v>10750,0351506377+1033,24610542758i</v>
      </c>
      <c r="O202" s="45" t="str">
        <f t="shared" si="22"/>
        <v>10750,0351506377+1033,24610542758i</v>
      </c>
      <c r="P202" s="5" t="str">
        <f t="shared" si="19"/>
        <v>20,4772727272727+12,6906738386635i</v>
      </c>
      <c r="Q202" s="5" t="str">
        <f>IMSUM(IMPRODUCT('Vazio - Completo_FluxoConstante'!$H$21,'Regul_Rend - Complet_FluxoConst'!$P202),$B$7)</f>
        <v>10780,065640141+926,53115025602i</v>
      </c>
      <c r="R202" s="44" t="str">
        <f>IMPRODUCT('Dados do Enunciado'!$G$11,'Regul_Rend - Complet_FluxoConst'!$Q202)</f>
        <v>215,60131280282+18,5306230051204i</v>
      </c>
      <c r="S202" s="44" t="str">
        <f>IMSUM(IMDIV('Regul_Rend - Complet_FluxoConst'!$R202,'Vazio - Completo_FluxoConstante'!$H$16),IMDIV($P202,'Dados do Enunciado'!$G$11))</f>
        <v>1032,18211341861+632,533917279474i</v>
      </c>
      <c r="T202" s="45" t="str">
        <f t="shared" si="20"/>
        <v>215,60131280282+18,5306230051204i</v>
      </c>
      <c r="U202" s="45" t="str">
        <f>IMDIV(T202, 'Dados do Enunciado'!$G$11)</f>
        <v>10780,065640141+926,53115025602i</v>
      </c>
      <c r="V202" s="42">
        <f>IMREAL(IMPRODUCT(IMDIV(IMSUB(IMABS($O202), 'Regul_Rend - Complet_FluxoConst'!$B$7),'Regul_Rend - Complet_FluxoConst'!$B$7),100))</f>
        <v>-1.82203153409025</v>
      </c>
      <c r="W202" s="46">
        <f>IMREAL(IMPRODUCT(IMDIV(IMSUB(IMABS($U202),'Regul_Rend - Complet_FluxoConst'!$B$7),'Regul_Rend - Complet_FluxoConst'!$B$7),100))</f>
        <v>-1.63809647882283</v>
      </c>
      <c r="X202" s="42">
        <f t="shared" si="18"/>
        <v>95.772673119435098</v>
      </c>
      <c r="Y202" s="46">
        <f t="shared" si="21"/>
        <v>96.153408499576898</v>
      </c>
    </row>
    <row r="203" spans="1:25" x14ac:dyDescent="0.25">
      <c r="A203" s="42">
        <v>266000</v>
      </c>
      <c r="B203" s="42">
        <f>$A203*'Dados do Enunciado'!$C$25</f>
        <v>226100</v>
      </c>
      <c r="C203" s="42">
        <f>$A203*'Dados do Enunciado'!$E$25</f>
        <v>-140124.19491294146</v>
      </c>
      <c r="D203" s="42">
        <f>($A203/'Dados do Enunciado'!$A$11)*100</f>
        <v>106.4</v>
      </c>
      <c r="E203" s="43" t="str">
        <f>COMPLEX(($A203/$B$7)*'Dados do Enunciado'!$C$25, -($A203/$B$7)*'Dados do Enunciado'!$E$25)</f>
        <v>20,5545454545455+12,7385631739038i</v>
      </c>
      <c r="F203" s="43" t="str">
        <f>IMSUM(IMPRODUCT('Dados do Enunciado'!$A$17, 'Regul_Rend - Complet_FluxoConst'!$E203), 'Regul_Rend - Complet_FluxoConst'!$B$7)</f>
        <v>10969,3973748083+109,05558667153i</v>
      </c>
      <c r="G203" s="43" t="str">
        <f>IMDIV($E203, 'Dados do Enunciado'!$G$11)</f>
        <v>1027,72727272728+636,92815869519i</v>
      </c>
      <c r="H203" s="43" t="str">
        <f>IMPRODUCT('Dados do Enunciado'!$G$11,'Regul_Rend - Complet_FluxoConst'!F203)</f>
        <v>219,387947496166+2,1811117334306i</v>
      </c>
      <c r="I203" s="44" t="str">
        <f>IMDIV(H203,'Vazio - Completo_FluxoConstante'!$B$16)</f>
        <v>9,41785759642286-27,396731013189i</v>
      </c>
      <c r="J203" s="44" t="str">
        <f t="shared" si="16"/>
        <v>1037,1451303237+609,531427682001i</v>
      </c>
      <c r="K203" s="44" t="str">
        <f>IMSUM(IMPRODUCT('Dados do Enunciado'!$C$17,'Regul_Rend - Complet_FluxoConst'!J203),H203)</f>
        <v>215,430701732554+20,7859458266961i</v>
      </c>
      <c r="L203" s="45" t="str">
        <f t="shared" si="17"/>
        <v>215,430701732554+20,7859458266961i</v>
      </c>
      <c r="M203" s="45" t="str">
        <f>IMPRODUCT(IMDIV('Vazio - Completo_FluxoConstante'!$B$16,IMSUM('Dados do Enunciado'!$C$17,'Vazio - Completo_FluxoConstante'!$B$16)),'Regul_Rend - Complet_FluxoConst'!L203)</f>
        <v>214,981837741102+20,7429029466971i</v>
      </c>
      <c r="N203" s="45" t="str">
        <f>IMDIV(M203,'Dados do Enunciado'!$G$11)</f>
        <v>10749,0918870551+1037,14514733485i</v>
      </c>
      <c r="O203" s="45" t="str">
        <f t="shared" si="22"/>
        <v>10749,0918870551+1037,14514733485i</v>
      </c>
      <c r="P203" s="5" t="str">
        <f t="shared" si="19"/>
        <v>20,5545454545455+12,7385631739038i</v>
      </c>
      <c r="Q203" s="5" t="str">
        <f>IMSUM(IMPRODUCT('Vazio - Completo_FluxoConstante'!$H$21,'Regul_Rend - Complet_FluxoConst'!$P203),$B$7)</f>
        <v>10779,2356991604+930,027494219254i</v>
      </c>
      <c r="R203" s="44" t="str">
        <f>IMPRODUCT('Dados do Enunciado'!$G$11,'Regul_Rend - Complet_FluxoConst'!$Q203)</f>
        <v>215,584713983208+18,6005498843851i</v>
      </c>
      <c r="S203" s="44" t="str">
        <f>IMSUM(IMDIV('Regul_Rend - Complet_FluxoConst'!$R203,'Vazio - Completo_FluxoConstante'!$H$16),IMDIV($P203,'Dados do Enunciado'!$G$11))</f>
        <v>1036,04600121218+634,931214357679i</v>
      </c>
      <c r="T203" s="45" t="str">
        <f t="shared" si="20"/>
        <v>215,584713983208+18,6005498843851i</v>
      </c>
      <c r="U203" s="45" t="str">
        <f>IMDIV(T203, 'Dados do Enunciado'!$G$11)</f>
        <v>10779,2356991604+930,027494219255i</v>
      </c>
      <c r="V203" s="42">
        <f>IMREAL(IMPRODUCT(IMDIV(IMSUB(IMABS($O203), 'Regul_Rend - Complet_FluxoConst'!$B$7),'Regul_Rend - Complet_FluxoConst'!$B$7),100))</f>
        <v>-1.8271694126287701</v>
      </c>
      <c r="W203" s="46">
        <f>IMREAL(IMPRODUCT(IMDIV(IMSUB(IMABS($U203),'Regul_Rend - Complet_FluxoConst'!$B$7),'Regul_Rend - Complet_FluxoConst'!$B$7),100))</f>
        <v>-1.6428865387229801</v>
      </c>
      <c r="X203" s="42">
        <f t="shared" si="18"/>
        <v>95.763455860381796</v>
      </c>
      <c r="Y203" s="46">
        <f t="shared" si="21"/>
        <v>96.144952847687009</v>
      </c>
    </row>
    <row r="204" spans="1:25" x14ac:dyDescent="0.25">
      <c r="A204" s="42">
        <v>267000</v>
      </c>
      <c r="B204" s="42">
        <f>$A204*'Dados do Enunciado'!$C$25</f>
        <v>226950</v>
      </c>
      <c r="C204" s="42">
        <f>$A204*'Dados do Enunciado'!$E$25</f>
        <v>-140650.9776005841</v>
      </c>
      <c r="D204" s="42">
        <f>($A204/'Dados do Enunciado'!$A$11)*100</f>
        <v>106.80000000000001</v>
      </c>
      <c r="E204" s="43" t="str">
        <f>COMPLEX(($A204/$B$7)*'Dados do Enunciado'!$C$25, -($A204/$B$7)*'Dados do Enunciado'!$E$25)</f>
        <v>20,6318181818182+12,786452509144i</v>
      </c>
      <c r="F204" s="43" t="str">
        <f>IMSUM(IMPRODUCT('Dados do Enunciado'!$A$17, 'Regul_Rend - Complet_FluxoConst'!$E204), 'Regul_Rend - Complet_FluxoConst'!$B$7)</f>
        <v>10969,2823273452+109,465570080069i</v>
      </c>
      <c r="G204" s="43" t="str">
        <f>IMDIV($E204, 'Dados do Enunciado'!$G$11)</f>
        <v>1031,59090909091+639,3226254572i</v>
      </c>
      <c r="H204" s="43" t="str">
        <f>IMPRODUCT('Dados do Enunciado'!$G$11,'Regul_Rend - Complet_FluxoConst'!F204)</f>
        <v>219,385646546904+2,18931140160138i</v>
      </c>
      <c r="I204" s="44" t="str">
        <f>IMDIV(H204,'Vazio - Completo_FluxoConstante'!$B$16)</f>
        <v>9,41878904389098-27,396100941183i</v>
      </c>
      <c r="J204" s="44" t="str">
        <f t="shared" ref="J204:J267" si="23">IMSUM(I204,G204)</f>
        <v>1041,0096981348+611,926524516017i</v>
      </c>
      <c r="K204" s="44" t="str">
        <f>IMSUM(IMPRODUCT('Dados do Enunciado'!$C$17,'Regul_Rend - Complet_FluxoConst'!J204),H204)</f>
        <v>215,411797169838+20,8640894962035i</v>
      </c>
      <c r="L204" s="45" t="str">
        <f t="shared" ref="L204:L267" si="24">K204</f>
        <v>215,411797169838+20,8640894962035i</v>
      </c>
      <c r="M204" s="45" t="str">
        <f>IMPRODUCT(IMDIV('Vazio - Completo_FluxoConstante'!$B$16,IMSUM('Dados do Enunciado'!$C$17,'Vazio - Completo_FluxoConstante'!$B$16)),'Regul_Rend - Complet_FluxoConst'!L204)</f>
        <v>214,962972469453+20,8208837848426i</v>
      </c>
      <c r="N204" s="45" t="str">
        <f>IMDIV(M204,'Dados do Enunciado'!$G$11)</f>
        <v>10748,1486234727+1041,04418924213i</v>
      </c>
      <c r="O204" s="45" t="str">
        <f t="shared" si="22"/>
        <v>10748,1486234727+1041,04418924213i</v>
      </c>
      <c r="P204" s="5" t="str">
        <f t="shared" si="19"/>
        <v>20,6318181818182+12,786452509144i</v>
      </c>
      <c r="Q204" s="5" t="str">
        <f>IMSUM(IMPRODUCT('Vazio - Completo_FluxoConstante'!$H$21,'Regul_Rend - Complet_FluxoConst'!$P204),$B$7)</f>
        <v>10778,4057581798+933,523838182483i</v>
      </c>
      <c r="R204" s="44" t="str">
        <f>IMPRODUCT('Dados do Enunciado'!$G$11,'Regul_Rend - Complet_FluxoConst'!$Q204)</f>
        <v>215,568115163596+18,6704767636497i</v>
      </c>
      <c r="S204" s="44" t="str">
        <f>IMSUM(IMDIV('Regul_Rend - Complet_FluxoConst'!$R204,'Vazio - Completo_FluxoConstante'!$H$16),IMDIV($P204,'Dados do Enunciado'!$G$11))</f>
        <v>1039,90988900574+637,328511435879i</v>
      </c>
      <c r="T204" s="45" t="str">
        <f t="shared" si="20"/>
        <v>215,568115163596+18,6704767636497i</v>
      </c>
      <c r="U204" s="45" t="str">
        <f>IMDIV(T204, 'Dados do Enunciado'!$G$11)</f>
        <v>10778,4057581798+933,523838182485i</v>
      </c>
      <c r="V204" s="42">
        <f>IMREAL(IMPRODUCT(IMDIV(IMSUB(IMABS($O204), 'Regul_Rend - Complet_FluxoConst'!$B$7),'Regul_Rend - Complet_FluxoConst'!$B$7),100))</f>
        <v>-1.83229401243721</v>
      </c>
      <c r="W204" s="46">
        <f>IMREAL(IMPRODUCT(IMDIV(IMSUB(IMABS($U204),'Regul_Rend - Complet_FluxoConst'!$B$7),'Regul_Rend - Complet_FluxoConst'!$B$7),100))</f>
        <v>-1.64766598104175</v>
      </c>
      <c r="X204" s="42">
        <f t="shared" ref="X204:X262" si="25">IMREAL(IMDIV($B204,IMREAL(IMPRODUCT(K204,IMCONJUGATE(J204)))))*100</f>
        <v>95.754217201794901</v>
      </c>
      <c r="Y204" s="46">
        <f t="shared" si="21"/>
        <v>96.136477706830902</v>
      </c>
    </row>
    <row r="205" spans="1:25" x14ac:dyDescent="0.25">
      <c r="A205" s="42">
        <v>268000</v>
      </c>
      <c r="B205" s="42">
        <f>$A205*'Dados do Enunciado'!$C$25</f>
        <v>227800</v>
      </c>
      <c r="C205" s="42">
        <f>$A205*'Dados do Enunciado'!$E$25</f>
        <v>-141177.76028822671</v>
      </c>
      <c r="D205" s="42">
        <f>($A205/'Dados do Enunciado'!$A$11)*100</f>
        <v>107.2</v>
      </c>
      <c r="E205" s="43" t="str">
        <f>COMPLEX(($A205/$B$7)*'Dados do Enunciado'!$C$25, -($A205/$B$7)*'Dados do Enunciado'!$E$25)</f>
        <v>20,7090909090909+12,8343418443842i</v>
      </c>
      <c r="F205" s="43" t="str">
        <f>IMSUM(IMPRODUCT('Dados do Enunciado'!$A$17, 'Regul_Rend - Complet_FluxoConst'!$E205), 'Regul_Rend - Complet_FluxoConst'!$B$7)</f>
        <v>10969,1672798821+109,875553488609i</v>
      </c>
      <c r="G205" s="43" t="str">
        <f>IMDIV($E205, 'Dados do Enunciado'!$G$11)</f>
        <v>1035,45454545455+641,71709221921i</v>
      </c>
      <c r="H205" s="43" t="str">
        <f>IMPRODUCT('Dados do Enunciado'!$G$11,'Regul_Rend - Complet_FluxoConst'!F205)</f>
        <v>219,383345597642+2,19751106977218i</v>
      </c>
      <c r="I205" s="44" t="str">
        <f>IMDIV(H205,'Vazio - Completo_FluxoConstante'!$B$16)</f>
        <v>9,4197204913591-27,395470869177i</v>
      </c>
      <c r="J205" s="44" t="str">
        <f t="shared" si="23"/>
        <v>1044,87426594591+614,321621350033i</v>
      </c>
      <c r="K205" s="44" t="str">
        <f>IMSUM(IMPRODUCT('Dados do Enunciado'!$C$17,'Regul_Rend - Complet_FluxoConst'!J205),H205)</f>
        <v>215,392892607121+20,942233165711i</v>
      </c>
      <c r="L205" s="45" t="str">
        <f t="shared" si="24"/>
        <v>215,392892607121+20,942233165711i</v>
      </c>
      <c r="M205" s="45" t="str">
        <f>IMPRODUCT(IMDIV('Vazio - Completo_FluxoConstante'!$B$16,IMSUM('Dados do Enunciado'!$C$17,'Vazio - Completo_FluxoConstante'!$B$16)),'Regul_Rend - Complet_FluxoConst'!L205)</f>
        <v>214,944107197803+20,8988646229881i</v>
      </c>
      <c r="N205" s="45" t="str">
        <f>IMDIV(M205,'Dados do Enunciado'!$G$11)</f>
        <v>10747,2053598901+1044,9432311494i</v>
      </c>
      <c r="O205" s="45" t="str">
        <f t="shared" si="22"/>
        <v>10747,2053598901+1044,9432311494i</v>
      </c>
      <c r="P205" s="5" t="str">
        <f t="shared" ref="P205:P262" si="26">E205</f>
        <v>20,7090909090909+12,8343418443842i</v>
      </c>
      <c r="Q205" s="5" t="str">
        <f>IMSUM(IMPRODUCT('Vazio - Completo_FluxoConstante'!$H$21,'Regul_Rend - Complet_FluxoConst'!$P205),$B$7)</f>
        <v>10777,5758171992+937,020182145711i</v>
      </c>
      <c r="R205" s="44" t="str">
        <f>IMPRODUCT('Dados do Enunciado'!$G$11,'Regul_Rend - Complet_FluxoConst'!$Q205)</f>
        <v>215,551516343984+18,7404036429142i</v>
      </c>
      <c r="S205" s="44" t="str">
        <f>IMSUM(IMDIV('Regul_Rend - Complet_FluxoConst'!$R205,'Vazio - Completo_FluxoConstante'!$H$16),IMDIV($P205,'Dados do Enunciado'!$G$11))</f>
        <v>1043,77377679931+639,725808514078i</v>
      </c>
      <c r="T205" s="45" t="str">
        <f t="shared" ref="T205:T262" si="27">$R205</f>
        <v>215,551516343984+18,7404036429142i</v>
      </c>
      <c r="U205" s="45" t="str">
        <f>IMDIV(T205, 'Dados do Enunciado'!$G$11)</f>
        <v>10777,5758171992+937,02018214571i</v>
      </c>
      <c r="V205" s="42">
        <f>IMREAL(IMPRODUCT(IMDIV(IMSUB(IMABS($O205), 'Regul_Rend - Complet_FluxoConst'!$B$7),'Regul_Rend - Complet_FluxoConst'!$B$7),100))</f>
        <v>-1.83740533143958</v>
      </c>
      <c r="W205" s="46">
        <f>IMREAL(IMPRODUCT(IMDIV(IMSUB(IMABS($U205),'Regul_Rend - Complet_FluxoConst'!$B$7),'Regul_Rend - Complet_FluxoConst'!$B$7),100))</f>
        <v>-1.65243480423125</v>
      </c>
      <c r="X205" s="42">
        <f t="shared" si="25"/>
        <v>95.744957415928596</v>
      </c>
      <c r="Y205" s="46">
        <f t="shared" ref="Y205:Y262" si="28">IMREAL(IMDIV($B205,IMREAL(IMPRODUCT($R205,IMCONJUGATE($S205)))))*100</f>
        <v>96.127983322472801</v>
      </c>
    </row>
    <row r="206" spans="1:25" x14ac:dyDescent="0.25">
      <c r="A206" s="42">
        <v>269000</v>
      </c>
      <c r="B206" s="42">
        <f>$A206*'Dados do Enunciado'!$C$25</f>
        <v>228650</v>
      </c>
      <c r="C206" s="42">
        <f>$A206*'Dados do Enunciado'!$E$25</f>
        <v>-141704.54297586935</v>
      </c>
      <c r="D206" s="42">
        <f>($A206/'Dados do Enunciado'!$A$11)*100</f>
        <v>107.60000000000001</v>
      </c>
      <c r="E206" s="43" t="str">
        <f>COMPLEX(($A206/$B$7)*'Dados do Enunciado'!$C$25, -($A206/$B$7)*'Dados do Enunciado'!$E$25)</f>
        <v>20,7863636363636+12,8822311796245i</v>
      </c>
      <c r="F206" s="43" t="str">
        <f>IMSUM(IMPRODUCT('Dados do Enunciado'!$A$17, 'Regul_Rend - Complet_FluxoConst'!$E206), 'Regul_Rend - Complet_FluxoConst'!$B$7)</f>
        <v>10969,052232419+110,285536897148i</v>
      </c>
      <c r="G206" s="43" t="str">
        <f>IMDIV($E206, 'Dados do Enunciado'!$G$11)</f>
        <v>1039,31818181818+644,111558981225i</v>
      </c>
      <c r="H206" s="43" t="str">
        <f>IMPRODUCT('Dados do Enunciado'!$G$11,'Regul_Rend - Complet_FluxoConst'!F206)</f>
        <v>219,38104464838+2,20571073794296i</v>
      </c>
      <c r="I206" s="44" t="str">
        <f>IMDIV(H206,'Vazio - Completo_FluxoConstante'!$B$16)</f>
        <v>9,42065193882722-27,3948407971709i</v>
      </c>
      <c r="J206" s="44" t="str">
        <f t="shared" si="23"/>
        <v>1048,73883375701+616,716718184054i</v>
      </c>
      <c r="K206" s="44" t="str">
        <f>IMSUM(IMPRODUCT('Dados do Enunciado'!$C$17,'Regul_Rend - Complet_FluxoConst'!J206),H206)</f>
        <v>215,373988044404+21,0203768352184i</v>
      </c>
      <c r="L206" s="45" t="str">
        <f t="shared" si="24"/>
        <v>215,373988044404+21,0203768352184i</v>
      </c>
      <c r="M206" s="45" t="str">
        <f>IMPRODUCT(IMDIV('Vazio - Completo_FluxoConstante'!$B$16,IMSUM('Dados do Enunciado'!$C$17,'Vazio - Completo_FluxoConstante'!$B$16)),'Regul_Rend - Complet_FluxoConst'!L206)</f>
        <v>214,925241926154+20,9768454611335i</v>
      </c>
      <c r="N206" s="45" t="str">
        <f>IMDIV(M206,'Dados do Enunciado'!$G$11)</f>
        <v>10746,2620963077+1048,84227305667i</v>
      </c>
      <c r="O206" s="45" t="str">
        <f t="shared" si="22"/>
        <v>10746,2620963077+1048,84227305667i</v>
      </c>
      <c r="P206" s="5" t="str">
        <f t="shared" si="26"/>
        <v>20,7863636363636+12,8822311796245i</v>
      </c>
      <c r="Q206" s="5" t="str">
        <f>IMSUM(IMPRODUCT('Vazio - Completo_FluxoConstante'!$H$21,'Regul_Rend - Complet_FluxoConst'!$P206),$B$7)</f>
        <v>10776,7458762186+940,516526108941i</v>
      </c>
      <c r="R206" s="44" t="str">
        <f>IMPRODUCT('Dados do Enunciado'!$G$11,'Regul_Rend - Complet_FluxoConst'!$Q206)</f>
        <v>215,534917524372+18,8103305221788i</v>
      </c>
      <c r="S206" s="44" t="str">
        <f>IMSUM(IMDIV('Regul_Rend - Complet_FluxoConst'!$R206,'Vazio - Completo_FluxoConstante'!$H$16),IMDIV($P206,'Dados do Enunciado'!$G$11))</f>
        <v>1047,63766459287+642,123105592283i</v>
      </c>
      <c r="T206" s="45" t="str">
        <f t="shared" si="27"/>
        <v>215,534917524372+18,8103305221788i</v>
      </c>
      <c r="U206" s="45" t="str">
        <f>IMDIV(T206, 'Dados do Enunciado'!$G$11)</f>
        <v>10776,7458762186+940,51652610894i</v>
      </c>
      <c r="V206" s="42">
        <f>IMREAL(IMPRODUCT(IMDIV(IMSUB(IMABS($O206), 'Regul_Rend - Complet_FluxoConst'!$B$7),'Regul_Rend - Complet_FluxoConst'!$B$7),100))</f>
        <v>-1.84250336755754</v>
      </c>
      <c r="W206" s="46">
        <f>IMREAL(IMPRODUCT(IMDIV(IMSUB(IMABS($U206),'Regul_Rend - Complet_FluxoConst'!$B$7),'Regul_Rend - Complet_FluxoConst'!$B$7),100))</f>
        <v>-1.6571930067466401</v>
      </c>
      <c r="X206" s="42">
        <f t="shared" si="25"/>
        <v>95.735676771008102</v>
      </c>
      <c r="Y206" s="46">
        <f t="shared" si="28"/>
        <v>96.119469936443906</v>
      </c>
    </row>
    <row r="207" spans="1:25" x14ac:dyDescent="0.25">
      <c r="A207" s="42">
        <v>270000</v>
      </c>
      <c r="B207" s="42">
        <f>$A207*'Dados do Enunciado'!$C$25</f>
        <v>229500</v>
      </c>
      <c r="C207" s="42">
        <f>$A207*'Dados do Enunciado'!$E$25</f>
        <v>-142231.32566351199</v>
      </c>
      <c r="D207" s="42">
        <f>($A207/'Dados do Enunciado'!$A$11)*100</f>
        <v>108</v>
      </c>
      <c r="E207" s="43" t="str">
        <f>COMPLEX(($A207/$B$7)*'Dados do Enunciado'!$C$25, -($A207/$B$7)*'Dados do Enunciado'!$E$25)</f>
        <v>20,8636363636364+12,9301205148647i</v>
      </c>
      <c r="F207" s="43" t="str">
        <f>IMSUM(IMPRODUCT('Dados do Enunciado'!$A$17, 'Regul_Rend - Complet_FluxoConst'!$E207), 'Regul_Rend - Complet_FluxoConst'!$B$7)</f>
        <v>10968,9371849558+110,695520305688i</v>
      </c>
      <c r="G207" s="43" t="str">
        <f>IMDIV($E207, 'Dados do Enunciado'!$G$11)</f>
        <v>1043,18181818182+646,506025743235i</v>
      </c>
      <c r="H207" s="43" t="str">
        <f>IMPRODUCT('Dados do Enunciado'!$G$11,'Regul_Rend - Complet_FluxoConst'!F207)</f>
        <v>219,378743699116+2,21391040611376i</v>
      </c>
      <c r="I207" s="44" t="str">
        <f>IMDIV(H207,'Vazio - Completo_FluxoConstante'!$B$16)</f>
        <v>9,42158338629526-27,3942107251647i</v>
      </c>
      <c r="J207" s="44" t="str">
        <f t="shared" si="23"/>
        <v>1052,60340156812+619,11181501807i</v>
      </c>
      <c r="K207" s="44" t="str">
        <f>IMSUM(IMPRODUCT('Dados do Enunciado'!$C$17,'Regul_Rend - Complet_FluxoConst'!J207),H207)</f>
        <v>215,355083481686+21,0985205047259i</v>
      </c>
      <c r="L207" s="45" t="str">
        <f t="shared" si="24"/>
        <v>215,355083481686+21,0985205047259i</v>
      </c>
      <c r="M207" s="45" t="str">
        <f>IMPRODUCT(IMDIV('Vazio - Completo_FluxoConstante'!$B$16,IMSUM('Dados do Enunciado'!$C$17,'Vazio - Completo_FluxoConstante'!$B$16)),'Regul_Rend - Complet_FluxoConst'!L207)</f>
        <v>214,906376654503+21,0548262992791i</v>
      </c>
      <c r="N207" s="45" t="str">
        <f>IMDIV(M207,'Dados do Enunciado'!$G$11)</f>
        <v>10745,3188327252+1052,74131496395i</v>
      </c>
      <c r="O207" s="45" t="str">
        <f t="shared" si="22"/>
        <v>10745,3188327252+1052,74131496395i</v>
      </c>
      <c r="P207" s="5" t="str">
        <f t="shared" si="26"/>
        <v>20,8636363636364+12,9301205148647i</v>
      </c>
      <c r="Q207" s="5" t="str">
        <f>IMSUM(IMPRODUCT('Vazio - Completo_FluxoConstante'!$H$21,'Regul_Rend - Complet_FluxoConst'!$P207),$B$7)</f>
        <v>10775,915935238+944,012870072174i</v>
      </c>
      <c r="R207" s="44" t="str">
        <f>IMPRODUCT('Dados do Enunciado'!$G$11,'Regul_Rend - Complet_FluxoConst'!$Q207)</f>
        <v>215,51831870476+18,8802574014435i</v>
      </c>
      <c r="S207" s="44" t="str">
        <f>IMSUM(IMDIV('Regul_Rend - Complet_FluxoConst'!$R207,'Vazio - Completo_FluxoConstante'!$H$16),IMDIV($P207,'Dados do Enunciado'!$G$11))</f>
        <v>1051,50155238644+644,520402670483i</v>
      </c>
      <c r="T207" s="45" t="str">
        <f t="shared" si="27"/>
        <v>215,51831870476+18,8802574014435i</v>
      </c>
      <c r="U207" s="45" t="str">
        <f>IMDIV(T207, 'Dados do Enunciado'!$G$11)</f>
        <v>10775,915935238+944,012870072175i</v>
      </c>
      <c r="V207" s="42">
        <f>IMREAL(IMPRODUCT(IMDIV(IMSUB(IMABS($O207), 'Regul_Rend - Complet_FluxoConst'!$B$7),'Regul_Rend - Complet_FluxoConst'!$B$7),100))</f>
        <v>-1.8475881187240499</v>
      </c>
      <c r="W207" s="46">
        <f>IMREAL(IMPRODUCT(IMDIV(IMSUB(IMABS($U207),'Regul_Rend - Complet_FluxoConst'!$B$7),'Regul_Rend - Complet_FluxoConst'!$B$7),100))</f>
        <v>-1.6619405870462101</v>
      </c>
      <c r="X207" s="42">
        <f t="shared" si="25"/>
        <v>95.726375531298402</v>
      </c>
      <c r="Y207" s="46">
        <f t="shared" si="28"/>
        <v>96.1109377870049</v>
      </c>
    </row>
    <row r="208" spans="1:25" x14ac:dyDescent="0.25">
      <c r="A208" s="42">
        <v>271000</v>
      </c>
      <c r="B208" s="42">
        <f>$A208*'Dados do Enunciado'!$C$25</f>
        <v>230350</v>
      </c>
      <c r="C208" s="42">
        <f>$A208*'Dados do Enunciado'!$E$25</f>
        <v>-142758.10835115463</v>
      </c>
      <c r="D208" s="42">
        <f>($A208/'Dados do Enunciado'!$A$11)*100</f>
        <v>108.4</v>
      </c>
      <c r="E208" s="43" t="str">
        <f>COMPLEX(($A208/$B$7)*'Dados do Enunciado'!$C$25, -($A208/$B$7)*'Dados do Enunciado'!$E$25)</f>
        <v>20,9409090909091+12,978009850105i</v>
      </c>
      <c r="F208" s="43" t="str">
        <f>IMSUM(IMPRODUCT('Dados do Enunciado'!$A$17, 'Regul_Rend - Complet_FluxoConst'!$E208), 'Regul_Rend - Complet_FluxoConst'!$B$7)</f>
        <v>10968,8221374927+111,105503714227i</v>
      </c>
      <c r="G208" s="43" t="str">
        <f>IMDIV($E208, 'Dados do Enunciado'!$G$11)</f>
        <v>1047,04545454545+648,90049250525i</v>
      </c>
      <c r="H208" s="43" t="str">
        <f>IMPRODUCT('Dados do Enunciado'!$G$11,'Regul_Rend - Complet_FluxoConst'!F208)</f>
        <v>219,376442749854+2,22211007428454i</v>
      </c>
      <c r="I208" s="44" t="str">
        <f>IMDIV(H208,'Vazio - Completo_FluxoConstante'!$B$16)</f>
        <v>9,42251483376338-27,3935806531587i</v>
      </c>
      <c r="J208" s="44" t="str">
        <f t="shared" si="23"/>
        <v>1056,46796937921+621,506911852091i</v>
      </c>
      <c r="K208" s="44" t="str">
        <f>IMSUM(IMPRODUCT('Dados do Enunciado'!$C$17,'Regul_Rend - Complet_FluxoConst'!J208),H208)</f>
        <v>215,336178918969+21,1766641742331i</v>
      </c>
      <c r="L208" s="45" t="str">
        <f t="shared" si="24"/>
        <v>215,336178918969+21,1766641742331i</v>
      </c>
      <c r="M208" s="45" t="str">
        <f>IMPRODUCT(IMDIV('Vazio - Completo_FluxoConstante'!$B$16,IMSUM('Dados do Enunciado'!$C$17,'Vazio - Completo_FluxoConstante'!$B$16)),'Regul_Rend - Complet_FluxoConst'!L208)</f>
        <v>214,887511382853+21,1328071374243i</v>
      </c>
      <c r="N208" s="45" t="str">
        <f>IMDIV(M208,'Dados do Enunciado'!$G$11)</f>
        <v>10744,3755691427+1056,64035687122i</v>
      </c>
      <c r="O208" s="45" t="str">
        <f t="shared" si="22"/>
        <v>10744,3755691427+1056,64035687122i</v>
      </c>
      <c r="P208" s="5" t="str">
        <f t="shared" si="26"/>
        <v>20,9409090909091+12,978009850105i</v>
      </c>
      <c r="Q208" s="5" t="str">
        <f>IMSUM(IMPRODUCT('Vazio - Completo_FluxoConstante'!$H$21,'Regul_Rend - Complet_FluxoConst'!$P208),$B$7)</f>
        <v>10775,0859942574+947,509214035404i</v>
      </c>
      <c r="R208" s="44" t="str">
        <f>IMPRODUCT('Dados do Enunciado'!$G$11,'Regul_Rend - Complet_FluxoConst'!$Q208)</f>
        <v>215,501719885148+18,9501842807081i</v>
      </c>
      <c r="S208" s="44" t="str">
        <f>IMSUM(IMDIV('Regul_Rend - Complet_FluxoConst'!$R208,'Vazio - Completo_FluxoConstante'!$H$16),IMDIV($P208,'Dados do Enunciado'!$G$11))</f>
        <v>1055,36544018+646,917699748688i</v>
      </c>
      <c r="T208" s="45" t="str">
        <f t="shared" si="27"/>
        <v>215,501719885148+18,9501842807081i</v>
      </c>
      <c r="U208" s="45" t="str">
        <f>IMDIV(T208, 'Dados do Enunciado'!$G$11)</f>
        <v>10775,0859942574+947,509214035405i</v>
      </c>
      <c r="V208" s="42">
        <f>IMREAL(IMPRODUCT(IMDIV(IMSUB(IMABS($O208), 'Regul_Rend - Complet_FluxoConst'!$B$7),'Regul_Rend - Complet_FluxoConst'!$B$7),100))</f>
        <v>-1.85265958287343</v>
      </c>
      <c r="W208" s="46">
        <f>IMREAL(IMPRODUCT(IMDIV(IMSUB(IMABS($U208),'Regul_Rend - Complet_FluxoConst'!$B$7),'Regul_Rend - Complet_FluxoConst'!$B$7),100))</f>
        <v>-1.6666775435914101</v>
      </c>
      <c r="X208" s="42">
        <f t="shared" si="25"/>
        <v>95.717053957184291</v>
      </c>
      <c r="Y208" s="46">
        <f t="shared" si="28"/>
        <v>96.102387108915494</v>
      </c>
    </row>
    <row r="209" spans="1:25" x14ac:dyDescent="0.25">
      <c r="A209" s="42">
        <v>272000</v>
      </c>
      <c r="B209" s="42">
        <f>$A209*'Dados do Enunciado'!$C$25</f>
        <v>231200</v>
      </c>
      <c r="C209" s="42">
        <f>$A209*'Dados do Enunciado'!$E$25</f>
        <v>-143284.89103879727</v>
      </c>
      <c r="D209" s="42">
        <f>($A209/'Dados do Enunciado'!$A$11)*100</f>
        <v>108.80000000000001</v>
      </c>
      <c r="E209" s="43" t="str">
        <f>COMPLEX(($A209/$B$7)*'Dados do Enunciado'!$C$25, -($A209/$B$7)*'Dados do Enunciado'!$E$25)</f>
        <v>21,0181818181818+13,0258991853452i</v>
      </c>
      <c r="F209" s="43" t="str">
        <f>IMSUM(IMPRODUCT('Dados do Enunciado'!$A$17, 'Regul_Rend - Complet_FluxoConst'!$E209), 'Regul_Rend - Complet_FluxoConst'!$B$7)</f>
        <v>10968,7070900296+111,515487122767i</v>
      </c>
      <c r="G209" s="43" t="str">
        <f>IMDIV($E209, 'Dados do Enunciado'!$G$11)</f>
        <v>1050,90909090909+651,29495926726i</v>
      </c>
      <c r="H209" s="43" t="str">
        <f>IMPRODUCT('Dados do Enunciado'!$G$11,'Regul_Rend - Complet_FluxoConst'!F209)</f>
        <v>219,374141800592+2,23030974245534i</v>
      </c>
      <c r="I209" s="44" t="str">
        <f>IMDIV(H209,'Vazio - Completo_FluxoConstante'!$B$16)</f>
        <v>9,4234462812315-27,3929505811527i</v>
      </c>
      <c r="J209" s="44" t="str">
        <f t="shared" si="23"/>
        <v>1060,33253719032+623,902008686107i</v>
      </c>
      <c r="K209" s="44" t="str">
        <f>IMSUM(IMPRODUCT('Dados do Enunciado'!$C$17,'Regul_Rend - Complet_FluxoConst'!J209),H209)</f>
        <v>215,317274356252+21,2548078437406i</v>
      </c>
      <c r="L209" s="45" t="str">
        <f t="shared" si="24"/>
        <v>215,317274356252+21,2548078437406i</v>
      </c>
      <c r="M209" s="45" t="str">
        <f>IMPRODUCT(IMDIV('Vazio - Completo_FluxoConstante'!$B$16,IMSUM('Dados do Enunciado'!$C$17,'Vazio - Completo_FluxoConstante'!$B$16)),'Regul_Rend - Complet_FluxoConst'!L209)</f>
        <v>214,868646111204+21,2107879755698i</v>
      </c>
      <c r="N209" s="45" t="str">
        <f>IMDIV(M209,'Dados do Enunciado'!$G$11)</f>
        <v>10743,4323055602+1060,53939877849i</v>
      </c>
      <c r="O209" s="45" t="str">
        <f t="shared" si="22"/>
        <v>10743,4323055602+1060,53939877849i</v>
      </c>
      <c r="P209" s="5" t="str">
        <f t="shared" si="26"/>
        <v>21,0181818181818+13,0258991853452i</v>
      </c>
      <c r="Q209" s="5" t="str">
        <f>IMSUM(IMPRODUCT('Vazio - Completo_FluxoConstante'!$H$21,'Regul_Rend - Complet_FluxoConst'!$P209),$B$7)</f>
        <v>10774,2560532768+951,005557998633i</v>
      </c>
      <c r="R209" s="44" t="str">
        <f>IMPRODUCT('Dados do Enunciado'!$G$11,'Regul_Rend - Complet_FluxoConst'!$Q209)</f>
        <v>215,485121065536+19,0201111599727i</v>
      </c>
      <c r="S209" s="44" t="str">
        <f>IMSUM(IMDIV('Regul_Rend - Complet_FluxoConst'!$R209,'Vazio - Completo_FluxoConstante'!$H$16),IMDIV($P209,'Dados do Enunciado'!$G$11))</f>
        <v>1059,22932797357+649,314996826888i</v>
      </c>
      <c r="T209" s="45" t="str">
        <f t="shared" si="27"/>
        <v>215,485121065536+19,0201111599727i</v>
      </c>
      <c r="U209" s="45" t="str">
        <f>IMDIV(T209, 'Dados do Enunciado'!$G$11)</f>
        <v>10774,2560532768+951,005557998635i</v>
      </c>
      <c r="V209" s="42">
        <f>IMREAL(IMPRODUCT(IMDIV(IMSUB(IMABS($O209), 'Regul_Rend - Complet_FluxoConst'!$B$7),'Regul_Rend - Complet_FluxoConst'!$B$7),100))</f>
        <v>-1.8577177579459001</v>
      </c>
      <c r="W209" s="46">
        <f>IMREAL(IMPRODUCT(IMDIV(IMSUB(IMABS($U209),'Regul_Rend - Complet_FluxoConst'!$B$7),'Regul_Rend - Complet_FluxoConst'!$B$7),100))</f>
        <v>-1.67140387484689</v>
      </c>
      <c r="X209" s="42">
        <f t="shared" si="25"/>
        <v>95.707712305231198</v>
      </c>
      <c r="Y209" s="46">
        <f t="shared" si="28"/>
        <v>96.093818133495205</v>
      </c>
    </row>
    <row r="210" spans="1:25" x14ac:dyDescent="0.25">
      <c r="A210" s="42">
        <v>273000</v>
      </c>
      <c r="B210" s="42">
        <f>$A210*'Dados do Enunciado'!$C$25</f>
        <v>232050</v>
      </c>
      <c r="C210" s="42">
        <f>$A210*'Dados do Enunciado'!$E$25</f>
        <v>-143811.67372643991</v>
      </c>
      <c r="D210" s="42">
        <f>($A210/'Dados do Enunciado'!$A$11)*100</f>
        <v>109.2</v>
      </c>
      <c r="E210" s="43" t="str">
        <f>COMPLEX(($A210/$B$7)*'Dados do Enunciado'!$C$25, -($A210/$B$7)*'Dados do Enunciado'!$E$25)</f>
        <v>21,0954545454545+13,0737885205854i</v>
      </c>
      <c r="F210" s="43" t="str">
        <f>IMSUM(IMPRODUCT('Dados do Enunciado'!$A$17, 'Regul_Rend - Complet_FluxoConst'!$E210), 'Regul_Rend - Complet_FluxoConst'!$B$7)</f>
        <v>10968,5920425665+111,925470531306i</v>
      </c>
      <c r="G210" s="43" t="str">
        <f>IMDIV($E210, 'Dados do Enunciado'!$G$11)</f>
        <v>1054,77272727272+653,68942602927i</v>
      </c>
      <c r="H210" s="43" t="str">
        <f>IMPRODUCT('Dados do Enunciado'!$G$11,'Regul_Rend - Complet_FluxoConst'!F210)</f>
        <v>219,37184085133+2,23850941062612i</v>
      </c>
      <c r="I210" s="44" t="str">
        <f>IMDIV(H210,'Vazio - Completo_FluxoConstante'!$B$16)</f>
        <v>9,42437772869962-27,3923205091466i</v>
      </c>
      <c r="J210" s="44" t="str">
        <f t="shared" si="23"/>
        <v>1064,19710500142+626,297105520123i</v>
      </c>
      <c r="K210" s="44" t="str">
        <f>IMSUM(IMPRODUCT('Dados do Enunciado'!$C$17,'Regul_Rend - Complet_FluxoConst'!J210),H210)</f>
        <v>215,298369793535+21,332951513248i</v>
      </c>
      <c r="L210" s="45" t="str">
        <f t="shared" si="24"/>
        <v>215,298369793535+21,332951513248i</v>
      </c>
      <c r="M210" s="45" t="str">
        <f>IMPRODUCT(IMDIV('Vazio - Completo_FluxoConstante'!$B$16,IMSUM('Dados do Enunciado'!$C$17,'Vazio - Completo_FluxoConstante'!$B$16)),'Regul_Rend - Complet_FluxoConst'!L210)</f>
        <v>214,849780839554+21,2887688137152i</v>
      </c>
      <c r="N210" s="45" t="str">
        <f>IMDIV(M210,'Dados do Enunciado'!$G$11)</f>
        <v>10742,4890419777+1064,43844068576i</v>
      </c>
      <c r="O210" s="45" t="str">
        <f t="shared" si="22"/>
        <v>10742,4890419777+1064,43844068576i</v>
      </c>
      <c r="P210" s="5" t="str">
        <f t="shared" si="26"/>
        <v>21,0954545454545+13,0737885205854i</v>
      </c>
      <c r="Q210" s="5" t="str">
        <f>IMSUM(IMPRODUCT('Vazio - Completo_FluxoConstante'!$H$21,'Regul_Rend - Complet_FluxoConst'!$P210),$B$7)</f>
        <v>10773,4261122962+954,501901961861i</v>
      </c>
      <c r="R210" s="44" t="str">
        <f>IMPRODUCT('Dados do Enunciado'!$G$11,'Regul_Rend - Complet_FluxoConst'!$Q210)</f>
        <v>215,468522245924+19,0900380392372i</v>
      </c>
      <c r="S210" s="44" t="str">
        <f>IMSUM(IMDIV('Regul_Rend - Complet_FluxoConst'!$R210,'Vazio - Completo_FluxoConstante'!$H$16),IMDIV($P210,'Dados do Enunciado'!$G$11))</f>
        <v>1063,09321576713+651,712293905088i</v>
      </c>
      <c r="T210" s="45" t="str">
        <f t="shared" si="27"/>
        <v>215,468522245924+19,0900380392372i</v>
      </c>
      <c r="U210" s="45" t="str">
        <f>IMDIV(T210, 'Dados do Enunciado'!$G$11)</f>
        <v>10773,4261122962+954,50190196186i</v>
      </c>
      <c r="V210" s="42">
        <f>IMREAL(IMPRODUCT(IMDIV(IMSUB(IMABS($O210), 'Regul_Rend - Complet_FluxoConst'!$B$7),'Regul_Rend - Complet_FluxoConst'!$B$7),100))</f>
        <v>-1.8627626418866201</v>
      </c>
      <c r="W210" s="46">
        <f>IMREAL(IMPRODUCT(IMDIV(IMSUB(IMABS($U210),'Regul_Rend - Complet_FluxoConst'!$B$7),'Regul_Rend - Complet_FluxoConst'!$B$7),100))</f>
        <v>-1.6761195792804</v>
      </c>
      <c r="X210" s="42">
        <f t="shared" si="25"/>
        <v>95.698350828266101</v>
      </c>
      <c r="Y210" s="46">
        <f t="shared" si="28"/>
        <v>96.085231088689397</v>
      </c>
    </row>
    <row r="211" spans="1:25" x14ac:dyDescent="0.25">
      <c r="A211" s="42">
        <v>274000</v>
      </c>
      <c r="B211" s="42">
        <f>$A211*'Dados do Enunciado'!$C$25</f>
        <v>232900</v>
      </c>
      <c r="C211" s="42">
        <f>$A211*'Dados do Enunciado'!$E$25</f>
        <v>-144338.45641408255</v>
      </c>
      <c r="D211" s="42">
        <f>($A211/'Dados do Enunciado'!$A$11)*100</f>
        <v>109.60000000000001</v>
      </c>
      <c r="E211" s="43" t="str">
        <f>COMPLEX(($A211/$B$7)*'Dados do Enunciado'!$C$25, -($A211/$B$7)*'Dados do Enunciado'!$E$25)</f>
        <v>21,1727272727273+13,1216778558257i</v>
      </c>
      <c r="F211" s="43" t="str">
        <f>IMSUM(IMPRODUCT('Dados do Enunciado'!$A$17, 'Regul_Rend - Complet_FluxoConst'!$E211), 'Regul_Rend - Complet_FluxoConst'!$B$7)</f>
        <v>10968,4769951033+112,335453939846i</v>
      </c>
      <c r="G211" s="43" t="str">
        <f>IMDIV($E211, 'Dados do Enunciado'!$G$11)</f>
        <v>1058,63636363637+656,083892791285i</v>
      </c>
      <c r="H211" s="43" t="str">
        <f>IMPRODUCT('Dados do Enunciado'!$G$11,'Regul_Rend - Complet_FluxoConst'!F211)</f>
        <v>219,369539902066+2,24670907879692i</v>
      </c>
      <c r="I211" s="44" t="str">
        <f>IMDIV(H211,'Vazio - Completo_FluxoConstante'!$B$16)</f>
        <v>9,42530917616767-27,3916904371404i</v>
      </c>
      <c r="J211" s="44" t="str">
        <f t="shared" si="23"/>
        <v>1068,06167281254+628,692202354145i</v>
      </c>
      <c r="K211" s="44" t="str">
        <f>IMSUM(IMPRODUCT('Dados do Enunciado'!$C$17,'Regul_Rend - Complet_FluxoConst'!J211),H211)</f>
        <v>215,279465230817+21,4110951827557i</v>
      </c>
      <c r="L211" s="45" t="str">
        <f t="shared" si="24"/>
        <v>215,279465230817+21,4110951827557i</v>
      </c>
      <c r="M211" s="45" t="str">
        <f>IMPRODUCT(IMDIV('Vazio - Completo_FluxoConstante'!$B$16,IMSUM('Dados do Enunciado'!$C$17,'Vazio - Completo_FluxoConstante'!$B$16)),'Regul_Rend - Complet_FluxoConst'!L211)</f>
        <v>214,830915567903+21,366749651861i</v>
      </c>
      <c r="N211" s="45" t="str">
        <f>IMDIV(M211,'Dados do Enunciado'!$G$11)</f>
        <v>10741,5457783951+1068,33748259305i</v>
      </c>
      <c r="O211" s="45" t="str">
        <f t="shared" si="22"/>
        <v>10741,5457783951+1068,33748259305i</v>
      </c>
      <c r="P211" s="5" t="str">
        <f t="shared" si="26"/>
        <v>21,1727272727273+13,1216778558257i</v>
      </c>
      <c r="Q211" s="5" t="str">
        <f>IMSUM(IMPRODUCT('Vazio - Completo_FluxoConstante'!$H$21,'Regul_Rend - Complet_FluxoConst'!$P211),$B$7)</f>
        <v>10772,5961713156+957,998245925095i</v>
      </c>
      <c r="R211" s="44" t="str">
        <f>IMPRODUCT('Dados do Enunciado'!$G$11,'Regul_Rend - Complet_FluxoConst'!$Q211)</f>
        <v>215,451923426312+19,1599649185019i</v>
      </c>
      <c r="S211" s="44" t="str">
        <f>IMSUM(IMDIV('Regul_Rend - Complet_FluxoConst'!$R211,'Vazio - Completo_FluxoConstante'!$H$16),IMDIV($P211,'Dados do Enunciado'!$G$11))</f>
        <v>1066,95710356071+654,109590983293i</v>
      </c>
      <c r="T211" s="45" t="str">
        <f t="shared" si="27"/>
        <v>215,451923426312+19,1599649185019i</v>
      </c>
      <c r="U211" s="45" t="str">
        <f>IMDIV(T211, 'Dados do Enunciado'!$G$11)</f>
        <v>10772,5961713156+957,998245925095i</v>
      </c>
      <c r="V211" s="42">
        <f>IMREAL(IMPRODUCT(IMDIV(IMSUB(IMABS($O211), 'Regul_Rend - Complet_FluxoConst'!$B$7),'Regul_Rend - Complet_FluxoConst'!$B$7),100))</f>
        <v>-1.8677942326466199</v>
      </c>
      <c r="W211" s="46">
        <f>IMREAL(IMPRODUCT(IMDIV(IMSUB(IMABS($U211),'Regul_Rend - Complet_FluxoConst'!$B$7),'Regul_Rend - Complet_FluxoConst'!$B$7),100))</f>
        <v>-1.6808246553628301</v>
      </c>
      <c r="X211" s="42">
        <f t="shared" si="25"/>
        <v>95.688969775434003</v>
      </c>
      <c r="Y211" s="46">
        <f t="shared" si="28"/>
        <v>96.076626199123311</v>
      </c>
    </row>
    <row r="212" spans="1:25" x14ac:dyDescent="0.25">
      <c r="A212" s="42">
        <v>275000</v>
      </c>
      <c r="B212" s="42">
        <f>$A212*'Dados do Enunciado'!$C$25</f>
        <v>233750</v>
      </c>
      <c r="C212" s="42">
        <f>$A212*'Dados do Enunciado'!$E$25</f>
        <v>-144865.23910172519</v>
      </c>
      <c r="D212" s="42">
        <f>($A212/'Dados do Enunciado'!$A$11)*100</f>
        <v>110.00000000000001</v>
      </c>
      <c r="E212" s="43" t="str">
        <f>COMPLEX(($A212/$B$7)*'Dados do Enunciado'!$C$25, -($A212/$B$7)*'Dados do Enunciado'!$E$25)</f>
        <v>21,25+13,1695671910659i</v>
      </c>
      <c r="F212" s="43" t="str">
        <f>IMSUM(IMPRODUCT('Dados do Enunciado'!$A$17, 'Regul_Rend - Complet_FluxoConst'!$E212), 'Regul_Rend - Complet_FluxoConst'!$B$7)</f>
        <v>10968,3619476402+112,745437348386i</v>
      </c>
      <c r="G212" s="43" t="str">
        <f>IMDIV($E212, 'Dados do Enunciado'!$G$11)</f>
        <v>1062,5+658,478359553295i</v>
      </c>
      <c r="H212" s="43" t="str">
        <f>IMPRODUCT('Dados do Enunciado'!$G$11,'Regul_Rend - Complet_FluxoConst'!F212)</f>
        <v>219,367238952804+2,25490874696772i</v>
      </c>
      <c r="I212" s="44" t="str">
        <f>IMDIV(H212,'Vazio - Completo_FluxoConstante'!$B$16)</f>
        <v>9,42624062363578-27,3910603651344i</v>
      </c>
      <c r="J212" s="44" t="str">
        <f t="shared" si="23"/>
        <v>1071,92624062364+631,087299188161i</v>
      </c>
      <c r="K212" s="44" t="str">
        <f>IMSUM(IMPRODUCT('Dados do Enunciado'!$C$17,'Regul_Rend - Complet_FluxoConst'!J212),H212)</f>
        <v>215,2605606681+21,4892388522631i</v>
      </c>
      <c r="L212" s="45" t="str">
        <f t="shared" si="24"/>
        <v>215,2605606681+21,4892388522631i</v>
      </c>
      <c r="M212" s="45" t="str">
        <f>IMPRODUCT(IMDIV('Vazio - Completo_FluxoConstante'!$B$16,IMSUM('Dados do Enunciado'!$C$17,'Vazio - Completo_FluxoConstante'!$B$16)),'Regul_Rend - Complet_FluxoConst'!L212)</f>
        <v>214,812050296253+21,4447304900064i</v>
      </c>
      <c r="N212" s="45" t="str">
        <f>IMDIV(M212,'Dados do Enunciado'!$G$11)</f>
        <v>10740,6025148127+1072,23652450032i</v>
      </c>
      <c r="O212" s="45" t="str">
        <f t="shared" si="22"/>
        <v>10740,6025148127+1072,23652450032i</v>
      </c>
      <c r="P212" s="5" t="str">
        <f t="shared" si="26"/>
        <v>21,25+13,1695671910659i</v>
      </c>
      <c r="Q212" s="5" t="str">
        <f>IMSUM(IMPRODUCT('Vazio - Completo_FluxoConstante'!$H$21,'Regul_Rend - Complet_FluxoConst'!$P212),$B$7)</f>
        <v>10771,766230335+961,494589888324i</v>
      </c>
      <c r="R212" s="44" t="str">
        <f>IMPRODUCT('Dados do Enunciado'!$G$11,'Regul_Rend - Complet_FluxoConst'!$Q212)</f>
        <v>215,4353246067+19,2298917977665i</v>
      </c>
      <c r="S212" s="44" t="str">
        <f>IMSUM(IMDIV('Regul_Rend - Complet_FluxoConst'!$R212,'Vazio - Completo_FluxoConstante'!$H$16),IMDIV($P212,'Dados do Enunciado'!$G$11))</f>
        <v>1070,82099135427+656,506888061493i</v>
      </c>
      <c r="T212" s="45" t="str">
        <f t="shared" si="27"/>
        <v>215,4353246067+19,2298917977665i</v>
      </c>
      <c r="U212" s="45" t="str">
        <f>IMDIV(T212, 'Dados do Enunciado'!$G$11)</f>
        <v>10771,766230335+961,494589888325i</v>
      </c>
      <c r="V212" s="42">
        <f>IMREAL(IMPRODUCT(IMDIV(IMSUB(IMABS($O212), 'Regul_Rend - Complet_FluxoConst'!$B$7),'Regul_Rend - Complet_FluxoConst'!$B$7),100))</f>
        <v>-1.8728125281783301</v>
      </c>
      <c r="W212" s="46">
        <f>IMREAL(IMPRODUCT(IMDIV(IMSUB(IMABS($U212),'Regul_Rend - Complet_FluxoConst'!$B$7),'Regul_Rend - Complet_FluxoConst'!$B$7),100))</f>
        <v>-1.68551910156825</v>
      </c>
      <c r="X212" s="42">
        <f t="shared" si="25"/>
        <v>95.6795693922749</v>
      </c>
      <c r="Y212" s="46">
        <f t="shared" si="28"/>
        <v>96.068003686173995</v>
      </c>
    </row>
    <row r="213" spans="1:25" x14ac:dyDescent="0.25">
      <c r="A213" s="42">
        <v>276000</v>
      </c>
      <c r="B213" s="42">
        <f>$A213*'Dados do Enunciado'!$C$25</f>
        <v>234600</v>
      </c>
      <c r="C213" s="42">
        <f>$A213*'Dados do Enunciado'!$E$25</f>
        <v>-145392.02178936781</v>
      </c>
      <c r="D213" s="42">
        <f>($A213/'Dados do Enunciado'!$A$11)*100</f>
        <v>110.4</v>
      </c>
      <c r="E213" s="43" t="str">
        <f>COMPLEX(($A213/$B$7)*'Dados do Enunciado'!$C$25, -($A213/$B$7)*'Dados do Enunciado'!$E$25)</f>
        <v>21,3272727272727+13,2174565263062i</v>
      </c>
      <c r="F213" s="43" t="str">
        <f>IMSUM(IMPRODUCT('Dados do Enunciado'!$A$17, 'Regul_Rend - Complet_FluxoConst'!$E213), 'Regul_Rend - Complet_FluxoConst'!$B$7)</f>
        <v>10968,2469001771+113,155420756925i</v>
      </c>
      <c r="G213" s="43" t="str">
        <f>IMDIV($E213, 'Dados do Enunciado'!$G$11)</f>
        <v>1066,36363636363+660,87282631531i</v>
      </c>
      <c r="H213" s="43" t="str">
        <f>IMPRODUCT('Dados do Enunciado'!$G$11,'Regul_Rend - Complet_FluxoConst'!F213)</f>
        <v>219,364938003542+2,2631084151385i</v>
      </c>
      <c r="I213" s="44" t="str">
        <f>IMDIV(H213,'Vazio - Completo_FluxoConstante'!$B$16)</f>
        <v>9,42717207110391-27,3904302931283i</v>
      </c>
      <c r="J213" s="44" t="str">
        <f t="shared" si="23"/>
        <v>1075,79080843473+633,482396022182i</v>
      </c>
      <c r="K213" s="44" t="str">
        <f>IMSUM(IMPRODUCT('Dados do Enunciado'!$C$17,'Regul_Rend - Complet_FluxoConst'!J213),H213)</f>
        <v>215,241656105383+21,5673825217704i</v>
      </c>
      <c r="L213" s="45" t="str">
        <f t="shared" si="24"/>
        <v>215,241656105383+21,5673825217704i</v>
      </c>
      <c r="M213" s="45" t="str">
        <f>IMPRODUCT(IMDIV('Vazio - Completo_FluxoConstante'!$B$16,IMSUM('Dados do Enunciado'!$C$17,'Vazio - Completo_FluxoConstante'!$B$16)),'Regul_Rend - Complet_FluxoConst'!L213)</f>
        <v>214,793185024604+21,5227113281517i</v>
      </c>
      <c r="N213" s="45" t="str">
        <f>IMDIV(M213,'Dados do Enunciado'!$G$11)</f>
        <v>10739,6592512302+1076,13556640758i</v>
      </c>
      <c r="O213" s="45" t="str">
        <f t="shared" si="22"/>
        <v>10739,6592512302+1076,13556640758i</v>
      </c>
      <c r="P213" s="5" t="str">
        <f t="shared" si="26"/>
        <v>21,3272727272727+13,2174565263062i</v>
      </c>
      <c r="Q213" s="5" t="str">
        <f>IMSUM(IMPRODUCT('Vazio - Completo_FluxoConstante'!$H$21,'Regul_Rend - Complet_FluxoConst'!$P213),$B$7)</f>
        <v>10770,9362893544+964,990933851554i</v>
      </c>
      <c r="R213" s="44" t="str">
        <f>IMPRODUCT('Dados do Enunciado'!$G$11,'Regul_Rend - Complet_FluxoConst'!$Q213)</f>
        <v>215,418725787088+19,2998186770311i</v>
      </c>
      <c r="S213" s="44" t="str">
        <f>IMSUM(IMDIV('Regul_Rend - Complet_FluxoConst'!$R213,'Vazio - Completo_FluxoConstante'!$H$16),IMDIV($P213,'Dados do Enunciado'!$G$11))</f>
        <v>1074,68487914783+658,904185139697i</v>
      </c>
      <c r="T213" s="45" t="str">
        <f t="shared" si="27"/>
        <v>215,418725787088+19,2998186770311i</v>
      </c>
      <c r="U213" s="45" t="str">
        <f>IMDIV(T213, 'Dados do Enunciado'!$G$11)</f>
        <v>10770,9362893544+964,990933851555i</v>
      </c>
      <c r="V213" s="42">
        <f>IMREAL(IMPRODUCT(IMDIV(IMSUB(IMABS($O213), 'Regul_Rend - Complet_FluxoConst'!$B$7),'Regul_Rend - Complet_FluxoConst'!$B$7),100))</f>
        <v>-1.87781752644461</v>
      </c>
      <c r="W213" s="46">
        <f>IMREAL(IMPRODUCT(IMDIV(IMSUB(IMABS($U213),'Regul_Rend - Complet_FluxoConst'!$B$7),'Regul_Rend - Complet_FluxoConst'!$B$7),100))</f>
        <v>-1.6902029163739101</v>
      </c>
      <c r="X213" s="42">
        <f t="shared" si="25"/>
        <v>95.670149920779906</v>
      </c>
      <c r="Y213" s="46">
        <f t="shared" si="28"/>
        <v>96.0593637680157</v>
      </c>
    </row>
    <row r="214" spans="1:25" x14ac:dyDescent="0.25">
      <c r="A214" s="42">
        <v>277000</v>
      </c>
      <c r="B214" s="42">
        <f>$A214*'Dados do Enunciado'!$C$25</f>
        <v>235450</v>
      </c>
      <c r="C214" s="42">
        <f>$A214*'Dados do Enunciado'!$E$25</f>
        <v>-145918.80447701045</v>
      </c>
      <c r="D214" s="42">
        <f>($A214/'Dados do Enunciado'!$A$11)*100</f>
        <v>110.80000000000001</v>
      </c>
      <c r="E214" s="43" t="str">
        <f>COMPLEX(($A214/$B$7)*'Dados do Enunciado'!$C$25, -($A214/$B$7)*'Dados do Enunciado'!$E$25)</f>
        <v>21,4045454545455+13,2653458615464i</v>
      </c>
      <c r="F214" s="43" t="str">
        <f>IMSUM(IMPRODUCT('Dados do Enunciado'!$A$17, 'Regul_Rend - Complet_FluxoConst'!$E214), 'Regul_Rend - Complet_FluxoConst'!$B$7)</f>
        <v>10968,131852714+113,565404165465i</v>
      </c>
      <c r="G214" s="43" t="str">
        <f>IMDIV($E214, 'Dados do Enunciado'!$G$11)</f>
        <v>1070,22727272728+663,26729307732i</v>
      </c>
      <c r="H214" s="43" t="str">
        <f>IMPRODUCT('Dados do Enunciado'!$G$11,'Regul_Rend - Complet_FluxoConst'!F214)</f>
        <v>219,36263705428+2,2713080833093i</v>
      </c>
      <c r="I214" s="44" t="str">
        <f>IMDIV(H214,'Vazio - Completo_FluxoConstante'!$B$16)</f>
        <v>9,42810351857203-27,3898002211223i</v>
      </c>
      <c r="J214" s="44" t="str">
        <f t="shared" si="23"/>
        <v>1079,65537624585+635,877492856198i</v>
      </c>
      <c r="K214" s="44" t="str">
        <f>IMSUM(IMPRODUCT('Dados do Enunciado'!$C$17,'Regul_Rend - Complet_FluxoConst'!J214),H214)</f>
        <v>215,222751542666+21,645526191278i</v>
      </c>
      <c r="L214" s="45" t="str">
        <f t="shared" si="24"/>
        <v>215,222751542666+21,645526191278i</v>
      </c>
      <c r="M214" s="45" t="str">
        <f>IMPRODUCT(IMDIV('Vazio - Completo_FluxoConstante'!$B$16,IMSUM('Dados do Enunciado'!$C$17,'Vazio - Completo_FluxoConstante'!$B$16)),'Regul_Rend - Complet_FluxoConst'!L214)</f>
        <v>214,774319752954+21,6006921662974i</v>
      </c>
      <c r="N214" s="45" t="str">
        <f>IMDIV(M214,'Dados do Enunciado'!$G$11)</f>
        <v>10738,7159876477+1080,03460831487i</v>
      </c>
      <c r="O214" s="45" t="str">
        <f t="shared" si="22"/>
        <v>10738,7159876477+1080,03460831487i</v>
      </c>
      <c r="P214" s="5" t="str">
        <f t="shared" si="26"/>
        <v>21,4045454545455+13,2653458615464i</v>
      </c>
      <c r="Q214" s="5" t="str">
        <f>IMSUM(IMPRODUCT('Vazio - Completo_FluxoConstante'!$H$21,'Regul_Rend - Complet_FluxoConst'!$P214),$B$7)</f>
        <v>10770,1063483738+968,487277814786i</v>
      </c>
      <c r="R214" s="44" t="str">
        <f>IMPRODUCT('Dados do Enunciado'!$G$11,'Regul_Rend - Complet_FluxoConst'!$Q214)</f>
        <v>215,402126967476+19,3697455562957i</v>
      </c>
      <c r="S214" s="44" t="str">
        <f>IMSUM(IMDIV('Regul_Rend - Complet_FluxoConst'!$R214,'Vazio - Completo_FluxoConstante'!$H$16),IMDIV($P214,'Dados do Enunciado'!$G$11))</f>
        <v>1078,54876694141+661,301482217897i</v>
      </c>
      <c r="T214" s="45" t="str">
        <f t="shared" si="27"/>
        <v>215,402126967476+19,3697455562957i</v>
      </c>
      <c r="U214" s="45" t="str">
        <f>IMDIV(T214, 'Dados do Enunciado'!$G$11)</f>
        <v>10770,1063483738+968,487277814785i</v>
      </c>
      <c r="V214" s="42">
        <f>IMREAL(IMPRODUCT(IMDIV(IMSUB(IMABS($O214), 'Regul_Rend - Complet_FluxoConst'!$B$7),'Regul_Rend - Complet_FluxoConst'!$B$7),100))</f>
        <v>-1.8828092254095801</v>
      </c>
      <c r="W214" s="46">
        <f>IMREAL(IMPRODUCT(IMDIV(IMSUB(IMABS($U214),'Regul_Rend - Complet_FluxoConst'!$B$7),'Regul_Rend - Complet_FluxoConst'!$B$7),100))</f>
        <v>-1.6948760982601601</v>
      </c>
      <c r="X214" s="42">
        <f t="shared" si="25"/>
        <v>95.660711599455297</v>
      </c>
      <c r="Y214" s="46">
        <f t="shared" si="28"/>
        <v>96.050706659683399</v>
      </c>
    </row>
    <row r="215" spans="1:25" x14ac:dyDescent="0.25">
      <c r="A215" s="42">
        <v>278000</v>
      </c>
      <c r="B215" s="42">
        <f>$A215*'Dados do Enunciado'!$C$25</f>
        <v>236300</v>
      </c>
      <c r="C215" s="42">
        <f>$A215*'Dados do Enunciado'!$E$25</f>
        <v>-146445.58716465309</v>
      </c>
      <c r="D215" s="42">
        <f>($A215/'Dados do Enunciado'!$A$11)*100</f>
        <v>111.20000000000002</v>
      </c>
      <c r="E215" s="43" t="str">
        <f>COMPLEX(($A215/$B$7)*'Dados do Enunciado'!$C$25, -($A215/$B$7)*'Dados do Enunciado'!$E$25)</f>
        <v>21,4818181818182+13,3132351967866i</v>
      </c>
      <c r="F215" s="43" t="str">
        <f>IMSUM(IMPRODUCT('Dados do Enunciado'!$A$17, 'Regul_Rend - Complet_FluxoConst'!$E215), 'Regul_Rend - Complet_FluxoConst'!$B$7)</f>
        <v>10968,0168052508+113,975387574004i</v>
      </c>
      <c r="G215" s="43" t="str">
        <f>IMDIV($E215, 'Dados do Enunciado'!$G$11)</f>
        <v>1074,09090909091+665,66175983933i</v>
      </c>
      <c r="H215" s="43" t="str">
        <f>IMPRODUCT('Dados do Enunciado'!$G$11,'Regul_Rend - Complet_FluxoConst'!F215)</f>
        <v>219,360336105016+2,27950775148008i</v>
      </c>
      <c r="I215" s="44" t="str">
        <f>IMDIV(H215,'Vazio - Completo_FluxoConstante'!$B$16)</f>
        <v>9,42903496604007-27,3891701491161i</v>
      </c>
      <c r="J215" s="44" t="str">
        <f t="shared" si="23"/>
        <v>1083,51994405695+638,272589690214i</v>
      </c>
      <c r="K215" s="44" t="str">
        <f>IMSUM(IMPRODUCT('Dados do Enunciado'!$C$17,'Regul_Rend - Complet_FluxoConst'!J215),H215)</f>
        <v>215,203846979948+21,7236698607854i</v>
      </c>
      <c r="L215" s="45" t="str">
        <f t="shared" si="24"/>
        <v>215,203846979948+21,7236698607854i</v>
      </c>
      <c r="M215" s="45" t="str">
        <f>IMPRODUCT(IMDIV('Vazio - Completo_FluxoConstante'!$B$16,IMSUM('Dados do Enunciado'!$C$17,'Vazio - Completo_FluxoConstante'!$B$16)),'Regul_Rend - Complet_FluxoConst'!L215)</f>
        <v>214,755454481303+21,6786730044428i</v>
      </c>
      <c r="N215" s="45" t="str">
        <f>IMDIV(M215,'Dados do Enunciado'!$G$11)</f>
        <v>10737,7727240651+1083,93365022214i</v>
      </c>
      <c r="O215" s="45" t="str">
        <f t="shared" si="22"/>
        <v>10737,7727240651+1083,93365022214i</v>
      </c>
      <c r="P215" s="5" t="str">
        <f t="shared" si="26"/>
        <v>21,4818181818182+13,3132351967866i</v>
      </c>
      <c r="Q215" s="5" t="str">
        <f>IMSUM(IMPRODUCT('Vazio - Completo_FluxoConstante'!$H$21,'Regul_Rend - Complet_FluxoConst'!$P215),$B$7)</f>
        <v>10769,2764073932+971,983621778015i</v>
      </c>
      <c r="R215" s="44" t="str">
        <f>IMPRODUCT('Dados do Enunciado'!$G$11,'Regul_Rend - Complet_FluxoConst'!$Q215)</f>
        <v>215,385528147864+19,4396724355603i</v>
      </c>
      <c r="S215" s="44" t="str">
        <f>IMSUM(IMDIV('Regul_Rend - Complet_FluxoConst'!$R215,'Vazio - Completo_FluxoConstante'!$H$16),IMDIV($P215,'Dados do Enunciado'!$G$11))</f>
        <v>1082,41265473497+663,698779296097i</v>
      </c>
      <c r="T215" s="45" t="str">
        <f t="shared" si="27"/>
        <v>215,385528147864+19,4396724355603i</v>
      </c>
      <c r="U215" s="45" t="str">
        <f>IMDIV(T215, 'Dados do Enunciado'!$G$11)</f>
        <v>10769,2764073932+971,983621778015i</v>
      </c>
      <c r="V215" s="42">
        <f>IMREAL(IMPRODUCT(IMDIV(IMSUB(IMABS($O215), 'Regul_Rend - Complet_FluxoConst'!$B$7),'Regul_Rend - Complet_FluxoConst'!$B$7),100))</f>
        <v>-1.88778762304435</v>
      </c>
      <c r="W215" s="46">
        <f>IMREAL(IMPRODUCT(IMDIV(IMSUB(IMABS($U215),'Regul_Rend - Complet_FluxoConst'!$B$7),'Regul_Rend - Complet_FluxoConst'!$B$7),100))</f>
        <v>-1.6995386457105499</v>
      </c>
      <c r="X215" s="42">
        <f t="shared" si="25"/>
        <v>95.651254663395207</v>
      </c>
      <c r="Y215" s="46">
        <f t="shared" si="28"/>
        <v>96.042032573133497</v>
      </c>
    </row>
    <row r="216" spans="1:25" x14ac:dyDescent="0.25">
      <c r="A216" s="42">
        <v>279000</v>
      </c>
      <c r="B216" s="42">
        <f>$A216*'Dados do Enunciado'!$C$25</f>
        <v>237150</v>
      </c>
      <c r="C216" s="42">
        <f>$A216*'Dados do Enunciado'!$E$25</f>
        <v>-146972.36985229573</v>
      </c>
      <c r="D216" s="42">
        <f>($A216/'Dados do Enunciado'!$A$11)*100</f>
        <v>111.60000000000001</v>
      </c>
      <c r="E216" s="43" t="str">
        <f>COMPLEX(($A216/$B$7)*'Dados do Enunciado'!$C$25, -($A216/$B$7)*'Dados do Enunciado'!$E$25)</f>
        <v>21,5590909090909+13,3611245320269i</v>
      </c>
      <c r="F216" s="43" t="str">
        <f>IMSUM(IMPRODUCT('Dados do Enunciado'!$A$17, 'Regul_Rend - Complet_FluxoConst'!$E216), 'Regul_Rend - Complet_FluxoConst'!$B$7)</f>
        <v>10967,9017577877+114,385370982544i</v>
      </c>
      <c r="G216" s="43" t="str">
        <f>IMDIV($E216, 'Dados do Enunciado'!$G$11)</f>
        <v>1077,95454545455+668,056226601345i</v>
      </c>
      <c r="H216" s="43" t="str">
        <f>IMPRODUCT('Dados do Enunciado'!$G$11,'Regul_Rend - Complet_FluxoConst'!F216)</f>
        <v>219,358035155754+2,28770741965088i</v>
      </c>
      <c r="I216" s="44" t="str">
        <f>IMDIV(H216,'Vazio - Completo_FluxoConstante'!$B$16)</f>
        <v>9,42996641350819-27,38854007711i</v>
      </c>
      <c r="J216" s="44" t="str">
        <f t="shared" si="23"/>
        <v>1087,38451186806+640,667686524235i</v>
      </c>
      <c r="K216" s="44" t="str">
        <f>IMSUM(IMPRODUCT('Dados do Enunciado'!$C$17,'Regul_Rend - Complet_FluxoConst'!J216),H216)</f>
        <v>215,184942417231+21,801813530293i</v>
      </c>
      <c r="L216" s="45" t="str">
        <f t="shared" si="24"/>
        <v>215,184942417231+21,801813530293i</v>
      </c>
      <c r="M216" s="45" t="str">
        <f>IMPRODUCT(IMDIV('Vazio - Completo_FluxoConstante'!$B$16,IMSUM('Dados do Enunciado'!$C$17,'Vazio - Completo_FluxoConstante'!$B$16)),'Regul_Rend - Complet_FluxoConst'!L216)</f>
        <v>214,736589209654+21,7566538425884i</v>
      </c>
      <c r="N216" s="45" t="str">
        <f>IMDIV(M216,'Dados do Enunciado'!$G$11)</f>
        <v>10736,8294604827+1087,83269212942i</v>
      </c>
      <c r="O216" s="45" t="str">
        <f t="shared" si="22"/>
        <v>10736,8294604827+1087,83269212942i</v>
      </c>
      <c r="P216" s="5" t="str">
        <f t="shared" si="26"/>
        <v>21,5590909090909+13,3611245320269i</v>
      </c>
      <c r="Q216" s="5" t="str">
        <f>IMSUM(IMPRODUCT('Vazio - Completo_FluxoConstante'!$H$21,'Regul_Rend - Complet_FluxoConst'!$P216),$B$7)</f>
        <v>10768,4464664126+975,479965741245i</v>
      </c>
      <c r="R216" s="44" t="str">
        <f>IMPRODUCT('Dados do Enunciado'!$G$11,'Regul_Rend - Complet_FluxoConst'!$Q216)</f>
        <v>215,368929328252+19,5095993148249i</v>
      </c>
      <c r="S216" s="44" t="str">
        <f>IMSUM(IMDIV('Regul_Rend - Complet_FluxoConst'!$R216,'Vazio - Completo_FluxoConstante'!$H$16),IMDIV($P216,'Dados do Enunciado'!$G$11))</f>
        <v>1086,27654252854+666,096076374302i</v>
      </c>
      <c r="T216" s="45" t="str">
        <f t="shared" si="27"/>
        <v>215,368929328252+19,5095993148249i</v>
      </c>
      <c r="U216" s="45" t="str">
        <f>IMDIV(T216, 'Dados do Enunciado'!$G$11)</f>
        <v>10768,4464664126+975,479965741245i</v>
      </c>
      <c r="V216" s="42">
        <f>IMREAL(IMPRODUCT(IMDIV(IMSUB(IMABS($O216), 'Regul_Rend - Complet_FluxoConst'!$B$7),'Regul_Rend - Complet_FluxoConst'!$B$7),100))</f>
        <v>-1.89275271732117</v>
      </c>
      <c r="W216" s="46">
        <f>IMREAL(IMPRODUCT(IMDIV(IMSUB(IMABS($U216),'Regul_Rend - Complet_FluxoConst'!$B$7),'Regul_Rend - Complet_FluxoConst'!$B$7),100))</f>
        <v>-1.7041905572117699</v>
      </c>
      <c r="X216" s="42">
        <f t="shared" si="25"/>
        <v>95.641779344326409</v>
      </c>
      <c r="Y216" s="46">
        <f t="shared" si="28"/>
        <v>96.033341717287101</v>
      </c>
    </row>
    <row r="217" spans="1:25" x14ac:dyDescent="0.25">
      <c r="A217" s="42">
        <v>280000</v>
      </c>
      <c r="B217" s="42">
        <f>$A217*'Dados do Enunciado'!$C$25</f>
        <v>238000</v>
      </c>
      <c r="C217" s="42">
        <f>$A217*'Dados do Enunciado'!$E$25</f>
        <v>-147499.15253993837</v>
      </c>
      <c r="D217" s="42">
        <f>($A217/'Dados do Enunciado'!$A$11)*100</f>
        <v>112.00000000000001</v>
      </c>
      <c r="E217" s="43" t="str">
        <f>COMPLEX(($A217/$B$7)*'Dados do Enunciado'!$C$25, -($A217/$B$7)*'Dados do Enunciado'!$E$25)</f>
        <v>21,6363636363636+13,4090138672671i</v>
      </c>
      <c r="F217" s="43" t="str">
        <f>IMSUM(IMPRODUCT('Dados do Enunciado'!$A$17, 'Regul_Rend - Complet_FluxoConst'!$E217), 'Regul_Rend - Complet_FluxoConst'!$B$7)</f>
        <v>10967,7867103246+114,795354391083i</v>
      </c>
      <c r="G217" s="43" t="str">
        <f>IMDIV($E217, 'Dados do Enunciado'!$G$11)</f>
        <v>1081,81818181818+670,450693363355i</v>
      </c>
      <c r="H217" s="43" t="str">
        <f>IMPRODUCT('Dados do Enunciado'!$G$11,'Regul_Rend - Complet_FluxoConst'!F217)</f>
        <v>219,355734206492+2,29590708782166i</v>
      </c>
      <c r="I217" s="44" t="str">
        <f>IMDIV(H217,'Vazio - Completo_FluxoConstante'!$B$16)</f>
        <v>9,43089786097631-27,387910005104i</v>
      </c>
      <c r="J217" s="44" t="str">
        <f t="shared" si="23"/>
        <v>1091,24907967916+643,062783358251i</v>
      </c>
      <c r="K217" s="44" t="str">
        <f>IMSUM(IMPRODUCT('Dados do Enunciado'!$C$17,'Regul_Rend - Complet_FluxoConst'!J217),H217)</f>
        <v>215,166037854514+21,8799571998004i</v>
      </c>
      <c r="L217" s="45" t="str">
        <f t="shared" si="24"/>
        <v>215,166037854514+21,8799571998004i</v>
      </c>
      <c r="M217" s="45" t="str">
        <f>IMPRODUCT(IMDIV('Vazio - Completo_FluxoConstante'!$B$16,IMSUM('Dados do Enunciado'!$C$17,'Vazio - Completo_FluxoConstante'!$B$16)),'Regul_Rend - Complet_FluxoConst'!L217)</f>
        <v>214,717723938004+21,8346346807338i</v>
      </c>
      <c r="N217" s="45" t="str">
        <f>IMDIV(M217,'Dados do Enunciado'!$G$11)</f>
        <v>10735,8861969002+1091,73173403669i</v>
      </c>
      <c r="O217" s="45" t="str">
        <f t="shared" si="22"/>
        <v>10735,8861969002+1091,73173403669i</v>
      </c>
      <c r="P217" s="5" t="str">
        <f t="shared" si="26"/>
        <v>21,6363636363636+13,4090138672671i</v>
      </c>
      <c r="Q217" s="5" t="str">
        <f>IMSUM(IMPRODUCT('Vazio - Completo_FluxoConstante'!$H$21,'Regul_Rend - Complet_FluxoConst'!$P217),$B$7)</f>
        <v>10767,616525432+978,976309704474i</v>
      </c>
      <c r="R217" s="44" t="str">
        <f>IMPRODUCT('Dados do Enunciado'!$G$11,'Regul_Rend - Complet_FluxoConst'!$Q217)</f>
        <v>215,35233050864+19,5795261940895i</v>
      </c>
      <c r="S217" s="44" t="str">
        <f>IMSUM(IMDIV('Regul_Rend - Complet_FluxoConst'!$R217,'Vazio - Completo_FluxoConstante'!$H$16),IMDIV($P217,'Dados do Enunciado'!$G$11))</f>
        <v>1090,1404303221+668,493373452502i</v>
      </c>
      <c r="T217" s="45" t="str">
        <f t="shared" si="27"/>
        <v>215,35233050864+19,5795261940895i</v>
      </c>
      <c r="U217" s="45" t="str">
        <f>IMDIV(T217, 'Dados do Enunciado'!$G$11)</f>
        <v>10767,616525432+978,976309704475i</v>
      </c>
      <c r="V217" s="42">
        <f>IMREAL(IMPRODUCT(IMDIV(IMSUB(IMABS($O217), 'Regul_Rend - Complet_FluxoConst'!$B$7),'Regul_Rend - Complet_FluxoConst'!$B$7),100))</f>
        <v>-1.8977045062229501</v>
      </c>
      <c r="W217" s="46">
        <f>IMREAL(IMPRODUCT(IMDIV(IMSUB(IMABS($U217),'Regul_Rend - Complet_FluxoConst'!$B$7),'Regul_Rend - Complet_FluxoConst'!$B$7),100))</f>
        <v>-1.7088318312536801</v>
      </c>
      <c r="X217" s="42">
        <f t="shared" si="25"/>
        <v>95.632285870681997</v>
      </c>
      <c r="Y217" s="46">
        <f t="shared" si="28"/>
        <v>96.024634298096203</v>
      </c>
    </row>
    <row r="218" spans="1:25" x14ac:dyDescent="0.25">
      <c r="A218" s="42">
        <v>281000</v>
      </c>
      <c r="B218" s="42">
        <f>$A218*'Dados do Enunciado'!$C$25</f>
        <v>238850</v>
      </c>
      <c r="C218" s="42">
        <f>$A218*'Dados do Enunciado'!$E$25</f>
        <v>-148025.93522758101</v>
      </c>
      <c r="D218" s="42">
        <f>($A218/'Dados do Enunciado'!$A$11)*100</f>
        <v>112.4</v>
      </c>
      <c r="E218" s="43" t="str">
        <f>COMPLEX(($A218/$B$7)*'Dados do Enunciado'!$C$25, -($A218/$B$7)*'Dados do Enunciado'!$E$25)</f>
        <v>21,7136363636364+13,4569032025074i</v>
      </c>
      <c r="F218" s="43" t="str">
        <f>IMSUM(IMPRODUCT('Dados do Enunciado'!$A$17, 'Regul_Rend - Complet_FluxoConst'!$E218), 'Regul_Rend - Complet_FluxoConst'!$B$7)</f>
        <v>10967,6716628614+115,205337799623i</v>
      </c>
      <c r="G218" s="43" t="str">
        <f>IMDIV($E218, 'Dados do Enunciado'!$G$11)</f>
        <v>1085,68181818182+672,84516012537i</v>
      </c>
      <c r="H218" s="43" t="str">
        <f>IMPRODUCT('Dados do Enunciado'!$G$11,'Regul_Rend - Complet_FluxoConst'!F218)</f>
        <v>219,353433257228+2,30410675599246i</v>
      </c>
      <c r="I218" s="44" t="str">
        <f>IMDIV(H218,'Vazio - Completo_FluxoConstante'!$B$16)</f>
        <v>9,43182930844435-27,3872799330978i</v>
      </c>
      <c r="J218" s="44" t="str">
        <f t="shared" si="23"/>
        <v>1095,11364749026+645,457880192272i</v>
      </c>
      <c r="K218" s="44" t="str">
        <f>IMSUM(IMPRODUCT('Dados do Enunciado'!$C$17,'Regul_Rend - Complet_FluxoConst'!J218),H218)</f>
        <v>215,147133291795+21,9581008693078i</v>
      </c>
      <c r="L218" s="45" t="str">
        <f t="shared" si="24"/>
        <v>215,147133291795+21,9581008693078i</v>
      </c>
      <c r="M218" s="45" t="str">
        <f>IMPRODUCT(IMDIV('Vazio - Completo_FluxoConstante'!$B$16,IMSUM('Dados do Enunciado'!$C$17,'Vazio - Completo_FluxoConstante'!$B$16)),'Regul_Rend - Complet_FluxoConst'!L218)</f>
        <v>214,698858666352+21,9126155188793i</v>
      </c>
      <c r="N218" s="45" t="str">
        <f>IMDIV(M218,'Dados do Enunciado'!$G$11)</f>
        <v>10734,9429333176+1095,63077594396i</v>
      </c>
      <c r="O218" s="45" t="str">
        <f t="shared" si="22"/>
        <v>10734,9429333176+1095,63077594396i</v>
      </c>
      <c r="P218" s="5" t="str">
        <f t="shared" si="26"/>
        <v>21,7136363636364+13,4569032025074i</v>
      </c>
      <c r="Q218" s="5" t="str">
        <f>IMSUM(IMPRODUCT('Vazio - Completo_FluxoConstante'!$H$21,'Regul_Rend - Complet_FluxoConst'!$P218),$B$7)</f>
        <v>10766,7865844514+982,472653667708i</v>
      </c>
      <c r="R218" s="44" t="str">
        <f>IMPRODUCT('Dados do Enunciado'!$G$11,'Regul_Rend - Complet_FluxoConst'!$Q218)</f>
        <v>215,335731689028+19,6494530733542i</v>
      </c>
      <c r="S218" s="44" t="str">
        <f>IMSUM(IMDIV('Regul_Rend - Complet_FluxoConst'!$R218,'Vazio - Completo_FluxoConstante'!$H$16),IMDIV($P218,'Dados do Enunciado'!$G$11))</f>
        <v>1094,00431811567+670,890670530707i</v>
      </c>
      <c r="T218" s="45" t="str">
        <f t="shared" si="27"/>
        <v>215,335731689028+19,6494530733542i</v>
      </c>
      <c r="U218" s="45" t="str">
        <f>IMDIV(T218, 'Dados do Enunciado'!$G$11)</f>
        <v>10766,7865844514+982,47265366771i</v>
      </c>
      <c r="V218" s="42">
        <f>IMREAL(IMPRODUCT(IMDIV(IMSUB(IMABS($O218), 'Regul_Rend - Complet_FluxoConst'!$B$7),'Regul_Rend - Complet_FluxoConst'!$B$7),100))</f>
        <v>-1.9026429877347699</v>
      </c>
      <c r="W218" s="46">
        <f>IMREAL(IMPRODUCT(IMDIV(IMSUB(IMABS($U218),'Regul_Rend - Complet_FluxoConst'!$B$7),'Regul_Rend - Complet_FluxoConst'!$B$7),100))</f>
        <v>-1.71346246632937</v>
      </c>
      <c r="X218" s="42">
        <f t="shared" si="25"/>
        <v>95.622774467651396</v>
      </c>
      <c r="Y218" s="46">
        <f t="shared" si="28"/>
        <v>96.015910518584604</v>
      </c>
    </row>
    <row r="219" spans="1:25" x14ac:dyDescent="0.25">
      <c r="A219" s="42">
        <v>282000</v>
      </c>
      <c r="B219" s="42">
        <f>$A219*'Dados do Enunciado'!$C$25</f>
        <v>239700</v>
      </c>
      <c r="C219" s="42">
        <f>$A219*'Dados do Enunciado'!$E$25</f>
        <v>-148552.71791522365</v>
      </c>
      <c r="D219" s="42">
        <f>($A219/'Dados do Enunciado'!$A$11)*100</f>
        <v>112.79999999999998</v>
      </c>
      <c r="E219" s="43" t="str">
        <f>COMPLEX(($A219/$B$7)*'Dados do Enunciado'!$C$25, -($A219/$B$7)*'Dados do Enunciado'!$E$25)</f>
        <v>21,7909090909091+13,5047925377476i</v>
      </c>
      <c r="F219" s="43" t="str">
        <f>IMSUM(IMPRODUCT('Dados do Enunciado'!$A$17, 'Regul_Rend - Complet_FluxoConst'!$E219), 'Regul_Rend - Complet_FluxoConst'!$B$7)</f>
        <v>10967,5566153983+115,615321208163i</v>
      </c>
      <c r="G219" s="43" t="str">
        <f>IMDIV($E219, 'Dados do Enunciado'!$G$11)</f>
        <v>1089,54545454545+675,23962688738i</v>
      </c>
      <c r="H219" s="43" t="str">
        <f>IMPRODUCT('Dados do Enunciado'!$G$11,'Regul_Rend - Complet_FluxoConst'!F219)</f>
        <v>219,351132307966+2,31230642416326i</v>
      </c>
      <c r="I219" s="44" t="str">
        <f>IMDIV(H219,'Vazio - Completo_FluxoConstante'!$B$16)</f>
        <v>9,43276075591247-27,3866498610917i</v>
      </c>
      <c r="J219" s="44" t="str">
        <f t="shared" si="23"/>
        <v>1098,97821530136+647,852977026288i</v>
      </c>
      <c r="K219" s="44" t="str">
        <f>IMSUM(IMPRODUCT('Dados do Enunciado'!$C$17,'Regul_Rend - Complet_FluxoConst'!J219),H219)</f>
        <v>215,128228729078+22,0362445388151i</v>
      </c>
      <c r="L219" s="45" t="str">
        <f t="shared" si="24"/>
        <v>215,128228729078+22,0362445388151i</v>
      </c>
      <c r="M219" s="45" t="str">
        <f>IMPRODUCT(IMDIV('Vazio - Completo_FluxoConstante'!$B$16,IMSUM('Dados do Enunciado'!$C$17,'Vazio - Completo_FluxoConstante'!$B$16)),'Regul_Rend - Complet_FluxoConst'!L219)</f>
        <v>214,679993394702+21,9905963570246i</v>
      </c>
      <c r="N219" s="45" t="str">
        <f>IMDIV(M219,'Dados do Enunciado'!$G$11)</f>
        <v>10733,9996697351+1099,52981785123i</v>
      </c>
      <c r="O219" s="45" t="str">
        <f t="shared" si="22"/>
        <v>10733,9996697351+1099,52981785123i</v>
      </c>
      <c r="P219" s="5" t="str">
        <f t="shared" si="26"/>
        <v>21,7909090909091+13,5047925377476i</v>
      </c>
      <c r="Q219" s="5" t="str">
        <f>IMSUM(IMPRODUCT('Vazio - Completo_FluxoConstante'!$H$21,'Regul_Rend - Complet_FluxoConst'!$P219),$B$7)</f>
        <v>10765,9566434708+985,968997630936i</v>
      </c>
      <c r="R219" s="44" t="str">
        <f>IMPRODUCT('Dados do Enunciado'!$G$11,'Regul_Rend - Complet_FluxoConst'!$Q219)</f>
        <v>215,319132869416+19,7193799526187i</v>
      </c>
      <c r="S219" s="44" t="str">
        <f>IMSUM(IMDIV('Regul_Rend - Complet_FluxoConst'!$R219,'Vazio - Completo_FluxoConstante'!$H$16),IMDIV($P219,'Dados do Enunciado'!$G$11))</f>
        <v>1097,86820590923+673,287967608907i</v>
      </c>
      <c r="T219" s="45" t="str">
        <f t="shared" si="27"/>
        <v>215,319132869416+19,7193799526187i</v>
      </c>
      <c r="U219" s="45" t="str">
        <f>IMDIV(T219, 'Dados do Enunciado'!$G$11)</f>
        <v>10765,9566434708+985,968997630935i</v>
      </c>
      <c r="V219" s="42">
        <f>IMREAL(IMPRODUCT(IMDIV(IMSUB(IMABS($O219), 'Regul_Rend - Complet_FluxoConst'!$B$7),'Regul_Rend - Complet_FluxoConst'!$B$7),100))</f>
        <v>-1.9075681598449299</v>
      </c>
      <c r="W219" s="46">
        <f>IMREAL(IMPRODUCT(IMDIV(IMSUB(IMABS($U219),'Regul_Rend - Complet_FluxoConst'!$B$7),'Regul_Rend - Complet_FluxoConst'!$B$7),100))</f>
        <v>-1.7180824609350001</v>
      </c>
      <c r="X219" s="42">
        <f t="shared" si="25"/>
        <v>95.613245357236991</v>
      </c>
      <c r="Y219" s="46">
        <f t="shared" si="28"/>
        <v>96.007170578910191</v>
      </c>
    </row>
    <row r="220" spans="1:25" x14ac:dyDescent="0.25">
      <c r="A220" s="42">
        <v>283000</v>
      </c>
      <c r="B220" s="42">
        <f>$A220*'Dados do Enunciado'!$C$25</f>
        <v>240550</v>
      </c>
      <c r="C220" s="42">
        <f>$A220*'Dados do Enunciado'!$E$25</f>
        <v>-149079.50060286629</v>
      </c>
      <c r="D220" s="42">
        <f>($A220/'Dados do Enunciado'!$A$11)*100</f>
        <v>113.19999999999999</v>
      </c>
      <c r="E220" s="43" t="str">
        <f>COMPLEX(($A220/$B$7)*'Dados do Enunciado'!$C$25, -($A220/$B$7)*'Dados do Enunciado'!$E$25)</f>
        <v>21,8681818181818+13,5526818729878i</v>
      </c>
      <c r="F220" s="43" t="str">
        <f>IMSUM(IMPRODUCT('Dados do Enunciado'!$A$17, 'Regul_Rend - Complet_FluxoConst'!$E220), 'Regul_Rend - Complet_FluxoConst'!$B$7)</f>
        <v>10967,4415679352+116,025304616702i</v>
      </c>
      <c r="G220" s="43" t="str">
        <f>IMDIV($E220, 'Dados do Enunciado'!$G$11)</f>
        <v>1093,40909090909+677,63409364939i</v>
      </c>
      <c r="H220" s="43" t="str">
        <f>IMPRODUCT('Dados do Enunciado'!$G$11,'Regul_Rend - Complet_FluxoConst'!F220)</f>
        <v>219,348831358704+2,32050609233404i</v>
      </c>
      <c r="I220" s="44" t="str">
        <f>IMDIV(H220,'Vazio - Completo_FluxoConstante'!$B$16)</f>
        <v>9,43369220338059-27,3860197890857i</v>
      </c>
      <c r="J220" s="44" t="str">
        <f t="shared" si="23"/>
        <v>1102,84278311247+650,248073860304i</v>
      </c>
      <c r="K220" s="44" t="str">
        <f>IMSUM(IMPRODUCT('Dados do Enunciado'!$C$17,'Regul_Rend - Complet_FluxoConst'!J220),H220)</f>
        <v>215,109324166362+22,1143882083226i</v>
      </c>
      <c r="L220" s="45" t="str">
        <f t="shared" si="24"/>
        <v>215,109324166362+22,1143882083226i</v>
      </c>
      <c r="M220" s="45" t="str">
        <f>IMPRODUCT(IMDIV('Vazio - Completo_FluxoConstante'!$B$16,IMSUM('Dados do Enunciado'!$C$17,'Vazio - Completo_FluxoConstante'!$B$16)),'Regul_Rend - Complet_FluxoConst'!L220)</f>
        <v>214,661128123054+22,0685771951701i</v>
      </c>
      <c r="N220" s="45" t="str">
        <f>IMDIV(M220,'Dados do Enunciado'!$G$11)</f>
        <v>10733,0564061527+1103,42885975851i</v>
      </c>
      <c r="O220" s="45" t="str">
        <f t="shared" si="22"/>
        <v>10733,0564061527+1103,42885975851i</v>
      </c>
      <c r="P220" s="5" t="str">
        <f t="shared" si="26"/>
        <v>21,8681818181818+13,5526818729878i</v>
      </c>
      <c r="Q220" s="5" t="str">
        <f>IMSUM(IMPRODUCT('Vazio - Completo_FluxoConstante'!$H$21,'Regul_Rend - Complet_FluxoConst'!$P220),$B$7)</f>
        <v>10765,1267024902+989,465341594165i</v>
      </c>
      <c r="R220" s="44" t="str">
        <f>IMPRODUCT('Dados do Enunciado'!$G$11,'Regul_Rend - Complet_FluxoConst'!$Q220)</f>
        <v>215,302534049804+19,7893068318833i</v>
      </c>
      <c r="S220" s="44" t="str">
        <f>IMSUM(IMDIV('Regul_Rend - Complet_FluxoConst'!$R220,'Vazio - Completo_FluxoConstante'!$H$16),IMDIV($P220,'Dados do Enunciado'!$G$11))</f>
        <v>1101,7320937028+675,685264687107i</v>
      </c>
      <c r="T220" s="45" t="str">
        <f t="shared" si="27"/>
        <v>215,302534049804+19,7893068318833i</v>
      </c>
      <c r="U220" s="45" t="str">
        <f>IMDIV(T220, 'Dados do Enunciado'!$G$11)</f>
        <v>10765,1267024902+989,465341594165i</v>
      </c>
      <c r="V220" s="42">
        <f>IMREAL(IMPRODUCT(IMDIV(IMSUB(IMABS($O220), 'Regul_Rend - Complet_FluxoConst'!$B$7),'Regul_Rend - Complet_FluxoConst'!$B$7),100))</f>
        <v>-1.9124800205485</v>
      </c>
      <c r="W220" s="46">
        <f>IMREAL(IMPRODUCT(IMDIV(IMSUB(IMABS($U220),'Regul_Rend - Complet_FluxoConst'!$B$7),'Regul_Rend - Complet_FluxoConst'!$B$7),100))</f>
        <v>-1.72269181356997</v>
      </c>
      <c r="X220" s="42">
        <f t="shared" si="25"/>
        <v>95.603698758315304</v>
      </c>
      <c r="Y220" s="46">
        <f t="shared" si="28"/>
        <v>95.998414676405901</v>
      </c>
    </row>
    <row r="221" spans="1:25" x14ac:dyDescent="0.25">
      <c r="A221" s="42">
        <v>284000</v>
      </c>
      <c r="B221" s="42">
        <f>$A221*'Dados do Enunciado'!$C$25</f>
        <v>241400</v>
      </c>
      <c r="C221" s="42">
        <f>$A221*'Dados do Enunciado'!$E$25</f>
        <v>-149606.2832905089</v>
      </c>
      <c r="D221" s="42">
        <f>($A221/'Dados do Enunciado'!$A$11)*100</f>
        <v>113.6</v>
      </c>
      <c r="E221" s="43" t="str">
        <f>COMPLEX(($A221/$B$7)*'Dados do Enunciado'!$C$25, -($A221/$B$7)*'Dados do Enunciado'!$E$25)</f>
        <v>21,9454545454545+13,6005712082281i</v>
      </c>
      <c r="F221" s="43" t="str">
        <f>IMSUM(IMPRODUCT('Dados do Enunciado'!$A$17, 'Regul_Rend - Complet_FluxoConst'!$E221), 'Regul_Rend - Complet_FluxoConst'!$B$7)</f>
        <v>10967,3265204721+116,435288025242i</v>
      </c>
      <c r="G221" s="43" t="str">
        <f>IMDIV($E221, 'Dados do Enunciado'!$G$11)</f>
        <v>1097,27272727272+680,028560411405i</v>
      </c>
      <c r="H221" s="43" t="str">
        <f>IMPRODUCT('Dados do Enunciado'!$G$11,'Regul_Rend - Complet_FluxoConst'!F221)</f>
        <v>219,346530409442+2,32870576050484i</v>
      </c>
      <c r="I221" s="44" t="str">
        <f>IMDIV(H221,'Vazio - Completo_FluxoConstante'!$B$16)</f>
        <v>9,43462365084871-27,3853897170797i</v>
      </c>
      <c r="J221" s="44" t="str">
        <f t="shared" si="23"/>
        <v>1106,70735092357+652,643170694325i</v>
      </c>
      <c r="K221" s="44" t="str">
        <f>IMSUM(IMPRODUCT('Dados do Enunciado'!$C$17,'Regul_Rend - Complet_FluxoConst'!J221),H221)</f>
        <v>215,090419603645+22,19253187783i</v>
      </c>
      <c r="L221" s="45" t="str">
        <f t="shared" si="24"/>
        <v>215,090419603645+22,19253187783i</v>
      </c>
      <c r="M221" s="45" t="str">
        <f>IMPRODUCT(IMDIV('Vazio - Completo_FluxoConstante'!$B$16,IMSUM('Dados do Enunciado'!$C$17,'Vazio - Completo_FluxoConstante'!$B$16)),'Regul_Rend - Complet_FluxoConst'!L221)</f>
        <v>214,642262851404+22,1465580333156i</v>
      </c>
      <c r="N221" s="45" t="str">
        <f>IMDIV(M221,'Dados do Enunciado'!$G$11)</f>
        <v>10732,1131425702+1107,32790166578i</v>
      </c>
      <c r="O221" s="45" t="str">
        <f t="shared" si="22"/>
        <v>10732,1131425702+1107,32790166578i</v>
      </c>
      <c r="P221" s="5" t="str">
        <f t="shared" si="26"/>
        <v>21,9454545454545+13,6005712082281i</v>
      </c>
      <c r="Q221" s="5" t="str">
        <f>IMSUM(IMPRODUCT('Vazio - Completo_FluxoConstante'!$H$21,'Regul_Rend - Complet_FluxoConst'!$P221),$B$7)</f>
        <v>10764,2967615096+992,961685557395i</v>
      </c>
      <c r="R221" s="44" t="str">
        <f>IMPRODUCT('Dados do Enunciado'!$G$11,'Regul_Rend - Complet_FluxoConst'!$Q221)</f>
        <v>215,285935230192+19,8592337111479i</v>
      </c>
      <c r="S221" s="44" t="str">
        <f>IMSUM(IMDIV('Regul_Rend - Complet_FluxoConst'!$R221,'Vazio - Completo_FluxoConstante'!$H$16),IMDIV($P221,'Dados do Enunciado'!$G$11))</f>
        <v>1105,59598149636+678,082561765311i</v>
      </c>
      <c r="T221" s="45" t="str">
        <f t="shared" si="27"/>
        <v>215,285935230192+19,8592337111479i</v>
      </c>
      <c r="U221" s="45" t="str">
        <f>IMDIV(T221, 'Dados do Enunciado'!$G$11)</f>
        <v>10764,2967615096+992,961685557395i</v>
      </c>
      <c r="V221" s="42">
        <f>IMREAL(IMPRODUCT(IMDIV(IMSUB(IMABS($O221), 'Regul_Rend - Complet_FluxoConst'!$B$7),'Regul_Rend - Complet_FluxoConst'!$B$7),100))</f>
        <v>-1.9173785678475199</v>
      </c>
      <c r="W221" s="46">
        <f>IMREAL(IMPRODUCT(IMDIV(IMSUB(IMABS($U221),'Regul_Rend - Complet_FluxoConst'!$B$7),'Regul_Rend - Complet_FluxoConst'!$B$7),100))</f>
        <v>-1.72729052273687</v>
      </c>
      <c r="X221" s="42">
        <f t="shared" si="25"/>
        <v>95.594134886690199</v>
      </c>
      <c r="Y221" s="46">
        <f t="shared" si="28"/>
        <v>95.989643005636708</v>
      </c>
    </row>
    <row r="222" spans="1:25" x14ac:dyDescent="0.25">
      <c r="A222" s="42">
        <v>285000</v>
      </c>
      <c r="B222" s="42">
        <f>$A222*'Dados do Enunciado'!$C$25</f>
        <v>242250</v>
      </c>
      <c r="C222" s="42">
        <f>$A222*'Dados do Enunciado'!$E$25</f>
        <v>-150133.06597815154</v>
      </c>
      <c r="D222" s="42">
        <f>($A222/'Dados do Enunciado'!$A$11)*100</f>
        <v>113.99999999999999</v>
      </c>
      <c r="E222" s="43" t="str">
        <f>COMPLEX(($A222/$B$7)*'Dados do Enunciado'!$C$25, -($A222/$B$7)*'Dados do Enunciado'!$E$25)</f>
        <v>22,0227272727273+13,6484605434683i</v>
      </c>
      <c r="F222" s="43" t="str">
        <f>IMSUM(IMPRODUCT('Dados do Enunciado'!$A$17, 'Regul_Rend - Complet_FluxoConst'!$E222), 'Regul_Rend - Complet_FluxoConst'!$B$7)</f>
        <v>10967,2114730089+116,845271433782i</v>
      </c>
      <c r="G222" s="43" t="str">
        <f>IMDIV($E222, 'Dados do Enunciado'!$G$11)</f>
        <v>1101,13636363636+682,423027173415i</v>
      </c>
      <c r="H222" s="43" t="str">
        <f>IMPRODUCT('Dados do Enunciado'!$G$11,'Regul_Rend - Complet_FluxoConst'!F222)</f>
        <v>219,344229460178+2,33690542867564i</v>
      </c>
      <c r="I222" s="44" t="str">
        <f>IMDIV(H222,'Vazio - Completo_FluxoConstante'!$B$16)</f>
        <v>9,43555509831675-27,3847596450734i</v>
      </c>
      <c r="J222" s="44" t="str">
        <f t="shared" si="23"/>
        <v>1110,57191873468+655,038267528342i</v>
      </c>
      <c r="K222" s="44" t="str">
        <f>IMSUM(IMPRODUCT('Dados do Enunciado'!$C$17,'Regul_Rend - Complet_FluxoConst'!J222),H222)</f>
        <v>215,071515040926+22,2706755473375i</v>
      </c>
      <c r="L222" s="45" t="str">
        <f t="shared" si="24"/>
        <v>215,071515040926+22,2706755473375i</v>
      </c>
      <c r="M222" s="45" t="str">
        <f>IMPRODUCT(IMDIV('Vazio - Completo_FluxoConstante'!$B$16,IMSUM('Dados do Enunciado'!$C$17,'Vazio - Completo_FluxoConstante'!$B$16)),'Regul_Rend - Complet_FluxoConst'!L222)</f>
        <v>214,623397579752+22,2245388714611i</v>
      </c>
      <c r="N222" s="45" t="str">
        <f>IMDIV(M222,'Dados do Enunciado'!$G$11)</f>
        <v>10731,1698789876+1111,22694357305i</v>
      </c>
      <c r="O222" s="45" t="str">
        <f t="shared" si="22"/>
        <v>10731,1698789876+1111,22694357305i</v>
      </c>
      <c r="P222" s="5" t="str">
        <f t="shared" si="26"/>
        <v>22,0227272727273+13,6484605434683i</v>
      </c>
      <c r="Q222" s="5" t="str">
        <f>IMSUM(IMPRODUCT('Vazio - Completo_FluxoConstante'!$H$21,'Regul_Rend - Complet_FluxoConst'!$P222),$B$7)</f>
        <v>10763,466820529+996,458029520627i</v>
      </c>
      <c r="R222" s="44" t="str">
        <f>IMPRODUCT('Dados do Enunciado'!$G$11,'Regul_Rend - Complet_FluxoConst'!$Q222)</f>
        <v>215,26933641058+19,9291605904125i</v>
      </c>
      <c r="S222" s="44" t="str">
        <f>IMSUM(IMDIV('Regul_Rend - Complet_FluxoConst'!$R222,'Vazio - Completo_FluxoConstante'!$H$16),IMDIV($P222,'Dados do Enunciado'!$G$11))</f>
        <v>1109,45986928993+680,479858843511i</v>
      </c>
      <c r="T222" s="45" t="str">
        <f t="shared" si="27"/>
        <v>215,26933641058+19,9291605904125i</v>
      </c>
      <c r="U222" s="45" t="str">
        <f>IMDIV(T222, 'Dados do Enunciado'!$G$11)</f>
        <v>10763,466820529+996,458029520625i</v>
      </c>
      <c r="V222" s="42">
        <f>IMREAL(IMPRODUCT(IMDIV(IMSUB(IMABS($O222), 'Regul_Rend - Complet_FluxoConst'!$B$7),'Regul_Rend - Complet_FluxoConst'!$B$7),100))</f>
        <v>-1.9222637997470899</v>
      </c>
      <c r="W222" s="46">
        <f>IMREAL(IMPRODUCT(IMDIV(IMSUB(IMABS($U222),'Regul_Rend - Complet_FluxoConst'!$B$7),'Regul_Rend - Complet_FluxoConst'!$B$7),100))</f>
        <v>-1.73187858694135</v>
      </c>
      <c r="X222" s="42">
        <f t="shared" si="25"/>
        <v>95.584553955142098</v>
      </c>
      <c r="Y222" s="46">
        <f t="shared" si="28"/>
        <v>95.980855758441393</v>
      </c>
    </row>
    <row r="223" spans="1:25" x14ac:dyDescent="0.25">
      <c r="A223" s="42">
        <v>286000</v>
      </c>
      <c r="B223" s="42">
        <f>$A223*'Dados do Enunciado'!$C$25</f>
        <v>243100</v>
      </c>
      <c r="C223" s="42">
        <f>$A223*'Dados do Enunciado'!$E$25</f>
        <v>-150659.84866579418</v>
      </c>
      <c r="D223" s="42">
        <f>($A223/'Dados do Enunciado'!$A$11)*100</f>
        <v>114.39999999999999</v>
      </c>
      <c r="E223" s="43" t="str">
        <f>COMPLEX(($A223/$B$7)*'Dados do Enunciado'!$C$25, -($A223/$B$7)*'Dados do Enunciado'!$E$25)</f>
        <v>22,1+13,6963498787086i</v>
      </c>
      <c r="F223" s="43" t="str">
        <f>IMSUM(IMPRODUCT('Dados do Enunciado'!$A$17, 'Regul_Rend - Complet_FluxoConst'!$E223), 'Regul_Rend - Complet_FluxoConst'!$B$7)</f>
        <v>10967,0964255458+117,255254842321i</v>
      </c>
      <c r="G223" s="43" t="str">
        <f>IMDIV($E223, 'Dados do Enunciado'!$G$11)</f>
        <v>1105+684,81749393543i</v>
      </c>
      <c r="H223" s="43" t="str">
        <f>IMPRODUCT('Dados do Enunciado'!$G$11,'Regul_Rend - Complet_FluxoConst'!F223)</f>
        <v>219,341928510916+2,34510509684642i</v>
      </c>
      <c r="I223" s="44" t="str">
        <f>IMDIV(H223,'Vazio - Completo_FluxoConstante'!$B$16)</f>
        <v>9,43648654578487-27,3841295730674i</v>
      </c>
      <c r="J223" s="44" t="str">
        <f t="shared" si="23"/>
        <v>1114,43648654578+657,433364362363i</v>
      </c>
      <c r="K223" s="44" t="str">
        <f>IMSUM(IMPRODUCT('Dados do Enunciado'!$C$17,'Regul_Rend - Complet_FluxoConst'!J223),H223)</f>
        <v>215,052610478209+22,3488192168449i</v>
      </c>
      <c r="L223" s="45" t="str">
        <f t="shared" si="24"/>
        <v>215,052610478209+22,3488192168449i</v>
      </c>
      <c r="M223" s="45" t="str">
        <f>IMPRODUCT(IMDIV('Vazio - Completo_FluxoConstante'!$B$16,IMSUM('Dados do Enunciado'!$C$17,'Vazio - Completo_FluxoConstante'!$B$16)),'Regul_Rend - Complet_FluxoConst'!L223)</f>
        <v>214,604532308103+22,3025197096065i</v>
      </c>
      <c r="N223" s="45" t="str">
        <f>IMDIV(M223,'Dados do Enunciado'!$G$11)</f>
        <v>10730,2266154051+1115,12598548032i</v>
      </c>
      <c r="O223" s="45" t="str">
        <f t="shared" si="22"/>
        <v>10730,2266154051+1115,12598548032i</v>
      </c>
      <c r="P223" s="5" t="str">
        <f t="shared" si="26"/>
        <v>22,1+13,6963498787086i</v>
      </c>
      <c r="Q223" s="5" t="str">
        <f>IMSUM(IMPRODUCT('Vazio - Completo_FluxoConstante'!$H$21,'Regul_Rend - Complet_FluxoConst'!$P223),$B$7)</f>
        <v>10762,6368795484+999,954373483857i</v>
      </c>
      <c r="R223" s="44" t="str">
        <f>IMPRODUCT('Dados do Enunciado'!$G$11,'Regul_Rend - Complet_FluxoConst'!$Q223)</f>
        <v>215,252737590968+19,9990874696771i</v>
      </c>
      <c r="S223" s="44" t="str">
        <f>IMSUM(IMDIV('Regul_Rend - Complet_FluxoConst'!$R223,'Vazio - Completo_FluxoConstante'!$H$16),IMDIV($P223,'Dados do Enunciado'!$G$11))</f>
        <v>1113,3237570835+682,877155921716i</v>
      </c>
      <c r="T223" s="45" t="str">
        <f t="shared" si="27"/>
        <v>215,252737590968+19,9990874696771i</v>
      </c>
      <c r="U223" s="45" t="str">
        <f>IMDIV(T223, 'Dados do Enunciado'!$G$11)</f>
        <v>10762,6368795484+999,954373483855i</v>
      </c>
      <c r="V223" s="42">
        <f>IMREAL(IMPRODUCT(IMDIV(IMSUB(IMABS($O223), 'Regul_Rend - Complet_FluxoConst'!$B$7),'Regul_Rend - Complet_FluxoConst'!$B$7),100))</f>
        <v>-1.92713571425563</v>
      </c>
      <c r="W223" s="46">
        <f>IMREAL(IMPRODUCT(IMDIV(IMSUB(IMABS($U223),'Regul_Rend - Complet_FluxoConst'!$B$7),'Regul_Rend - Complet_FluxoConst'!$B$7),100))</f>
        <v>-1.73645600469241</v>
      </c>
      <c r="X223" s="42">
        <f t="shared" si="25"/>
        <v>95.574956173484907</v>
      </c>
      <c r="Y223" s="46">
        <f t="shared" si="28"/>
        <v>95.972053123985404</v>
      </c>
    </row>
    <row r="224" spans="1:25" x14ac:dyDescent="0.25">
      <c r="A224" s="42">
        <v>287000</v>
      </c>
      <c r="B224" s="42">
        <f>$A224*'Dados do Enunciado'!$C$25</f>
        <v>243950</v>
      </c>
      <c r="C224" s="42">
        <f>$A224*'Dados do Enunciado'!$E$25</f>
        <v>-151186.63135343682</v>
      </c>
      <c r="D224" s="42">
        <f>($A224/'Dados do Enunciado'!$A$11)*100</f>
        <v>114.8</v>
      </c>
      <c r="E224" s="43" t="str">
        <f>COMPLEX(($A224/$B$7)*'Dados do Enunciado'!$C$25, -($A224/$B$7)*'Dados do Enunciado'!$E$25)</f>
        <v>22,1772727272727+13,7442392139488i</v>
      </c>
      <c r="F224" s="43" t="str">
        <f>IMSUM(IMPRODUCT('Dados do Enunciado'!$A$17, 'Regul_Rend - Complet_FluxoConst'!$E224), 'Regul_Rend - Complet_FluxoConst'!$B$7)</f>
        <v>10966,9813780827+117,665238250861i</v>
      </c>
      <c r="G224" s="43" t="str">
        <f>IMDIV($E224, 'Dados do Enunciado'!$G$11)</f>
        <v>1108,86363636364+687,21196069744i</v>
      </c>
      <c r="H224" s="43" t="str">
        <f>IMPRODUCT('Dados do Enunciado'!$G$11,'Regul_Rend - Complet_FluxoConst'!F224)</f>
        <v>219,339627561654+2,35330476501722i</v>
      </c>
      <c r="I224" s="44" t="str">
        <f>IMDIV(H224,'Vazio - Completo_FluxoConstante'!$B$16)</f>
        <v>9,43741799325299-27,3834995010614i</v>
      </c>
      <c r="J224" s="44" t="str">
        <f t="shared" si="23"/>
        <v>1118,30105435689+659,828461196379i</v>
      </c>
      <c r="K224" s="44" t="str">
        <f>IMSUM(IMPRODUCT('Dados do Enunciado'!$C$17,'Regul_Rend - Complet_FluxoConst'!J224),H224)</f>
        <v>215,033705915493+22,4269628863524i</v>
      </c>
      <c r="L224" s="45" t="str">
        <f t="shared" si="24"/>
        <v>215,033705915493+22,4269628863524i</v>
      </c>
      <c r="M224" s="45" t="str">
        <f>IMPRODUCT(IMDIV('Vazio - Completo_FluxoConstante'!$B$16,IMSUM('Dados do Enunciado'!$C$17,'Vazio - Completo_FluxoConstante'!$B$16)),'Regul_Rend - Complet_FluxoConst'!L224)</f>
        <v>214,585667036454+22,380500547752i</v>
      </c>
      <c r="N224" s="45" t="str">
        <f>IMDIV(M224,'Dados do Enunciado'!$G$11)</f>
        <v>10729,2833518227+1119,0250273876i</v>
      </c>
      <c r="O224" s="45" t="str">
        <f t="shared" si="22"/>
        <v>10729,2833518227+1119,0250273876i</v>
      </c>
      <c r="P224" s="5" t="str">
        <f t="shared" si="26"/>
        <v>22,1772727272727+13,7442392139488i</v>
      </c>
      <c r="Q224" s="5" t="str">
        <f>IMSUM(IMPRODUCT('Vazio - Completo_FluxoConstante'!$H$21,'Regul_Rend - Complet_FluxoConst'!$P224),$B$7)</f>
        <v>10761,8069385678+1003,45071744709i</v>
      </c>
      <c r="R224" s="44" t="str">
        <f>IMPRODUCT('Dados do Enunciado'!$G$11,'Regul_Rend - Complet_FluxoConst'!$Q224)</f>
        <v>215,236138771356+20,0690143489418i</v>
      </c>
      <c r="S224" s="44" t="str">
        <f>IMSUM(IMDIV('Regul_Rend - Complet_FluxoConst'!$R224,'Vazio - Completo_FluxoConstante'!$H$16),IMDIV($P224,'Dados do Enunciado'!$G$11))</f>
        <v>1117,18764487707+685,274452999916i</v>
      </c>
      <c r="T224" s="45" t="str">
        <f t="shared" si="27"/>
        <v>215,236138771356+20,0690143489418i</v>
      </c>
      <c r="U224" s="45" t="str">
        <f>IMDIV(T224, 'Dados do Enunciado'!$G$11)</f>
        <v>10761,8069385678+1003,45071744709i</v>
      </c>
      <c r="V224" s="42">
        <f>IMREAL(IMPRODUCT(IMDIV(IMSUB(IMABS($O224), 'Regul_Rend - Complet_FluxoConst'!$B$7),'Regul_Rend - Complet_FluxoConst'!$B$7),100))</f>
        <v>-1.9319943093883101</v>
      </c>
      <c r="W224" s="46">
        <f>IMREAL(IMPRODUCT(IMDIV(IMSUB(IMABS($U224),'Regul_Rend - Complet_FluxoConst'!$B$7),'Regul_Rend - Complet_FluxoConst'!$B$7),100))</f>
        <v>-1.7410227745020601</v>
      </c>
      <c r="X224" s="42">
        <f t="shared" si="25"/>
        <v>95.565341748613591</v>
      </c>
      <c r="Y224" s="46">
        <f t="shared" si="28"/>
        <v>95.963235288803091</v>
      </c>
    </row>
    <row r="225" spans="1:25" x14ac:dyDescent="0.25">
      <c r="A225" s="42">
        <v>288000</v>
      </c>
      <c r="B225" s="42">
        <f>$A225*'Dados do Enunciado'!$C$25</f>
        <v>244800</v>
      </c>
      <c r="C225" s="42">
        <f>$A225*'Dados do Enunciado'!$E$25</f>
        <v>-151713.41404107946</v>
      </c>
      <c r="D225" s="42">
        <f>($A225/'Dados do Enunciado'!$A$11)*100</f>
        <v>115.19999999999999</v>
      </c>
      <c r="E225" s="43" t="str">
        <f>COMPLEX(($A225/$B$7)*'Dados do Enunciado'!$C$25, -($A225/$B$7)*'Dados do Enunciado'!$E$25)</f>
        <v>22,2545454545455+13,792128549189i</v>
      </c>
      <c r="F225" s="43" t="str">
        <f>IMSUM(IMPRODUCT('Dados do Enunciado'!$A$17, 'Regul_Rend - Complet_FluxoConst'!$E225), 'Regul_Rend - Complet_FluxoConst'!$B$7)</f>
        <v>10966,8663306196+118,0752216594i</v>
      </c>
      <c r="G225" s="43" t="str">
        <f>IMDIV($E225, 'Dados do Enunciado'!$G$11)</f>
        <v>1112,72727272728+689,60642745945i</v>
      </c>
      <c r="H225" s="43" t="str">
        <f>IMPRODUCT('Dados do Enunciado'!$G$11,'Regul_Rend - Complet_FluxoConst'!F225)</f>
        <v>219,337326612392+2,361504433188i</v>
      </c>
      <c r="I225" s="44" t="str">
        <f>IMDIV(H225,'Vazio - Completo_FluxoConstante'!$B$16)</f>
        <v>9,43834944072112-27,3828694290554i</v>
      </c>
      <c r="J225" s="44" t="str">
        <f t="shared" si="23"/>
        <v>1122,165622168+662,223558030395i</v>
      </c>
      <c r="K225" s="44" t="str">
        <f>IMSUM(IMPRODUCT('Dados do Enunciado'!$C$17,'Regul_Rend - Complet_FluxoConst'!J225),H225)</f>
        <v>215,014801352776+22,50510655586i</v>
      </c>
      <c r="L225" s="45" t="str">
        <f t="shared" si="24"/>
        <v>215,014801352776+22,50510655586i</v>
      </c>
      <c r="M225" s="45" t="str">
        <f>IMPRODUCT(IMDIV('Vazio - Completo_FluxoConstante'!$B$16,IMSUM('Dados do Enunciado'!$C$17,'Vazio - Completo_FluxoConstante'!$B$16)),'Regul_Rend - Complet_FluxoConst'!L225)</f>
        <v>214,566801764804+22,4584813858977i</v>
      </c>
      <c r="N225" s="45" t="str">
        <f>IMDIV(M225,'Dados do Enunciado'!$G$11)</f>
        <v>10728,3400882402+1122,92406929488i</v>
      </c>
      <c r="O225" s="45" t="str">
        <f t="shared" si="22"/>
        <v>10728,3400882402+1122,92406929488i</v>
      </c>
      <c r="P225" s="5" t="str">
        <f t="shared" si="26"/>
        <v>22,2545454545455+13,792128549189i</v>
      </c>
      <c r="Q225" s="5" t="str">
        <f>IMSUM(IMPRODUCT('Vazio - Completo_FluxoConstante'!$H$21,'Regul_Rend - Complet_FluxoConst'!$P225),$B$7)</f>
        <v>10760,9769975872+1006,94706141032i</v>
      </c>
      <c r="R225" s="44" t="str">
        <f>IMPRODUCT('Dados do Enunciado'!$G$11,'Regul_Rend - Complet_FluxoConst'!$Q225)</f>
        <v>215,219539951744+20,1389412282064i</v>
      </c>
      <c r="S225" s="44" t="str">
        <f>IMSUM(IMDIV('Regul_Rend - Complet_FluxoConst'!$R225,'Vazio - Completo_FluxoConstante'!$H$16),IMDIV($P225,'Dados do Enunciado'!$G$11))</f>
        <v>1121,05153267064+687,671750078116i</v>
      </c>
      <c r="T225" s="45" t="str">
        <f t="shared" si="27"/>
        <v>215,219539951744+20,1389412282064i</v>
      </c>
      <c r="U225" s="45" t="str">
        <f>IMDIV(T225, 'Dados do Enunciado'!$G$11)</f>
        <v>10760,9769975872+1006,94706141032i</v>
      </c>
      <c r="V225" s="42">
        <f>IMREAL(IMPRODUCT(IMDIV(IMSUB(IMABS($O225), 'Regul_Rend - Complet_FluxoConst'!$B$7),'Regul_Rend - Complet_FluxoConst'!$B$7),100))</f>
        <v>-1.9368395831672101</v>
      </c>
      <c r="W225" s="46">
        <f>IMREAL(IMPRODUCT(IMDIV(IMSUB(IMABS($U225),'Regul_Rend - Complet_FluxoConst'!$B$7),'Regul_Rend - Complet_FluxoConst'!$B$7),100))</f>
        <v>-1.7455788948856701</v>
      </c>
      <c r="X225" s="42">
        <f t="shared" si="25"/>
        <v>95.55571088455909</v>
      </c>
      <c r="Y225" s="46">
        <f t="shared" si="28"/>
        <v>95.954402436844902</v>
      </c>
    </row>
    <row r="226" spans="1:25" x14ac:dyDescent="0.25">
      <c r="A226" s="42">
        <v>289000</v>
      </c>
      <c r="B226" s="42">
        <f>$A226*'Dados do Enunciado'!$C$25</f>
        <v>245650</v>
      </c>
      <c r="C226" s="42">
        <f>$A226*'Dados do Enunciado'!$E$25</f>
        <v>-152240.19672872211</v>
      </c>
      <c r="D226" s="42">
        <f>($A226/'Dados do Enunciado'!$A$11)*100</f>
        <v>115.6</v>
      </c>
      <c r="E226" s="43" t="str">
        <f>COMPLEX(($A226/$B$7)*'Dados do Enunciado'!$C$25, -($A226/$B$7)*'Dados do Enunciado'!$E$25)</f>
        <v>22,3318181818182+13,8400178844293i</v>
      </c>
      <c r="F226" s="43" t="str">
        <f>IMSUM(IMPRODUCT('Dados do Enunciado'!$A$17, 'Regul_Rend - Complet_FluxoConst'!$E226), 'Regul_Rend - Complet_FluxoConst'!$B$7)</f>
        <v>10966,7512831564+118,48520506794i</v>
      </c>
      <c r="G226" s="43" t="str">
        <f>IMDIV($E226, 'Dados do Enunciado'!$G$11)</f>
        <v>1116,59090909091+692,000894221465i</v>
      </c>
      <c r="H226" s="43" t="str">
        <f>IMPRODUCT('Dados do Enunciado'!$G$11,'Regul_Rend - Complet_FluxoConst'!F226)</f>
        <v>219,335025663128+2,3697041013588i</v>
      </c>
      <c r="I226" s="44" t="str">
        <f>IMDIV(H226,'Vazio - Completo_FluxoConstante'!$B$16)</f>
        <v>9,43928088818916-27,3822393570491i</v>
      </c>
      <c r="J226" s="44" t="str">
        <f t="shared" si="23"/>
        <v>1126,0301899791+664,618654864416i</v>
      </c>
      <c r="K226" s="44" t="str">
        <f>IMSUM(IMPRODUCT('Dados do Enunciado'!$C$17,'Regul_Rend - Complet_FluxoConst'!J226),H226)</f>
        <v>214,995896790057+22,5832502253674i</v>
      </c>
      <c r="L226" s="45" t="str">
        <f t="shared" si="24"/>
        <v>214,995896790057+22,5832502253674i</v>
      </c>
      <c r="M226" s="45" t="str">
        <f>IMPRODUCT(IMDIV('Vazio - Completo_FluxoConstante'!$B$16,IMSUM('Dados do Enunciado'!$C$17,'Vazio - Completo_FluxoConstante'!$B$16)),'Regul_Rend - Complet_FluxoConst'!L226)</f>
        <v>214,547936493152+22,5364622240431i</v>
      </c>
      <c r="N226" s="45" t="str">
        <f>IMDIV(M226,'Dados do Enunciado'!$G$11)</f>
        <v>10727,3968246576+1126,82311120215i</v>
      </c>
      <c r="O226" s="45" t="str">
        <f t="shared" si="22"/>
        <v>10727,3968246576+1126,82311120215i</v>
      </c>
      <c r="P226" s="5" t="str">
        <f t="shared" si="26"/>
        <v>22,3318181818182+13,8400178844293i</v>
      </c>
      <c r="Q226" s="5" t="str">
        <f>IMSUM(IMPRODUCT('Vazio - Completo_FluxoConstante'!$H$21,'Regul_Rend - Complet_FluxoConst'!$P226),$B$7)</f>
        <v>10760,1470566066+1010,44340537355i</v>
      </c>
      <c r="R226" s="44" t="str">
        <f>IMPRODUCT('Dados do Enunciado'!$G$11,'Regul_Rend - Complet_FluxoConst'!$Q226)</f>
        <v>215,202941132132+20,208868107471i</v>
      </c>
      <c r="S226" s="44" t="str">
        <f>IMSUM(IMDIV('Regul_Rend - Complet_FluxoConst'!$R226,'Vazio - Completo_FluxoConstante'!$H$16),IMDIV($P226,'Dados do Enunciado'!$G$11))</f>
        <v>1124,9154204642+690,069047156321i</v>
      </c>
      <c r="T226" s="45" t="str">
        <f t="shared" si="27"/>
        <v>215,202941132132+20,208868107471i</v>
      </c>
      <c r="U226" s="45" t="str">
        <f>IMDIV(T226, 'Dados do Enunciado'!$G$11)</f>
        <v>10760,1470566066+1010,44340537355i</v>
      </c>
      <c r="V226" s="42">
        <f>IMREAL(IMPRODUCT(IMDIV(IMSUB(IMABS($O226), 'Regul_Rend - Complet_FluxoConst'!$B$7),'Regul_Rend - Complet_FluxoConst'!$B$7),100))</f>
        <v>-1.94167153361764</v>
      </c>
      <c r="W226" s="46">
        <f>IMREAL(IMPRODUCT(IMDIV(IMSUB(IMABS($U226),'Regul_Rend - Complet_FluxoConst'!$B$7),'Regul_Rend - Complet_FluxoConst'!$B$7),100))</f>
        <v>-1.7501243643616899</v>
      </c>
      <c r="X226" s="42">
        <f t="shared" si="25"/>
        <v>95.546063782536393</v>
      </c>
      <c r="Y226" s="46">
        <f t="shared" si="28"/>
        <v>95.945554749522699</v>
      </c>
    </row>
    <row r="227" spans="1:25" x14ac:dyDescent="0.25">
      <c r="A227" s="42">
        <v>290000</v>
      </c>
      <c r="B227" s="42">
        <f>$A227*'Dados do Enunciado'!$C$25</f>
        <v>246500</v>
      </c>
      <c r="C227" s="42">
        <f>$A227*'Dados do Enunciado'!$E$25</f>
        <v>-152766.97941636475</v>
      </c>
      <c r="D227" s="42">
        <f>($A227/'Dados do Enunciado'!$A$11)*100</f>
        <v>115.99999999999999</v>
      </c>
      <c r="E227" s="43" t="str">
        <f>COMPLEX(($A227/$B$7)*'Dados do Enunciado'!$C$25, -($A227/$B$7)*'Dados do Enunciado'!$E$25)</f>
        <v>22,4090909090909+13,8879072196695i</v>
      </c>
      <c r="F227" s="43" t="str">
        <f>IMSUM(IMPRODUCT('Dados do Enunciado'!$A$17, 'Regul_Rend - Complet_FluxoConst'!$E227), 'Regul_Rend - Complet_FluxoConst'!$B$7)</f>
        <v>10966,6362356933+118,895188476479i</v>
      </c>
      <c r="G227" s="43" t="str">
        <f>IMDIV($E227, 'Dados do Enunciado'!$G$11)</f>
        <v>1120,45454545455+694,395360983475i</v>
      </c>
      <c r="H227" s="43" t="str">
        <f>IMPRODUCT('Dados do Enunciado'!$G$11,'Regul_Rend - Complet_FluxoConst'!F227)</f>
        <v>219,332724713866+2,37790376952958i</v>
      </c>
      <c r="I227" s="44" t="str">
        <f>IMDIV(H227,'Vazio - Completo_FluxoConstante'!$B$16)</f>
        <v>9,44021233565728-27,3816092850431i</v>
      </c>
      <c r="J227" s="44" t="str">
        <f t="shared" si="23"/>
        <v>1129,89475779021+667,013751698432i</v>
      </c>
      <c r="K227" s="44" t="str">
        <f>IMSUM(IMPRODUCT('Dados do Enunciado'!$C$17,'Regul_Rend - Complet_FluxoConst'!J227),H227)</f>
        <v>214,976992227341+22,6613938948749i</v>
      </c>
      <c r="L227" s="45" t="str">
        <f t="shared" si="24"/>
        <v>214,976992227341+22,6613938948749i</v>
      </c>
      <c r="M227" s="45" t="str">
        <f>IMPRODUCT(IMDIV('Vazio - Completo_FluxoConstante'!$B$16,IMSUM('Dados do Enunciado'!$C$17,'Vazio - Completo_FluxoConstante'!$B$16)),'Regul_Rend - Complet_FluxoConst'!L227)</f>
        <v>214,529071221504+22,6144430621886i</v>
      </c>
      <c r="N227" s="45" t="str">
        <f>IMDIV(M227,'Dados do Enunciado'!$G$11)</f>
        <v>10726,4535610752+1130,72215310943i</v>
      </c>
      <c r="O227" s="45" t="str">
        <f t="shared" si="22"/>
        <v>10726,4535610752+1130,72215310943i</v>
      </c>
      <c r="P227" s="5" t="str">
        <f t="shared" si="26"/>
        <v>22,4090909090909+13,8879072196695i</v>
      </c>
      <c r="Q227" s="5" t="str">
        <f>IMSUM(IMPRODUCT('Vazio - Completo_FluxoConstante'!$H$21,'Regul_Rend - Complet_FluxoConst'!$P227),$B$7)</f>
        <v>10759,317115626+1013,93974933678i</v>
      </c>
      <c r="R227" s="44" t="str">
        <f>IMPRODUCT('Dados do Enunciado'!$G$11,'Regul_Rend - Complet_FluxoConst'!$Q227)</f>
        <v>215,18634231252+20,2787949867356i</v>
      </c>
      <c r="S227" s="44" t="str">
        <f>IMSUM(IMDIV('Regul_Rend - Complet_FluxoConst'!$R227,'Vazio - Completo_FluxoConstante'!$H$16),IMDIV($P227,'Dados do Enunciado'!$G$11))</f>
        <v>1128,77930825777+692,466344234521i</v>
      </c>
      <c r="T227" s="45" t="str">
        <f t="shared" si="27"/>
        <v>215,18634231252+20,2787949867356i</v>
      </c>
      <c r="U227" s="45" t="str">
        <f>IMDIV(T227, 'Dados do Enunciado'!$G$11)</f>
        <v>10759,317115626+1013,93974933678i</v>
      </c>
      <c r="V227" s="42">
        <f>IMREAL(IMPRODUCT(IMDIV(IMSUB(IMABS($O227), 'Regul_Rend - Complet_FluxoConst'!$B$7),'Regul_Rend - Complet_FluxoConst'!$B$7),100))</f>
        <v>-1.9464901587672401</v>
      </c>
      <c r="W227" s="46">
        <f>IMREAL(IMPRODUCT(IMDIV(IMSUB(IMABS($U227),'Regul_Rend - Complet_FluxoConst'!$B$7),'Regul_Rend - Complet_FluxoConst'!$B$7),100))</f>
        <v>-1.75465918145175</v>
      </c>
      <c r="X227" s="42">
        <f t="shared" si="25"/>
        <v>95.536400640984098</v>
      </c>
      <c r="Y227" s="46">
        <f t="shared" si="28"/>
        <v>95.936692405748502</v>
      </c>
    </row>
    <row r="228" spans="1:25" x14ac:dyDescent="0.25">
      <c r="A228" s="42">
        <v>291000</v>
      </c>
      <c r="B228" s="42">
        <f>$A228*'Dados do Enunciado'!$C$25</f>
        <v>247350</v>
      </c>
      <c r="C228" s="42">
        <f>$A228*'Dados do Enunciado'!$E$25</f>
        <v>-153293.76210400739</v>
      </c>
      <c r="D228" s="42">
        <f>($A228/'Dados do Enunciado'!$A$11)*100</f>
        <v>116.39999999999999</v>
      </c>
      <c r="E228" s="43" t="str">
        <f>COMPLEX(($A228/$B$7)*'Dados do Enunciado'!$C$25, -($A228/$B$7)*'Dados do Enunciado'!$E$25)</f>
        <v>22,4863636363636+13,9357965549098i</v>
      </c>
      <c r="F228" s="43" t="str">
        <f>IMSUM(IMPRODUCT('Dados do Enunciado'!$A$17, 'Regul_Rend - Complet_FluxoConst'!$E228), 'Regul_Rend - Complet_FluxoConst'!$B$7)</f>
        <v>10966,5211882302+119,305171885019i</v>
      </c>
      <c r="G228" s="43" t="str">
        <f>IMDIV($E228, 'Dados do Enunciado'!$G$11)</f>
        <v>1124,31818181818+696,78982774549i</v>
      </c>
      <c r="H228" s="43" t="str">
        <f>IMPRODUCT('Dados do Enunciado'!$G$11,'Regul_Rend - Complet_FluxoConst'!F228)</f>
        <v>219,330423764604+2,38610343770038i</v>
      </c>
      <c r="I228" s="44" t="str">
        <f>IMDIV(H228,'Vazio - Completo_FluxoConstante'!$B$16)</f>
        <v>9,4411437831254-27,3809792130371i</v>
      </c>
      <c r="J228" s="44" t="str">
        <f t="shared" si="23"/>
        <v>1133,75932560131+669,408848532453i</v>
      </c>
      <c r="K228" s="44" t="str">
        <f>IMSUM(IMPRODUCT('Dados do Enunciado'!$C$17,'Regul_Rend - Complet_FluxoConst'!J228),H228)</f>
        <v>214,958087664624+22,7395375643823i</v>
      </c>
      <c r="L228" s="45" t="str">
        <f t="shared" si="24"/>
        <v>214,958087664624+22,7395375643823i</v>
      </c>
      <c r="M228" s="45" t="str">
        <f>IMPRODUCT(IMDIV('Vazio - Completo_FluxoConstante'!$B$16,IMSUM('Dados do Enunciado'!$C$17,'Vazio - Completo_FluxoConstante'!$B$16)),'Regul_Rend - Complet_FluxoConst'!L228)</f>
        <v>214,510205949854+22,6924239003341i</v>
      </c>
      <c r="N228" s="45" t="str">
        <f>IMDIV(M228,'Dados do Enunciado'!$G$11)</f>
        <v>10725,5102974927+1134,6211950167i</v>
      </c>
      <c r="O228" s="45" t="str">
        <f t="shared" si="22"/>
        <v>10725,5102974927+1134,6211950167i</v>
      </c>
      <c r="P228" s="5" t="str">
        <f t="shared" si="26"/>
        <v>22,4863636363636+13,9357965549098i</v>
      </c>
      <c r="Q228" s="5" t="str">
        <f>IMSUM(IMPRODUCT('Vazio - Completo_FluxoConstante'!$H$21,'Regul_Rend - Complet_FluxoConst'!$P228),$B$7)</f>
        <v>10758,4871746454+1017,43609330001i</v>
      </c>
      <c r="R228" s="44" t="str">
        <f>IMPRODUCT('Dados do Enunciado'!$G$11,'Regul_Rend - Complet_FluxoConst'!$Q228)</f>
        <v>215,169743492908+20,3487218660002i</v>
      </c>
      <c r="S228" s="44" t="str">
        <f>IMSUM(IMDIV('Regul_Rend - Complet_FluxoConst'!$R228,'Vazio - Completo_FluxoConstante'!$H$16),IMDIV($P228,'Dados do Enunciado'!$G$11))</f>
        <v>1132,64319605133+694,863641312726i</v>
      </c>
      <c r="T228" s="45" t="str">
        <f t="shared" si="27"/>
        <v>215,169743492908+20,3487218660002i</v>
      </c>
      <c r="U228" s="45" t="str">
        <f>IMDIV(T228, 'Dados do Enunciado'!$G$11)</f>
        <v>10758,4871746454+1017,43609330001i</v>
      </c>
      <c r="V228" s="42">
        <f>IMREAL(IMPRODUCT(IMDIV(IMSUB(IMABS($O228), 'Regul_Rend - Complet_FluxoConst'!$B$7),'Regul_Rend - Complet_FluxoConst'!$B$7),100))</f>
        <v>-1.9512954566540299</v>
      </c>
      <c r="W228" s="46">
        <f>IMREAL(IMPRODUCT(IMDIV(IMSUB(IMABS($U228),'Regul_Rend - Complet_FluxoConst'!$B$7),'Regul_Rend - Complet_FluxoConst'!$B$7),100))</f>
        <v>-1.7591833446807199</v>
      </c>
      <c r="X228" s="42">
        <f t="shared" si="25"/>
        <v>95.526721655627298</v>
      </c>
      <c r="Y228" s="46">
        <f t="shared" si="28"/>
        <v>95.927815581984206</v>
      </c>
    </row>
    <row r="229" spans="1:25" x14ac:dyDescent="0.25">
      <c r="A229" s="42">
        <v>292000</v>
      </c>
      <c r="B229" s="42">
        <f>$A229*'Dados do Enunciado'!$C$25</f>
        <v>248200</v>
      </c>
      <c r="C229" s="42">
        <f>$A229*'Dados do Enunciado'!$E$25</f>
        <v>-153820.54479165</v>
      </c>
      <c r="D229" s="42">
        <f>($A229/'Dados do Enunciado'!$A$11)*100</f>
        <v>116.8</v>
      </c>
      <c r="E229" s="43" t="str">
        <f>COMPLEX(($A229/$B$7)*'Dados do Enunciado'!$C$25, -($A229/$B$7)*'Dados do Enunciado'!$E$25)</f>
        <v>22,5636363636364+13,98368589015i</v>
      </c>
      <c r="F229" s="43" t="str">
        <f>IMSUM(IMPRODUCT('Dados do Enunciado'!$A$17, 'Regul_Rend - Complet_FluxoConst'!$E229), 'Regul_Rend - Complet_FluxoConst'!$B$7)</f>
        <v>10966,4061407671+119,715155293559i</v>
      </c>
      <c r="G229" s="43" t="str">
        <f>IMDIV($E229, 'Dados do Enunciado'!$G$11)</f>
        <v>1128,18181818182+699,1842945075i</v>
      </c>
      <c r="H229" s="43" t="str">
        <f>IMPRODUCT('Dados do Enunciado'!$G$11,'Regul_Rend - Complet_FluxoConst'!F229)</f>
        <v>219,328122815342+2,39430310587118i</v>
      </c>
      <c r="I229" s="44" t="str">
        <f>IMDIV(H229,'Vazio - Completo_FluxoConstante'!$B$16)</f>
        <v>9,44207523059352-27,3803491410311i</v>
      </c>
      <c r="J229" s="44" t="str">
        <f t="shared" si="23"/>
        <v>1137,62389341241+671,803945366469i</v>
      </c>
      <c r="K229" s="44" t="str">
        <f>IMSUM(IMPRODUCT('Dados do Enunciado'!$C$17,'Regul_Rend - Complet_FluxoConst'!J229),H229)</f>
        <v>214,939183101907+22,8176812338897i</v>
      </c>
      <c r="L229" s="45" t="str">
        <f t="shared" si="24"/>
        <v>214,939183101907+22,8176812338897i</v>
      </c>
      <c r="M229" s="45" t="str">
        <f>IMPRODUCT(IMDIV('Vazio - Completo_FluxoConstante'!$B$16,IMSUM('Dados do Enunciado'!$C$17,'Vazio - Completo_FluxoConstante'!$B$16)),'Regul_Rend - Complet_FluxoConst'!L229)</f>
        <v>214,491340678204+22,7704047384795i</v>
      </c>
      <c r="N229" s="45" t="str">
        <f>IMDIV(M229,'Dados do Enunciado'!$G$11)</f>
        <v>10724,5670339102+1138,52023692397i</v>
      </c>
      <c r="O229" s="45" t="str">
        <f t="shared" si="22"/>
        <v>10724,5670339102+1138,52023692397i</v>
      </c>
      <c r="P229" s="5" t="str">
        <f t="shared" si="26"/>
        <v>22,5636363636364+13,98368589015i</v>
      </c>
      <c r="Q229" s="5" t="str">
        <f>IMSUM(IMPRODUCT('Vazio - Completo_FluxoConstante'!$H$21,'Regul_Rend - Complet_FluxoConst'!$P229),$B$7)</f>
        <v>10757,6572336648+1020,93243726324i</v>
      </c>
      <c r="R229" s="44" t="str">
        <f>IMPRODUCT('Dados do Enunciado'!$G$11,'Regul_Rend - Complet_FluxoConst'!$Q229)</f>
        <v>215,153144673296+20,4186487452648i</v>
      </c>
      <c r="S229" s="44" t="str">
        <f>IMSUM(IMDIV('Regul_Rend - Complet_FluxoConst'!$R229,'Vazio - Completo_FluxoConstante'!$H$16),IMDIV($P229,'Dados do Enunciado'!$G$11))</f>
        <v>1136,5070838449+697,260938390925i</v>
      </c>
      <c r="T229" s="45" t="str">
        <f t="shared" si="27"/>
        <v>215,153144673296+20,4186487452648i</v>
      </c>
      <c r="U229" s="45" t="str">
        <f>IMDIV(T229, 'Dados do Enunciado'!$G$11)</f>
        <v>10757,6572336648+1020,93243726324i</v>
      </c>
      <c r="V229" s="42">
        <f>IMREAL(IMPRODUCT(IMDIV(IMSUB(IMABS($O229), 'Regul_Rend - Complet_FluxoConst'!$B$7),'Regul_Rend - Complet_FluxoConst'!$B$7),100))</f>
        <v>-1.95608742531757</v>
      </c>
      <c r="W229" s="46">
        <f>IMREAL(IMPRODUCT(IMDIV(IMSUB(IMABS($U229),'Regul_Rend - Complet_FluxoConst'!$B$7),'Regul_Rend - Complet_FluxoConst'!$B$7),100))</f>
        <v>-1.7636968525765999</v>
      </c>
      <c r="X229" s="42">
        <f t="shared" si="25"/>
        <v>95.51702701951001</v>
      </c>
      <c r="Y229" s="46">
        <f t="shared" si="28"/>
        <v>95.918924452276599</v>
      </c>
    </row>
    <row r="230" spans="1:25" x14ac:dyDescent="0.25">
      <c r="A230" s="42">
        <v>293000</v>
      </c>
      <c r="B230" s="42">
        <f>$A230*'Dados do Enunciado'!$C$25</f>
        <v>249050</v>
      </c>
      <c r="C230" s="42">
        <f>$A230*'Dados do Enunciado'!$E$25</f>
        <v>-154347.32747929264</v>
      </c>
      <c r="D230" s="42">
        <f>($A230/'Dados do Enunciado'!$A$11)*100</f>
        <v>117.19999999999999</v>
      </c>
      <c r="E230" s="43" t="str">
        <f>COMPLEX(($A230/$B$7)*'Dados do Enunciado'!$C$25, -($A230/$B$7)*'Dados do Enunciado'!$E$25)</f>
        <v>22,6409090909091+14,0315752253902i</v>
      </c>
      <c r="F230" s="43" t="str">
        <f>IMSUM(IMPRODUCT('Dados do Enunciado'!$A$17, 'Regul_Rend - Complet_FluxoConst'!$E230), 'Regul_Rend - Complet_FluxoConst'!$B$7)</f>
        <v>10966,2910933039+120,125138702098i</v>
      </c>
      <c r="G230" s="43" t="str">
        <f>IMDIV($E230, 'Dados do Enunciado'!$G$11)</f>
        <v>1132,04545454545+701,57876126951i</v>
      </c>
      <c r="H230" s="43" t="str">
        <f>IMPRODUCT('Dados do Enunciado'!$G$11,'Regul_Rend - Complet_FluxoConst'!F230)</f>
        <v>219,325821866078+2,40250277404196i</v>
      </c>
      <c r="I230" s="44" t="str">
        <f>IMDIV(H230,'Vazio - Completo_FluxoConstante'!$B$16)</f>
        <v>9,44300667806156-27,3797190690248i</v>
      </c>
      <c r="J230" s="44" t="str">
        <f t="shared" si="23"/>
        <v>1141,48846122351+674,199042200485i</v>
      </c>
      <c r="K230" s="44" t="str">
        <f>IMSUM(IMPRODUCT('Dados do Enunciado'!$C$17,'Regul_Rend - Complet_FluxoConst'!J230),H230)</f>
        <v>214,920278539188+22,8958249033971i</v>
      </c>
      <c r="L230" s="45" t="str">
        <f t="shared" si="24"/>
        <v>214,920278539188+22,8958249033971i</v>
      </c>
      <c r="M230" s="45" t="str">
        <f>IMPRODUCT(IMDIV('Vazio - Completo_FluxoConstante'!$B$16,IMSUM('Dados do Enunciado'!$C$17,'Vazio - Completo_FluxoConstante'!$B$16)),'Regul_Rend - Complet_FluxoConst'!L230)</f>
        <v>214,472475406553+22,8483855766249i</v>
      </c>
      <c r="N230" s="45" t="str">
        <f>IMDIV(M230,'Dados do Enunciado'!$G$11)</f>
        <v>10723,6237703276+1142,41927883125i</v>
      </c>
      <c r="O230" s="45" t="str">
        <f t="shared" si="22"/>
        <v>10723,6237703276+1142,41927883125i</v>
      </c>
      <c r="P230" s="5" t="str">
        <f t="shared" si="26"/>
        <v>22,6409090909091+14,0315752253902i</v>
      </c>
      <c r="Q230" s="5" t="str">
        <f>IMSUM(IMPRODUCT('Vazio - Completo_FluxoConstante'!$H$21,'Regul_Rend - Complet_FluxoConst'!$P230),$B$7)</f>
        <v>10756,8272926842+1024,42878122647i</v>
      </c>
      <c r="R230" s="44" t="str">
        <f>IMPRODUCT('Dados do Enunciado'!$G$11,'Regul_Rend - Complet_FluxoConst'!$Q230)</f>
        <v>215,136545853684+20,4885756245294i</v>
      </c>
      <c r="S230" s="44" t="str">
        <f>IMSUM(IMDIV('Regul_Rend - Complet_FluxoConst'!$R230,'Vazio - Completo_FluxoConstante'!$H$16),IMDIV($P230,'Dados do Enunciado'!$G$11))</f>
        <v>1140,37097163846+699,658235469125i</v>
      </c>
      <c r="T230" s="45" t="str">
        <f t="shared" si="27"/>
        <v>215,136545853684+20,4885756245294i</v>
      </c>
      <c r="U230" s="45" t="str">
        <f>IMDIV(T230, 'Dados do Enunciado'!$G$11)</f>
        <v>10756,8272926842+1024,42878122647i</v>
      </c>
      <c r="V230" s="42">
        <f>IMREAL(IMPRODUCT(IMDIV(IMSUB(IMABS($O230), 'Regul_Rend - Complet_FluxoConst'!$B$7),'Regul_Rend - Complet_FluxoConst'!$B$7),100))</f>
        <v>-1.96086606280424</v>
      </c>
      <c r="W230" s="46">
        <f>IMREAL(IMPRODUCT(IMDIV(IMSUB(IMABS($U230),'Regul_Rend - Complet_FluxoConst'!$B$7),'Regul_Rend - Complet_FluxoConst'!$B$7),100))</f>
        <v>-1.76819970367069</v>
      </c>
      <c r="X230" s="42">
        <f t="shared" si="25"/>
        <v>95.507316923048407</v>
      </c>
      <c r="Y230" s="46">
        <f t="shared" si="28"/>
        <v>95.910019188304403</v>
      </c>
    </row>
    <row r="231" spans="1:25" x14ac:dyDescent="0.25">
      <c r="A231" s="42">
        <v>294000</v>
      </c>
      <c r="B231" s="42">
        <f>$A231*'Dados do Enunciado'!$C$25</f>
        <v>249900</v>
      </c>
      <c r="C231" s="42">
        <f>$A231*'Dados do Enunciado'!$E$25</f>
        <v>-154874.11016693528</v>
      </c>
      <c r="D231" s="42">
        <f>($A231/'Dados do Enunciado'!$A$11)*100</f>
        <v>117.6</v>
      </c>
      <c r="E231" s="43" t="str">
        <f>COMPLEX(($A231/$B$7)*'Dados do Enunciado'!$C$25, -($A231/$B$7)*'Dados do Enunciado'!$E$25)</f>
        <v>22,7181818181818+14,0794645606305i</v>
      </c>
      <c r="F231" s="43" t="str">
        <f>IMSUM(IMPRODUCT('Dados do Enunciado'!$A$17, 'Regul_Rend - Complet_FluxoConst'!$E231), 'Regul_Rend - Complet_FluxoConst'!$B$7)</f>
        <v>10966,1760458408+120,535122110638i</v>
      </c>
      <c r="G231" s="43" t="str">
        <f>IMDIV($E231, 'Dados do Enunciado'!$G$11)</f>
        <v>1135,90909090909+703,973228031525i</v>
      </c>
      <c r="H231" s="43" t="str">
        <f>IMPRODUCT('Dados do Enunciado'!$G$11,'Regul_Rend - Complet_FluxoConst'!F231)</f>
        <v>219,323520916816+2,41070244221276i</v>
      </c>
      <c r="I231" s="44" t="str">
        <f>IMDIV(H231,'Vazio - Completo_FluxoConstante'!$B$16)</f>
        <v>9,44393812552968-27,3790889970188i</v>
      </c>
      <c r="J231" s="44" t="str">
        <f t="shared" si="23"/>
        <v>1145,35302903462+676,594139034506i</v>
      </c>
      <c r="K231" s="44" t="str">
        <f>IMSUM(IMPRODUCT('Dados do Enunciado'!$C$17,'Regul_Rend - Complet_FluxoConst'!J231),H231)</f>
        <v>214,901373976472+22,9739685729046i</v>
      </c>
      <c r="L231" s="45" t="str">
        <f t="shared" si="24"/>
        <v>214,901373976472+22,9739685729046i</v>
      </c>
      <c r="M231" s="45" t="str">
        <f>IMPRODUCT(IMDIV('Vazio - Completo_FluxoConstante'!$B$16,IMSUM('Dados do Enunciado'!$C$17,'Vazio - Completo_FluxoConstante'!$B$16)),'Regul_Rend - Complet_FluxoConst'!L231)</f>
        <v>214,453610134904+22,9263664147704i</v>
      </c>
      <c r="N231" s="45" t="str">
        <f>IMDIV(M231,'Dados do Enunciado'!$G$11)</f>
        <v>10722,6805067452+1146,31832073852i</v>
      </c>
      <c r="O231" s="45" t="str">
        <f t="shared" si="22"/>
        <v>10722,6805067452+1146,31832073852i</v>
      </c>
      <c r="P231" s="5" t="str">
        <f t="shared" si="26"/>
        <v>22,7181818181818+14,0794645606305i</v>
      </c>
      <c r="Q231" s="5" t="str">
        <f>IMSUM(IMPRODUCT('Vazio - Completo_FluxoConstante'!$H$21,'Regul_Rend - Complet_FluxoConst'!$P231),$B$7)</f>
        <v>10755,9973517036+1027,9251251897i</v>
      </c>
      <c r="R231" s="44" t="str">
        <f>IMPRODUCT('Dados do Enunciado'!$G$11,'Regul_Rend - Complet_FluxoConst'!$Q231)</f>
        <v>215,119947034072+20,558502503794i</v>
      </c>
      <c r="S231" s="44" t="str">
        <f>IMSUM(IMDIV('Regul_Rend - Complet_FluxoConst'!$R231,'Vazio - Completo_FluxoConstante'!$H$16),IMDIV($P231,'Dados do Enunciado'!$G$11))</f>
        <v>1144,23485943203+702,05553254733i</v>
      </c>
      <c r="T231" s="45" t="str">
        <f t="shared" si="27"/>
        <v>215,119947034072+20,558502503794i</v>
      </c>
      <c r="U231" s="45" t="str">
        <f>IMDIV(T231, 'Dados do Enunciado'!$G$11)</f>
        <v>10755,9973517036+1027,9251251897i</v>
      </c>
      <c r="V231" s="42">
        <f>IMREAL(IMPRODUCT(IMDIV(IMSUB(IMABS($O231), 'Regul_Rend - Complet_FluxoConst'!$B$7),'Regul_Rend - Complet_FluxoConst'!$B$7),100))</f>
        <v>-1.9656313671618499</v>
      </c>
      <c r="W231" s="46">
        <f>IMREAL(IMPRODUCT(IMDIV(IMSUB(IMABS($U231),'Regul_Rend - Complet_FluxoConst'!$B$7),'Regul_Rend - Complet_FluxoConst'!$B$7),100))</f>
        <v>-1.7726918964974401</v>
      </c>
      <c r="X231" s="42">
        <f t="shared" si="25"/>
        <v>95.497591554067895</v>
      </c>
      <c r="Y231" s="46">
        <f t="shared" si="28"/>
        <v>95.901099959411496</v>
      </c>
    </row>
    <row r="232" spans="1:25" x14ac:dyDescent="0.25">
      <c r="A232" s="42">
        <v>295000</v>
      </c>
      <c r="B232" s="42">
        <f>$A232*'Dados do Enunciado'!$C$25</f>
        <v>250750</v>
      </c>
      <c r="C232" s="42">
        <f>$A232*'Dados do Enunciado'!$E$25</f>
        <v>-155400.89285457792</v>
      </c>
      <c r="D232" s="42">
        <f>($A232/'Dados do Enunciado'!$A$11)*100</f>
        <v>118</v>
      </c>
      <c r="E232" s="43" t="str">
        <f>COMPLEX(($A232/$B$7)*'Dados do Enunciado'!$C$25, -($A232/$B$7)*'Dados do Enunciado'!$E$25)</f>
        <v>22,7954545454545+14,1273538958707i</v>
      </c>
      <c r="F232" s="43" t="str">
        <f>IMSUM(IMPRODUCT('Dados do Enunciado'!$A$17, 'Regul_Rend - Complet_FluxoConst'!$E232), 'Regul_Rend - Complet_FluxoConst'!$B$7)</f>
        <v>10966,0609983777+120,945105519177i</v>
      </c>
      <c r="G232" s="43" t="str">
        <f>IMDIV($E232, 'Dados do Enunciado'!$G$11)</f>
        <v>1139,77272727272+706,367694793535i</v>
      </c>
      <c r="H232" s="43" t="str">
        <f>IMPRODUCT('Dados do Enunciado'!$G$11,'Regul_Rend - Complet_FluxoConst'!F232)</f>
        <v>219,321219967554+2,41890211038354i</v>
      </c>
      <c r="I232" s="44" t="str">
        <f>IMDIV(H232,'Vazio - Completo_FluxoConstante'!$B$16)</f>
        <v>9,4448695729978-27,3784589250128i</v>
      </c>
      <c r="J232" s="44" t="str">
        <f t="shared" si="23"/>
        <v>1149,21759684572+678,989235868522i</v>
      </c>
      <c r="K232" s="44" t="str">
        <f>IMSUM(IMPRODUCT('Dados do Enunciado'!$C$17,'Regul_Rend - Complet_FluxoConst'!J232),H232)</f>
        <v>214,882469413755+23,0521122424119i</v>
      </c>
      <c r="L232" s="45" t="str">
        <f t="shared" si="24"/>
        <v>214,882469413755+23,0521122424119i</v>
      </c>
      <c r="M232" s="45" t="str">
        <f>IMPRODUCT(IMDIV('Vazio - Completo_FluxoConstante'!$B$16,IMSUM('Dados do Enunciado'!$C$17,'Vazio - Completo_FluxoConstante'!$B$16)),'Regul_Rend - Complet_FluxoConst'!L232)</f>
        <v>214,434744863254+23,0043472529158i</v>
      </c>
      <c r="N232" s="45" t="str">
        <f>IMDIV(M232,'Dados do Enunciado'!$G$11)</f>
        <v>10721,7372431627+1150,21736264579i</v>
      </c>
      <c r="O232" s="45" t="str">
        <f t="shared" si="22"/>
        <v>10721,7372431627+1150,21736264579i</v>
      </c>
      <c r="P232" s="5" t="str">
        <f t="shared" si="26"/>
        <v>22,7954545454545+14,1273538958707i</v>
      </c>
      <c r="Q232" s="5" t="str">
        <f>IMSUM(IMPRODUCT('Vazio - Completo_FluxoConstante'!$H$21,'Regul_Rend - Complet_FluxoConst'!$P232),$B$7)</f>
        <v>10755,167410723+1031,42146915293i</v>
      </c>
      <c r="R232" s="44" t="str">
        <f>IMPRODUCT('Dados do Enunciado'!$G$11,'Regul_Rend - Complet_FluxoConst'!$Q232)</f>
        <v>215,10334821446+20,6284293830586i</v>
      </c>
      <c r="S232" s="44" t="str">
        <f>IMSUM(IMDIV('Regul_Rend - Complet_FluxoConst'!$R232,'Vazio - Completo_FluxoConstante'!$H$16),IMDIV($P232,'Dados do Enunciado'!$G$11))</f>
        <v>1148,09874722559+704,45282962553i</v>
      </c>
      <c r="T232" s="45" t="str">
        <f t="shared" si="27"/>
        <v>215,10334821446+20,6284293830586i</v>
      </c>
      <c r="U232" s="45" t="str">
        <f>IMDIV(T232, 'Dados do Enunciado'!$G$11)</f>
        <v>10755,167410723+1031,42146915293i</v>
      </c>
      <c r="V232" s="42">
        <f>IMREAL(IMPRODUCT(IMDIV(IMSUB(IMABS($O232), 'Regul_Rend - Complet_FluxoConst'!$B$7),'Regul_Rend - Complet_FluxoConst'!$B$7),100))</f>
        <v>-1.97038333644875</v>
      </c>
      <c r="W232" s="46">
        <f>IMREAL(IMPRODUCT(IMDIV(IMSUB(IMABS($U232),'Regul_Rend - Complet_FluxoConst'!$B$7),'Regul_Rend - Complet_FluxoConst'!$B$7),100))</f>
        <v>-1.7771734295944399</v>
      </c>
      <c r="X232" s="42">
        <f t="shared" si="25"/>
        <v>95.487851097858794</v>
      </c>
      <c r="Y232" s="46">
        <f t="shared" si="28"/>
        <v>95.892166932653495</v>
      </c>
    </row>
    <row r="233" spans="1:25" x14ac:dyDescent="0.25">
      <c r="A233" s="42">
        <v>296000</v>
      </c>
      <c r="B233" s="42">
        <f>$A233*'Dados do Enunciado'!$C$25</f>
        <v>251600</v>
      </c>
      <c r="C233" s="42">
        <f>$A233*'Dados do Enunciado'!$E$25</f>
        <v>-155927.67554222056</v>
      </c>
      <c r="D233" s="42">
        <f>($A233/'Dados do Enunciado'!$A$11)*100</f>
        <v>118.39999999999999</v>
      </c>
      <c r="E233" s="43" t="str">
        <f>COMPLEX(($A233/$B$7)*'Dados do Enunciado'!$C$25, -($A233/$B$7)*'Dados do Enunciado'!$E$25)</f>
        <v>22,8727272727273+14,175243231111i</v>
      </c>
      <c r="F233" s="43" t="str">
        <f>IMSUM(IMPRODUCT('Dados do Enunciado'!$A$17, 'Regul_Rend - Complet_FluxoConst'!$E233), 'Regul_Rend - Complet_FluxoConst'!$B$7)</f>
        <v>10965,9459509145+121,355088927717i</v>
      </c>
      <c r="G233" s="43" t="str">
        <f>IMDIV($E233, 'Dados do Enunciado'!$G$11)</f>
        <v>1143,63636363636+708,76216155555i</v>
      </c>
      <c r="H233" s="43" t="str">
        <f>IMPRODUCT('Dados do Enunciado'!$G$11,'Regul_Rend - Complet_FluxoConst'!F233)</f>
        <v>219,31891901829+2,42710177855434i</v>
      </c>
      <c r="I233" s="44" t="str">
        <f>IMDIV(H233,'Vazio - Completo_FluxoConstante'!$B$16)</f>
        <v>9,44580102046584-27,3778288530065i</v>
      </c>
      <c r="J233" s="44" t="str">
        <f t="shared" si="23"/>
        <v>1153,08216465683+681,384332702544i</v>
      </c>
      <c r="K233" s="44" t="str">
        <f>IMSUM(IMPRODUCT('Dados do Enunciado'!$C$17,'Regul_Rend - Complet_FluxoConst'!J233),H233)</f>
        <v>214,863564851036+23,1302559119195i</v>
      </c>
      <c r="L233" s="45" t="str">
        <f t="shared" si="24"/>
        <v>214,863564851036+23,1302559119195i</v>
      </c>
      <c r="M233" s="45" t="str">
        <f>IMPRODUCT(IMDIV('Vazio - Completo_FluxoConstante'!$B$16,IMSUM('Dados do Enunciado'!$C$17,'Vazio - Completo_FluxoConstante'!$B$16)),'Regul_Rend - Complet_FluxoConst'!L233)</f>
        <v>214,415879591602+23,0823280910614i</v>
      </c>
      <c r="N233" s="45" t="str">
        <f>IMDIV(M233,'Dados do Enunciado'!$G$11)</f>
        <v>10720,7939795801+1154,11640455307i</v>
      </c>
      <c r="O233" s="45" t="str">
        <f t="shared" si="22"/>
        <v>10720,7939795801+1154,11640455307i</v>
      </c>
      <c r="P233" s="5" t="str">
        <f t="shared" si="26"/>
        <v>22,8727272727273+14,175243231111i</v>
      </c>
      <c r="Q233" s="5" t="str">
        <f>IMSUM(IMPRODUCT('Vazio - Completo_FluxoConstante'!$H$21,'Regul_Rend - Complet_FluxoConst'!$P233),$B$7)</f>
        <v>10754,3374697424+1034,91781311616i</v>
      </c>
      <c r="R233" s="44" t="str">
        <f>IMPRODUCT('Dados do Enunciado'!$G$11,'Regul_Rend - Complet_FluxoConst'!$Q233)</f>
        <v>215,086749394848+20,6983562623232i</v>
      </c>
      <c r="S233" s="44" t="str">
        <f>IMSUM(IMDIV('Regul_Rend - Complet_FluxoConst'!$R233,'Vazio - Completo_FluxoConstante'!$H$16),IMDIV($P233,'Dados do Enunciado'!$G$11))</f>
        <v>1151,96263501916+706,850126703735i</v>
      </c>
      <c r="T233" s="45" t="str">
        <f t="shared" si="27"/>
        <v>215,086749394848+20,6983562623232i</v>
      </c>
      <c r="U233" s="45" t="str">
        <f>IMDIV(T233, 'Dados do Enunciado'!$G$11)</f>
        <v>10754,3374697424+1034,91781311616i</v>
      </c>
      <c r="V233" s="42">
        <f>IMREAL(IMPRODUCT(IMDIV(IMSUB(IMABS($O233), 'Regul_Rend - Complet_FluxoConst'!$B$7),'Regul_Rend - Complet_FluxoConst'!$B$7),100))</f>
        <v>-1.9751219687255599</v>
      </c>
      <c r="W233" s="46">
        <f>IMREAL(IMPRODUCT(IMDIV(IMSUB(IMABS($U233),'Regul_Rend - Complet_FluxoConst'!$B$7),'Regul_Rend - Complet_FluxoConst'!$B$7),100))</f>
        <v>-1.7816443015025201</v>
      </c>
      <c r="X233" s="42">
        <f t="shared" si="25"/>
        <v>95.478095737205805</v>
      </c>
      <c r="Y233" s="46">
        <f t="shared" si="28"/>
        <v>95.883220272828595</v>
      </c>
    </row>
    <row r="234" spans="1:25" x14ac:dyDescent="0.25">
      <c r="A234" s="42">
        <v>297000</v>
      </c>
      <c r="B234" s="42">
        <f>$A234*'Dados do Enunciado'!$C$25</f>
        <v>252450</v>
      </c>
      <c r="C234" s="42">
        <f>$A234*'Dados do Enunciado'!$E$25</f>
        <v>-156454.4582298632</v>
      </c>
      <c r="D234" s="42">
        <f>($A234/'Dados do Enunciado'!$A$11)*100</f>
        <v>118.8</v>
      </c>
      <c r="E234" s="43" t="str">
        <f>COMPLEX(($A234/$B$7)*'Dados do Enunciado'!$C$25, -($A234/$B$7)*'Dados do Enunciado'!$E$25)</f>
        <v>22,95+14,2231325663512i</v>
      </c>
      <c r="F234" s="43" t="str">
        <f>IMSUM(IMPRODUCT('Dados do Enunciado'!$A$17, 'Regul_Rend - Complet_FluxoConst'!$E234), 'Regul_Rend - Complet_FluxoConst'!$B$7)</f>
        <v>10965,8309034514+121,765072336257i</v>
      </c>
      <c r="G234" s="43" t="str">
        <f>IMDIV($E234, 'Dados do Enunciado'!$G$11)</f>
        <v>1147,5+711,15662831756i</v>
      </c>
      <c r="H234" s="43" t="str">
        <f>IMPRODUCT('Dados do Enunciado'!$G$11,'Regul_Rend - Complet_FluxoConst'!F234)</f>
        <v>219,316618069028+2,43530144672514i</v>
      </c>
      <c r="I234" s="44" t="str">
        <f>IMDIV(H234,'Vazio - Completo_FluxoConstante'!$B$16)</f>
        <v>9,44673246793396-27,3771987810005i</v>
      </c>
      <c r="J234" s="44" t="str">
        <f t="shared" si="23"/>
        <v>1156,94673246793+683,77942953656i</v>
      </c>
      <c r="K234" s="44" t="str">
        <f>IMSUM(IMPRODUCT('Dados do Enunciado'!$C$17,'Regul_Rend - Complet_FluxoConst'!J234),H234)</f>
        <v>214,844660288319+23,2083995814268i</v>
      </c>
      <c r="L234" s="45" t="str">
        <f t="shared" si="24"/>
        <v>214,844660288319+23,2083995814268i</v>
      </c>
      <c r="M234" s="45" t="str">
        <f>IMPRODUCT(IMDIV('Vazio - Completo_FluxoConstante'!$B$16,IMSUM('Dados do Enunciado'!$C$17,'Vazio - Completo_FluxoConstante'!$B$16)),'Regul_Rend - Complet_FluxoConst'!L234)</f>
        <v>214,397014319953+23,1603089292067i</v>
      </c>
      <c r="N234" s="45" t="str">
        <f>IMDIV(M234,'Dados do Enunciado'!$G$11)</f>
        <v>10719,8507159977+1158,01544646033i</v>
      </c>
      <c r="O234" s="45" t="str">
        <f t="shared" si="22"/>
        <v>10719,8507159977+1158,01544646033i</v>
      </c>
      <c r="P234" s="5" t="str">
        <f t="shared" si="26"/>
        <v>22,95+14,2231325663512i</v>
      </c>
      <c r="Q234" s="5" t="str">
        <f>IMSUM(IMPRODUCT('Vazio - Completo_FluxoConstante'!$H$21,'Regul_Rend - Complet_FluxoConst'!$P234),$B$7)</f>
        <v>10753,5075287618+1038,41415707939i</v>
      </c>
      <c r="R234" s="44" t="str">
        <f>IMPRODUCT('Dados do Enunciado'!$G$11,'Regul_Rend - Complet_FluxoConst'!$Q234)</f>
        <v>215,070150575236+20,7682831415878i</v>
      </c>
      <c r="S234" s="44" t="str">
        <f>IMSUM(IMDIV('Regul_Rend - Complet_FluxoConst'!$R234,'Vazio - Completo_FluxoConstante'!$H$16),IMDIV($P234,'Dados do Enunciado'!$G$11))</f>
        <v>1155,82652281273+709,247423781935i</v>
      </c>
      <c r="T234" s="45" t="str">
        <f t="shared" si="27"/>
        <v>215,070150575236+20,7682831415878i</v>
      </c>
      <c r="U234" s="45" t="str">
        <f>IMDIV(T234, 'Dados do Enunciado'!$G$11)</f>
        <v>10753,5075287618+1038,41415707939i</v>
      </c>
      <c r="V234" s="42">
        <f>IMREAL(IMPRODUCT(IMDIV(IMSUB(IMABS($O234), 'Regul_Rend - Complet_FluxoConst'!$B$7),'Regul_Rend - Complet_FluxoConst'!$B$7),100))</f>
        <v>-1.97984726205529</v>
      </c>
      <c r="W234" s="46">
        <f>IMREAL(IMPRODUCT(IMDIV(IMSUB(IMABS($U234),'Regul_Rend - Complet_FluxoConst'!$B$7),'Regul_Rend - Complet_FluxoConst'!$B$7),100))</f>
        <v>-1.7861045107658</v>
      </c>
      <c r="X234" s="42">
        <f t="shared" si="25"/>
        <v>95.468325652437201</v>
      </c>
      <c r="Y234" s="46">
        <f t="shared" si="28"/>
        <v>95.874260142522502</v>
      </c>
    </row>
    <row r="235" spans="1:25" x14ac:dyDescent="0.25">
      <c r="A235" s="42">
        <v>298000</v>
      </c>
      <c r="B235" s="42">
        <f>$A235*'Dados do Enunciado'!$C$25</f>
        <v>253300</v>
      </c>
      <c r="C235" s="42">
        <f>$A235*'Dados do Enunciado'!$E$25</f>
        <v>-156981.24091750584</v>
      </c>
      <c r="D235" s="42">
        <f>($A235/'Dados do Enunciado'!$A$11)*100</f>
        <v>119.19999999999999</v>
      </c>
      <c r="E235" s="43" t="str">
        <f>COMPLEX(($A235/$B$7)*'Dados do Enunciado'!$C$25, -($A235/$B$7)*'Dados do Enunciado'!$E$25)</f>
        <v>23,0272727272727+14,2710219015914i</v>
      </c>
      <c r="F235" s="43" t="str">
        <f>IMSUM(IMPRODUCT('Dados do Enunciado'!$A$17, 'Regul_Rend - Complet_FluxoConst'!$E235), 'Regul_Rend - Complet_FluxoConst'!$B$7)</f>
        <v>10965,7158559883+122,175055744796i</v>
      </c>
      <c r="G235" s="43" t="str">
        <f>IMDIV($E235, 'Dados do Enunciado'!$G$11)</f>
        <v>1151,36363636363+713,55109507957i</v>
      </c>
      <c r="H235" s="43" t="str">
        <f>IMPRODUCT('Dados do Enunciado'!$G$11,'Regul_Rend - Complet_FluxoConst'!F235)</f>
        <v>219,314317119766+2,44350111489592i</v>
      </c>
      <c r="I235" s="44" t="str">
        <f>IMDIV(H235,'Vazio - Completo_FluxoConstante'!$B$16)</f>
        <v>9,44766391540208-27,3765687089945i</v>
      </c>
      <c r="J235" s="44" t="str">
        <f t="shared" si="23"/>
        <v>1160,81130027903+686,174526370576i</v>
      </c>
      <c r="K235" s="44" t="str">
        <f>IMSUM(IMPRODUCT('Dados do Enunciado'!$C$17,'Regul_Rend - Complet_FluxoConst'!J235),H235)</f>
        <v>214,825755725603+23,2865432509342i</v>
      </c>
      <c r="L235" s="45" t="str">
        <f t="shared" si="24"/>
        <v>214,825755725603+23,2865432509342i</v>
      </c>
      <c r="M235" s="45" t="str">
        <f>IMPRODUCT(IMDIV('Vazio - Completo_FluxoConstante'!$B$16,IMSUM('Dados do Enunciado'!$C$17,'Vazio - Completo_FluxoConstante'!$B$16)),'Regul_Rend - Complet_FluxoConst'!L235)</f>
        <v>214,378149048304+23,2382897673522i</v>
      </c>
      <c r="N235" s="45" t="str">
        <f>IMDIV(M235,'Dados do Enunciado'!$G$11)</f>
        <v>10718,9074524152+1161,91448836761i</v>
      </c>
      <c r="O235" s="45" t="str">
        <f t="shared" si="22"/>
        <v>10718,9074524152+1161,91448836761i</v>
      </c>
      <c r="P235" s="5" t="str">
        <f t="shared" si="26"/>
        <v>23,0272727272727+14,2710219015914i</v>
      </c>
      <c r="Q235" s="5" t="str">
        <f>IMSUM(IMPRODUCT('Vazio - Completo_FluxoConstante'!$H$21,'Regul_Rend - Complet_FluxoConst'!$P235),$B$7)</f>
        <v>10752,6775877812+1041,91050104262i</v>
      </c>
      <c r="R235" s="44" t="str">
        <f>IMPRODUCT('Dados do Enunciado'!$G$11,'Regul_Rend - Complet_FluxoConst'!$Q235)</f>
        <v>215,053551755624+20,8382100208524i</v>
      </c>
      <c r="S235" s="44" t="str">
        <f>IMSUM(IMDIV('Regul_Rend - Complet_FluxoConst'!$R235,'Vazio - Completo_FluxoConstante'!$H$16),IMDIV($P235,'Dados do Enunciado'!$G$11))</f>
        <v>1159,69041060629+711,644720860135i</v>
      </c>
      <c r="T235" s="45" t="str">
        <f t="shared" si="27"/>
        <v>215,053551755624+20,8382100208524i</v>
      </c>
      <c r="U235" s="45" t="str">
        <f>IMDIV(T235, 'Dados do Enunciado'!$G$11)</f>
        <v>10752,6775877812+1041,91050104262i</v>
      </c>
      <c r="V235" s="42">
        <f>IMREAL(IMPRODUCT(IMDIV(IMSUB(IMABS($O235), 'Regul_Rend - Complet_FluxoConst'!$B$7),'Regul_Rend - Complet_FluxoConst'!$B$7),100))</f>
        <v>-1.9845592145114599</v>
      </c>
      <c r="W235" s="46">
        <f>IMREAL(IMPRODUCT(IMDIV(IMSUB(IMABS($U235),'Regul_Rend - Complet_FluxoConst'!$B$7),'Regul_Rend - Complet_FluxoConst'!$B$7),100))</f>
        <v>-1.79055405593154</v>
      </c>
      <c r="X235" s="42">
        <f t="shared" si="25"/>
        <v>95.458541021463702</v>
      </c>
      <c r="Y235" s="46">
        <f t="shared" si="28"/>
        <v>95.865286702141191</v>
      </c>
    </row>
    <row r="236" spans="1:25" x14ac:dyDescent="0.25">
      <c r="A236" s="42">
        <v>299000</v>
      </c>
      <c r="B236" s="42">
        <f>$A236*'Dados do Enunciado'!$C$25</f>
        <v>254150</v>
      </c>
      <c r="C236" s="42">
        <f>$A236*'Dados do Enunciado'!$E$25</f>
        <v>-157508.02360514848</v>
      </c>
      <c r="D236" s="42">
        <f>($A236/'Dados do Enunciado'!$A$11)*100</f>
        <v>119.6</v>
      </c>
      <c r="E236" s="43" t="str">
        <f>COMPLEX(($A236/$B$7)*'Dados do Enunciado'!$C$25, -($A236/$B$7)*'Dados do Enunciado'!$E$25)</f>
        <v>23,1045454545455+14,3189112368317i</v>
      </c>
      <c r="F236" s="43" t="str">
        <f>IMSUM(IMPRODUCT('Dados do Enunciado'!$A$17, 'Regul_Rend - Complet_FluxoConst'!$E236), 'Regul_Rend - Complet_FluxoConst'!$B$7)</f>
        <v>10965,6008085252+122,585039153336i</v>
      </c>
      <c r="G236" s="43" t="str">
        <f>IMDIV($E236, 'Dados do Enunciado'!$G$11)</f>
        <v>1155,22727272728+715,945561841585i</v>
      </c>
      <c r="H236" s="43" t="str">
        <f>IMPRODUCT('Dados do Enunciado'!$G$11,'Regul_Rend - Complet_FluxoConst'!F236)</f>
        <v>219,312016170504+2,45170078306672i</v>
      </c>
      <c r="I236" s="44" t="str">
        <f>IMDIV(H236,'Vazio - Completo_FluxoConstante'!$B$16)</f>
        <v>9,44859536287021-27,3759386369885i</v>
      </c>
      <c r="J236" s="44" t="str">
        <f t="shared" si="23"/>
        <v>1164,67586809015+688,569623204596i</v>
      </c>
      <c r="K236" s="44" t="str">
        <f>IMSUM(IMPRODUCT('Dados do Enunciado'!$C$17,'Regul_Rend - Complet_FluxoConst'!J236),H236)</f>
        <v>214,806851162886+23,3646869204419i</v>
      </c>
      <c r="L236" s="45" t="str">
        <f t="shared" si="24"/>
        <v>214,806851162886+23,3646869204419i</v>
      </c>
      <c r="M236" s="45" t="str">
        <f>IMPRODUCT(IMDIV('Vazio - Completo_FluxoConstante'!$B$16,IMSUM('Dados do Enunciado'!$C$17,'Vazio - Completo_FluxoConstante'!$B$16)),'Regul_Rend - Complet_FluxoConst'!L236)</f>
        <v>214,359283776654+23,3162706054979i</v>
      </c>
      <c r="N236" s="45" t="str">
        <f>IMDIV(M236,'Dados do Enunciado'!$G$11)</f>
        <v>10717,9641888327+1165,81353027489i</v>
      </c>
      <c r="O236" s="45" t="str">
        <f t="shared" si="22"/>
        <v>10717,9641888327+1165,81353027489i</v>
      </c>
      <c r="P236" s="5" t="str">
        <f t="shared" si="26"/>
        <v>23,1045454545455+14,3189112368317i</v>
      </c>
      <c r="Q236" s="5" t="str">
        <f>IMSUM(IMPRODUCT('Vazio - Completo_FluxoConstante'!$H$21,'Regul_Rend - Complet_FluxoConst'!$P236),$B$7)</f>
        <v>10751,8476468006+1045,40684500585i</v>
      </c>
      <c r="R236" s="44" t="str">
        <f>IMPRODUCT('Dados do Enunciado'!$G$11,'Regul_Rend - Complet_FluxoConst'!$Q236)</f>
        <v>215,036952936012+20,908136900117i</v>
      </c>
      <c r="S236" s="44" t="str">
        <f>IMSUM(IMDIV('Regul_Rend - Complet_FluxoConst'!$R236,'Vazio - Completo_FluxoConstante'!$H$16),IMDIV($P236,'Dados do Enunciado'!$G$11))</f>
        <v>1163,55429839987+714,04201793834i</v>
      </c>
      <c r="T236" s="45" t="str">
        <f t="shared" si="27"/>
        <v>215,036952936012+20,908136900117i</v>
      </c>
      <c r="U236" s="45" t="str">
        <f>IMDIV(T236, 'Dados do Enunciado'!$G$11)</f>
        <v>10751,8476468006+1045,40684500585i</v>
      </c>
      <c r="V236" s="42">
        <f>IMREAL(IMPRODUCT(IMDIV(IMSUB(IMABS($O236), 'Regul_Rend - Complet_FluxoConst'!$B$7),'Regul_Rend - Complet_FluxoConst'!$B$7),100))</f>
        <v>-1.9892578241690499</v>
      </c>
      <c r="W236" s="46">
        <f>IMREAL(IMPRODUCT(IMDIV(IMSUB(IMABS($U236),'Regul_Rend - Complet_FluxoConst'!$B$7),'Regul_Rend - Complet_FluxoConst'!$B$7),100))</f>
        <v>-1.79499293555013</v>
      </c>
      <c r="X236" s="42">
        <f t="shared" si="25"/>
        <v>95.4487420198179</v>
      </c>
      <c r="Y236" s="46">
        <f t="shared" si="28"/>
        <v>95.856300109945209</v>
      </c>
    </row>
    <row r="237" spans="1:25" x14ac:dyDescent="0.25">
      <c r="A237" s="42">
        <v>300000</v>
      </c>
      <c r="B237" s="42">
        <f>$A237*'Dados do Enunciado'!$C$25</f>
        <v>255000</v>
      </c>
      <c r="C237" s="42">
        <f>$A237*'Dados do Enunciado'!$E$25</f>
        <v>-158034.80629279109</v>
      </c>
      <c r="D237" s="42">
        <f>($A237/'Dados do Enunciado'!$A$11)*100</f>
        <v>120</v>
      </c>
      <c r="E237" s="43" t="str">
        <f>COMPLEX(($A237/$B$7)*'Dados do Enunciado'!$C$25, -($A237/$B$7)*'Dados do Enunciado'!$E$25)</f>
        <v>23,1818181818182+14,3668005720719i</v>
      </c>
      <c r="F237" s="43" t="str">
        <f>IMSUM(IMPRODUCT('Dados do Enunciado'!$A$17, 'Regul_Rend - Complet_FluxoConst'!$E237), 'Regul_Rend - Complet_FluxoConst'!$B$7)</f>
        <v>10965,485761062+122,995022561875i</v>
      </c>
      <c r="G237" s="43" t="str">
        <f>IMDIV($E237, 'Dados do Enunciado'!$G$11)</f>
        <v>1159,09090909091+718,340028603595i</v>
      </c>
      <c r="H237" s="43" t="str">
        <f>IMPRODUCT('Dados do Enunciado'!$G$11,'Regul_Rend - Complet_FluxoConst'!F237)</f>
        <v>219,30971522124+2,4599004512375i</v>
      </c>
      <c r="I237" s="44" t="str">
        <f>IMDIV(H237,'Vazio - Completo_FluxoConstante'!$B$16)</f>
        <v>9,44952681033824-27,3753085649822i</v>
      </c>
      <c r="J237" s="44" t="str">
        <f t="shared" si="23"/>
        <v>1168,54043590125+690,964720038613i</v>
      </c>
      <c r="K237" s="44" t="str">
        <f>IMSUM(IMPRODUCT('Dados do Enunciado'!$C$17,'Regul_Rend - Complet_FluxoConst'!J237),H237)</f>
        <v>214,787946600167+23,4428305899493i</v>
      </c>
      <c r="L237" s="45" t="str">
        <f t="shared" si="24"/>
        <v>214,787946600167+23,4428305899493i</v>
      </c>
      <c r="M237" s="45" t="str">
        <f>IMPRODUCT(IMDIV('Vazio - Completo_FluxoConstante'!$B$16,IMSUM('Dados do Enunciado'!$C$17,'Vazio - Completo_FluxoConstante'!$B$16)),'Regul_Rend - Complet_FluxoConst'!L237)</f>
        <v>214,340418505003+23,3942514436433i</v>
      </c>
      <c r="N237" s="45" t="str">
        <f>IMDIV(M237,'Dados do Enunciado'!$G$11)</f>
        <v>10717,0209252501+1169,71257218216i</v>
      </c>
      <c r="O237" s="45" t="str">
        <f t="shared" si="22"/>
        <v>10717,0209252501+1169,71257218216i</v>
      </c>
      <c r="P237" s="5" t="str">
        <f t="shared" si="26"/>
        <v>23,1818181818182+14,3668005720719i</v>
      </c>
      <c r="Q237" s="5" t="str">
        <f>IMSUM(IMPRODUCT('Vazio - Completo_FluxoConstante'!$H$21,'Regul_Rend - Complet_FluxoConst'!$P237),$B$7)</f>
        <v>10751,01770582+1048,90318896908i</v>
      </c>
      <c r="R237" s="44" t="str">
        <f>IMPRODUCT('Dados do Enunciado'!$G$11,'Regul_Rend - Complet_FluxoConst'!$Q237)</f>
        <v>215,0203541164+20,9780637793816i</v>
      </c>
      <c r="S237" s="44" t="str">
        <f>IMSUM(IMDIV('Regul_Rend - Complet_FluxoConst'!$R237,'Vazio - Completo_FluxoConstante'!$H$16),IMDIV($P237,'Dados do Enunciado'!$G$11))</f>
        <v>1167,41818619343+716,439315016539i</v>
      </c>
      <c r="T237" s="45" t="str">
        <f t="shared" si="27"/>
        <v>215,0203541164+20,9780637793816i</v>
      </c>
      <c r="U237" s="45" t="str">
        <f>IMDIV(T237, 'Dados do Enunciado'!$G$11)</f>
        <v>10751,01770582+1048,90318896908i</v>
      </c>
      <c r="V237" s="42">
        <f>IMREAL(IMPRODUCT(IMDIV(IMSUB(IMABS($O237), 'Regul_Rend - Complet_FluxoConst'!$B$7),'Regul_Rend - Complet_FluxoConst'!$B$7),100))</f>
        <v>-1.9939430891099501</v>
      </c>
      <c r="W237" s="46">
        <f>IMREAL(IMPRODUCT(IMDIV(IMSUB(IMABS($U237),'Regul_Rend - Complet_FluxoConst'!$B$7),'Regul_Rend - Complet_FluxoConst'!$B$7),100))</f>
        <v>-1.7994211481753</v>
      </c>
      <c r="X237" s="42">
        <f t="shared" si="25"/>
        <v>95.438928820699203</v>
      </c>
      <c r="Y237" s="46">
        <f t="shared" si="28"/>
        <v>95.847300522093406</v>
      </c>
    </row>
    <row r="238" spans="1:25" x14ac:dyDescent="0.25">
      <c r="A238" s="42">
        <v>301000</v>
      </c>
      <c r="B238" s="42">
        <f>$A238*'Dados do Enunciado'!$C$25</f>
        <v>255850</v>
      </c>
      <c r="C238" s="42">
        <f>$A238*'Dados do Enunciado'!$E$25</f>
        <v>-158561.58898043373</v>
      </c>
      <c r="D238" s="42">
        <f>($A238/'Dados do Enunciado'!$A$11)*100</f>
        <v>120.39999999999999</v>
      </c>
      <c r="E238" s="43" t="str">
        <f>COMPLEX(($A238/$B$7)*'Dados do Enunciado'!$C$25, -($A238/$B$7)*'Dados do Enunciado'!$E$25)</f>
        <v>23,2590909090909+14,4146899073122i</v>
      </c>
      <c r="F238" s="43" t="str">
        <f>IMSUM(IMPRODUCT('Dados do Enunciado'!$A$17, 'Regul_Rend - Complet_FluxoConst'!$E238), 'Regul_Rend - Complet_FluxoConst'!$B$7)</f>
        <v>10965,3707135989+123,405005970415i</v>
      </c>
      <c r="G238" s="43" t="str">
        <f>IMDIV($E238, 'Dados do Enunciado'!$G$11)</f>
        <v>1162,95454545455+720,73449536561i</v>
      </c>
      <c r="H238" s="43" t="str">
        <f>IMPRODUCT('Dados do Enunciado'!$G$11,'Regul_Rend - Complet_FluxoConst'!F238)</f>
        <v>219,307414271978+2,4681001194083i</v>
      </c>
      <c r="I238" s="44" t="str">
        <f>IMDIV(H238,'Vazio - Completo_FluxoConstante'!$B$16)</f>
        <v>9,45045825780636-27,3746784929762i</v>
      </c>
      <c r="J238" s="44" t="str">
        <f t="shared" si="23"/>
        <v>1172,40500371236+693,359816872634i</v>
      </c>
      <c r="K238" s="44" t="str">
        <f>IMSUM(IMPRODUCT('Dados do Enunciado'!$C$17,'Regul_Rend - Complet_FluxoConst'!J238),H238)</f>
        <v>214,76904203745+23,5209742594569i</v>
      </c>
      <c r="L238" s="45" t="str">
        <f t="shared" si="24"/>
        <v>214,76904203745+23,5209742594569i</v>
      </c>
      <c r="M238" s="45" t="str">
        <f>IMPRODUCT(IMDIV('Vazio - Completo_FluxoConstante'!$B$16,IMSUM('Dados do Enunciado'!$C$17,'Vazio - Completo_FluxoConstante'!$B$16)),'Regul_Rend - Complet_FluxoConst'!L238)</f>
        <v>214,321553233353+23,4722322817889i</v>
      </c>
      <c r="N238" s="45" t="str">
        <f>IMDIV(M238,'Dados do Enunciado'!$G$11)</f>
        <v>10716,0776616677+1173,61161408945i</v>
      </c>
      <c r="O238" s="45" t="str">
        <f t="shared" si="22"/>
        <v>10716,0776616677+1173,61161408945i</v>
      </c>
      <c r="P238" s="5" t="str">
        <f t="shared" si="26"/>
        <v>23,2590909090909+14,4146899073122i</v>
      </c>
      <c r="Q238" s="5" t="str">
        <f>IMSUM(IMPRODUCT('Vazio - Completo_FluxoConstante'!$H$21,'Regul_Rend - Complet_FluxoConst'!$P238),$B$7)</f>
        <v>10750,1877648394+1052,39953293231i</v>
      </c>
      <c r="R238" s="44" t="str">
        <f>IMPRODUCT('Dados do Enunciado'!$G$11,'Regul_Rend - Complet_FluxoConst'!$Q238)</f>
        <v>215,003755296788+21,0479906586462i</v>
      </c>
      <c r="S238" s="44" t="str">
        <f>IMSUM(IMDIV('Regul_Rend - Complet_FluxoConst'!$R238,'Vazio - Completo_FluxoConstante'!$H$16),IMDIV($P238,'Dados do Enunciado'!$G$11))</f>
        <v>1171,282073987+718,836612094744i</v>
      </c>
      <c r="T238" s="45" t="str">
        <f t="shared" si="27"/>
        <v>215,003755296788+21,0479906586462i</v>
      </c>
      <c r="U238" s="45" t="str">
        <f>IMDIV(T238, 'Dados do Enunciado'!$G$11)</f>
        <v>10750,1877648394+1052,39953293231i</v>
      </c>
      <c r="V238" s="42">
        <f>IMREAL(IMPRODUCT(IMDIV(IMSUB(IMABS($O238), 'Regul_Rend - Complet_FluxoConst'!$B$7),'Regul_Rend - Complet_FluxoConst'!$B$7),100))</f>
        <v>-1.99861500741744</v>
      </c>
      <c r="W238" s="46">
        <f>IMREAL(IMPRODUCT(IMDIV(IMSUB(IMABS($U238),'Regul_Rend - Complet_FluxoConst'!$B$7),'Regul_Rend - Complet_FluxoConst'!$B$7),100))</f>
        <v>-1.80383869236395</v>
      </c>
      <c r="X238" s="42">
        <f t="shared" si="25"/>
        <v>95.429101595000603</v>
      </c>
      <c r="Y238" s="46">
        <f t="shared" si="28"/>
        <v>95.838288092666005</v>
      </c>
    </row>
    <row r="239" spans="1:25" x14ac:dyDescent="0.25">
      <c r="A239" s="42">
        <v>302000</v>
      </c>
      <c r="B239" s="42">
        <f>$A239*'Dados do Enunciado'!$C$25</f>
        <v>256700</v>
      </c>
      <c r="C239" s="42">
        <f>$A239*'Dados do Enunciado'!$E$25</f>
        <v>-159088.37166807638</v>
      </c>
      <c r="D239" s="42">
        <f>($A239/'Dados do Enunciado'!$A$11)*100</f>
        <v>120.8</v>
      </c>
      <c r="E239" s="43" t="str">
        <f>COMPLEX(($A239/$B$7)*'Dados do Enunciado'!$C$25, -($A239/$B$7)*'Dados do Enunciado'!$E$25)</f>
        <v>23,3363636363636+14,4625792425524i</v>
      </c>
      <c r="F239" s="43" t="str">
        <f>IMSUM(IMPRODUCT('Dados do Enunciado'!$A$17, 'Regul_Rend - Complet_FluxoConst'!$E239), 'Regul_Rend - Complet_FluxoConst'!$B$7)</f>
        <v>10965,2556661358+123,814989378954i</v>
      </c>
      <c r="G239" s="43" t="str">
        <f>IMDIV($E239, 'Dados do Enunciado'!$G$11)</f>
        <v>1166,81818181818+723,12896212762i</v>
      </c>
      <c r="H239" s="43" t="str">
        <f>IMPRODUCT('Dados do Enunciado'!$G$11,'Regul_Rend - Complet_FluxoConst'!F239)</f>
        <v>219,305113322716+2,47629978757908i</v>
      </c>
      <c r="I239" s="44" t="str">
        <f>IMDIV(H239,'Vazio - Completo_FluxoConstante'!$B$16)</f>
        <v>9,45138970527448-27,3740484209702i</v>
      </c>
      <c r="J239" s="44" t="str">
        <f t="shared" si="23"/>
        <v>1176,26957152345+695,75491370665i</v>
      </c>
      <c r="K239" s="44" t="str">
        <f>IMSUM(IMPRODUCT('Dados do Enunciado'!$C$17,'Regul_Rend - Complet_FluxoConst'!J239),H239)</f>
        <v>214,750137474734+23,5991179289641i</v>
      </c>
      <c r="L239" s="45" t="str">
        <f t="shared" si="24"/>
        <v>214,750137474734+23,5991179289641i</v>
      </c>
      <c r="M239" s="45" t="str">
        <f>IMPRODUCT(IMDIV('Vazio - Completo_FluxoConstante'!$B$16,IMSUM('Dados do Enunciado'!$C$17,'Vazio - Completo_FluxoConstante'!$B$16)),'Regul_Rend - Complet_FluxoConst'!L239)</f>
        <v>214,302687961704+23,5502131199342i</v>
      </c>
      <c r="N239" s="45" t="str">
        <f>IMDIV(M239,'Dados do Enunciado'!$G$11)</f>
        <v>10715,1343980852+1177,51065599671i</v>
      </c>
      <c r="O239" s="45" t="str">
        <f t="shared" si="22"/>
        <v>10715,1343980852+1177,51065599671i</v>
      </c>
      <c r="P239" s="5" t="str">
        <f t="shared" si="26"/>
        <v>23,3363636363636+14,4625792425524i</v>
      </c>
      <c r="Q239" s="5" t="str">
        <f>IMSUM(IMPRODUCT('Vazio - Completo_FluxoConstante'!$H$21,'Regul_Rend - Complet_FluxoConst'!$P239),$B$7)</f>
        <v>10749,3578238588+1055,89587689554i</v>
      </c>
      <c r="R239" s="44" t="str">
        <f>IMPRODUCT('Dados do Enunciado'!$G$11,'Regul_Rend - Complet_FluxoConst'!$Q239)</f>
        <v>214,987156477176+21,1179175379108i</v>
      </c>
      <c r="S239" s="44" t="str">
        <f>IMSUM(IMDIV('Regul_Rend - Complet_FluxoConst'!$R239,'Vazio - Completo_FluxoConstante'!$H$16),IMDIV($P239,'Dados do Enunciado'!$G$11))</f>
        <v>1175,14596178056+721,233909172944i</v>
      </c>
      <c r="T239" s="45" t="str">
        <f t="shared" si="27"/>
        <v>214,987156477176+21,1179175379108i</v>
      </c>
      <c r="U239" s="45" t="str">
        <f>IMDIV(T239, 'Dados do Enunciado'!$G$11)</f>
        <v>10749,3578238588+1055,89587689554i</v>
      </c>
      <c r="V239" s="42">
        <f>IMREAL(IMPRODUCT(IMDIV(IMSUB(IMABS($O239), 'Regul_Rend - Complet_FluxoConst'!$B$7),'Regul_Rend - Complet_FluxoConst'!$B$7),100))</f>
        <v>-2.00327357718538</v>
      </c>
      <c r="W239" s="46">
        <f>IMREAL(IMPRODUCT(IMDIV(IMSUB(IMABS($U239),'Regul_Rend - Complet_FluxoConst'!$B$7),'Regul_Rend - Complet_FluxoConst'!$B$7),100))</f>
        <v>-1.8082455666761901</v>
      </c>
      <c r="X239" s="42">
        <f t="shared" si="25"/>
        <v>95.41926051135961</v>
      </c>
      <c r="Y239" s="46">
        <f t="shared" si="28"/>
        <v>95.829262973709191</v>
      </c>
    </row>
    <row r="240" spans="1:25" x14ac:dyDescent="0.25">
      <c r="A240" s="42">
        <v>303000</v>
      </c>
      <c r="B240" s="42">
        <f>$A240*'Dados do Enunciado'!$C$25</f>
        <v>257550</v>
      </c>
      <c r="C240" s="42">
        <f>$A240*'Dados do Enunciado'!$E$25</f>
        <v>-159615.15435571902</v>
      </c>
      <c r="D240" s="42">
        <f>($A240/'Dados do Enunciado'!$A$11)*100</f>
        <v>121.2</v>
      </c>
      <c r="E240" s="43" t="str">
        <f>COMPLEX(($A240/$B$7)*'Dados do Enunciado'!$C$25, -($A240/$B$7)*'Dados do Enunciado'!$E$25)</f>
        <v>23,4136363636364+14,5104685777926i</v>
      </c>
      <c r="F240" s="43" t="str">
        <f>IMSUM(IMPRODUCT('Dados do Enunciado'!$A$17, 'Regul_Rend - Complet_FluxoConst'!$E240), 'Regul_Rend - Complet_FluxoConst'!$B$7)</f>
        <v>10965,1406186727+124,224972787494i</v>
      </c>
      <c r="G240" s="43" t="str">
        <f>IMDIV($E240, 'Dados do Enunciado'!$G$11)</f>
        <v>1170,68181818182+725,52342888963i</v>
      </c>
      <c r="H240" s="43" t="str">
        <f>IMPRODUCT('Dados do Enunciado'!$G$11,'Regul_Rend - Complet_FluxoConst'!F240)</f>
        <v>219,302812373454+2,48449945574988i</v>
      </c>
      <c r="I240" s="44" t="str">
        <f>IMDIV(H240,'Vazio - Completo_FluxoConstante'!$B$16)</f>
        <v>9,45232115274261-27,3734183489642i</v>
      </c>
      <c r="J240" s="44" t="str">
        <f t="shared" si="23"/>
        <v>1180,13413933456+698,150010540666i</v>
      </c>
      <c r="K240" s="44" t="str">
        <f>IMSUM(IMPRODUCT('Dados do Enunciado'!$C$17,'Regul_Rend - Complet_FluxoConst'!J240),H240)</f>
        <v>214,731232912017+23,6772615984716i</v>
      </c>
      <c r="L240" s="45" t="str">
        <f t="shared" si="24"/>
        <v>214,731232912017+23,6772615984716i</v>
      </c>
      <c r="M240" s="45" t="str">
        <f>IMPRODUCT(IMDIV('Vazio - Completo_FluxoConstante'!$B$16,IMSUM('Dados do Enunciado'!$C$17,'Vazio - Completo_FluxoConstante'!$B$16)),'Regul_Rend - Complet_FluxoConst'!L240)</f>
        <v>214,283822690055+23,6281939580797i</v>
      </c>
      <c r="N240" s="45" t="str">
        <f>IMDIV(M240,'Dados do Enunciado'!$G$11)</f>
        <v>10714,1911345027+1181,40969790398i</v>
      </c>
      <c r="O240" s="45" t="str">
        <f t="shared" si="22"/>
        <v>10714,1911345027+1181,40969790398i</v>
      </c>
      <c r="P240" s="5" t="str">
        <f t="shared" si="26"/>
        <v>23,4136363636364+14,5104685777926i</v>
      </c>
      <c r="Q240" s="5" t="str">
        <f>IMSUM(IMPRODUCT('Vazio - Completo_FluxoConstante'!$H$21,'Regul_Rend - Complet_FluxoConst'!$P240),$B$7)</f>
        <v>10748,5278828782+1059,39222085877i</v>
      </c>
      <c r="R240" s="44" t="str">
        <f>IMPRODUCT('Dados do Enunciado'!$G$11,'Regul_Rend - Complet_FluxoConst'!$Q240)</f>
        <v>214,970557657564+21,1878444171754i</v>
      </c>
      <c r="S240" s="44" t="str">
        <f>IMSUM(IMDIV('Regul_Rend - Complet_FluxoConst'!$R240,'Vazio - Completo_FluxoConstante'!$H$16),IMDIV($P240,'Dados do Enunciado'!$G$11))</f>
        <v>1179,00984957413+723,631206251144i</v>
      </c>
      <c r="T240" s="45" t="str">
        <f t="shared" si="27"/>
        <v>214,970557657564+21,1878444171754i</v>
      </c>
      <c r="U240" s="45" t="str">
        <f>IMDIV(T240, 'Dados do Enunciado'!$G$11)</f>
        <v>10748,5278828782+1059,39222085877i</v>
      </c>
      <c r="V240" s="42">
        <f>IMREAL(IMPRODUCT(IMDIV(IMSUB(IMABS($O240), 'Regul_Rend - Complet_FluxoConst'!$B$7),'Regul_Rend - Complet_FluxoConst'!$B$7),100))</f>
        <v>-2.0079187965091001</v>
      </c>
      <c r="W240" s="46">
        <f>IMREAL(IMPRODUCT(IMDIV(IMSUB(IMABS($U240),'Regul_Rend - Complet_FluxoConst'!$B$7),'Regul_Rend - Complet_FluxoConst'!$B$7),100))</f>
        <v>-1.81264176967538</v>
      </c>
      <c r="X240" s="42">
        <f t="shared" si="25"/>
        <v>95.40940573618451</v>
      </c>
      <c r="Y240" s="46">
        <f t="shared" si="28"/>
        <v>95.820225315261098</v>
      </c>
    </row>
    <row r="241" spans="1:25" x14ac:dyDescent="0.25">
      <c r="A241" s="42">
        <v>304000</v>
      </c>
      <c r="B241" s="42">
        <f>$A241*'Dados do Enunciado'!$C$25</f>
        <v>258400</v>
      </c>
      <c r="C241" s="42">
        <f>$A241*'Dados do Enunciado'!$E$25</f>
        <v>-160141.93704336166</v>
      </c>
      <c r="D241" s="42">
        <f>($A241/'Dados do Enunciado'!$A$11)*100</f>
        <v>121.6</v>
      </c>
      <c r="E241" s="43" t="str">
        <f>COMPLEX(($A241/$B$7)*'Dados do Enunciado'!$C$25, -($A241/$B$7)*'Dados do Enunciado'!$E$25)</f>
        <v>23,4909090909091+14,5583579130329i</v>
      </c>
      <c r="F241" s="43" t="str">
        <f>IMSUM(IMPRODUCT('Dados do Enunciado'!$A$17, 'Regul_Rend - Complet_FluxoConst'!$E241), 'Regul_Rend - Complet_FluxoConst'!$B$7)</f>
        <v>10965,0255712095+124,634956196034i</v>
      </c>
      <c r="G241" s="43" t="str">
        <f>IMDIV($E241, 'Dados do Enunciado'!$G$11)</f>
        <v>1174,54545454545+727,917895651645i</v>
      </c>
      <c r="H241" s="43" t="str">
        <f>IMPRODUCT('Dados do Enunciado'!$G$11,'Regul_Rend - Complet_FluxoConst'!F241)</f>
        <v>219,30051142419+2,49269912392068i</v>
      </c>
      <c r="I241" s="44" t="str">
        <f>IMDIV(H241,'Vazio - Completo_FluxoConstante'!$B$16)</f>
        <v>9,45325260021065-27,3727882769579i</v>
      </c>
      <c r="J241" s="44" t="str">
        <f t="shared" si="23"/>
        <v>1183,99870714566+700,545107374687i</v>
      </c>
      <c r="K241" s="44" t="str">
        <f>IMSUM(IMPRODUCT('Dados do Enunciado'!$C$17,'Regul_Rend - Complet_FluxoConst'!J241),H241)</f>
        <v>214,712328349298+23,755405267979i</v>
      </c>
      <c r="L241" s="45" t="str">
        <f t="shared" si="24"/>
        <v>214,712328349298+23,755405267979i</v>
      </c>
      <c r="M241" s="45" t="str">
        <f>IMPRODUCT(IMDIV('Vazio - Completo_FluxoConstante'!$B$16,IMSUM('Dados do Enunciado'!$C$17,'Vazio - Completo_FluxoConstante'!$B$16)),'Regul_Rend - Complet_FluxoConst'!L241)</f>
        <v>214,264957418403+23,7061747962251i</v>
      </c>
      <c r="N241" s="45" t="str">
        <f>IMDIV(M241,'Dados do Enunciado'!$G$11)</f>
        <v>10713,2478709201+1185,30873981126i</v>
      </c>
      <c r="O241" s="45" t="str">
        <f t="shared" si="22"/>
        <v>10713,2478709201+1185,30873981126i</v>
      </c>
      <c r="P241" s="5" t="str">
        <f t="shared" si="26"/>
        <v>23,4909090909091+14,5583579130329i</v>
      </c>
      <c r="Q241" s="5" t="str">
        <f>IMSUM(IMPRODUCT('Vazio - Completo_FluxoConstante'!$H$21,'Regul_Rend - Complet_FluxoConst'!$P241),$B$7)</f>
        <v>10747,6979418976+1062,888564822i</v>
      </c>
      <c r="R241" s="44" t="str">
        <f>IMPRODUCT('Dados do Enunciado'!$G$11,'Regul_Rend - Complet_FluxoConst'!$Q241)</f>
        <v>214,953958837952+21,25777129644i</v>
      </c>
      <c r="S241" s="44" t="str">
        <f>IMSUM(IMDIV('Regul_Rend - Complet_FluxoConst'!$R241,'Vazio - Completo_FluxoConstante'!$H$16),IMDIV($P241,'Dados do Enunciado'!$G$11))</f>
        <v>1182,87373736769+726,028503329349i</v>
      </c>
      <c r="T241" s="45" t="str">
        <f t="shared" si="27"/>
        <v>214,953958837952+21,25777129644i</v>
      </c>
      <c r="U241" s="45" t="str">
        <f>IMDIV(T241, 'Dados do Enunciado'!$G$11)</f>
        <v>10747,6979418976+1062,888564822i</v>
      </c>
      <c r="V241" s="42">
        <f>IMREAL(IMPRODUCT(IMDIV(IMSUB(IMABS($O241), 'Regul_Rend - Complet_FluxoConst'!$B$7),'Regul_Rend - Complet_FluxoConst'!$B$7),100))</f>
        <v>-2.0125506634907802</v>
      </c>
      <c r="W241" s="46">
        <f>IMREAL(IMPRODUCT(IMDIV(IMSUB(IMABS($U241),'Regul_Rend - Complet_FluxoConst'!$B$7),'Regul_Rend - Complet_FluxoConst'!$B$7),100))</f>
        <v>-1.8170272999280099</v>
      </c>
      <c r="X241" s="42">
        <f t="shared" si="25"/>
        <v>95.399537433700104</v>
      </c>
      <c r="Y241" s="46">
        <f t="shared" si="28"/>
        <v>95.811175265390602</v>
      </c>
    </row>
    <row r="242" spans="1:25" x14ac:dyDescent="0.25">
      <c r="A242" s="42">
        <v>305000</v>
      </c>
      <c r="B242" s="42">
        <f>$A242*'Dados do Enunciado'!$C$25</f>
        <v>259250</v>
      </c>
      <c r="C242" s="42">
        <f>$A242*'Dados do Enunciado'!$E$25</f>
        <v>-160668.7197310043</v>
      </c>
      <c r="D242" s="42">
        <f>($A242/'Dados do Enunciado'!$A$11)*100</f>
        <v>122</v>
      </c>
      <c r="E242" s="43" t="str">
        <f>COMPLEX(($A242/$B$7)*'Dados do Enunciado'!$C$25, -($A242/$B$7)*'Dados do Enunciado'!$E$25)</f>
        <v>23,5681818181818+14,6062472482731i</v>
      </c>
      <c r="F242" s="43" t="str">
        <f>IMSUM(IMPRODUCT('Dados do Enunciado'!$A$17, 'Regul_Rend - Complet_FluxoConst'!$E242), 'Regul_Rend - Complet_FluxoConst'!$B$7)</f>
        <v>10964,9105237464+125,044939604573i</v>
      </c>
      <c r="G242" s="43" t="str">
        <f>IMDIV($E242, 'Dados do Enunciado'!$G$11)</f>
        <v>1178,40909090909+730,312362413655i</v>
      </c>
      <c r="H242" s="43" t="str">
        <f>IMPRODUCT('Dados do Enunciado'!$G$11,'Regul_Rend - Complet_FluxoConst'!F242)</f>
        <v>219,298210474928+2,50089879209146i</v>
      </c>
      <c r="I242" s="44" t="str">
        <f>IMDIV(H242,'Vazio - Completo_FluxoConstante'!$B$16)</f>
        <v>9,45418404767877-27,3721582049519i</v>
      </c>
      <c r="J242" s="44" t="str">
        <f t="shared" si="23"/>
        <v>1187,86327495677+702,940204208703i</v>
      </c>
      <c r="K242" s="44" t="str">
        <f>IMSUM(IMPRODUCT('Dados do Enunciado'!$C$17,'Regul_Rend - Complet_FluxoConst'!J242),H242)</f>
        <v>214,693423786581+23,8335489374866i</v>
      </c>
      <c r="L242" s="45" t="str">
        <f t="shared" si="24"/>
        <v>214,693423786581+23,8335489374866i</v>
      </c>
      <c r="M242" s="45" t="str">
        <f>IMPRODUCT(IMDIV('Vazio - Completo_FluxoConstante'!$B$16,IMSUM('Dados do Enunciado'!$C$17,'Vazio - Completo_FluxoConstante'!$B$16)),'Regul_Rend - Complet_FluxoConst'!L242)</f>
        <v>214,246092146753+23,7841556343708i</v>
      </c>
      <c r="N242" s="45" t="str">
        <f>IMDIV(M242,'Dados do Enunciado'!$G$11)</f>
        <v>10712,3046073376+1189,20778171854i</v>
      </c>
      <c r="O242" s="45" t="str">
        <f t="shared" si="22"/>
        <v>10712,3046073376+1189,20778171854i</v>
      </c>
      <c r="P242" s="5" t="str">
        <f t="shared" si="26"/>
        <v>23,5681818181818+14,6062472482731i</v>
      </c>
      <c r="Q242" s="5" t="str">
        <f>IMSUM(IMPRODUCT('Vazio - Completo_FluxoConstante'!$H$21,'Regul_Rend - Complet_FluxoConst'!$P242),$B$7)</f>
        <v>10746,868000917+1066,38490878523i</v>
      </c>
      <c r="R242" s="44" t="str">
        <f>IMPRODUCT('Dados do Enunciado'!$G$11,'Regul_Rend - Complet_FluxoConst'!$Q242)</f>
        <v>214,93736001834+21,3276981757046i</v>
      </c>
      <c r="S242" s="44" t="str">
        <f>IMSUM(IMDIV('Regul_Rend - Complet_FluxoConst'!$R242,'Vazio - Completo_FluxoConstante'!$H$16),IMDIV($P242,'Dados do Enunciado'!$G$11))</f>
        <v>1186,73762516126+728,425800407549i</v>
      </c>
      <c r="T242" s="45" t="str">
        <f t="shared" si="27"/>
        <v>214,93736001834+21,3276981757046i</v>
      </c>
      <c r="U242" s="45" t="str">
        <f>IMDIV(T242, 'Dados do Enunciado'!$G$11)</f>
        <v>10746,868000917+1066,38490878523i</v>
      </c>
      <c r="V242" s="42">
        <f>IMREAL(IMPRODUCT(IMDIV(IMSUB(IMABS($O242), 'Regul_Rend - Complet_FluxoConst'!$B$7),'Regul_Rend - Complet_FluxoConst'!$B$7),100))</f>
        <v>-2.0171691762350501</v>
      </c>
      <c r="W242" s="46">
        <f>IMREAL(IMPRODUCT(IMDIV(IMSUB(IMABS($U242),'Regul_Rend - Complet_FluxoConst'!$B$7),'Regul_Rend - Complet_FluxoConst'!$B$7),100))</f>
        <v>-1.82140215600392</v>
      </c>
      <c r="X242" s="42">
        <f t="shared" si="25"/>
        <v>95.389655765973203</v>
      </c>
      <c r="Y242" s="46">
        <f t="shared" si="28"/>
        <v>95.802112970223192</v>
      </c>
    </row>
    <row r="243" spans="1:25" x14ac:dyDescent="0.25">
      <c r="A243" s="42">
        <v>306000</v>
      </c>
      <c r="B243" s="42">
        <f>$A243*'Dados do Enunciado'!$C$25</f>
        <v>260100</v>
      </c>
      <c r="C243" s="42">
        <f>$A243*'Dados do Enunciado'!$E$25</f>
        <v>-161195.50241864694</v>
      </c>
      <c r="D243" s="42">
        <f>($A243/'Dados do Enunciado'!$A$11)*100</f>
        <v>122.39999999999999</v>
      </c>
      <c r="E243" s="43" t="str">
        <f>COMPLEX(($A243/$B$7)*'Dados do Enunciado'!$C$25, -($A243/$B$7)*'Dados do Enunciado'!$E$25)</f>
        <v>23,6454545454545+14,6541365835134i</v>
      </c>
      <c r="F243" s="43" t="str">
        <f>IMSUM(IMPRODUCT('Dados do Enunciado'!$A$17, 'Regul_Rend - Complet_FluxoConst'!$E243), 'Regul_Rend - Complet_FluxoConst'!$B$7)</f>
        <v>10964,7954762833+125,454923013113i</v>
      </c>
      <c r="G243" s="43" t="str">
        <f>IMDIV($E243, 'Dados do Enunciado'!$G$11)</f>
        <v>1182,27272727272+732,70682917567i</v>
      </c>
      <c r="H243" s="43" t="str">
        <f>IMPRODUCT('Dados do Enunciado'!$G$11,'Regul_Rend - Complet_FluxoConst'!F243)</f>
        <v>219,295909525666+2,50909846026226i</v>
      </c>
      <c r="I243" s="44" t="str">
        <f>IMDIV(H243,'Vazio - Completo_FluxoConstante'!$B$16)</f>
        <v>9,45511549514689-27,3715281329459i</v>
      </c>
      <c r="J243" s="44" t="str">
        <f t="shared" si="23"/>
        <v>1191,72784276787+705,335301042724i</v>
      </c>
      <c r="K243" s="44" t="str">
        <f>IMSUM(IMPRODUCT('Dados do Enunciado'!$C$17,'Regul_Rend - Complet_FluxoConst'!J243),H243)</f>
        <v>214,674519223864+23,911692606994i</v>
      </c>
      <c r="L243" s="45" t="str">
        <f t="shared" si="24"/>
        <v>214,674519223864+23,911692606994i</v>
      </c>
      <c r="M243" s="45" t="str">
        <f>IMPRODUCT(IMDIV('Vazio - Completo_FluxoConstante'!$B$16,IMSUM('Dados do Enunciado'!$C$17,'Vazio - Completo_FluxoConstante'!$B$16)),'Regul_Rend - Complet_FluxoConst'!L243)</f>
        <v>214,227226875103+23,8621364725162i</v>
      </c>
      <c r="N243" s="45" t="str">
        <f>IMDIV(M243,'Dados do Enunciado'!$G$11)</f>
        <v>10711,3613437552+1193,10682362581i</v>
      </c>
      <c r="O243" s="45" t="str">
        <f t="shared" si="22"/>
        <v>10711,3613437552+1193,10682362581i</v>
      </c>
      <c r="P243" s="5" t="str">
        <f t="shared" si="26"/>
        <v>23,6454545454545+14,6541365835134i</v>
      </c>
      <c r="Q243" s="5" t="str">
        <f>IMSUM(IMPRODUCT('Vazio - Completo_FluxoConstante'!$H$21,'Regul_Rend - Complet_FluxoConst'!$P243),$B$7)</f>
        <v>10746,0380599364+1069,88125274846i</v>
      </c>
      <c r="R243" s="44" t="str">
        <f>IMPRODUCT('Dados do Enunciado'!$G$11,'Regul_Rend - Complet_FluxoConst'!$Q243)</f>
        <v>214,920761198728+21,3976250549692i</v>
      </c>
      <c r="S243" s="44" t="str">
        <f>IMSUM(IMDIV('Regul_Rend - Complet_FluxoConst'!$R243,'Vazio - Completo_FluxoConstante'!$H$16),IMDIV($P243,'Dados do Enunciado'!$G$11))</f>
        <v>1190,60151295482+730,823097485754i</v>
      </c>
      <c r="T243" s="45" t="str">
        <f t="shared" si="27"/>
        <v>214,920761198728+21,3976250549692i</v>
      </c>
      <c r="U243" s="45" t="str">
        <f>IMDIV(T243, 'Dados do Enunciado'!$G$11)</f>
        <v>10746,0380599364+1069,88125274846i</v>
      </c>
      <c r="V243" s="42">
        <f>IMREAL(IMPRODUCT(IMDIV(IMSUB(IMABS($O243), 'Regul_Rend - Complet_FluxoConst'!$B$7),'Regul_Rend - Complet_FluxoConst'!$B$7),100))</f>
        <v>-2.0217743328534801</v>
      </c>
      <c r="W243" s="46">
        <f>IMREAL(IMPRODUCT(IMDIV(IMSUB(IMABS($U243),'Regul_Rend - Complet_FluxoConst'!$B$7),'Regul_Rend - Complet_FluxoConst'!$B$7),100))</f>
        <v>-1.8257663364761101</v>
      </c>
      <c r="X243" s="42">
        <f t="shared" si="25"/>
        <v>95.379760892958501</v>
      </c>
      <c r="Y243" s="46">
        <f t="shared" si="28"/>
        <v>95.793038573978691</v>
      </c>
    </row>
    <row r="244" spans="1:25" x14ac:dyDescent="0.25">
      <c r="A244" s="42">
        <v>307000</v>
      </c>
      <c r="B244" s="42">
        <f>$A244*'Dados do Enunciado'!$C$25</f>
        <v>260950</v>
      </c>
      <c r="C244" s="42">
        <f>$A244*'Dados do Enunciado'!$E$25</f>
        <v>-161722.28510628958</v>
      </c>
      <c r="D244" s="42">
        <f>($A244/'Dados do Enunciado'!$A$11)*100</f>
        <v>122.8</v>
      </c>
      <c r="E244" s="43" t="str">
        <f>COMPLEX(($A244/$B$7)*'Dados do Enunciado'!$C$25, -($A244/$B$7)*'Dados do Enunciado'!$E$25)</f>
        <v>23,7227272727273+14,7020259187536i</v>
      </c>
      <c r="F244" s="43" t="str">
        <f>IMSUM(IMPRODUCT('Dados do Enunciado'!$A$17, 'Regul_Rend - Complet_FluxoConst'!$E244), 'Regul_Rend - Complet_FluxoConst'!$B$7)</f>
        <v>10964,6804288202+125,864906421653i</v>
      </c>
      <c r="G244" s="43" t="str">
        <f>IMDIV($E244, 'Dados do Enunciado'!$G$11)</f>
        <v>1186,13636363637+735,10129593768i</v>
      </c>
      <c r="H244" s="43" t="str">
        <f>IMPRODUCT('Dados do Enunciado'!$G$11,'Regul_Rend - Complet_FluxoConst'!F244)</f>
        <v>219,293608576404+2,51729812843306i</v>
      </c>
      <c r="I244" s="44" t="str">
        <f>IMDIV(H244,'Vazio - Completo_FluxoConstante'!$B$16)</f>
        <v>9,45604694261501-27,3708980609398i</v>
      </c>
      <c r="J244" s="44" t="str">
        <f t="shared" si="23"/>
        <v>1195,59241057899+707,73039787674i</v>
      </c>
      <c r="K244" s="44" t="str">
        <f>IMSUM(IMPRODUCT('Dados do Enunciado'!$C$17,'Regul_Rend - Complet_FluxoConst'!J244),H244)</f>
        <v>214,655614661148+23,9898362765017i</v>
      </c>
      <c r="L244" s="45" t="str">
        <f t="shared" si="24"/>
        <v>214,655614661148+23,9898362765017i</v>
      </c>
      <c r="M244" s="45" t="str">
        <f>IMPRODUCT(IMDIV('Vazio - Completo_FluxoConstante'!$B$16,IMSUM('Dados do Enunciado'!$C$17,'Vazio - Completo_FluxoConstante'!$B$16)),'Regul_Rend - Complet_FluxoConst'!L244)</f>
        <v>214,208361603455+23,9401173106619i</v>
      </c>
      <c r="N244" s="45" t="str">
        <f>IMDIV(M244,'Dados do Enunciado'!$G$11)</f>
        <v>10710,4180801727+1197,00586553309i</v>
      </c>
      <c r="O244" s="45" t="str">
        <f t="shared" si="22"/>
        <v>10710,4180801727+1197,00586553309i</v>
      </c>
      <c r="P244" s="5" t="str">
        <f t="shared" si="26"/>
        <v>23,7227272727273+14,7020259187536i</v>
      </c>
      <c r="Q244" s="5" t="str">
        <f>IMSUM(IMPRODUCT('Vazio - Completo_FluxoConstante'!$H$21,'Regul_Rend - Complet_FluxoConst'!$P244),$B$7)</f>
        <v>10745,2081189558+1073,37759671169i</v>
      </c>
      <c r="R244" s="44" t="str">
        <f>IMPRODUCT('Dados do Enunciado'!$G$11,'Regul_Rend - Complet_FluxoConst'!$Q244)</f>
        <v>214,904162379116+21,4675519342338i</v>
      </c>
      <c r="S244" s="44" t="str">
        <f>IMSUM(IMDIV('Regul_Rend - Complet_FluxoConst'!$R244,'Vazio - Completo_FluxoConstante'!$H$16),IMDIV($P244,'Dados do Enunciado'!$G$11))</f>
        <v>1194,4654007484+733,220394563954i</v>
      </c>
      <c r="T244" s="45" t="str">
        <f t="shared" si="27"/>
        <v>214,904162379116+21,4675519342338i</v>
      </c>
      <c r="U244" s="45" t="str">
        <f>IMDIV(T244, 'Dados do Enunciado'!$G$11)</f>
        <v>10745,2081189558+1073,37759671169i</v>
      </c>
      <c r="V244" s="42">
        <f>IMREAL(IMPRODUCT(IMDIV(IMSUB(IMABS($O244), 'Regul_Rend - Complet_FluxoConst'!$B$7),'Regul_Rend - Complet_FluxoConst'!$B$7),100))</f>
        <v>-2.0263661314644401</v>
      </c>
      <c r="W244" s="46">
        <f>IMREAL(IMPRODUCT(IMDIV(IMSUB(IMABS($U244),'Regul_Rend - Complet_FluxoConst'!$B$7),'Regul_Rend - Complet_FluxoConst'!$B$7),100))</f>
        <v>-1.8301198399207801</v>
      </c>
      <c r="X244" s="42">
        <f t="shared" si="25"/>
        <v>95.3698529725215</v>
      </c>
      <c r="Y244" s="46">
        <f t="shared" si="28"/>
        <v>95.783952218996006</v>
      </c>
    </row>
    <row r="245" spans="1:25" x14ac:dyDescent="0.25">
      <c r="A245" s="42">
        <v>308000</v>
      </c>
      <c r="B245" s="42">
        <f>$A245*'Dados do Enunciado'!$C$25</f>
        <v>261800</v>
      </c>
      <c r="C245" s="42">
        <f>$A245*'Dados do Enunciado'!$E$25</f>
        <v>-162249.06779393219</v>
      </c>
      <c r="D245" s="42">
        <f>($A245/'Dados do Enunciado'!$A$11)*100</f>
        <v>123.2</v>
      </c>
      <c r="E245" s="43" t="str">
        <f>COMPLEX(($A245/$B$7)*'Dados do Enunciado'!$C$25, -($A245/$B$7)*'Dados do Enunciado'!$E$25)</f>
        <v>23,8+14,7499152539938i</v>
      </c>
      <c r="F245" s="43" t="str">
        <f>IMSUM(IMPRODUCT('Dados do Enunciado'!$A$17, 'Regul_Rend - Complet_FluxoConst'!$E245), 'Regul_Rend - Complet_FluxoConst'!$B$7)</f>
        <v>10964,565381357+126,274889830192i</v>
      </c>
      <c r="G245" s="43" t="str">
        <f>IMDIV($E245, 'Dados do Enunciado'!$G$11)</f>
        <v>1190+737,49576269969i</v>
      </c>
      <c r="H245" s="43" t="str">
        <f>IMPRODUCT('Dados do Enunciado'!$G$11,'Regul_Rend - Complet_FluxoConst'!F245)</f>
        <v>219,29130762714+2,52549779660384i</v>
      </c>
      <c r="I245" s="44" t="str">
        <f>IMDIV(H245,'Vazio - Completo_FluxoConstante'!$B$16)</f>
        <v>9,45697839008305-27,3702679889336i</v>
      </c>
      <c r="J245" s="44" t="str">
        <f t="shared" si="23"/>
        <v>1199,45697839008+710,125494710756i</v>
      </c>
      <c r="K245" s="44" t="str">
        <f>IMSUM(IMPRODUCT('Dados do Enunciado'!$C$17,'Regul_Rend - Complet_FluxoConst'!J245),H245)</f>
        <v>214,636710098429+24,0679799460088i</v>
      </c>
      <c r="L245" s="45" t="str">
        <f t="shared" si="24"/>
        <v>214,636710098429+24,0679799460088i</v>
      </c>
      <c r="M245" s="45" t="str">
        <f>IMPRODUCT(IMDIV('Vazio - Completo_FluxoConstante'!$B$16,IMSUM('Dados do Enunciado'!$C$17,'Vazio - Completo_FluxoConstante'!$B$16)),'Regul_Rend - Complet_FluxoConst'!L245)</f>
        <v>214,189496331803+24,018098148807i</v>
      </c>
      <c r="N245" s="45" t="str">
        <f>IMDIV(M245,'Dados do Enunciado'!$G$11)</f>
        <v>10709,4748165902+1200,90490744035i</v>
      </c>
      <c r="O245" s="45" t="str">
        <f t="shared" si="22"/>
        <v>10709,4748165902+1200,90490744035i</v>
      </c>
      <c r="P245" s="5" t="str">
        <f t="shared" si="26"/>
        <v>23,8+14,7499152539938i</v>
      </c>
      <c r="Q245" s="5" t="str">
        <f>IMSUM(IMPRODUCT('Vazio - Completo_FluxoConstante'!$H$21,'Regul_Rend - Complet_FluxoConst'!$P245),$B$7)</f>
        <v>10744,3781779752+1076,87394067492i</v>
      </c>
      <c r="R245" s="44" t="str">
        <f>IMPRODUCT('Dados do Enunciado'!$G$11,'Regul_Rend - Complet_FluxoConst'!$Q245)</f>
        <v>214,887563559504+21,5374788134984i</v>
      </c>
      <c r="S245" s="44" t="str">
        <f>IMSUM(IMDIV('Regul_Rend - Complet_FluxoConst'!$R245,'Vazio - Completo_FluxoConstante'!$H$16),IMDIV($P245,'Dados do Enunciado'!$G$11))</f>
        <v>1198,32928854196+735,617691642153i</v>
      </c>
      <c r="T245" s="45" t="str">
        <f t="shared" si="27"/>
        <v>214,887563559504+21,5374788134984i</v>
      </c>
      <c r="U245" s="45" t="str">
        <f>IMDIV(T245, 'Dados do Enunciado'!$G$11)</f>
        <v>10744,3781779752+1076,87394067492i</v>
      </c>
      <c r="V245" s="42">
        <f>IMREAL(IMPRODUCT(IMDIV(IMSUB(IMABS($O245), 'Regul_Rend - Complet_FluxoConst'!$B$7),'Regul_Rend - Complet_FluxoConst'!$B$7),100))</f>
        <v>-2.0309445701887898</v>
      </c>
      <c r="W245" s="46">
        <f>IMREAL(IMPRODUCT(IMDIV(IMSUB(IMABS($U245),'Regul_Rend - Complet_FluxoConst'!$B$7),'Regul_Rend - Complet_FluxoConst'!$B$7),100))</f>
        <v>-1.83446266491744</v>
      </c>
      <c r="X245" s="42">
        <f t="shared" si="25"/>
        <v>95.359932160486906</v>
      </c>
      <c r="Y245" s="46">
        <f t="shared" si="28"/>
        <v>95.774854045770795</v>
      </c>
    </row>
    <row r="246" spans="1:25" x14ac:dyDescent="0.25">
      <c r="A246" s="42">
        <v>309000</v>
      </c>
      <c r="B246" s="42">
        <f>$A246*'Dados do Enunciado'!$C$25</f>
        <v>262650</v>
      </c>
      <c r="C246" s="42">
        <f>$A246*'Dados do Enunciado'!$E$25</f>
        <v>-162775.85048157483</v>
      </c>
      <c r="D246" s="42">
        <f>($A246/'Dados do Enunciado'!$A$11)*100</f>
        <v>123.6</v>
      </c>
      <c r="E246" s="43" t="str">
        <f>COMPLEX(($A246/$B$7)*'Dados do Enunciado'!$C$25, -($A246/$B$7)*'Dados do Enunciado'!$E$25)</f>
        <v>23,8772727272727+14,7978045892341i</v>
      </c>
      <c r="F246" s="43" t="str">
        <f>IMSUM(IMPRODUCT('Dados do Enunciado'!$A$17, 'Regul_Rend - Complet_FluxoConst'!$E246), 'Regul_Rend - Complet_FluxoConst'!$B$7)</f>
        <v>10964,4503338939+126,684873238731i</v>
      </c>
      <c r="G246" s="43" t="str">
        <f>IMDIV($E246, 'Dados do Enunciado'!$G$11)</f>
        <v>1193,86363636363+739,890229461705i</v>
      </c>
      <c r="H246" s="43" t="str">
        <f>IMPRODUCT('Dados do Enunciado'!$G$11,'Regul_Rend - Complet_FluxoConst'!F246)</f>
        <v>219,289006677878+2,53369746477462i</v>
      </c>
      <c r="I246" s="44" t="str">
        <f>IMDIV(H246,'Vazio - Completo_FluxoConstante'!$B$16)</f>
        <v>9,45790983755117-27,3696379169276i</v>
      </c>
      <c r="J246" s="44" t="str">
        <f t="shared" si="23"/>
        <v>1203,32154620118+712,520591544777i</v>
      </c>
      <c r="K246" s="44" t="str">
        <f>IMSUM(IMPRODUCT('Dados do Enunciado'!$C$17,'Regul_Rend - Complet_FluxoConst'!J246),H246)</f>
        <v>214,617805535712+24,1461236155162i</v>
      </c>
      <c r="L246" s="45" t="str">
        <f t="shared" si="24"/>
        <v>214,617805535712+24,1461236155162i</v>
      </c>
      <c r="M246" s="45" t="str">
        <f>IMPRODUCT(IMDIV('Vazio - Completo_FluxoConstante'!$B$16,IMSUM('Dados do Enunciado'!$C$17,'Vazio - Completo_FluxoConstante'!$B$16)),'Regul_Rend - Complet_FluxoConst'!L246)</f>
        <v>214,170631060153+24,0960789869525i</v>
      </c>
      <c r="N246" s="45" t="str">
        <f>IMDIV(M246,'Dados do Enunciado'!$G$11)</f>
        <v>10708,5315530076+1204,80394934762i</v>
      </c>
      <c r="O246" s="45" t="str">
        <f t="shared" si="22"/>
        <v>10708,5315530076+1204,80394934762i</v>
      </c>
      <c r="P246" s="5" t="str">
        <f t="shared" si="26"/>
        <v>23,8772727272727+14,7978045892341i</v>
      </c>
      <c r="Q246" s="5" t="str">
        <f>IMSUM(IMPRODUCT('Vazio - Completo_FluxoConstante'!$H$21,'Regul_Rend - Complet_FluxoConst'!$P246),$B$7)</f>
        <v>10743,5482369946+1080,37028463815i</v>
      </c>
      <c r="R246" s="44" t="str">
        <f>IMPRODUCT('Dados do Enunciado'!$G$11,'Regul_Rend - Complet_FluxoConst'!$Q246)</f>
        <v>214,870964739892+21,607405692763i</v>
      </c>
      <c r="S246" s="44" t="str">
        <f>IMSUM(IMDIV('Regul_Rend - Complet_FluxoConst'!$R246,'Vazio - Completo_FluxoConstante'!$H$16),IMDIV($P246,'Dados do Enunciado'!$G$11))</f>
        <v>1202,19317633552+738,014988720358i</v>
      </c>
      <c r="T246" s="45" t="str">
        <f t="shared" si="27"/>
        <v>214,870964739892+21,607405692763i</v>
      </c>
      <c r="U246" s="45" t="str">
        <f>IMDIV(T246, 'Dados do Enunciado'!$G$11)</f>
        <v>10743,5482369946+1080,37028463815i</v>
      </c>
      <c r="V246" s="42">
        <f>IMREAL(IMPRODUCT(IMDIV(IMSUB(IMABS($O246), 'Regul_Rend - Complet_FluxoConst'!$B$7),'Regul_Rend - Complet_FluxoConst'!$B$7),100))</f>
        <v>-2.0355096471542402</v>
      </c>
      <c r="W246" s="46">
        <f>IMREAL(IMPRODUCT(IMDIV(IMSUB(IMABS($U246),'Regul_Rend - Complet_FluxoConst'!$B$7),'Regul_Rend - Complet_FluxoConst'!$B$7),100))</f>
        <v>-1.8387948100487601</v>
      </c>
      <c r="X246" s="42">
        <f t="shared" si="25"/>
        <v>95.349998610650999</v>
      </c>
      <c r="Y246" s="46">
        <f t="shared" si="28"/>
        <v>95.765744192976996</v>
      </c>
    </row>
    <row r="247" spans="1:25" x14ac:dyDescent="0.25">
      <c r="A247" s="42">
        <v>310000</v>
      </c>
      <c r="B247" s="42">
        <f>$A247*'Dados do Enunciado'!$C$25</f>
        <v>263500</v>
      </c>
      <c r="C247" s="42">
        <f>$A247*'Dados do Enunciado'!$E$25</f>
        <v>-163302.63316921747</v>
      </c>
      <c r="D247" s="42">
        <f>($A247/'Dados do Enunciado'!$A$11)*100</f>
        <v>124</v>
      </c>
      <c r="E247" s="43" t="str">
        <f>COMPLEX(($A247/$B$7)*'Dados do Enunciado'!$C$25, -($A247/$B$7)*'Dados do Enunciado'!$E$25)</f>
        <v>23,9545454545455+14,8456939244743i</v>
      </c>
      <c r="F247" s="43" t="str">
        <f>IMSUM(IMPRODUCT('Dados do Enunciado'!$A$17, 'Regul_Rend - Complet_FluxoConst'!$E247), 'Regul_Rend - Complet_FluxoConst'!$B$7)</f>
        <v>10964,3352864308+127,094856647271i</v>
      </c>
      <c r="G247" s="43" t="str">
        <f>IMDIV($E247, 'Dados do Enunciado'!$G$11)</f>
        <v>1197,72727272728+742,284696223715i</v>
      </c>
      <c r="H247" s="43" t="str">
        <f>IMPRODUCT('Dados do Enunciado'!$G$11,'Regul_Rend - Complet_FluxoConst'!F247)</f>
        <v>219,286705728616+2,54189713294542i</v>
      </c>
      <c r="I247" s="44" t="str">
        <f>IMDIV(H247,'Vazio - Completo_FluxoConstante'!$B$16)</f>
        <v>9,45884128501929-27,3690078449215i</v>
      </c>
      <c r="J247" s="44" t="str">
        <f t="shared" si="23"/>
        <v>1207,1861140123+714,915688378793i</v>
      </c>
      <c r="K247" s="44" t="str">
        <f>IMSUM(IMPRODUCT('Dados do Enunciado'!$C$17,'Regul_Rend - Complet_FluxoConst'!J247),H247)</f>
        <v>214,598900972996+24,2242672850239i</v>
      </c>
      <c r="L247" s="45" t="str">
        <f t="shared" si="24"/>
        <v>214,598900972996+24,2242672850239i</v>
      </c>
      <c r="M247" s="45" t="str">
        <f>IMPRODUCT(IMDIV('Vazio - Completo_FluxoConstante'!$B$16,IMSUM('Dados do Enunciado'!$C$17,'Vazio - Completo_FluxoConstante'!$B$16)),'Regul_Rend - Complet_FluxoConst'!L247)</f>
        <v>214,151765788505+24,1740598250982i</v>
      </c>
      <c r="N247" s="45" t="str">
        <f>IMDIV(M247,'Dados do Enunciado'!$G$11)</f>
        <v>10707,5882894252+1208,70299125491i</v>
      </c>
      <c r="O247" s="45" t="str">
        <f t="shared" si="22"/>
        <v>10707,5882894252+1208,70299125491i</v>
      </c>
      <c r="P247" s="5" t="str">
        <f t="shared" si="26"/>
        <v>23,9545454545455+14,8456939244743i</v>
      </c>
      <c r="Q247" s="5" t="str">
        <f>IMSUM(IMPRODUCT('Vazio - Completo_FluxoConstante'!$H$21,'Regul_Rend - Complet_FluxoConst'!$P247),$B$7)</f>
        <v>10742,718296014+1083,86662860138i</v>
      </c>
      <c r="R247" s="44" t="str">
        <f>IMPRODUCT('Dados do Enunciado'!$G$11,'Regul_Rend - Complet_FluxoConst'!$Q247)</f>
        <v>214,85436592028+21,6773325720276i</v>
      </c>
      <c r="S247" s="44" t="str">
        <f>IMSUM(IMDIV('Regul_Rend - Complet_FluxoConst'!$R247,'Vazio - Completo_FluxoConstante'!$H$16),IMDIV($P247,'Dados do Enunciado'!$G$11))</f>
        <v>1206,0570641291+740,412285798558i</v>
      </c>
      <c r="T247" s="45" t="str">
        <f t="shared" si="27"/>
        <v>214,85436592028+21,6773325720276i</v>
      </c>
      <c r="U247" s="45" t="str">
        <f>IMDIV(T247, 'Dados do Enunciado'!$G$11)</f>
        <v>10742,718296014+1083,86662860138i</v>
      </c>
      <c r="V247" s="42">
        <f>IMREAL(IMPRODUCT(IMDIV(IMSUB(IMABS($O247), 'Regul_Rend - Complet_FluxoConst'!$B$7),'Regul_Rend - Complet_FluxoConst'!$B$7),100))</f>
        <v>-2.0400613604900499</v>
      </c>
      <c r="W247" s="46">
        <f>IMREAL(IMPRODUCT(IMDIV(IMSUB(IMABS($U247),'Regul_Rend - Complet_FluxoConst'!$B$7),'Regul_Rend - Complet_FluxoConst'!$B$7),100))</f>
        <v>-1.8431162739006901</v>
      </c>
      <c r="X247" s="42">
        <f t="shared" si="25"/>
        <v>95.340052474831111</v>
      </c>
      <c r="Y247" s="46">
        <f t="shared" si="28"/>
        <v>95.756622797499801</v>
      </c>
    </row>
    <row r="248" spans="1:25" x14ac:dyDescent="0.25">
      <c r="A248" s="42">
        <v>311000</v>
      </c>
      <c r="B248" s="42">
        <f>$A248*'Dados do Enunciado'!$C$25</f>
        <v>264350</v>
      </c>
      <c r="C248" s="42">
        <f>$A248*'Dados do Enunciado'!$E$25</f>
        <v>-163829.41585686011</v>
      </c>
      <c r="D248" s="42">
        <f>($A248/'Dados do Enunciado'!$A$11)*100</f>
        <v>124.4</v>
      </c>
      <c r="E248" s="43" t="str">
        <f>COMPLEX(($A248/$B$7)*'Dados do Enunciado'!$C$25, -($A248/$B$7)*'Dados do Enunciado'!$E$25)</f>
        <v>24,0318181818182+14,8935832597146i</v>
      </c>
      <c r="F248" s="43" t="str">
        <f>IMSUM(IMPRODUCT('Dados do Enunciado'!$A$17, 'Regul_Rend - Complet_FluxoConst'!$E248), 'Regul_Rend - Complet_FluxoConst'!$B$7)</f>
        <v>10964,2202389676+127,504840055811i</v>
      </c>
      <c r="G248" s="43" t="str">
        <f>IMDIV($E248, 'Dados do Enunciado'!$G$11)</f>
        <v>1201,59090909091+744,67916298573i</v>
      </c>
      <c r="H248" s="43" t="str">
        <f>IMPRODUCT('Dados do Enunciado'!$G$11,'Regul_Rend - Complet_FluxoConst'!F248)</f>
        <v>219,284404779352+2,55009680111622i</v>
      </c>
      <c r="I248" s="44" t="str">
        <f>IMDIV(H248,'Vazio - Completo_FluxoConstante'!$B$16)</f>
        <v>9,45977273248733-27,3683777729153i</v>
      </c>
      <c r="J248" s="44" t="str">
        <f t="shared" si="23"/>
        <v>1211,0506818234+717,310785212815i</v>
      </c>
      <c r="K248" s="44" t="str">
        <f>IMSUM(IMPRODUCT('Dados do Enunciado'!$C$17,'Regul_Rend - Complet_FluxoConst'!J248),H248)</f>
        <v>214,579996410277+24,3024109545313i</v>
      </c>
      <c r="L248" s="45" t="str">
        <f t="shared" si="24"/>
        <v>214,579996410277+24,3024109545313i</v>
      </c>
      <c r="M248" s="45" t="str">
        <f>IMPRODUCT(IMDIV('Vazio - Completo_FluxoConstante'!$B$16,IMSUM('Dados do Enunciado'!$C$17,'Vazio - Completo_FluxoConstante'!$B$16)),'Regul_Rend - Complet_FluxoConst'!L248)</f>
        <v>214,132900516853+24,2520406632436i</v>
      </c>
      <c r="N248" s="45" t="str">
        <f>IMDIV(M248,'Dados do Enunciado'!$G$11)</f>
        <v>10706,6450258427+1212,60203316218i</v>
      </c>
      <c r="O248" s="45" t="str">
        <f t="shared" si="22"/>
        <v>10706,6450258427+1212,60203316218i</v>
      </c>
      <c r="P248" s="5" t="str">
        <f t="shared" si="26"/>
        <v>24,0318181818182+14,8935832597146i</v>
      </c>
      <c r="Q248" s="5" t="str">
        <f>IMSUM(IMPRODUCT('Vazio - Completo_FluxoConstante'!$H$21,'Regul_Rend - Complet_FluxoConst'!$P248),$B$7)</f>
        <v>10741,8883550334+1087,36297256461i</v>
      </c>
      <c r="R248" s="44" t="str">
        <f>IMPRODUCT('Dados do Enunciado'!$G$11,'Regul_Rend - Complet_FluxoConst'!$Q248)</f>
        <v>214,837767100668+21,7472594512922i</v>
      </c>
      <c r="S248" s="44" t="str">
        <f>IMSUM(IMDIV('Regul_Rend - Complet_FluxoConst'!$R248,'Vazio - Completo_FluxoConstante'!$H$16),IMDIV($P248,'Dados do Enunciado'!$G$11))</f>
        <v>1209,92095192266+742,809582876763i</v>
      </c>
      <c r="T248" s="45" t="str">
        <f t="shared" si="27"/>
        <v>214,837767100668+21,7472594512922i</v>
      </c>
      <c r="U248" s="45" t="str">
        <f>IMDIV(T248, 'Dados do Enunciado'!$G$11)</f>
        <v>10741,8883550334+1087,36297256461i</v>
      </c>
      <c r="V248" s="42">
        <f>IMREAL(IMPRODUCT(IMDIV(IMSUB(IMABS($O248), 'Regul_Rend - Complet_FluxoConst'!$B$7),'Regul_Rend - Complet_FluxoConst'!$B$7),100))</f>
        <v>-2.0445997083361198</v>
      </c>
      <c r="W248" s="46">
        <f>IMREAL(IMPRODUCT(IMDIV(IMSUB(IMABS($U248),'Regul_Rend - Complet_FluxoConst'!$B$7),'Regul_Rend - Complet_FluxoConst'!$B$7),100))</f>
        <v>-1.8474270550623899</v>
      </c>
      <c r="X248" s="42">
        <f t="shared" si="25"/>
        <v>95.330093902895996</v>
      </c>
      <c r="Y248" s="46">
        <f t="shared" si="28"/>
        <v>95.747489994469205</v>
      </c>
    </row>
    <row r="249" spans="1:25" x14ac:dyDescent="0.25">
      <c r="A249" s="42">
        <v>312000</v>
      </c>
      <c r="B249" s="42">
        <f>$A249*'Dados do Enunciado'!$C$25</f>
        <v>265200</v>
      </c>
      <c r="C249" s="42">
        <f>$A249*'Dados do Enunciado'!$E$25</f>
        <v>-164356.19854450275</v>
      </c>
      <c r="D249" s="42">
        <f>($A249/'Dados do Enunciado'!$A$11)*100</f>
        <v>124.8</v>
      </c>
      <c r="E249" s="43" t="str">
        <f>COMPLEX(($A249/$B$7)*'Dados do Enunciado'!$C$25, -($A249/$B$7)*'Dados do Enunciado'!$E$25)</f>
        <v>24,1090909090909+14,9414725949548i</v>
      </c>
      <c r="F249" s="43" t="str">
        <f>IMSUM(IMPRODUCT('Dados do Enunciado'!$A$17, 'Regul_Rend - Complet_FluxoConst'!$E249), 'Regul_Rend - Complet_FluxoConst'!$B$7)</f>
        <v>10964,1051915045+127,91482346435i</v>
      </c>
      <c r="G249" s="43" t="str">
        <f>IMDIV($E249, 'Dados do Enunciado'!$G$11)</f>
        <v>1205,45454545454+747,07362974774i</v>
      </c>
      <c r="H249" s="43" t="str">
        <f>IMPRODUCT('Dados do Enunciado'!$G$11,'Regul_Rend - Complet_FluxoConst'!F249)</f>
        <v>219,28210383009+2,558296469287i</v>
      </c>
      <c r="I249" s="44" t="str">
        <f>IMDIV(H249,'Vazio - Completo_FluxoConstante'!$B$16)</f>
        <v>9,46070417995545-27,3677477009093i</v>
      </c>
      <c r="J249" s="44" t="str">
        <f t="shared" si="23"/>
        <v>1214,9152496345+719,705882046831i</v>
      </c>
      <c r="K249" s="44" t="str">
        <f>IMSUM(IMPRODUCT('Dados do Enunciado'!$C$17,'Regul_Rend - Complet_FluxoConst'!J249),H249)</f>
        <v>214,56109184756+24,3805546240387i</v>
      </c>
      <c r="L249" s="45" t="str">
        <f t="shared" si="24"/>
        <v>214,56109184756+24,3805546240387i</v>
      </c>
      <c r="M249" s="45" t="str">
        <f>IMPRODUCT(IMDIV('Vazio - Completo_FluxoConstante'!$B$16,IMSUM('Dados do Enunciado'!$C$17,'Vazio - Completo_FluxoConstante'!$B$16)),'Regul_Rend - Complet_FluxoConst'!L249)</f>
        <v>214,114035245203+24,3300215013891i</v>
      </c>
      <c r="N249" s="45" t="str">
        <f>IMDIV(M249,'Dados do Enunciado'!$G$11)</f>
        <v>10705,7017622602+1216,50107506946i</v>
      </c>
      <c r="O249" s="45" t="str">
        <f t="shared" si="22"/>
        <v>10705,7017622602+1216,50107506946i</v>
      </c>
      <c r="P249" s="5" t="str">
        <f t="shared" si="26"/>
        <v>24,1090909090909+14,9414725949548i</v>
      </c>
      <c r="Q249" s="5" t="str">
        <f>IMSUM(IMPRODUCT('Vazio - Completo_FluxoConstante'!$H$21,'Regul_Rend - Complet_FluxoConst'!$P249),$B$7)</f>
        <v>10741,0584140528+1090,85931652784i</v>
      </c>
      <c r="R249" s="44" t="str">
        <f>IMPRODUCT('Dados do Enunciado'!$G$11,'Regul_Rend - Complet_FluxoConst'!$Q249)</f>
        <v>214,821168281056+21,8171863305568i</v>
      </c>
      <c r="S249" s="44" t="str">
        <f>IMSUM(IMDIV('Regul_Rend - Complet_FluxoConst'!$R249,'Vazio - Completo_FluxoConstante'!$H$16),IMDIV($P249,'Dados do Enunciado'!$G$11))</f>
        <v>1213,78483971622+745,206879954963i</v>
      </c>
      <c r="T249" s="45" t="str">
        <f t="shared" si="27"/>
        <v>214,821168281056+21,8171863305568i</v>
      </c>
      <c r="U249" s="45" t="str">
        <f>IMDIV(T249, 'Dados do Enunciado'!$G$11)</f>
        <v>10741,0584140528+1090,85931652784i</v>
      </c>
      <c r="V249" s="42">
        <f>IMREAL(IMPRODUCT(IMDIV(IMSUB(IMABS($O249), 'Regul_Rend - Complet_FluxoConst'!$B$7),'Regul_Rend - Complet_FluxoConst'!$B$7),100))</f>
        <v>-2.0491246888336501</v>
      </c>
      <c r="W249" s="46">
        <f>IMREAL(IMPRODUCT(IMDIV(IMSUB(IMABS($U249),'Regul_Rend - Complet_FluxoConst'!$B$7),'Regul_Rend - Complet_FluxoConst'!$B$7),100))</f>
        <v>-1.8517271521262799</v>
      </c>
      <c r="X249" s="42">
        <f t="shared" si="25"/>
        <v>95.320123042784601</v>
      </c>
      <c r="Y249" s="46">
        <f t="shared" si="28"/>
        <v>95.738345917277599</v>
      </c>
    </row>
    <row r="250" spans="1:25" x14ac:dyDescent="0.25">
      <c r="A250" s="42">
        <v>313000</v>
      </c>
      <c r="B250" s="42">
        <f>$A250*'Dados do Enunciado'!$C$25</f>
        <v>266050</v>
      </c>
      <c r="C250" s="42">
        <f>$A250*'Dados do Enunciado'!$E$25</f>
        <v>-164882.98123214539</v>
      </c>
      <c r="D250" s="42">
        <f>($A250/'Dados do Enunciado'!$A$11)*100</f>
        <v>125.2</v>
      </c>
      <c r="E250" s="43" t="str">
        <f>COMPLEX(($A250/$B$7)*'Dados do Enunciado'!$C$25, -($A250/$B$7)*'Dados do Enunciado'!$E$25)</f>
        <v>24,1863636363636+14,989361930195i</v>
      </c>
      <c r="F250" s="43" t="str">
        <f>IMSUM(IMPRODUCT('Dados do Enunciado'!$A$17, 'Regul_Rend - Complet_FluxoConst'!$E250), 'Regul_Rend - Complet_FluxoConst'!$B$7)</f>
        <v>10963,9901440414+128,32480687289i</v>
      </c>
      <c r="G250" s="43" t="str">
        <f>IMDIV($E250, 'Dados do Enunciado'!$G$11)</f>
        <v>1209,31818181818+749,46809650975i</v>
      </c>
      <c r="H250" s="43" t="str">
        <f>IMPRODUCT('Dados do Enunciado'!$G$11,'Regul_Rend - Complet_FluxoConst'!F250)</f>
        <v>219,279802880828+2,5664961374578i</v>
      </c>
      <c r="I250" s="44" t="str">
        <f>IMDIV(H250,'Vazio - Completo_FluxoConstante'!$B$16)</f>
        <v>9,46163562742357-27,3671176289032i</v>
      </c>
      <c r="J250" s="44" t="str">
        <f t="shared" si="23"/>
        <v>1218,7798174456+722,100978880847i</v>
      </c>
      <c r="K250" s="44" t="str">
        <f>IMSUM(IMPRODUCT('Dados do Enunciado'!$C$17,'Regul_Rend - Complet_FluxoConst'!J250),H250)</f>
        <v>214,542187284843+24,458698293546i</v>
      </c>
      <c r="L250" s="45" t="str">
        <f t="shared" si="24"/>
        <v>214,542187284843+24,458698293546i</v>
      </c>
      <c r="M250" s="45" t="str">
        <f>IMPRODUCT(IMDIV('Vazio - Completo_FluxoConstante'!$B$16,IMSUM('Dados do Enunciado'!$C$17,'Vazio - Completo_FluxoConstante'!$B$16)),'Regul_Rend - Complet_FluxoConst'!L250)</f>
        <v>214,095169973553+24,4080023395344i</v>
      </c>
      <c r="N250" s="45" t="str">
        <f>IMDIV(M250,'Dados do Enunciado'!$G$11)</f>
        <v>10704,7584986776+1220,40011697672i</v>
      </c>
      <c r="O250" s="45" t="str">
        <f t="shared" si="22"/>
        <v>10704,7584986776+1220,40011697672i</v>
      </c>
      <c r="P250" s="5" t="str">
        <f t="shared" si="26"/>
        <v>24,1863636363636+14,989361930195i</v>
      </c>
      <c r="Q250" s="5" t="str">
        <f>IMSUM(IMPRODUCT('Vazio - Completo_FluxoConstante'!$H$21,'Regul_Rend - Complet_FluxoConst'!$P250),$B$7)</f>
        <v>10740,2284730722+1094,35566049107i</v>
      </c>
      <c r="R250" s="44" t="str">
        <f>IMPRODUCT('Dados do Enunciado'!$G$11,'Regul_Rend - Complet_FluxoConst'!$Q250)</f>
        <v>214,804569461444+21,8871132098214i</v>
      </c>
      <c r="S250" s="44" t="str">
        <f>IMSUM(IMDIV('Regul_Rend - Complet_FluxoConst'!$R250,'Vazio - Completo_FluxoConstante'!$H$16),IMDIV($P250,'Dados do Enunciado'!$G$11))</f>
        <v>1217,64872750979+747,604177033163i</v>
      </c>
      <c r="T250" s="45" t="str">
        <f t="shared" si="27"/>
        <v>214,804569461444+21,8871132098214i</v>
      </c>
      <c r="U250" s="45" t="str">
        <f>IMDIV(T250, 'Dados do Enunciado'!$G$11)</f>
        <v>10740,2284730722+1094,35566049107i</v>
      </c>
      <c r="V250" s="42">
        <f>IMREAL(IMPRODUCT(IMDIV(IMSUB(IMABS($O250), 'Regul_Rend - Complet_FluxoConst'!$B$7),'Regul_Rend - Complet_FluxoConst'!$B$7),100))</f>
        <v>-2.0536363001309299</v>
      </c>
      <c r="W250" s="46">
        <f>IMREAL(IMPRODUCT(IMDIV(IMSUB(IMABS($U250),'Regul_Rend - Complet_FluxoConst'!$B$7),'Regul_Rend - Complet_FluxoConst'!$B$7),100))</f>
        <v>-1.8560165636880299</v>
      </c>
      <c r="X250" s="42">
        <f t="shared" si="25"/>
        <v>95.310140040548603</v>
      </c>
      <c r="Y250" s="46">
        <f t="shared" si="28"/>
        <v>95.729190697614399</v>
      </c>
    </row>
    <row r="251" spans="1:25" x14ac:dyDescent="0.25">
      <c r="A251" s="42">
        <v>314000</v>
      </c>
      <c r="B251" s="42">
        <f>$A251*'Dados do Enunciado'!$C$25</f>
        <v>266900</v>
      </c>
      <c r="C251" s="42">
        <f>$A251*'Dados do Enunciado'!$E$25</f>
        <v>-165409.76391978803</v>
      </c>
      <c r="D251" s="42">
        <f>($A251/'Dados do Enunciado'!$A$11)*100</f>
        <v>125.6</v>
      </c>
      <c r="E251" s="43" t="str">
        <f>COMPLEX(($A251/$B$7)*'Dados do Enunciado'!$C$25, -($A251/$B$7)*'Dados do Enunciado'!$E$25)</f>
        <v>24,2636363636364+15,0372512654353i</v>
      </c>
      <c r="F251" s="43" t="str">
        <f>IMSUM(IMPRODUCT('Dados do Enunciado'!$A$17, 'Regul_Rend - Complet_FluxoConst'!$E251), 'Regul_Rend - Complet_FluxoConst'!$B$7)</f>
        <v>10963,8750965783+128,73479028143i</v>
      </c>
      <c r="G251" s="43" t="str">
        <f>IMDIV($E251, 'Dados do Enunciado'!$G$11)</f>
        <v>1213,18181818182+751,862563271765i</v>
      </c>
      <c r="H251" s="43" t="str">
        <f>IMPRODUCT('Dados do Enunciado'!$G$11,'Regul_Rend - Complet_FluxoConst'!F251)</f>
        <v>219,277501931566+2,5746958056286i</v>
      </c>
      <c r="I251" s="44" t="str">
        <f>IMDIV(H251,'Vazio - Completo_FluxoConstante'!$B$16)</f>
        <v>9,46256707489169-27,3664875568972i</v>
      </c>
      <c r="J251" s="44" t="str">
        <f t="shared" si="23"/>
        <v>1222,64438525671+724,496075714868i</v>
      </c>
      <c r="K251" s="44" t="str">
        <f>IMSUM(IMPRODUCT('Dados do Enunciado'!$C$17,'Regul_Rend - Complet_FluxoConst'!J251),H251)</f>
        <v>214,523282722127+24,5368419630536i</v>
      </c>
      <c r="L251" s="45" t="str">
        <f t="shared" si="24"/>
        <v>214,523282722127+24,5368419630536i</v>
      </c>
      <c r="M251" s="45" t="str">
        <f>IMPRODUCT(IMDIV('Vazio - Completo_FluxoConstante'!$B$16,IMSUM('Dados do Enunciado'!$C$17,'Vazio - Completo_FluxoConstante'!$B$16)),'Regul_Rend - Complet_FluxoConst'!L251)</f>
        <v>214,076304701905+24,48598317768i</v>
      </c>
      <c r="N251" s="45" t="str">
        <f>IMDIV(M251,'Dados do Enunciado'!$G$11)</f>
        <v>10703,8152350952+1224,299158884i</v>
      </c>
      <c r="O251" s="45" t="str">
        <f t="shared" si="22"/>
        <v>10703,8152350952+1224,299158884i</v>
      </c>
      <c r="P251" s="5" t="str">
        <f t="shared" si="26"/>
        <v>24,2636363636364+15,0372512654353i</v>
      </c>
      <c r="Q251" s="5" t="str">
        <f>IMSUM(IMPRODUCT('Vazio - Completo_FluxoConstante'!$H$21,'Regul_Rend - Complet_FluxoConst'!$P251),$B$7)</f>
        <v>10739,3985320916+1097,85200445431i</v>
      </c>
      <c r="R251" s="44" t="str">
        <f>IMPRODUCT('Dados do Enunciado'!$G$11,'Regul_Rend - Complet_FluxoConst'!$Q251)</f>
        <v>214,787970641832+21,9570400890862i</v>
      </c>
      <c r="S251" s="44" t="str">
        <f>IMSUM(IMDIV('Regul_Rend - Complet_FluxoConst'!$R251,'Vazio - Completo_FluxoConstante'!$H$16),IMDIV($P251,'Dados do Enunciado'!$G$11))</f>
        <v>1221,51261530336+750,001474111368i</v>
      </c>
      <c r="T251" s="45" t="str">
        <f t="shared" si="27"/>
        <v>214,787970641832+21,9570400890862i</v>
      </c>
      <c r="U251" s="45" t="str">
        <f>IMDIV(T251, 'Dados do Enunciado'!$G$11)</f>
        <v>10739,3985320916+1097,85200445431i</v>
      </c>
      <c r="V251" s="42">
        <f>IMREAL(IMPRODUCT(IMDIV(IMSUB(IMABS($O251), 'Regul_Rend - Complet_FluxoConst'!$B$7),'Regul_Rend - Complet_FluxoConst'!$B$7),100))</f>
        <v>-2.0581345403776798</v>
      </c>
      <c r="W251" s="46">
        <f>IMREAL(IMPRODUCT(IMDIV(IMSUB(IMABS($U251),'Regul_Rend - Complet_FluxoConst'!$B$7),'Regul_Rend - Complet_FluxoConst'!$B$7),100))</f>
        <v>-1.86029528834653</v>
      </c>
      <c r="X251" s="42">
        <f t="shared" si="25"/>
        <v>95.300145040376307</v>
      </c>
      <c r="Y251" s="46">
        <f t="shared" si="28"/>
        <v>95.720024465492401</v>
      </c>
    </row>
    <row r="252" spans="1:25" x14ac:dyDescent="0.25">
      <c r="A252" s="42">
        <v>315000</v>
      </c>
      <c r="B252" s="42">
        <f>$A252*'Dados do Enunciado'!$C$25</f>
        <v>267750</v>
      </c>
      <c r="C252" s="42">
        <f>$A252*'Dados do Enunciado'!$E$25</f>
        <v>-165936.54660743068</v>
      </c>
      <c r="D252" s="42">
        <f>($A252/'Dados do Enunciado'!$A$11)*100</f>
        <v>126</v>
      </c>
      <c r="E252" s="43" t="str">
        <f>COMPLEX(($A252/$B$7)*'Dados do Enunciado'!$C$25, -($A252/$B$7)*'Dados do Enunciado'!$E$25)</f>
        <v>24,3409090909091+15,0851406006755i</v>
      </c>
      <c r="F252" s="43" t="str">
        <f>IMSUM(IMPRODUCT('Dados do Enunciado'!$A$17, 'Regul_Rend - Complet_FluxoConst'!$E252), 'Regul_Rend - Complet_FluxoConst'!$B$7)</f>
        <v>10963,7600491151+129,144773689969i</v>
      </c>
      <c r="G252" s="43" t="str">
        <f>IMDIV($E252, 'Dados do Enunciado'!$G$11)</f>
        <v>1217,04545454545+754,257030033775i</v>
      </c>
      <c r="H252" s="43" t="str">
        <f>IMPRODUCT('Dados do Enunciado'!$G$11,'Regul_Rend - Complet_FluxoConst'!F252)</f>
        <v>219,275200982302+2,58289547379938i</v>
      </c>
      <c r="I252" s="44" t="str">
        <f>IMDIV(H252,'Vazio - Completo_FluxoConstante'!$B$16)</f>
        <v>9,46349852235973-27,365857484891i</v>
      </c>
      <c r="J252" s="44" t="str">
        <f t="shared" si="23"/>
        <v>1226,50895306781+726,891172548884i</v>
      </c>
      <c r="K252" s="44" t="str">
        <f>IMSUM(IMPRODUCT('Dados do Enunciado'!$C$17,'Regul_Rend - Complet_FluxoConst'!J252),H252)</f>
        <v>214,504378159408+24,614985632561i</v>
      </c>
      <c r="L252" s="45" t="str">
        <f t="shared" si="24"/>
        <v>214,504378159408+24,614985632561i</v>
      </c>
      <c r="M252" s="45" t="str">
        <f>IMPRODUCT(IMDIV('Vazio - Completo_FluxoConstante'!$B$16,IMSUM('Dados do Enunciado'!$C$17,'Vazio - Completo_FluxoConstante'!$B$16)),'Regul_Rend - Complet_FluxoConst'!L252)</f>
        <v>214,057439430253+24,5639640158254i</v>
      </c>
      <c r="N252" s="45" t="str">
        <f>IMDIV(M252,'Dados do Enunciado'!$G$11)</f>
        <v>10702,8719715126+1228,19820079127i</v>
      </c>
      <c r="O252" s="45" t="str">
        <f t="shared" si="22"/>
        <v>10702,8719715126+1228,19820079127i</v>
      </c>
      <c r="P252" s="5" t="str">
        <f t="shared" si="26"/>
        <v>24,3409090909091+15,0851406006755i</v>
      </c>
      <c r="Q252" s="5" t="str">
        <f>IMSUM(IMPRODUCT('Vazio - Completo_FluxoConstante'!$H$21,'Regul_Rend - Complet_FluxoConst'!$P252),$B$7)</f>
        <v>10738,568591111+1101,34834841753i</v>
      </c>
      <c r="R252" s="44" t="str">
        <f>IMPRODUCT('Dados do Enunciado'!$G$11,'Regul_Rend - Complet_FluxoConst'!$Q252)</f>
        <v>214,77137182222+22,0269669683506i</v>
      </c>
      <c r="S252" s="44" t="str">
        <f>IMSUM(IMDIV('Regul_Rend - Complet_FluxoConst'!$R252,'Vazio - Completo_FluxoConstante'!$H$16),IMDIV($P252,'Dados do Enunciado'!$G$11))</f>
        <v>1225,37650309692+752,398771189568i</v>
      </c>
      <c r="T252" s="45" t="str">
        <f t="shared" si="27"/>
        <v>214,77137182222+22,0269669683506i</v>
      </c>
      <c r="U252" s="45" t="str">
        <f>IMDIV(T252, 'Dados do Enunciado'!$G$11)</f>
        <v>10738,568591111+1101,34834841753i</v>
      </c>
      <c r="V252" s="42">
        <f>IMREAL(IMPRODUCT(IMDIV(IMSUB(IMABS($O252), 'Regul_Rend - Complet_FluxoConst'!$B$7),'Regul_Rend - Complet_FluxoConst'!$B$7),100))</f>
        <v>-2.0626194077351698</v>
      </c>
      <c r="W252" s="46">
        <f>IMREAL(IMPRODUCT(IMDIV(IMSUB(IMABS($U252),'Regul_Rend - Complet_FluxoConst'!$B$7),'Regul_Rend - Complet_FluxoConst'!$B$7),100))</f>
        <v>-1.8645633247039</v>
      </c>
      <c r="X252" s="42">
        <f t="shared" si="25"/>
        <v>95.290138184628603</v>
      </c>
      <c r="Y252" s="46">
        <f t="shared" si="28"/>
        <v>95.710847349273791</v>
      </c>
    </row>
    <row r="253" spans="1:25" x14ac:dyDescent="0.25">
      <c r="A253" s="42">
        <v>316000</v>
      </c>
      <c r="B253" s="42">
        <f>$A253*'Dados do Enunciado'!$C$25</f>
        <v>268600</v>
      </c>
      <c r="C253" s="42">
        <f>$A253*'Dados do Enunciado'!$E$25</f>
        <v>-166463.32929507329</v>
      </c>
      <c r="D253" s="42">
        <f>($A253/'Dados do Enunciado'!$A$11)*100</f>
        <v>126.4</v>
      </c>
      <c r="E253" s="43" t="str">
        <f>COMPLEX(($A253/$B$7)*'Dados do Enunciado'!$C$25, -($A253/$B$7)*'Dados do Enunciado'!$E$25)</f>
        <v>24,4181818181818+15,1330299359158i</v>
      </c>
      <c r="F253" s="43" t="str">
        <f>IMSUM(IMPRODUCT('Dados do Enunciado'!$A$17, 'Regul_Rend - Complet_FluxoConst'!$E253), 'Regul_Rend - Complet_FluxoConst'!$B$7)</f>
        <v>10963,645001652+129,554757098509i</v>
      </c>
      <c r="G253" s="43" t="str">
        <f>IMDIV($E253, 'Dados do Enunciado'!$G$11)</f>
        <v>1220,90909090909+756,65149679579i</v>
      </c>
      <c r="H253" s="43" t="str">
        <f>IMPRODUCT('Dados do Enunciado'!$G$11,'Regul_Rend - Complet_FluxoConst'!F253)</f>
        <v>219,27290003304+2,59109514197018i</v>
      </c>
      <c r="I253" s="44" t="str">
        <f>IMDIV(H253,'Vazio - Completo_FluxoConstante'!$B$16)</f>
        <v>9,46442996982786-27,3652274128849i</v>
      </c>
      <c r="J253" s="44" t="str">
        <f t="shared" si="23"/>
        <v>1230,37352087892+729,286269382905i</v>
      </c>
      <c r="K253" s="44" t="str">
        <f>IMSUM(IMPRODUCT('Dados do Enunciado'!$C$17,'Regul_Rend - Complet_FluxoConst'!J253),H253)</f>
        <v>214,485473596691+24,6931293020685i</v>
      </c>
      <c r="L253" s="45" t="str">
        <f t="shared" si="24"/>
        <v>214,485473596691+24,6931293020685i</v>
      </c>
      <c r="M253" s="45" t="str">
        <f>IMPRODUCT(IMDIV('Vazio - Completo_FluxoConstante'!$B$16,IMSUM('Dados do Enunciado'!$C$17,'Vazio - Completo_FluxoConstante'!$B$16)),'Regul_Rend - Complet_FluxoConst'!L253)</f>
        <v>214,038574158603+24,641944853971i</v>
      </c>
      <c r="N253" s="45" t="str">
        <f>IMDIV(M253,'Dados do Enunciado'!$G$11)</f>
        <v>10701,9287079302+1232,09724269855i</v>
      </c>
      <c r="O253" s="45" t="str">
        <f t="shared" si="22"/>
        <v>10701,9287079302+1232,09724269855i</v>
      </c>
      <c r="P253" s="5" t="str">
        <f t="shared" si="26"/>
        <v>24,4181818181818+15,1330299359158i</v>
      </c>
      <c r="Q253" s="5" t="str">
        <f>IMSUM(IMPRODUCT('Vazio - Completo_FluxoConstante'!$H$21,'Regul_Rend - Complet_FluxoConst'!$P253),$B$7)</f>
        <v>10737,7386501304+1104,84469238077i</v>
      </c>
      <c r="R253" s="44" t="str">
        <f>IMPRODUCT('Dados do Enunciado'!$G$11,'Regul_Rend - Complet_FluxoConst'!$Q253)</f>
        <v>214,754773002608+22,0968938476154i</v>
      </c>
      <c r="S253" s="44" t="str">
        <f>IMSUM(IMDIV('Regul_Rend - Complet_FluxoConst'!$R253,'Vazio - Completo_FluxoConstante'!$H$16),IMDIV($P253,'Dados do Enunciado'!$G$11))</f>
        <v>1229,24039089049+754,796068267773i</v>
      </c>
      <c r="T253" s="45" t="str">
        <f t="shared" si="27"/>
        <v>214,754773002608+22,0968938476154i</v>
      </c>
      <c r="U253" s="45" t="str">
        <f>IMDIV(T253, 'Dados do Enunciado'!$G$11)</f>
        <v>10737,7386501304+1104,84469238077i</v>
      </c>
      <c r="V253" s="42">
        <f>IMREAL(IMPRODUCT(IMDIV(IMSUB(IMABS($O253), 'Regul_Rend - Complet_FluxoConst'!$B$7),'Regul_Rend - Complet_FluxoConst'!$B$7),100))</f>
        <v>-2.0670909003625999</v>
      </c>
      <c r="W253" s="46">
        <f>IMREAL(IMPRODUCT(IMDIV(IMSUB(IMABS($U253),'Regul_Rend - Complet_FluxoConst'!$B$7),'Regul_Rend - Complet_FluxoConst'!$B$7),100))</f>
        <v>-1.86882067136555</v>
      </c>
      <c r="X253" s="42">
        <f t="shared" si="25"/>
        <v>95.280119613854794</v>
      </c>
      <c r="Y253" s="46">
        <f t="shared" si="28"/>
        <v>95.701659475692608</v>
      </c>
    </row>
    <row r="254" spans="1:25" x14ac:dyDescent="0.25">
      <c r="A254" s="42">
        <v>317000</v>
      </c>
      <c r="B254" s="42">
        <f>$A254*'Dados do Enunciado'!$C$25</f>
        <v>269450</v>
      </c>
      <c r="C254" s="42">
        <f>$A254*'Dados do Enunciado'!$E$25</f>
        <v>-166990.11198271593</v>
      </c>
      <c r="D254" s="42">
        <f>($A254/'Dados do Enunciado'!$A$11)*100</f>
        <v>126.8</v>
      </c>
      <c r="E254" s="43" t="str">
        <f>COMPLEX(($A254/$B$7)*'Dados do Enunciado'!$C$25, -($A254/$B$7)*'Dados do Enunciado'!$E$25)</f>
        <v>24,4954545454545+15,180919271156i</v>
      </c>
      <c r="F254" s="43" t="str">
        <f>IMSUM(IMPRODUCT('Dados do Enunciado'!$A$17, 'Regul_Rend - Complet_FluxoConst'!$E254), 'Regul_Rend - Complet_FluxoConst'!$B$7)</f>
        <v>10963,5299541889+129,964740507048i</v>
      </c>
      <c r="G254" s="43" t="str">
        <f>IMDIV($E254, 'Dados do Enunciado'!$G$11)</f>
        <v>1224,77272727272+759,0459635578i</v>
      </c>
      <c r="H254" s="43" t="str">
        <f>IMPRODUCT('Dados do Enunciado'!$G$11,'Regul_Rend - Complet_FluxoConst'!F254)</f>
        <v>219,270599083778+2,59929481014096i</v>
      </c>
      <c r="I254" s="44" t="str">
        <f>IMDIV(H254,'Vazio - Completo_FluxoConstante'!$B$16)</f>
        <v>9,46536141729598-27,3645973408789i</v>
      </c>
      <c r="J254" s="44" t="str">
        <f t="shared" si="23"/>
        <v>1234,23808869002+731,681366216921i</v>
      </c>
      <c r="K254" s="44" t="str">
        <f>IMSUM(IMPRODUCT('Dados do Enunciado'!$C$17,'Regul_Rend - Complet_FluxoConst'!J254),H254)</f>
        <v>214,466569033974+24,7712729715759i</v>
      </c>
      <c r="L254" s="45" t="str">
        <f t="shared" si="24"/>
        <v>214,466569033974+24,7712729715759i</v>
      </c>
      <c r="M254" s="45" t="str">
        <f>IMPRODUCT(IMDIV('Vazio - Completo_FluxoConstante'!$B$16,IMSUM('Dados do Enunciado'!$C$17,'Vazio - Completo_FluxoConstante'!$B$16)),'Regul_Rend - Complet_FluxoConst'!L254)</f>
        <v>214,019708886954+24,7199256921164i</v>
      </c>
      <c r="N254" s="45" t="str">
        <f>IMDIV(M254,'Dados do Enunciado'!$G$11)</f>
        <v>10700,9854443477+1235,99628460582i</v>
      </c>
      <c r="O254" s="45" t="str">
        <f t="shared" si="22"/>
        <v>10700,9854443477+1235,99628460582i</v>
      </c>
      <c r="P254" s="5" t="str">
        <f t="shared" si="26"/>
        <v>24,4954545454545+15,180919271156i</v>
      </c>
      <c r="Q254" s="5" t="str">
        <f>IMSUM(IMPRODUCT('Vazio - Completo_FluxoConstante'!$H$21,'Regul_Rend - Complet_FluxoConst'!$P254),$B$7)</f>
        <v>10736,9087091498+1108,34103634399i</v>
      </c>
      <c r="R254" s="44" t="str">
        <f>IMPRODUCT('Dados do Enunciado'!$G$11,'Regul_Rend - Complet_FluxoConst'!$Q254)</f>
        <v>214,738174182996+22,1668207268798i</v>
      </c>
      <c r="S254" s="44" t="str">
        <f>IMSUM(IMDIV('Regul_Rend - Complet_FluxoConst'!$R254,'Vazio - Completo_FluxoConstante'!$H$16),IMDIV($P254,'Dados do Enunciado'!$G$11))</f>
        <v>1233,10427868405+757,193365345972i</v>
      </c>
      <c r="T254" s="45" t="str">
        <f t="shared" si="27"/>
        <v>214,738174182996+22,1668207268798i</v>
      </c>
      <c r="U254" s="45" t="str">
        <f>IMDIV(T254, 'Dados do Enunciado'!$G$11)</f>
        <v>10736,9087091498+1108,34103634399i</v>
      </c>
      <c r="V254" s="42">
        <f>IMREAL(IMPRODUCT(IMDIV(IMSUB(IMABS($O254), 'Regul_Rend - Complet_FluxoConst'!$B$7),'Regul_Rend - Complet_FluxoConst'!$B$7),100))</f>
        <v>-2.07154901643045</v>
      </c>
      <c r="W254" s="46">
        <f>IMREAL(IMPRODUCT(IMDIV(IMSUB(IMABS($U254),'Regul_Rend - Complet_FluxoConst'!$B$7),'Regul_Rend - Complet_FluxoConst'!$B$7),100))</f>
        <v>-1.8730673269401801</v>
      </c>
      <c r="X254" s="42">
        <f t="shared" si="25"/>
        <v>95.270089466837106</v>
      </c>
      <c r="Y254" s="46">
        <f t="shared" si="28"/>
        <v>95.692460969886696</v>
      </c>
    </row>
    <row r="255" spans="1:25" x14ac:dyDescent="0.25">
      <c r="A255" s="42">
        <v>318000</v>
      </c>
      <c r="B255" s="42">
        <f>$A255*'Dados do Enunciado'!$C$25</f>
        <v>270300</v>
      </c>
      <c r="C255" s="42">
        <f>$A255*'Dados do Enunciado'!$E$25</f>
        <v>-167516.89467035857</v>
      </c>
      <c r="D255" s="42">
        <f>($A255/'Dados do Enunciado'!$A$11)*100</f>
        <v>127.2</v>
      </c>
      <c r="E255" s="43" t="str">
        <f>COMPLEX(($A255/$B$7)*'Dados do Enunciado'!$C$25, -($A255/$B$7)*'Dados do Enunciado'!$E$25)</f>
        <v>24,5727272727273+15,2288086063962i</v>
      </c>
      <c r="F255" s="43" t="str">
        <f>IMSUM(IMPRODUCT('Dados do Enunciado'!$A$17, 'Regul_Rend - Complet_FluxoConst'!$E255), 'Regul_Rend - Complet_FluxoConst'!$B$7)</f>
        <v>10963,4149067258+130,374723915588i</v>
      </c>
      <c r="G255" s="43" t="str">
        <f>IMDIV($E255, 'Dados do Enunciado'!$G$11)</f>
        <v>1228,63636363636+761,44043031981i</v>
      </c>
      <c r="H255" s="43" t="str">
        <f>IMPRODUCT('Dados do Enunciado'!$G$11,'Regul_Rend - Complet_FluxoConst'!F255)</f>
        <v>219,268298134516+2,60749447831176i</v>
      </c>
      <c r="I255" s="44" t="str">
        <f>IMDIV(H255,'Vazio - Completo_FluxoConstante'!$B$16)</f>
        <v>9,4662928647641-27,3639672688729i</v>
      </c>
      <c r="J255" s="44" t="str">
        <f t="shared" si="23"/>
        <v>1238,10265650112+734,076463050937i</v>
      </c>
      <c r="K255" s="44" t="str">
        <f>IMSUM(IMPRODUCT('Dados do Enunciado'!$C$17,'Regul_Rend - Complet_FluxoConst'!J255),H255)</f>
        <v>214,447664471258+24,8494166410833i</v>
      </c>
      <c r="L255" s="45" t="str">
        <f t="shared" si="24"/>
        <v>214,447664471258+24,8494166410833i</v>
      </c>
      <c r="M255" s="45" t="str">
        <f>IMPRODUCT(IMDIV('Vazio - Completo_FluxoConstante'!$B$16,IMSUM('Dados do Enunciado'!$C$17,'Vazio - Completo_FluxoConstante'!$B$16)),'Regul_Rend - Complet_FluxoConst'!L255)</f>
        <v>214,000843615305+24,7979065302618i</v>
      </c>
      <c r="N255" s="45" t="str">
        <f>IMDIV(M255,'Dados do Enunciado'!$G$11)</f>
        <v>10700,0421807652+1239,89532651309i</v>
      </c>
      <c r="O255" s="45" t="str">
        <f t="shared" si="22"/>
        <v>10700,0421807652+1239,89532651309i</v>
      </c>
      <c r="P255" s="5" t="str">
        <f t="shared" si="26"/>
        <v>24,5727272727273+15,2288086063962i</v>
      </c>
      <c r="Q255" s="5" t="str">
        <f>IMSUM(IMPRODUCT('Vazio - Completo_FluxoConstante'!$H$21,'Regul_Rend - Complet_FluxoConst'!$P255),$B$7)</f>
        <v>10736,0787681692+1111,83738030723i</v>
      </c>
      <c r="R255" s="44" t="str">
        <f>IMPRODUCT('Dados do Enunciado'!$G$11,'Regul_Rend - Complet_FluxoConst'!$Q255)</f>
        <v>214,721575363384+22,2367476061446i</v>
      </c>
      <c r="S255" s="44" t="str">
        <f>IMSUM(IMDIV('Regul_Rend - Complet_FluxoConst'!$R255,'Vazio - Completo_FluxoConstante'!$H$16),IMDIV($P255,'Dados do Enunciado'!$G$11))</f>
        <v>1236,96816647762+759,590662424172i</v>
      </c>
      <c r="T255" s="45" t="str">
        <f t="shared" si="27"/>
        <v>214,721575363384+22,2367476061446i</v>
      </c>
      <c r="U255" s="45" t="str">
        <f>IMDIV(T255, 'Dados do Enunciado'!$G$11)</f>
        <v>10736,0787681692+1111,83738030723i</v>
      </c>
      <c r="V255" s="42">
        <f>IMREAL(IMPRODUCT(IMDIV(IMSUB(IMABS($O255), 'Regul_Rend - Complet_FluxoConst'!$B$7),'Regul_Rend - Complet_FluxoConst'!$B$7),100))</f>
        <v>-2.0759937541109399</v>
      </c>
      <c r="W255" s="46">
        <f>IMREAL(IMPRODUCT(IMDIV(IMSUB(IMABS($U255),'Regul_Rend - Complet_FluxoConst'!$B$7),'Regul_Rend - Complet_FluxoConst'!$B$7),100))</f>
        <v>-1.8773032900396101</v>
      </c>
      <c r="X255" s="42">
        <f t="shared" si="25"/>
        <v>95.260047880604702</v>
      </c>
      <c r="Y255" s="46">
        <f t="shared" si="28"/>
        <v>95.683251955415201</v>
      </c>
    </row>
    <row r="256" spans="1:25" x14ac:dyDescent="0.25">
      <c r="A256" s="42">
        <v>319000</v>
      </c>
      <c r="B256" s="42">
        <f>$A256*'Dados do Enunciado'!$C$25</f>
        <v>271150</v>
      </c>
      <c r="C256" s="42">
        <f>$A256*'Dados do Enunciado'!$E$25</f>
        <v>-168043.67735800121</v>
      </c>
      <c r="D256" s="42">
        <f>($A256/'Dados do Enunciado'!$A$11)*100</f>
        <v>127.60000000000001</v>
      </c>
      <c r="E256" s="43" t="str">
        <f>COMPLEX(($A256/$B$7)*'Dados do Enunciado'!$C$25, -($A256/$B$7)*'Dados do Enunciado'!$E$25)</f>
        <v>24,65+15,2766979416365i</v>
      </c>
      <c r="F256" s="43" t="str">
        <f>IMSUM(IMPRODUCT('Dados do Enunciado'!$A$17, 'Regul_Rend - Complet_FluxoConst'!$E256), 'Regul_Rend - Complet_FluxoConst'!$B$7)</f>
        <v>10963,2998592626+130,784707324127i</v>
      </c>
      <c r="G256" s="43" t="str">
        <f>IMDIV($E256, 'Dados do Enunciado'!$G$11)</f>
        <v>1232,5+763,834897081825i</v>
      </c>
      <c r="H256" s="43" t="str">
        <f>IMPRODUCT('Dados do Enunciado'!$G$11,'Regul_Rend - Complet_FluxoConst'!F256)</f>
        <v>219,265997185252+2,61569414648254i</v>
      </c>
      <c r="I256" s="44" t="str">
        <f>IMDIV(H256,'Vazio - Completo_FluxoConstante'!$B$16)</f>
        <v>9,46722431223214-27,3633371968666i</v>
      </c>
      <c r="J256" s="44" t="str">
        <f t="shared" si="23"/>
        <v>1241,96722431223+736,471559884957i</v>
      </c>
      <c r="K256" s="44" t="str">
        <f>IMSUM(IMPRODUCT('Dados do Enunciado'!$C$17,'Regul_Rend - Complet_FluxoConst'!J256),H256)</f>
        <v>214,428759908539+24,9275603105907i</v>
      </c>
      <c r="L256" s="45" t="str">
        <f t="shared" si="24"/>
        <v>214,428759908539+24,9275603105907i</v>
      </c>
      <c r="M256" s="45" t="str">
        <f>IMPRODUCT(IMDIV('Vazio - Completo_FluxoConstante'!$B$16,IMSUM('Dados do Enunciado'!$C$17,'Vazio - Completo_FluxoConstante'!$B$16)),'Regul_Rend - Complet_FluxoConst'!L256)</f>
        <v>213,981978343653+24,8758873684073i</v>
      </c>
      <c r="N256" s="45" t="str">
        <f>IMDIV(M256,'Dados do Enunciado'!$G$11)</f>
        <v>10699,0989171826+1243,79436842037i</v>
      </c>
      <c r="O256" s="45" t="str">
        <f t="shared" si="22"/>
        <v>10699,0989171826+1243,79436842037i</v>
      </c>
      <c r="P256" s="5" t="str">
        <f t="shared" si="26"/>
        <v>24,65+15,2766979416365i</v>
      </c>
      <c r="Q256" s="5" t="str">
        <f>IMSUM(IMPRODUCT('Vazio - Completo_FluxoConstante'!$H$21,'Regul_Rend - Complet_FluxoConst'!$P256),$B$7)</f>
        <v>10735,2488271886+1115,33372427046i</v>
      </c>
      <c r="R256" s="44" t="str">
        <f>IMPRODUCT('Dados do Enunciado'!$G$11,'Regul_Rend - Complet_FluxoConst'!$Q256)</f>
        <v>214,704976543772+22,3066744854092i</v>
      </c>
      <c r="S256" s="44" t="str">
        <f>IMSUM(IMDIV('Regul_Rend - Complet_FluxoConst'!$R256,'Vazio - Completo_FluxoConstante'!$H$16),IMDIV($P256,'Dados do Enunciado'!$G$11))</f>
        <v>1240,83205427119+761,987959502377i</v>
      </c>
      <c r="T256" s="45" t="str">
        <f t="shared" si="27"/>
        <v>214,704976543772+22,3066744854092i</v>
      </c>
      <c r="U256" s="45" t="str">
        <f>IMDIV(T256, 'Dados do Enunciado'!$G$11)</f>
        <v>10735,2488271886+1115,33372427046i</v>
      </c>
      <c r="V256" s="42">
        <f>IMREAL(IMPRODUCT(IMDIV(IMSUB(IMABS($O256), 'Regul_Rend - Complet_FluxoConst'!$B$7),'Regul_Rend - Complet_FluxoConst'!$B$7),100))</f>
        <v>-2.08042511158316</v>
      </c>
      <c r="W256" s="46">
        <f>IMREAL(IMPRODUCT(IMDIV(IMSUB(IMABS($U256),'Regul_Rend - Complet_FluxoConst'!$B$7),'Regul_Rend - Complet_FluxoConst'!$B$7),100))</f>
        <v>-1.8815285592790501</v>
      </c>
      <c r="X256" s="42">
        <f t="shared" si="25"/>
        <v>95.2499949904701</v>
      </c>
      <c r="Y256" s="46">
        <f t="shared" si="28"/>
        <v>95.674032554290704</v>
      </c>
    </row>
    <row r="257" spans="1:25" x14ac:dyDescent="0.25">
      <c r="A257" s="42">
        <v>320000</v>
      </c>
      <c r="B257" s="42">
        <f>$A257*'Dados do Enunciado'!$C$25</f>
        <v>272000</v>
      </c>
      <c r="C257" s="42">
        <f>$A257*'Dados do Enunciado'!$E$25</f>
        <v>-168570.46004564385</v>
      </c>
      <c r="D257" s="42">
        <f>($A257/'Dados do Enunciado'!$A$11)*100</f>
        <v>128</v>
      </c>
      <c r="E257" s="43" t="str">
        <f>COMPLEX(($A257/$B$7)*'Dados do Enunciado'!$C$25, -($A257/$B$7)*'Dados do Enunciado'!$E$25)</f>
        <v>24,7272727272727+15,3245872768767i</v>
      </c>
      <c r="F257" s="43" t="str">
        <f>IMSUM(IMPRODUCT('Dados do Enunciado'!$A$17, 'Regul_Rend - Complet_FluxoConst'!$E257), 'Regul_Rend - Complet_FluxoConst'!$B$7)</f>
        <v>10963,1848117995+131,194690732667i</v>
      </c>
      <c r="G257" s="43" t="str">
        <f>IMDIV($E257, 'Dados do Enunciado'!$G$11)</f>
        <v>1236,36363636364+766,229363843835i</v>
      </c>
      <c r="H257" s="43" t="str">
        <f>IMPRODUCT('Dados do Enunciado'!$G$11,'Regul_Rend - Complet_FluxoConst'!F257)</f>
        <v>219,26369623599+2,62389381465334i</v>
      </c>
      <c r="I257" s="44" t="str">
        <f>IMDIV(H257,'Vazio - Completo_FluxoConstante'!$B$16)</f>
        <v>9,46815575970026-27,3627071248606i</v>
      </c>
      <c r="J257" s="44" t="str">
        <f t="shared" si="23"/>
        <v>1245,83179212334+738,866656718974i</v>
      </c>
      <c r="K257" s="44" t="str">
        <f>IMSUM(IMPRODUCT('Dados do Enunciado'!$C$17,'Regul_Rend - Complet_FluxoConst'!J257),H257)</f>
        <v>214,409855345822+25,0057039800983i</v>
      </c>
      <c r="L257" s="45" t="str">
        <f t="shared" si="24"/>
        <v>214,409855345822+25,0057039800983i</v>
      </c>
      <c r="M257" s="45" t="str">
        <f>IMPRODUCT(IMDIV('Vazio - Completo_FluxoConstante'!$B$16,IMSUM('Dados do Enunciado'!$C$17,'Vazio - Completo_FluxoConstante'!$B$16)),'Regul_Rend - Complet_FluxoConst'!L257)</f>
        <v>213,963113072003+24,9538682065529i</v>
      </c>
      <c r="N257" s="45" t="str">
        <f>IMDIV(M257,'Dados do Enunciado'!$G$11)</f>
        <v>10698,1556536001+1247,69341032765i</v>
      </c>
      <c r="O257" s="45" t="str">
        <f t="shared" si="22"/>
        <v>10698,1556536001+1247,69341032765i</v>
      </c>
      <c r="P257" s="5" t="str">
        <f t="shared" si="26"/>
        <v>24,7272727272727+15,3245872768767i</v>
      </c>
      <c r="Q257" s="5" t="str">
        <f>IMSUM(IMPRODUCT('Vazio - Completo_FluxoConstante'!$H$21,'Regul_Rend - Complet_FluxoConst'!$P257),$B$7)</f>
        <v>10734,418886208+1118,83006823369i</v>
      </c>
      <c r="R257" s="44" t="str">
        <f>IMPRODUCT('Dados do Enunciado'!$G$11,'Regul_Rend - Complet_FluxoConst'!$Q257)</f>
        <v>214,68837772416+22,3766013646738i</v>
      </c>
      <c r="S257" s="44" t="str">
        <f>IMSUM(IMDIV('Regul_Rend - Complet_FluxoConst'!$R257,'Vazio - Completo_FluxoConstante'!$H$16),IMDIV($P257,'Dados do Enunciado'!$G$11))</f>
        <v>1244,69594206476+764,385256580577i</v>
      </c>
      <c r="T257" s="45" t="str">
        <f t="shared" si="27"/>
        <v>214,68837772416+22,3766013646738i</v>
      </c>
      <c r="U257" s="45" t="str">
        <f>IMDIV(T257, 'Dados do Enunciado'!$G$11)</f>
        <v>10734,418886208+1118,83006823369i</v>
      </c>
      <c r="V257" s="42">
        <f>IMREAL(IMPRODUCT(IMDIV(IMSUB(IMABS($O257), 'Regul_Rend - Complet_FluxoConst'!$B$7),'Regul_Rend - Complet_FluxoConst'!$B$7),100))</f>
        <v>-2.0848430870286401</v>
      </c>
      <c r="W257" s="46">
        <f>IMREAL(IMPRODUCT(IMDIV(IMSUB(IMABS($U257),'Regul_Rend - Complet_FluxoConst'!$B$7),'Regul_Rend - Complet_FluxoConst'!$B$7),100))</f>
        <v>-1.8857431332769099</v>
      </c>
      <c r="X257" s="42">
        <f t="shared" si="25"/>
        <v>95.239930930049397</v>
      </c>
      <c r="Y257" s="46">
        <f t="shared" si="28"/>
        <v>95.664802886997705</v>
      </c>
    </row>
    <row r="258" spans="1:25" x14ac:dyDescent="0.25">
      <c r="A258" s="42">
        <v>321000</v>
      </c>
      <c r="B258" s="42">
        <f>$A258*'Dados do Enunciado'!$C$25</f>
        <v>272850</v>
      </c>
      <c r="C258" s="42">
        <f>$A258*'Dados do Enunciado'!$E$25</f>
        <v>-169097.24273328649</v>
      </c>
      <c r="D258" s="42">
        <f>($A258/'Dados do Enunciado'!$A$11)*100</f>
        <v>128.4</v>
      </c>
      <c r="E258" s="43" t="str">
        <f>COMPLEX(($A258/$B$7)*'Dados do Enunciado'!$C$25, -($A258/$B$7)*'Dados do Enunciado'!$E$25)</f>
        <v>24,8045454545455+15,372476612117i</v>
      </c>
      <c r="F258" s="43" t="str">
        <f>IMSUM(IMPRODUCT('Dados do Enunciado'!$A$17, 'Regul_Rend - Complet_FluxoConst'!$E258), 'Regul_Rend - Complet_FluxoConst'!$B$7)</f>
        <v>10963,0697643364+131,604674141207i</v>
      </c>
      <c r="G258" s="43" t="str">
        <f>IMDIV($E258, 'Dados do Enunciado'!$G$11)</f>
        <v>1240,22727272728+768,62383060585i</v>
      </c>
      <c r="H258" s="43" t="str">
        <f>IMPRODUCT('Dados do Enunciado'!$G$11,'Regul_Rend - Complet_FluxoConst'!F258)</f>
        <v>219,261395286728+2,63209348282414i</v>
      </c>
      <c r="I258" s="44" t="str">
        <f>IMDIV(H258,'Vazio - Completo_FluxoConstante'!$B$16)</f>
        <v>9,46908720716838-27,3620770528546i</v>
      </c>
      <c r="J258" s="44" t="str">
        <f t="shared" si="23"/>
        <v>1249,69635993445+741,261753552995i</v>
      </c>
      <c r="K258" s="44" t="str">
        <f>IMSUM(IMPRODUCT('Dados do Enunciado'!$C$17,'Regul_Rend - Complet_FluxoConst'!J258),H258)</f>
        <v>214,390950783105+25,0838476496058i</v>
      </c>
      <c r="L258" s="45" t="str">
        <f t="shared" si="24"/>
        <v>214,390950783105+25,0838476496058i</v>
      </c>
      <c r="M258" s="45" t="str">
        <f>IMPRODUCT(IMDIV('Vazio - Completo_FluxoConstante'!$B$16,IMSUM('Dados do Enunciado'!$C$17,'Vazio - Completo_FluxoConstante'!$B$16)),'Regul_Rend - Complet_FluxoConst'!L258)</f>
        <v>213,944247800354+25,0318490446984i</v>
      </c>
      <c r="N258" s="45" t="str">
        <f>IMDIV(M258,'Dados do Enunciado'!$G$11)</f>
        <v>10697,2123900177+1251,59245223492i</v>
      </c>
      <c r="O258" s="45" t="str">
        <f>N258</f>
        <v>10697,2123900177+1251,59245223492i</v>
      </c>
      <c r="P258" s="5" t="str">
        <f t="shared" si="26"/>
        <v>24,8045454545455+15,372476612117i</v>
      </c>
      <c r="Q258" s="5" t="str">
        <f>IMSUM(IMPRODUCT('Vazio - Completo_FluxoConstante'!$H$21,'Regul_Rend - Complet_FluxoConst'!$P258),$B$7)</f>
        <v>10733,5889452274+1122,32641219692i</v>
      </c>
      <c r="R258" s="44" t="str">
        <f>IMPRODUCT('Dados do Enunciado'!$G$11,'Regul_Rend - Complet_FluxoConst'!$Q258)</f>
        <v>214,671778904548+22,4465282439384i</v>
      </c>
      <c r="S258" s="44" t="str">
        <f>IMSUM(IMDIV('Regul_Rend - Complet_FluxoConst'!$R258,'Vazio - Completo_FluxoConstante'!$H$16),IMDIV($P258,'Dados do Enunciado'!$G$11))</f>
        <v>1248,55982985833+766,782553658782i</v>
      </c>
      <c r="T258" s="45" t="str">
        <f t="shared" si="27"/>
        <v>214,671778904548+22,4465282439384i</v>
      </c>
      <c r="U258" s="45" t="str">
        <f>IMDIV(T258, 'Dados do Enunciado'!$G$11)</f>
        <v>10733,5889452274+1122,32641219692i</v>
      </c>
      <c r="V258" s="42">
        <f>IMREAL(IMPRODUCT(IMDIV(IMSUB(IMABS($O258), 'Regul_Rend - Complet_FluxoConst'!$B$7),'Regul_Rend - Complet_FluxoConst'!$B$7),100))</f>
        <v>-2.08924767863591</v>
      </c>
      <c r="W258" s="46">
        <f>IMREAL(IMPRODUCT(IMDIV(IMSUB(IMABS($U258),'Regul_Rend - Complet_FluxoConst'!$B$7),'Regul_Rend - Complet_FluxoConst'!$B$7),100))</f>
        <v>-1.88994701065481</v>
      </c>
      <c r="X258" s="42">
        <f t="shared" si="25"/>
        <v>95.229855831293392</v>
      </c>
      <c r="Y258" s="46">
        <f t="shared" si="28"/>
        <v>95.655563072518603</v>
      </c>
    </row>
    <row r="259" spans="1:25" x14ac:dyDescent="0.25">
      <c r="A259" s="42">
        <v>322000</v>
      </c>
      <c r="B259" s="42">
        <f>$A259*'Dados do Enunciado'!$C$25</f>
        <v>273700</v>
      </c>
      <c r="C259" s="42">
        <f>$A259*'Dados do Enunciado'!$E$25</f>
        <v>-169624.02542092913</v>
      </c>
      <c r="D259" s="42">
        <f>($A259/'Dados do Enunciado'!$A$11)*100</f>
        <v>128.80000000000001</v>
      </c>
      <c r="E259" s="43" t="str">
        <f>COMPLEX(($A259/$B$7)*'Dados do Enunciado'!$C$25, -($A259/$B$7)*'Dados do Enunciado'!$E$25)</f>
        <v>24,8818181818182+15,4203659473572i</v>
      </c>
      <c r="F259" s="43" t="str">
        <f>IMSUM(IMPRODUCT('Dados do Enunciado'!$A$17, 'Regul_Rend - Complet_FluxoConst'!$E259), 'Regul_Rend - Complet_FluxoConst'!$B$7)</f>
        <v>10962,9547168733+132,014657549746i</v>
      </c>
      <c r="G259" s="43" t="str">
        <f>IMDIV($E259, 'Dados do Enunciado'!$G$11)</f>
        <v>1244,09090909091+771,01829736786i</v>
      </c>
      <c r="H259" s="43" t="str">
        <f>IMPRODUCT('Dados do Enunciado'!$G$11,'Regul_Rend - Complet_FluxoConst'!F259)</f>
        <v>219,259094337466+2,64029315099492i</v>
      </c>
      <c r="I259" s="44" t="str">
        <f>IMDIV(H259,'Vazio - Completo_FluxoConstante'!$B$16)</f>
        <v>9,4700186546365-27,3614469808486i</v>
      </c>
      <c r="J259" s="44" t="str">
        <f t="shared" si="23"/>
        <v>1253,56092774555+743,656850387011i</v>
      </c>
      <c r="K259" s="44" t="str">
        <f>IMSUM(IMPRODUCT('Dados do Enunciado'!$C$17,'Regul_Rend - Complet_FluxoConst'!J259),H259)</f>
        <v>214,372046220389+25,1619913191132i</v>
      </c>
      <c r="L259" s="45" t="str">
        <f t="shared" si="24"/>
        <v>214,372046220389+25,1619913191132i</v>
      </c>
      <c r="M259" s="45" t="str">
        <f>IMPRODUCT(IMDIV('Vazio - Completo_FluxoConstante'!$B$16,IMSUM('Dados do Enunciado'!$C$17,'Vazio - Completo_FluxoConstante'!$B$16)),'Regul_Rend - Complet_FluxoConst'!L259)</f>
        <v>213,925382528705+25,1098298828438i</v>
      </c>
      <c r="N259" s="45" t="str">
        <f>IMDIV(M259,'Dados do Enunciado'!$G$11)</f>
        <v>10696,2691264353+1255,49149414219i</v>
      </c>
      <c r="O259" s="45" t="str">
        <f>N259</f>
        <v>10696,2691264353+1255,49149414219i</v>
      </c>
      <c r="P259" s="5" t="str">
        <f t="shared" si="26"/>
        <v>24,8818181818182+15,4203659473572i</v>
      </c>
      <c r="Q259" s="5" t="str">
        <f>IMSUM(IMPRODUCT('Vazio - Completo_FluxoConstante'!$H$21,'Regul_Rend - Complet_FluxoConst'!$P259),$B$7)</f>
        <v>10732,7590042468+1125,82275616015i</v>
      </c>
      <c r="R259" s="44" t="str">
        <f>IMPRODUCT('Dados do Enunciado'!$G$11,'Regul_Rend - Complet_FluxoConst'!$Q259)</f>
        <v>214,655180084936+22,516455123203i</v>
      </c>
      <c r="S259" s="44" t="str">
        <f>IMSUM(IMDIV('Regul_Rend - Complet_FluxoConst'!$R259,'Vazio - Completo_FluxoConstante'!$H$16),IMDIV($P259,'Dados do Enunciado'!$G$11))</f>
        <v>1252,42371765189+769,179850736982i</v>
      </c>
      <c r="T259" s="45" t="str">
        <f t="shared" si="27"/>
        <v>214,655180084936+22,516455123203i</v>
      </c>
      <c r="U259" s="45" t="str">
        <f>IMDIV(T259, 'Dados do Enunciado'!$G$11)</f>
        <v>10732,7590042468+1125,82275616015i</v>
      </c>
      <c r="V259" s="42">
        <f>IMREAL(IMPRODUCT(IMDIV(IMSUB(IMABS($O259), 'Regul_Rend - Complet_FluxoConst'!$B$7),'Regul_Rend - Complet_FluxoConst'!$B$7),100))</f>
        <v>-2.0936388845995202</v>
      </c>
      <c r="W259" s="46">
        <f>IMREAL(IMPRODUCT(IMDIV(IMSUB(IMABS($U259),'Regul_Rend - Complet_FluxoConst'!$B$7),'Regul_Rend - Complet_FluxoConst'!$B$7),100))</f>
        <v>-1.8941401900377499</v>
      </c>
      <c r="X259" s="42">
        <f t="shared" si="25"/>
        <v>95.219769824511005</v>
      </c>
      <c r="Y259" s="46">
        <f t="shared" si="28"/>
        <v>95.6463132283573</v>
      </c>
    </row>
    <row r="260" spans="1:25" x14ac:dyDescent="0.25">
      <c r="A260" s="42">
        <v>323000</v>
      </c>
      <c r="B260" s="42">
        <f>$A260*'Dados do Enunciado'!$C$25</f>
        <v>274550</v>
      </c>
      <c r="C260" s="42">
        <f>$A260*'Dados do Enunciado'!$E$25</f>
        <v>-170150.80810857177</v>
      </c>
      <c r="D260" s="42">
        <f>($A260/'Dados do Enunciado'!$A$11)*100</f>
        <v>129.20000000000002</v>
      </c>
      <c r="E260" s="43" t="str">
        <f>COMPLEX(($A260/$B$7)*'Dados do Enunciado'!$C$25, -($A260/$B$7)*'Dados do Enunciado'!$E$25)</f>
        <v>24,9590909090909+15,4682552825974i</v>
      </c>
      <c r="F260" s="43" t="str">
        <f>IMSUM(IMPRODUCT('Dados do Enunciado'!$A$17, 'Regul_Rend - Complet_FluxoConst'!$E260), 'Regul_Rend - Complet_FluxoConst'!$B$7)</f>
        <v>10962,8396694101+132,424640958286i</v>
      </c>
      <c r="G260" s="43" t="str">
        <f>IMDIV($E260, 'Dados do Enunciado'!$G$11)</f>
        <v>1247,95454545455+773,41276412987i</v>
      </c>
      <c r="H260" s="43" t="str">
        <f>IMPRODUCT('Dados do Enunciado'!$G$11,'Regul_Rend - Complet_FluxoConst'!F260)</f>
        <v>219,256793388202+2,64849281916572i</v>
      </c>
      <c r="I260" s="44" t="str">
        <f>IMDIV(H260,'Vazio - Completo_FluxoConstante'!$B$16)</f>
        <v>9,47095010210454-27,3608169088423i</v>
      </c>
      <c r="J260" s="44" t="str">
        <f t="shared" si="23"/>
        <v>1257,42549555665+746,051947221028i</v>
      </c>
      <c r="K260" s="44" t="str">
        <f>IMSUM(IMPRODUCT('Dados do Enunciado'!$C$17,'Regul_Rend - Complet_FluxoConst'!J260),H260)</f>
        <v>214,35314165767+25,2401349886206i</v>
      </c>
      <c r="L260" s="45" t="str">
        <f t="shared" si="24"/>
        <v>214,35314165767+25,2401349886206i</v>
      </c>
      <c r="M260" s="45" t="str">
        <f>IMPRODUCT(IMDIV('Vazio - Completo_FluxoConstante'!$B$16,IMSUM('Dados do Enunciado'!$C$17,'Vazio - Completo_FluxoConstante'!$B$16)),'Regul_Rend - Complet_FluxoConst'!L260)</f>
        <v>213,906517257053+25,1878107209893i</v>
      </c>
      <c r="N260" s="45" t="str">
        <f>IMDIV(M260,'Dados do Enunciado'!$G$11)</f>
        <v>10695,3258628526+1259,39053604947i</v>
      </c>
      <c r="O260" s="45" t="str">
        <f>N260</f>
        <v>10695,3258628526+1259,39053604947i</v>
      </c>
      <c r="P260" s="5" t="str">
        <f t="shared" si="26"/>
        <v>24,9590909090909+15,4682552825974i</v>
      </c>
      <c r="Q260" s="5" t="str">
        <f>IMSUM(IMPRODUCT('Vazio - Completo_FluxoConstante'!$H$21,'Regul_Rend - Complet_FluxoConst'!$P260),$B$7)</f>
        <v>10731,9290632662+1129,31910012338i</v>
      </c>
      <c r="R260" s="44" t="str">
        <f>IMPRODUCT('Dados do Enunciado'!$G$11,'Regul_Rend - Complet_FluxoConst'!$Q260)</f>
        <v>214,638581265324+22,5863820024676i</v>
      </c>
      <c r="S260" s="44" t="str">
        <f>IMSUM(IMDIV('Regul_Rend - Complet_FluxoConst'!$R260,'Vazio - Completo_FluxoConstante'!$H$16),IMDIV($P260,'Dados do Enunciado'!$G$11))</f>
        <v>1256,28760544546+771,577147815182i</v>
      </c>
      <c r="T260" s="45" t="str">
        <f t="shared" si="27"/>
        <v>214,638581265324+22,5863820024676i</v>
      </c>
      <c r="U260" s="45" t="str">
        <f>IMDIV(T260, 'Dados do Enunciado'!$G$11)</f>
        <v>10731,9290632662+1129,31910012338i</v>
      </c>
      <c r="V260" s="42">
        <f>IMREAL(IMPRODUCT(IMDIV(IMSUB(IMABS($O260), 'Regul_Rend - Complet_FluxoConst'!$B$7),'Regul_Rend - Complet_FluxoConst'!$B$7),100))</f>
        <v>-2.0980167031210302</v>
      </c>
      <c r="W260" s="46">
        <f>IMREAL(IMPRODUCT(IMDIV(IMSUB(IMABS($U260),'Regul_Rend - Complet_FluxoConst'!$B$7),'Regul_Rend - Complet_FluxoConst'!$B$7),100))</f>
        <v>-1.89832267005391</v>
      </c>
      <c r="X260" s="42">
        <f t="shared" si="25"/>
        <v>95.20967303839511</v>
      </c>
      <c r="Y260" s="46">
        <f t="shared" si="28"/>
        <v>95.637053470558598</v>
      </c>
    </row>
    <row r="261" spans="1:25" x14ac:dyDescent="0.25">
      <c r="A261" s="42">
        <v>324000</v>
      </c>
      <c r="B261" s="42">
        <f>$A261*'Dados do Enunciado'!$C$25</f>
        <v>275400</v>
      </c>
      <c r="C261" s="42">
        <f>$A261*'Dados do Enunciado'!$E$25</f>
        <v>-170677.59079621438</v>
      </c>
      <c r="D261" s="42">
        <f>($A261/'Dados do Enunciado'!$A$11)*100</f>
        <v>129.6</v>
      </c>
      <c r="E261" s="43" t="str">
        <f>COMPLEX(($A261/$B$7)*'Dados do Enunciado'!$C$25, -($A261/$B$7)*'Dados do Enunciado'!$E$25)</f>
        <v>25,0363636363636+15,5161446178377i</v>
      </c>
      <c r="F261" s="43" t="str">
        <f>IMSUM(IMPRODUCT('Dados do Enunciado'!$A$17, 'Regul_Rend - Complet_FluxoConst'!$E261), 'Regul_Rend - Complet_FluxoConst'!$B$7)</f>
        <v>10962,724621947+132,834624366825i</v>
      </c>
      <c r="G261" s="43" t="str">
        <f>IMDIV($E261, 'Dados do Enunciado'!$G$11)</f>
        <v>1251,81818181818+775,807230891885i</v>
      </c>
      <c r="H261" s="43" t="str">
        <f>IMPRODUCT('Dados do Enunciado'!$G$11,'Regul_Rend - Complet_FluxoConst'!F261)</f>
        <v>219,25449243894+2,6566924873365i</v>
      </c>
      <c r="I261" s="44" t="str">
        <f>IMDIV(H261,'Vazio - Completo_FluxoConstante'!$B$16)</f>
        <v>9,47188154957266-27,3601868368363i</v>
      </c>
      <c r="J261" s="44" t="str">
        <f t="shared" si="23"/>
        <v>1261,29006336775+748,447044055049i</v>
      </c>
      <c r="K261" s="44" t="str">
        <f>IMSUM(IMPRODUCT('Dados do Enunciado'!$C$17,'Regul_Rend - Complet_FluxoConst'!J261),H261)</f>
        <v>214,334237094953+25,318278658128i</v>
      </c>
      <c r="L261" s="45" t="str">
        <f t="shared" si="24"/>
        <v>214,334237094953+25,318278658128i</v>
      </c>
      <c r="M261" s="45" t="str">
        <f>IMPRODUCT(IMDIV('Vazio - Completo_FluxoConstante'!$B$16,IMSUM('Dados do Enunciado'!$C$17,'Vazio - Completo_FluxoConstante'!$B$16)),'Regul_Rend - Complet_FluxoConst'!L261)</f>
        <v>213,887651985404+25,2657915591347i</v>
      </c>
      <c r="N261" s="45" t="str">
        <f>IMDIV(M261,'Dados do Enunciado'!$G$11)</f>
        <v>10694,3825992702+1263,28957795674i</v>
      </c>
      <c r="O261" s="45" t="str">
        <f>N261</f>
        <v>10694,3825992702+1263,28957795674i</v>
      </c>
      <c r="P261" s="5" t="str">
        <f t="shared" si="26"/>
        <v>25,0363636363636+15,5161446178377i</v>
      </c>
      <c r="Q261" s="5" t="str">
        <f>IMSUM(IMPRODUCT('Vazio - Completo_FluxoConstante'!$H$21,'Regul_Rend - Complet_FluxoConst'!$P261),$B$7)</f>
        <v>10731,0991222856+1132,81544408661i</v>
      </c>
      <c r="R261" s="44" t="str">
        <f>IMPRODUCT('Dados do Enunciado'!$G$11,'Regul_Rend - Complet_FluxoConst'!$Q261)</f>
        <v>214,621982445712+22,6563088817322i</v>
      </c>
      <c r="S261" s="44" t="str">
        <f>IMSUM(IMDIV('Regul_Rend - Complet_FluxoConst'!$R261,'Vazio - Completo_FluxoConstante'!$H$16),IMDIV($P261,'Dados do Enunciado'!$G$11))</f>
        <v>1260,15149323902+773,974444893386i</v>
      </c>
      <c r="T261" s="45" t="str">
        <f t="shared" si="27"/>
        <v>214,621982445712+22,6563088817322i</v>
      </c>
      <c r="U261" s="45" t="str">
        <f>IMDIV(T261, 'Dados do Enunciado'!$G$11)</f>
        <v>10731,0991222856+1132,81544408661i</v>
      </c>
      <c r="V261" s="42">
        <f>IMREAL(IMPRODUCT(IMDIV(IMSUB(IMABS($O261), 'Regul_Rend - Complet_FluxoConst'!$B$7),'Regul_Rend - Complet_FluxoConst'!$B$7),100))</f>
        <v>-2.1023811323990298</v>
      </c>
      <c r="W261" s="46">
        <f>IMREAL(IMPRODUCT(IMDIV(IMSUB(IMABS($U261),'Regul_Rend - Complet_FluxoConst'!$B$7),'Regul_Rend - Complet_FluxoConst'!$B$7),100))</f>
        <v>-1.90249444933474</v>
      </c>
      <c r="X261" s="42">
        <f t="shared" si="25"/>
        <v>95.199565600044295</v>
      </c>
      <c r="Y261" s="46">
        <f t="shared" si="28"/>
        <v>95.627783913735996</v>
      </c>
    </row>
    <row r="262" spans="1:25" x14ac:dyDescent="0.25">
      <c r="A262" s="42">
        <v>325000</v>
      </c>
      <c r="B262" s="42">
        <f>$A262*'Dados do Enunciado'!$C$25</f>
        <v>276250</v>
      </c>
      <c r="C262" s="42">
        <f>$A262*'Dados do Enunciado'!$E$25</f>
        <v>-171204.37348385702</v>
      </c>
      <c r="D262" s="42">
        <f>($A262/'Dados do Enunciado'!$A$11)*100</f>
        <v>130</v>
      </c>
      <c r="E262" s="43" t="str">
        <f>COMPLEX(($A262/$B$7)*'Dados do Enunciado'!$C$25, -($A262/$B$7)*'Dados do Enunciado'!$E$25)</f>
        <v>25,1136363636364+15,5640339530779i</v>
      </c>
      <c r="F262" s="43" t="str">
        <f>IMSUM(IMPRODUCT('Dados do Enunciado'!$A$17, 'Regul_Rend - Complet_FluxoConst'!$E262), 'Regul_Rend - Complet_FluxoConst'!$B$7)</f>
        <v>10962,6095744839+133,244607775365i</v>
      </c>
      <c r="G262" s="43" t="str">
        <f>IMDIV($E262, 'Dados do Enunciado'!$G$11)</f>
        <v>1255,68181818182+778,201697653895i</v>
      </c>
      <c r="H262" s="43" t="str">
        <f>IMPRODUCT('Dados do Enunciado'!$G$11,'Regul_Rend - Complet_FluxoConst'!F262)</f>
        <v>219,252191489678+2,6648921555073i</v>
      </c>
      <c r="I262" s="44" t="str">
        <f>IMDIV(H262,'Vazio - Completo_FluxoConstante'!$B$16)</f>
        <v>9,47281299704078-27,3595567648303i</v>
      </c>
      <c r="J262" s="44" t="str">
        <f t="shared" si="23"/>
        <v>1265,15463117886+750,842140889065i</v>
      </c>
      <c r="K262" s="44" t="str">
        <f>IMSUM(IMPRODUCT('Dados do Enunciado'!$C$17,'Regul_Rend - Complet_FluxoConst'!J262),H262)</f>
        <v>214,315332532236+25,3964223276355i</v>
      </c>
      <c r="L262" s="45" t="str">
        <f t="shared" si="24"/>
        <v>214,315332532236+25,3964223276355i</v>
      </c>
      <c r="M262" s="45" t="str">
        <f>IMPRODUCT(IMDIV('Vazio - Completo_FluxoConstante'!$B$16,IMSUM('Dados do Enunciado'!$C$17,'Vazio - Completo_FluxoConstante'!$B$16)),'Regul_Rend - Complet_FluxoConst'!L262)</f>
        <v>213,868786713754+25,3437723972802i</v>
      </c>
      <c r="N262" s="45" t="str">
        <f>IMDIV(M262,'Dados do Enunciado'!$G$11)</f>
        <v>10693,4393356877+1267,18861986401i</v>
      </c>
      <c r="O262" s="45" t="str">
        <f>N262</f>
        <v>10693,4393356877+1267,18861986401i</v>
      </c>
      <c r="P262" s="5" t="str">
        <f t="shared" si="26"/>
        <v>25,1136363636364+15,5640339530779i</v>
      </c>
      <c r="Q262" s="5" t="str">
        <f>IMSUM(IMPRODUCT('Vazio - Completo_FluxoConstante'!$H$21,'Regul_Rend - Complet_FluxoConst'!$P262),$B$7)</f>
        <v>10730,269181305+1136,31178804984i</v>
      </c>
      <c r="R262" s="44" t="str">
        <f>IMPRODUCT('Dados do Enunciado'!$G$11,'Regul_Rend - Complet_FluxoConst'!$Q262)</f>
        <v>214,6053836261+22,7262357609968i</v>
      </c>
      <c r="S262" s="44" t="str">
        <f>IMSUM(IMDIV('Regul_Rend - Complet_FluxoConst'!$R262,'Vazio - Completo_FluxoConstante'!$H$16),IMDIV($P262,'Dados do Enunciado'!$G$11))</f>
        <v>1264,01538103259+776,371741971587i</v>
      </c>
      <c r="T262" s="45" t="str">
        <f t="shared" si="27"/>
        <v>214,6053836261+22,7262357609968i</v>
      </c>
      <c r="U262" s="45" t="str">
        <f>IMDIV(T262, 'Dados do Enunciado'!$G$11)</f>
        <v>10730,269181305+1136,31178804984i</v>
      </c>
      <c r="V262" s="42">
        <f>IMREAL(IMPRODUCT(IMDIV(IMSUB(IMABS($O262), 'Regul_Rend - Complet_FluxoConst'!$B$7),'Regul_Rend - Complet_FluxoConst'!$B$7),100))</f>
        <v>-2.1067321706462998</v>
      </c>
      <c r="W262" s="46">
        <f>IMREAL(IMPRODUCT(IMDIV(IMSUB(IMABS($U262),'Regul_Rend - Complet_FluxoConst'!$B$7),'Regul_Rend - Complet_FluxoConst'!$B$7),100))</f>
        <v>-1.9066555265149701</v>
      </c>
      <c r="X262" s="42">
        <f t="shared" si="25"/>
        <v>95.189447634992092</v>
      </c>
      <c r="Y262" s="46">
        <f t="shared" si="28"/>
        <v>95.618504671088104</v>
      </c>
    </row>
    <row r="338" spans="5:8" s="18" customFormat="1" x14ac:dyDescent="0.25">
      <c r="E338" s="19"/>
      <c r="F338" s="19"/>
      <c r="G338" s="19"/>
      <c r="H338" s="19"/>
    </row>
    <row r="339" spans="5:8" s="18" customFormat="1" x14ac:dyDescent="0.25">
      <c r="E339" s="19"/>
      <c r="F339" s="19"/>
      <c r="G339" s="19"/>
      <c r="H339" s="19"/>
    </row>
    <row r="340" spans="5:8" s="18" customFormat="1" x14ac:dyDescent="0.25">
      <c r="E340" s="19"/>
      <c r="F340" s="19"/>
      <c r="G340" s="19"/>
      <c r="H340" s="19"/>
    </row>
    <row r="341" spans="5:8" s="18" customFormat="1" x14ac:dyDescent="0.25">
      <c r="E341" s="19"/>
      <c r="F341" s="19"/>
      <c r="G341" s="19"/>
      <c r="H341" s="19"/>
    </row>
    <row r="342" spans="5:8" s="18" customFormat="1" x14ac:dyDescent="0.25">
      <c r="E342" s="19"/>
      <c r="F342" s="19"/>
      <c r="G342" s="19"/>
      <c r="H342" s="19"/>
    </row>
    <row r="343" spans="5:8" s="18" customFormat="1" x14ac:dyDescent="0.25">
      <c r="E343" s="19"/>
      <c r="F343" s="19"/>
      <c r="G343" s="19"/>
      <c r="H343" s="19"/>
    </row>
    <row r="344" spans="5:8" s="18" customFormat="1" x14ac:dyDescent="0.25">
      <c r="E344" s="19"/>
      <c r="F344" s="19"/>
      <c r="G344" s="19"/>
      <c r="H344" s="19"/>
    </row>
    <row r="345" spans="5:8" s="18" customFormat="1" x14ac:dyDescent="0.25">
      <c r="E345" s="19"/>
      <c r="F345" s="19"/>
      <c r="G345" s="19"/>
      <c r="H345" s="19"/>
    </row>
    <row r="346" spans="5:8" s="18" customFormat="1" x14ac:dyDescent="0.25">
      <c r="E346" s="19"/>
      <c r="F346" s="19"/>
      <c r="G346" s="19"/>
      <c r="H346" s="19"/>
    </row>
    <row r="347" spans="5:8" s="18" customFormat="1" x14ac:dyDescent="0.25">
      <c r="E347" s="19"/>
      <c r="F347" s="19"/>
      <c r="G347" s="19"/>
      <c r="H347" s="19"/>
    </row>
    <row r="348" spans="5:8" s="18" customFormat="1" x14ac:dyDescent="0.25">
      <c r="E348" s="19"/>
      <c r="F348" s="19"/>
      <c r="G348" s="19"/>
      <c r="H348" s="19"/>
    </row>
    <row r="349" spans="5:8" s="18" customFormat="1" x14ac:dyDescent="0.25">
      <c r="E349" s="19"/>
      <c r="F349" s="19"/>
      <c r="G349" s="19"/>
      <c r="H349" s="19"/>
    </row>
    <row r="350" spans="5:8" s="18" customFormat="1" x14ac:dyDescent="0.25">
      <c r="E350" s="19"/>
      <c r="F350" s="19"/>
      <c r="G350" s="19"/>
      <c r="H350" s="19"/>
    </row>
    <row r="351" spans="5:8" s="18" customFormat="1" x14ac:dyDescent="0.25">
      <c r="E351" s="19"/>
      <c r="F351" s="19"/>
      <c r="G351" s="19"/>
      <c r="H351" s="19"/>
    </row>
    <row r="352" spans="5:8" s="18" customFormat="1" x14ac:dyDescent="0.25">
      <c r="E352" s="19"/>
      <c r="F352" s="19"/>
      <c r="G352" s="19"/>
      <c r="H352" s="19"/>
    </row>
    <row r="353" spans="5:8" s="18" customFormat="1" x14ac:dyDescent="0.25">
      <c r="E353" s="19"/>
      <c r="F353" s="19"/>
      <c r="G353" s="19"/>
      <c r="H353" s="19"/>
    </row>
    <row r="354" spans="5:8" s="18" customFormat="1" x14ac:dyDescent="0.25">
      <c r="E354" s="19"/>
      <c r="F354" s="19"/>
      <c r="G354" s="19"/>
      <c r="H354" s="19"/>
    </row>
    <row r="355" spans="5:8" s="18" customFormat="1" x14ac:dyDescent="0.25">
      <c r="E355" s="19"/>
      <c r="F355" s="19"/>
      <c r="G355" s="19"/>
      <c r="H355" s="19"/>
    </row>
    <row r="356" spans="5:8" s="18" customFormat="1" x14ac:dyDescent="0.25">
      <c r="E356" s="19"/>
      <c r="F356" s="19"/>
      <c r="G356" s="19"/>
      <c r="H356" s="19"/>
    </row>
    <row r="357" spans="5:8" s="18" customFormat="1" x14ac:dyDescent="0.25">
      <c r="E357" s="19"/>
      <c r="F357" s="19"/>
      <c r="G357" s="19"/>
      <c r="H357" s="19"/>
    </row>
    <row r="358" spans="5:8" s="18" customFormat="1" x14ac:dyDescent="0.25">
      <c r="E358" s="19"/>
      <c r="F358" s="19"/>
      <c r="G358" s="19"/>
      <c r="H358" s="19"/>
    </row>
    <row r="359" spans="5:8" s="18" customFormat="1" x14ac:dyDescent="0.25">
      <c r="E359" s="19"/>
      <c r="F359" s="19"/>
      <c r="G359" s="19"/>
      <c r="H359" s="19"/>
    </row>
    <row r="360" spans="5:8" s="18" customFormat="1" x14ac:dyDescent="0.25">
      <c r="E360" s="19"/>
      <c r="F360" s="19"/>
      <c r="G360" s="19"/>
      <c r="H360" s="19"/>
    </row>
    <row r="361" spans="5:8" s="18" customFormat="1" x14ac:dyDescent="0.25">
      <c r="E361" s="19"/>
      <c r="F361" s="19"/>
      <c r="G361" s="19"/>
      <c r="H361" s="19"/>
    </row>
    <row r="362" spans="5:8" s="18" customFormat="1" x14ac:dyDescent="0.25">
      <c r="E362" s="19"/>
      <c r="F362" s="19"/>
      <c r="G362" s="19"/>
      <c r="H362" s="19"/>
    </row>
    <row r="363" spans="5:8" s="18" customFormat="1" x14ac:dyDescent="0.25">
      <c r="E363" s="19"/>
      <c r="F363" s="19"/>
      <c r="G363" s="19"/>
      <c r="H363" s="19"/>
    </row>
    <row r="364" spans="5:8" s="18" customFormat="1" x14ac:dyDescent="0.25">
      <c r="E364" s="19"/>
      <c r="F364" s="19"/>
      <c r="G364" s="19"/>
      <c r="H364" s="19"/>
    </row>
    <row r="365" spans="5:8" s="18" customFormat="1" x14ac:dyDescent="0.25">
      <c r="E365" s="19"/>
      <c r="F365" s="19"/>
      <c r="G365" s="19"/>
      <c r="H365" s="19"/>
    </row>
    <row r="366" spans="5:8" s="18" customFormat="1" x14ac:dyDescent="0.25">
      <c r="E366" s="19"/>
      <c r="F366" s="19"/>
      <c r="G366" s="19"/>
      <c r="H366" s="19"/>
    </row>
    <row r="367" spans="5:8" s="18" customFormat="1" x14ac:dyDescent="0.25">
      <c r="E367" s="19"/>
      <c r="F367" s="19"/>
      <c r="G367" s="19"/>
      <c r="H367" s="19"/>
    </row>
    <row r="368" spans="5:8" s="18" customFormat="1" x14ac:dyDescent="0.25">
      <c r="E368" s="19"/>
      <c r="F368" s="19"/>
      <c r="G368" s="19"/>
      <c r="H368" s="19"/>
    </row>
    <row r="369" spans="5:8" s="18" customFormat="1" x14ac:dyDescent="0.25">
      <c r="E369" s="19"/>
      <c r="F369" s="19"/>
      <c r="G369" s="19"/>
      <c r="H369" s="19"/>
    </row>
    <row r="370" spans="5:8" s="18" customFormat="1" x14ac:dyDescent="0.25">
      <c r="E370" s="19"/>
      <c r="F370" s="19"/>
      <c r="G370" s="19"/>
      <c r="H370" s="19"/>
    </row>
    <row r="371" spans="5:8" s="18" customFormat="1" x14ac:dyDescent="0.25">
      <c r="E371" s="19"/>
      <c r="F371" s="19"/>
      <c r="G371" s="19"/>
      <c r="H371" s="19"/>
    </row>
    <row r="372" spans="5:8" s="18" customFormat="1" x14ac:dyDescent="0.25">
      <c r="E372" s="19"/>
      <c r="F372" s="19"/>
      <c r="G372" s="19"/>
      <c r="H372" s="19"/>
    </row>
    <row r="373" spans="5:8" s="18" customFormat="1" x14ac:dyDescent="0.25">
      <c r="E373" s="19"/>
      <c r="F373" s="19"/>
      <c r="G373" s="19"/>
      <c r="H373" s="19"/>
    </row>
    <row r="374" spans="5:8" s="18" customFormat="1" x14ac:dyDescent="0.25">
      <c r="E374" s="19"/>
      <c r="F374" s="19"/>
      <c r="G374" s="19"/>
      <c r="H374" s="19"/>
    </row>
    <row r="375" spans="5:8" s="18" customFormat="1" x14ac:dyDescent="0.25">
      <c r="E375" s="19"/>
      <c r="F375" s="19"/>
      <c r="G375" s="19"/>
      <c r="H375" s="19"/>
    </row>
    <row r="376" spans="5:8" s="18" customFormat="1" x14ac:dyDescent="0.25">
      <c r="E376" s="19"/>
      <c r="F376" s="19"/>
      <c r="G376" s="19"/>
      <c r="H376" s="19"/>
    </row>
    <row r="377" spans="5:8" s="18" customFormat="1" x14ac:dyDescent="0.25">
      <c r="E377" s="19"/>
      <c r="F377" s="19"/>
      <c r="G377" s="19"/>
      <c r="H377" s="19"/>
    </row>
    <row r="378" spans="5:8" s="18" customFormat="1" x14ac:dyDescent="0.25">
      <c r="E378" s="19"/>
      <c r="F378" s="19"/>
      <c r="G378" s="19"/>
      <c r="H378" s="19"/>
    </row>
    <row r="379" spans="5:8" s="18" customFormat="1" x14ac:dyDescent="0.25">
      <c r="E379" s="19"/>
      <c r="F379" s="19"/>
      <c r="G379" s="19"/>
      <c r="H379" s="19"/>
    </row>
    <row r="380" spans="5:8" s="18" customFormat="1" x14ac:dyDescent="0.25">
      <c r="E380" s="19"/>
      <c r="F380" s="19"/>
      <c r="G380" s="19"/>
      <c r="H380" s="19"/>
    </row>
    <row r="381" spans="5:8" s="18" customFormat="1" x14ac:dyDescent="0.25">
      <c r="E381" s="19"/>
      <c r="F381" s="19"/>
      <c r="G381" s="19"/>
      <c r="H381" s="19"/>
    </row>
    <row r="382" spans="5:8" s="18" customFormat="1" x14ac:dyDescent="0.25">
      <c r="E382" s="19"/>
      <c r="F382" s="19"/>
      <c r="G382" s="19"/>
      <c r="H382" s="19"/>
    </row>
    <row r="383" spans="5:8" s="18" customFormat="1" x14ac:dyDescent="0.25">
      <c r="E383" s="19"/>
      <c r="F383" s="19"/>
      <c r="G383" s="19"/>
      <c r="H383" s="19"/>
    </row>
    <row r="384" spans="5:8" s="18" customFormat="1" x14ac:dyDescent="0.25">
      <c r="E384" s="19"/>
      <c r="F384" s="19"/>
      <c r="G384" s="19"/>
      <c r="H384" s="19"/>
    </row>
    <row r="385" spans="5:8" s="18" customFormat="1" x14ac:dyDescent="0.25">
      <c r="E385" s="19"/>
      <c r="F385" s="19"/>
      <c r="G385" s="19"/>
      <c r="H385" s="19"/>
    </row>
    <row r="386" spans="5:8" s="18" customFormat="1" x14ac:dyDescent="0.25">
      <c r="E386" s="19"/>
      <c r="F386" s="19"/>
      <c r="G386" s="19"/>
      <c r="H386" s="19"/>
    </row>
    <row r="387" spans="5:8" s="18" customFormat="1" x14ac:dyDescent="0.25">
      <c r="E387" s="19"/>
      <c r="F387" s="19"/>
      <c r="G387" s="19"/>
      <c r="H387" s="19"/>
    </row>
    <row r="388" spans="5:8" s="18" customFormat="1" x14ac:dyDescent="0.25">
      <c r="E388" s="19"/>
      <c r="F388" s="19"/>
      <c r="G388" s="19"/>
      <c r="H388" s="19"/>
    </row>
    <row r="389" spans="5:8" s="18" customFormat="1" x14ac:dyDescent="0.25">
      <c r="E389" s="19"/>
      <c r="F389" s="19"/>
      <c r="G389" s="19"/>
      <c r="H389" s="19"/>
    </row>
    <row r="390" spans="5:8" s="18" customFormat="1" x14ac:dyDescent="0.25">
      <c r="E390" s="19"/>
      <c r="F390" s="19"/>
      <c r="G390" s="19"/>
      <c r="H390" s="19"/>
    </row>
    <row r="391" spans="5:8" s="18" customFormat="1" x14ac:dyDescent="0.25">
      <c r="E391" s="19"/>
      <c r="F391" s="19"/>
      <c r="G391" s="19"/>
      <c r="H391" s="19"/>
    </row>
    <row r="392" spans="5:8" s="18" customFormat="1" x14ac:dyDescent="0.25">
      <c r="E392" s="19"/>
      <c r="F392" s="19"/>
      <c r="G392" s="19"/>
      <c r="H392" s="19"/>
    </row>
    <row r="393" spans="5:8" s="18" customFormat="1" x14ac:dyDescent="0.25">
      <c r="E393" s="19"/>
      <c r="F393" s="19"/>
      <c r="G393" s="19"/>
      <c r="H393" s="19"/>
    </row>
    <row r="394" spans="5:8" s="18" customFormat="1" x14ac:dyDescent="0.25">
      <c r="E394" s="19"/>
      <c r="F394" s="19"/>
      <c r="G394" s="19"/>
      <c r="H394" s="19"/>
    </row>
    <row r="395" spans="5:8" s="18" customFormat="1" x14ac:dyDescent="0.25">
      <c r="E395" s="19"/>
      <c r="F395" s="19"/>
      <c r="G395" s="19"/>
      <c r="H395" s="19"/>
    </row>
    <row r="396" spans="5:8" s="18" customFormat="1" x14ac:dyDescent="0.25">
      <c r="E396" s="19"/>
      <c r="F396" s="19"/>
      <c r="G396" s="19"/>
      <c r="H396" s="19"/>
    </row>
    <row r="397" spans="5:8" s="18" customFormat="1" x14ac:dyDescent="0.25">
      <c r="E397" s="19"/>
      <c r="F397" s="19"/>
      <c r="G397" s="19"/>
      <c r="H397" s="19"/>
    </row>
    <row r="398" spans="5:8" s="18" customFormat="1" x14ac:dyDescent="0.25">
      <c r="E398" s="19"/>
      <c r="F398" s="19"/>
      <c r="G398" s="19"/>
      <c r="H398" s="19"/>
    </row>
    <row r="399" spans="5:8" s="18" customFormat="1" x14ac:dyDescent="0.25">
      <c r="E399" s="19"/>
      <c r="F399" s="19"/>
      <c r="G399" s="19"/>
      <c r="H399" s="19"/>
    </row>
    <row r="400" spans="5:8" s="18" customFormat="1" x14ac:dyDescent="0.25">
      <c r="E400" s="19"/>
      <c r="F400" s="19"/>
      <c r="G400" s="19"/>
      <c r="H400" s="19"/>
    </row>
    <row r="401" spans="5:8" s="18" customFormat="1" x14ac:dyDescent="0.25">
      <c r="E401" s="19"/>
      <c r="F401" s="19"/>
      <c r="G401" s="19"/>
      <c r="H401" s="19"/>
    </row>
    <row r="402" spans="5:8" s="18" customFormat="1" x14ac:dyDescent="0.25">
      <c r="E402" s="19"/>
      <c r="F402" s="19"/>
      <c r="G402" s="19"/>
      <c r="H402" s="19"/>
    </row>
    <row r="403" spans="5:8" s="18" customFormat="1" x14ac:dyDescent="0.25">
      <c r="E403" s="19"/>
      <c r="F403" s="19"/>
      <c r="G403" s="19"/>
      <c r="H403" s="19"/>
    </row>
    <row r="404" spans="5:8" s="18" customFormat="1" x14ac:dyDescent="0.25">
      <c r="E404" s="19"/>
      <c r="F404" s="19"/>
      <c r="G404" s="19"/>
      <c r="H404" s="19"/>
    </row>
    <row r="405" spans="5:8" s="18" customFormat="1" x14ac:dyDescent="0.25">
      <c r="E405" s="19"/>
      <c r="F405" s="19"/>
      <c r="G405" s="19"/>
      <c r="H405" s="19"/>
    </row>
    <row r="406" spans="5:8" s="18" customFormat="1" x14ac:dyDescent="0.25">
      <c r="E406" s="19"/>
      <c r="F406" s="19"/>
      <c r="G406" s="19"/>
      <c r="H406" s="19"/>
    </row>
    <row r="407" spans="5:8" s="18" customFormat="1" x14ac:dyDescent="0.25">
      <c r="E407" s="19"/>
      <c r="F407" s="19"/>
      <c r="G407" s="19"/>
      <c r="H407" s="19"/>
    </row>
    <row r="408" spans="5:8" s="18" customFormat="1" x14ac:dyDescent="0.25">
      <c r="E408" s="19"/>
      <c r="F408" s="19"/>
      <c r="G408" s="19"/>
      <c r="H408" s="19"/>
    </row>
    <row r="409" spans="5:8" s="18" customFormat="1" x14ac:dyDescent="0.25">
      <c r="E409" s="19"/>
      <c r="F409" s="19"/>
      <c r="G409" s="19"/>
      <c r="H409" s="19"/>
    </row>
    <row r="410" spans="5:8" s="18" customFormat="1" x14ac:dyDescent="0.25">
      <c r="E410" s="19"/>
      <c r="F410" s="19"/>
      <c r="G410" s="19"/>
      <c r="H410" s="19"/>
    </row>
    <row r="411" spans="5:8" s="18" customFormat="1" x14ac:dyDescent="0.25">
      <c r="E411" s="19"/>
      <c r="F411" s="19"/>
      <c r="G411" s="19"/>
      <c r="H411" s="19"/>
    </row>
    <row r="412" spans="5:8" s="18" customFormat="1" x14ac:dyDescent="0.25">
      <c r="E412" s="19"/>
      <c r="F412" s="19"/>
      <c r="G412" s="19"/>
      <c r="H412" s="19"/>
    </row>
    <row r="413" spans="5:8" s="18" customFormat="1" x14ac:dyDescent="0.25">
      <c r="E413" s="19"/>
      <c r="F413" s="19"/>
      <c r="G413" s="19"/>
      <c r="H413" s="19"/>
    </row>
    <row r="414" spans="5:8" s="18" customFormat="1" x14ac:dyDescent="0.25">
      <c r="E414" s="19"/>
      <c r="F414" s="19"/>
      <c r="G414" s="19"/>
      <c r="H414" s="19"/>
    </row>
    <row r="415" spans="5:8" s="18" customFormat="1" x14ac:dyDescent="0.25">
      <c r="E415" s="19"/>
      <c r="F415" s="19"/>
      <c r="G415" s="19"/>
      <c r="H415" s="19"/>
    </row>
    <row r="416" spans="5:8" s="18" customFormat="1" x14ac:dyDescent="0.25">
      <c r="E416" s="19"/>
      <c r="F416" s="19"/>
      <c r="G416" s="19"/>
      <c r="H416" s="19"/>
    </row>
    <row r="417" spans="5:8" s="18" customFormat="1" x14ac:dyDescent="0.25">
      <c r="E417" s="19"/>
      <c r="F417" s="19"/>
      <c r="G417" s="19"/>
      <c r="H417" s="19"/>
    </row>
    <row r="418" spans="5:8" s="18" customFormat="1" x14ac:dyDescent="0.25">
      <c r="E418" s="19"/>
      <c r="F418" s="19"/>
      <c r="G418" s="19"/>
      <c r="H418" s="19"/>
    </row>
    <row r="419" spans="5:8" s="18" customFormat="1" x14ac:dyDescent="0.25">
      <c r="E419" s="19"/>
      <c r="F419" s="19"/>
      <c r="G419" s="19"/>
      <c r="H419" s="19"/>
    </row>
    <row r="420" spans="5:8" s="18" customFormat="1" x14ac:dyDescent="0.25">
      <c r="E420" s="19"/>
      <c r="F420" s="19"/>
      <c r="G420" s="19"/>
      <c r="H420" s="19"/>
    </row>
    <row r="421" spans="5:8" s="18" customFormat="1" x14ac:dyDescent="0.25">
      <c r="E421" s="19"/>
      <c r="F421" s="19"/>
      <c r="G421" s="19"/>
      <c r="H421" s="19"/>
    </row>
    <row r="422" spans="5:8" s="18" customFormat="1" x14ac:dyDescent="0.25">
      <c r="E422" s="19"/>
      <c r="F422" s="19"/>
      <c r="G422" s="19"/>
      <c r="H422" s="19"/>
    </row>
    <row r="423" spans="5:8" s="18" customFormat="1" x14ac:dyDescent="0.25">
      <c r="E423" s="19"/>
      <c r="F423" s="19"/>
      <c r="G423" s="19"/>
      <c r="H423" s="19"/>
    </row>
    <row r="424" spans="5:8" s="18" customFormat="1" x14ac:dyDescent="0.25">
      <c r="E424" s="19"/>
      <c r="F424" s="19"/>
      <c r="G424" s="19"/>
      <c r="H424" s="19"/>
    </row>
    <row r="425" spans="5:8" s="18" customFormat="1" x14ac:dyDescent="0.25">
      <c r="E425" s="19"/>
      <c r="F425" s="19"/>
      <c r="G425" s="19"/>
      <c r="H425" s="19"/>
    </row>
    <row r="426" spans="5:8" s="18" customFormat="1" x14ac:dyDescent="0.25">
      <c r="E426" s="19"/>
      <c r="F426" s="19"/>
      <c r="G426" s="19"/>
      <c r="H426" s="19"/>
    </row>
    <row r="427" spans="5:8" s="18" customFormat="1" x14ac:dyDescent="0.25">
      <c r="E427" s="19"/>
      <c r="F427" s="19"/>
      <c r="G427" s="19"/>
      <c r="H427" s="19"/>
    </row>
    <row r="428" spans="5:8" s="18" customFormat="1" x14ac:dyDescent="0.25">
      <c r="E428" s="19"/>
      <c r="F428" s="19"/>
      <c r="G428" s="19"/>
      <c r="H428" s="19"/>
    </row>
    <row r="429" spans="5:8" s="18" customFormat="1" x14ac:dyDescent="0.25">
      <c r="E429" s="19"/>
      <c r="F429" s="19"/>
      <c r="G429" s="19"/>
      <c r="H429" s="19"/>
    </row>
    <row r="430" spans="5:8" s="18" customFormat="1" x14ac:dyDescent="0.25">
      <c r="E430" s="19"/>
      <c r="F430" s="19"/>
      <c r="G430" s="19"/>
      <c r="H430" s="19"/>
    </row>
    <row r="431" spans="5:8" s="18" customFormat="1" x14ac:dyDescent="0.25">
      <c r="E431" s="19"/>
      <c r="F431" s="19"/>
      <c r="G431" s="19"/>
      <c r="H431" s="19"/>
    </row>
    <row r="432" spans="5:8" s="18" customFormat="1" x14ac:dyDescent="0.25">
      <c r="E432" s="19"/>
      <c r="F432" s="19"/>
      <c r="G432" s="19"/>
      <c r="H432" s="19"/>
    </row>
    <row r="433" spans="5:8" s="18" customFormat="1" x14ac:dyDescent="0.25">
      <c r="E433" s="19"/>
      <c r="F433" s="19"/>
      <c r="G433" s="19"/>
      <c r="H433" s="19"/>
    </row>
    <row r="434" spans="5:8" s="18" customFormat="1" x14ac:dyDescent="0.25">
      <c r="E434" s="19"/>
      <c r="F434" s="19"/>
      <c r="G434" s="19"/>
      <c r="H434" s="19"/>
    </row>
    <row r="435" spans="5:8" s="18" customFormat="1" x14ac:dyDescent="0.25">
      <c r="E435" s="19"/>
      <c r="F435" s="19"/>
      <c r="G435" s="19"/>
      <c r="H435" s="19"/>
    </row>
    <row r="436" spans="5:8" s="18" customFormat="1" x14ac:dyDescent="0.25">
      <c r="E436" s="19"/>
      <c r="F436" s="19"/>
      <c r="G436" s="19"/>
      <c r="H436" s="19"/>
    </row>
    <row r="437" spans="5:8" s="18" customFormat="1" x14ac:dyDescent="0.25">
      <c r="E437" s="19"/>
      <c r="F437" s="19"/>
      <c r="G437" s="19"/>
      <c r="H437" s="19"/>
    </row>
    <row r="438" spans="5:8" s="18" customFormat="1" x14ac:dyDescent="0.25">
      <c r="E438" s="19"/>
      <c r="F438" s="19"/>
      <c r="G438" s="19"/>
      <c r="H438" s="19"/>
    </row>
    <row r="439" spans="5:8" s="18" customFormat="1" x14ac:dyDescent="0.25">
      <c r="E439" s="19"/>
      <c r="F439" s="19"/>
      <c r="G439" s="19"/>
      <c r="H439" s="19"/>
    </row>
    <row r="440" spans="5:8" s="18" customFormat="1" x14ac:dyDescent="0.25">
      <c r="E440" s="19"/>
      <c r="F440" s="19"/>
      <c r="G440" s="19"/>
      <c r="H440" s="19"/>
    </row>
    <row r="441" spans="5:8" s="18" customFormat="1" x14ac:dyDescent="0.25">
      <c r="E441" s="19"/>
      <c r="F441" s="19"/>
      <c r="G441" s="19"/>
      <c r="H441" s="19"/>
    </row>
    <row r="442" spans="5:8" s="18" customFormat="1" x14ac:dyDescent="0.25">
      <c r="E442" s="19"/>
      <c r="F442" s="19"/>
      <c r="G442" s="19"/>
      <c r="H442" s="19"/>
    </row>
    <row r="443" spans="5:8" s="18" customFormat="1" x14ac:dyDescent="0.25">
      <c r="E443" s="19"/>
      <c r="F443" s="19"/>
      <c r="G443" s="19"/>
      <c r="H443" s="19"/>
    </row>
    <row r="444" spans="5:8" s="18" customFormat="1" x14ac:dyDescent="0.25">
      <c r="E444" s="19"/>
      <c r="F444" s="19"/>
      <c r="G444" s="19"/>
      <c r="H444" s="19"/>
    </row>
    <row r="445" spans="5:8" s="18" customFormat="1" x14ac:dyDescent="0.25">
      <c r="E445" s="19"/>
      <c r="F445" s="19"/>
      <c r="G445" s="19"/>
      <c r="H445" s="19"/>
    </row>
    <row r="446" spans="5:8" s="18" customFormat="1" x14ac:dyDescent="0.25">
      <c r="E446" s="19"/>
      <c r="F446" s="19"/>
      <c r="G446" s="19"/>
      <c r="H446" s="19"/>
    </row>
    <row r="447" spans="5:8" s="18" customFormat="1" x14ac:dyDescent="0.25">
      <c r="E447" s="19"/>
      <c r="F447" s="19"/>
      <c r="G447" s="19"/>
      <c r="H447" s="19"/>
    </row>
    <row r="448" spans="5:8" s="18" customFormat="1" x14ac:dyDescent="0.25">
      <c r="E448" s="19"/>
      <c r="F448" s="19"/>
      <c r="G448" s="19"/>
      <c r="H448" s="19"/>
    </row>
    <row r="449" spans="5:8" s="18" customFormat="1" x14ac:dyDescent="0.25">
      <c r="E449" s="19"/>
      <c r="F449" s="19"/>
      <c r="G449" s="19"/>
      <c r="H449" s="19"/>
    </row>
    <row r="450" spans="5:8" s="18" customFormat="1" x14ac:dyDescent="0.25">
      <c r="E450" s="19"/>
      <c r="F450" s="19"/>
      <c r="G450" s="19"/>
      <c r="H450" s="19"/>
    </row>
    <row r="451" spans="5:8" s="18" customFormat="1" x14ac:dyDescent="0.25">
      <c r="E451" s="19"/>
      <c r="F451" s="19"/>
      <c r="G451" s="19"/>
      <c r="H451" s="19"/>
    </row>
    <row r="452" spans="5:8" s="18" customFormat="1" x14ac:dyDescent="0.25">
      <c r="E452" s="19"/>
      <c r="F452" s="19"/>
      <c r="G452" s="19"/>
      <c r="H452" s="19"/>
    </row>
    <row r="453" spans="5:8" s="18" customFormat="1" x14ac:dyDescent="0.25">
      <c r="E453" s="19"/>
      <c r="F453" s="19"/>
      <c r="G453" s="19"/>
      <c r="H453" s="19"/>
    </row>
    <row r="454" spans="5:8" s="18" customFormat="1" x14ac:dyDescent="0.25">
      <c r="E454" s="19"/>
      <c r="F454" s="19"/>
      <c r="G454" s="19"/>
      <c r="H454" s="19"/>
    </row>
    <row r="455" spans="5:8" s="18" customFormat="1" x14ac:dyDescent="0.25">
      <c r="E455" s="19"/>
      <c r="F455" s="19"/>
      <c r="G455" s="19"/>
      <c r="H455" s="19"/>
    </row>
    <row r="456" spans="5:8" s="18" customFormat="1" x14ac:dyDescent="0.25">
      <c r="E456" s="19"/>
      <c r="F456" s="19"/>
      <c r="G456" s="19"/>
      <c r="H456" s="19"/>
    </row>
    <row r="457" spans="5:8" s="18" customFormat="1" x14ac:dyDescent="0.25">
      <c r="E457" s="19"/>
      <c r="F457" s="19"/>
      <c r="G457" s="19"/>
      <c r="H457" s="19"/>
    </row>
    <row r="458" spans="5:8" s="18" customFormat="1" x14ac:dyDescent="0.25">
      <c r="E458" s="19"/>
      <c r="F458" s="19"/>
      <c r="G458" s="19"/>
      <c r="H458" s="19"/>
    </row>
    <row r="459" spans="5:8" s="18" customFormat="1" x14ac:dyDescent="0.25">
      <c r="E459" s="19"/>
      <c r="F459" s="19"/>
      <c r="G459" s="19"/>
      <c r="H459" s="19"/>
    </row>
    <row r="460" spans="5:8" s="18" customFormat="1" x14ac:dyDescent="0.25">
      <c r="E460" s="19"/>
      <c r="F460" s="19"/>
      <c r="G460" s="19"/>
      <c r="H460" s="19"/>
    </row>
    <row r="461" spans="5:8" s="18" customFormat="1" x14ac:dyDescent="0.25">
      <c r="E461" s="19"/>
      <c r="F461" s="19"/>
      <c r="G461" s="19"/>
      <c r="H461" s="19"/>
    </row>
    <row r="462" spans="5:8" s="18" customFormat="1" x14ac:dyDescent="0.25">
      <c r="E462" s="19"/>
      <c r="F462" s="19"/>
      <c r="G462" s="19"/>
      <c r="H462" s="19"/>
    </row>
    <row r="463" spans="5:8" s="18" customFormat="1" x14ac:dyDescent="0.25">
      <c r="E463" s="19"/>
      <c r="F463" s="19"/>
      <c r="G463" s="19"/>
      <c r="H463" s="19"/>
    </row>
    <row r="464" spans="5:8" s="18" customFormat="1" x14ac:dyDescent="0.25">
      <c r="E464" s="19"/>
      <c r="F464" s="19"/>
      <c r="G464" s="19"/>
      <c r="H464" s="19"/>
    </row>
    <row r="465" spans="5:8" s="18" customFormat="1" x14ac:dyDescent="0.25">
      <c r="E465" s="19"/>
      <c r="F465" s="19"/>
      <c r="G465" s="19"/>
      <c r="H465" s="19"/>
    </row>
    <row r="466" spans="5:8" s="18" customFormat="1" x14ac:dyDescent="0.25">
      <c r="E466" s="19"/>
      <c r="F466" s="19"/>
      <c r="G466" s="19"/>
      <c r="H466" s="19"/>
    </row>
    <row r="467" spans="5:8" s="18" customFormat="1" x14ac:dyDescent="0.25">
      <c r="E467" s="19"/>
      <c r="F467" s="19"/>
      <c r="G467" s="19"/>
      <c r="H467" s="19"/>
    </row>
    <row r="468" spans="5:8" s="18" customFormat="1" x14ac:dyDescent="0.25">
      <c r="E468" s="19"/>
      <c r="F468" s="19"/>
      <c r="G468" s="19"/>
      <c r="H468" s="19"/>
    </row>
    <row r="469" spans="5:8" s="18" customFormat="1" x14ac:dyDescent="0.25">
      <c r="E469" s="19"/>
      <c r="F469" s="19"/>
      <c r="G469" s="19"/>
      <c r="H469" s="19"/>
    </row>
    <row r="470" spans="5:8" s="18" customFormat="1" x14ac:dyDescent="0.25">
      <c r="E470" s="19"/>
      <c r="F470" s="19"/>
      <c r="G470" s="19"/>
      <c r="H470" s="19"/>
    </row>
    <row r="471" spans="5:8" s="18" customFormat="1" x14ac:dyDescent="0.25">
      <c r="E471" s="19"/>
      <c r="F471" s="19"/>
      <c r="G471" s="19"/>
      <c r="H471" s="19"/>
    </row>
    <row r="472" spans="5:8" s="18" customFormat="1" x14ac:dyDescent="0.25">
      <c r="E472" s="19"/>
      <c r="F472" s="19"/>
      <c r="G472" s="19"/>
      <c r="H472" s="19"/>
    </row>
    <row r="473" spans="5:8" s="18" customFormat="1" x14ac:dyDescent="0.25">
      <c r="E473" s="19"/>
      <c r="F473" s="19"/>
      <c r="G473" s="19"/>
      <c r="H473" s="19"/>
    </row>
    <row r="474" spans="5:8" s="18" customFormat="1" x14ac:dyDescent="0.25">
      <c r="E474" s="19"/>
      <c r="F474" s="19"/>
      <c r="G474" s="19"/>
      <c r="H474" s="19"/>
    </row>
    <row r="475" spans="5:8" s="18" customFormat="1" x14ac:dyDescent="0.25">
      <c r="E475" s="19"/>
      <c r="F475" s="19"/>
      <c r="G475" s="19"/>
      <c r="H475" s="19"/>
    </row>
    <row r="476" spans="5:8" s="18" customFormat="1" x14ac:dyDescent="0.25">
      <c r="E476" s="19"/>
      <c r="F476" s="19"/>
      <c r="G476" s="19"/>
      <c r="H476" s="19"/>
    </row>
    <row r="477" spans="5:8" s="18" customFormat="1" x14ac:dyDescent="0.25">
      <c r="E477" s="19"/>
      <c r="F477" s="19"/>
      <c r="G477" s="19"/>
      <c r="H477" s="19"/>
    </row>
    <row r="478" spans="5:8" s="18" customFormat="1" x14ac:dyDescent="0.25">
      <c r="E478" s="19"/>
      <c r="F478" s="19"/>
      <c r="G478" s="19"/>
      <c r="H478" s="19"/>
    </row>
    <row r="479" spans="5:8" s="18" customFormat="1" x14ac:dyDescent="0.25">
      <c r="E479" s="19"/>
      <c r="F479" s="19"/>
      <c r="G479" s="19"/>
      <c r="H479" s="19"/>
    </row>
    <row r="480" spans="5:8" s="18" customFormat="1" x14ac:dyDescent="0.25">
      <c r="E480" s="19"/>
      <c r="F480" s="19"/>
      <c r="G480" s="19"/>
      <c r="H480" s="19"/>
    </row>
    <row r="481" spans="5:8" s="18" customFormat="1" x14ac:dyDescent="0.25">
      <c r="E481" s="19"/>
      <c r="F481" s="19"/>
      <c r="G481" s="19"/>
      <c r="H481" s="19"/>
    </row>
    <row r="482" spans="5:8" s="18" customFormat="1" x14ac:dyDescent="0.25">
      <c r="E482" s="19"/>
      <c r="F482" s="19"/>
      <c r="G482" s="19"/>
      <c r="H482" s="19"/>
    </row>
    <row r="483" spans="5:8" s="18" customFormat="1" x14ac:dyDescent="0.25">
      <c r="E483" s="19"/>
      <c r="F483" s="19"/>
      <c r="G483" s="19"/>
      <c r="H483" s="19"/>
    </row>
    <row r="484" spans="5:8" s="18" customFormat="1" x14ac:dyDescent="0.25">
      <c r="E484" s="19"/>
      <c r="F484" s="19"/>
      <c r="G484" s="19"/>
      <c r="H484" s="19"/>
    </row>
    <row r="485" spans="5:8" s="18" customFormat="1" x14ac:dyDescent="0.25">
      <c r="E485" s="19"/>
      <c r="F485" s="19"/>
      <c r="G485" s="19"/>
      <c r="H485" s="19"/>
    </row>
    <row r="486" spans="5:8" s="18" customFormat="1" x14ac:dyDescent="0.25">
      <c r="E486" s="19"/>
      <c r="F486" s="19"/>
      <c r="G486" s="19"/>
      <c r="H486" s="19"/>
    </row>
    <row r="487" spans="5:8" s="18" customFormat="1" x14ac:dyDescent="0.25">
      <c r="E487" s="19"/>
      <c r="F487" s="19"/>
      <c r="G487" s="19"/>
      <c r="H487" s="19"/>
    </row>
    <row r="488" spans="5:8" s="18" customFormat="1" x14ac:dyDescent="0.25">
      <c r="E488" s="19"/>
      <c r="F488" s="19"/>
      <c r="G488" s="19"/>
      <c r="H488" s="19"/>
    </row>
    <row r="489" spans="5:8" s="18" customFormat="1" x14ac:dyDescent="0.25">
      <c r="E489" s="19"/>
      <c r="F489" s="19"/>
      <c r="G489" s="19"/>
      <c r="H489" s="19"/>
    </row>
    <row r="490" spans="5:8" s="18" customFormat="1" x14ac:dyDescent="0.25">
      <c r="E490" s="19"/>
      <c r="F490" s="19"/>
      <c r="G490" s="19"/>
      <c r="H490" s="19"/>
    </row>
    <row r="491" spans="5:8" s="18" customFormat="1" x14ac:dyDescent="0.25">
      <c r="E491" s="19"/>
      <c r="F491" s="19"/>
      <c r="G491" s="19"/>
      <c r="H491" s="19"/>
    </row>
    <row r="492" spans="5:8" s="18" customFormat="1" x14ac:dyDescent="0.25">
      <c r="E492" s="19"/>
      <c r="F492" s="19"/>
      <c r="G492" s="19"/>
      <c r="H492" s="19"/>
    </row>
    <row r="493" spans="5:8" s="18" customFormat="1" x14ac:dyDescent="0.25">
      <c r="E493" s="19"/>
      <c r="F493" s="19"/>
      <c r="G493" s="19"/>
      <c r="H493" s="19"/>
    </row>
    <row r="494" spans="5:8" s="18" customFormat="1" x14ac:dyDescent="0.25">
      <c r="E494" s="19"/>
      <c r="F494" s="19"/>
      <c r="G494" s="19"/>
      <c r="H494" s="19"/>
    </row>
    <row r="495" spans="5:8" s="18" customFormat="1" x14ac:dyDescent="0.25">
      <c r="E495" s="19"/>
      <c r="F495" s="19"/>
      <c r="G495" s="19"/>
      <c r="H495" s="19"/>
    </row>
    <row r="496" spans="5:8" s="18" customFormat="1" x14ac:dyDescent="0.25">
      <c r="E496" s="19"/>
      <c r="F496" s="19"/>
      <c r="G496" s="19"/>
      <c r="H496" s="19"/>
    </row>
    <row r="497" spans="5:8" s="18" customFormat="1" x14ac:dyDescent="0.25">
      <c r="E497" s="19"/>
      <c r="F497" s="19"/>
      <c r="G497" s="19"/>
      <c r="H497" s="19"/>
    </row>
    <row r="498" spans="5:8" s="18" customFormat="1" x14ac:dyDescent="0.25">
      <c r="E498" s="19"/>
      <c r="F498" s="19"/>
      <c r="G498" s="19"/>
      <c r="H498" s="19"/>
    </row>
    <row r="499" spans="5:8" s="18" customFormat="1" x14ac:dyDescent="0.25">
      <c r="E499" s="19"/>
      <c r="F499" s="19"/>
      <c r="G499" s="19"/>
      <c r="H499" s="19"/>
    </row>
    <row r="500" spans="5:8" s="18" customFormat="1" x14ac:dyDescent="0.25">
      <c r="E500" s="19"/>
      <c r="F500" s="19"/>
      <c r="G500" s="19"/>
      <c r="H500" s="19"/>
    </row>
    <row r="501" spans="5:8" s="18" customFormat="1" x14ac:dyDescent="0.25">
      <c r="E501" s="19"/>
      <c r="F501" s="19"/>
      <c r="G501" s="19"/>
      <c r="H501" s="19"/>
    </row>
    <row r="502" spans="5:8" s="18" customFormat="1" x14ac:dyDescent="0.25">
      <c r="E502" s="19"/>
      <c r="F502" s="19"/>
      <c r="G502" s="19"/>
      <c r="H502" s="19"/>
    </row>
    <row r="503" spans="5:8" s="18" customFormat="1" x14ac:dyDescent="0.25">
      <c r="E503" s="19"/>
      <c r="F503" s="19"/>
      <c r="G503" s="19"/>
      <c r="H503" s="19"/>
    </row>
    <row r="504" spans="5:8" s="18" customFormat="1" x14ac:dyDescent="0.25">
      <c r="E504" s="19"/>
      <c r="F504" s="19"/>
      <c r="G504" s="19"/>
      <c r="H504" s="19"/>
    </row>
    <row r="505" spans="5:8" s="18" customFormat="1" x14ac:dyDescent="0.25">
      <c r="E505" s="19"/>
      <c r="F505" s="19"/>
      <c r="G505" s="19"/>
      <c r="H505" s="19"/>
    </row>
    <row r="506" spans="5:8" s="18" customFormat="1" x14ac:dyDescent="0.25">
      <c r="E506" s="19"/>
      <c r="F506" s="19"/>
      <c r="G506" s="19"/>
      <c r="H506" s="19"/>
    </row>
    <row r="507" spans="5:8" s="18" customFormat="1" x14ac:dyDescent="0.25">
      <c r="E507" s="19"/>
      <c r="F507" s="19"/>
      <c r="G507" s="19"/>
      <c r="H507" s="19"/>
    </row>
    <row r="508" spans="5:8" s="18" customFormat="1" x14ac:dyDescent="0.25">
      <c r="E508" s="19"/>
      <c r="F508" s="19"/>
      <c r="G508" s="19"/>
      <c r="H508" s="19"/>
    </row>
    <row r="509" spans="5:8" s="18" customFormat="1" x14ac:dyDescent="0.25">
      <c r="E509" s="19"/>
      <c r="F509" s="19"/>
      <c r="G509" s="19"/>
      <c r="H509" s="19"/>
    </row>
    <row r="510" spans="5:8" s="18" customFormat="1" x14ac:dyDescent="0.25">
      <c r="E510" s="19"/>
      <c r="F510" s="19"/>
      <c r="G510" s="19"/>
      <c r="H510" s="19"/>
    </row>
    <row r="511" spans="5:8" s="18" customFormat="1" x14ac:dyDescent="0.25">
      <c r="E511" s="19"/>
      <c r="F511" s="19"/>
      <c r="G511" s="19"/>
      <c r="H511" s="19"/>
    </row>
    <row r="512" spans="5:8" s="18" customFormat="1" x14ac:dyDescent="0.25">
      <c r="E512" s="19"/>
      <c r="F512" s="19"/>
      <c r="G512" s="19"/>
      <c r="H512" s="19"/>
    </row>
  </sheetData>
  <mergeCells count="14">
    <mergeCell ref="X10:Y10"/>
    <mergeCell ref="V10:W10"/>
    <mergeCell ref="T10:U10"/>
    <mergeCell ref="P9:U9"/>
    <mergeCell ref="E10:H10"/>
    <mergeCell ref="I10:K10"/>
    <mergeCell ref="R10:S10"/>
    <mergeCell ref="P10:Q10"/>
    <mergeCell ref="L10:O10"/>
    <mergeCell ref="B1:E1"/>
    <mergeCell ref="B2:E2"/>
    <mergeCell ref="B3:E3"/>
    <mergeCell ref="A10:D10"/>
    <mergeCell ref="E9:O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90A2-E199-449E-B110-F3ACD3951946}">
  <dimension ref="A1:E3"/>
  <sheetViews>
    <sheetView tabSelected="1" zoomScaleNormal="100" workbookViewId="0">
      <selection activeCell="M2" sqref="M2"/>
    </sheetView>
  </sheetViews>
  <sheetFormatPr defaultRowHeight="15" x14ac:dyDescent="0.25"/>
  <sheetData>
    <row r="1" spans="1:5" x14ac:dyDescent="0.25">
      <c r="A1" s="1" t="str">
        <f>'Dados do Enunciado'!A1</f>
        <v>Turma</v>
      </c>
      <c r="B1" s="27">
        <f>'Dados do Enunciado'!B1:E1</f>
        <v>2</v>
      </c>
      <c r="C1" s="28"/>
      <c r="D1" s="28"/>
      <c r="E1" s="29"/>
    </row>
    <row r="2" spans="1:5" x14ac:dyDescent="0.25">
      <c r="A2" s="1" t="str">
        <f>'Dados do Enunciado'!A2</f>
        <v>Professor</v>
      </c>
      <c r="B2" s="27" t="str">
        <f>'Dados do Enunciado'!B2:E2</f>
        <v xml:space="preserve">Luiz Lebensztajn </v>
      </c>
      <c r="C2" s="28"/>
      <c r="D2" s="28"/>
      <c r="E2" s="29"/>
    </row>
    <row r="3" spans="1:5" x14ac:dyDescent="0.25">
      <c r="A3" s="1" t="str">
        <f>'Dados do Enunciado'!A3</f>
        <v>Nome</v>
      </c>
      <c r="B3" s="27" t="str">
        <f>'Dados do Enunciado'!B3:E3</f>
        <v>Guilherme Akira Alves dos Santos</v>
      </c>
      <c r="C3" s="28"/>
      <c r="D3" s="28"/>
      <c r="E3" s="29"/>
    </row>
  </sheetData>
  <mergeCells count="3">
    <mergeCell ref="B1:E1"/>
    <mergeCell ref="B2:E2"/>
    <mergeCell ref="B3:E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do Enunciado</vt:lpstr>
      <vt:lpstr>Vazio - Completo_FluxoConstante</vt:lpstr>
      <vt:lpstr>Regul_Rend - Complet_FluxoConst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2020-04-09T05:40:55Z</dcterms:created>
  <dcterms:modified xsi:type="dcterms:W3CDTF">2020-04-11T01:31:23Z</dcterms:modified>
</cp:coreProperties>
</file>