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 activeTab="2"/>
  </bookViews>
  <sheets>
    <sheet name="Analisi Requisiti" sheetId="1" r:id="rId1"/>
    <sheet name="Analisi dettaglio" sheetId="2" r:id="rId2"/>
    <sheet name="Progettazione" sheetId="3" r:id="rId3"/>
    <sheet name="Codifica" sheetId="4" r:id="rId4"/>
    <sheet name="Qualifica" sheetId="5" r:id="rId5"/>
    <sheet name="Resoconto finale" sheetId="6" r:id="rId6"/>
  </sheets>
  <calcPr calcId="145621"/>
</workbook>
</file>

<file path=xl/calcChain.xml><?xml version="1.0" encoding="utf-8"?>
<calcChain xmlns="http://schemas.openxmlformats.org/spreadsheetml/2006/main">
  <c r="O3" i="5" l="1"/>
  <c r="O4" i="5"/>
  <c r="R21" i="4"/>
  <c r="R21" i="5"/>
  <c r="U14" i="5"/>
  <c r="T21" i="5"/>
  <c r="S21" i="5"/>
  <c r="Q21" i="5"/>
  <c r="P21" i="5"/>
  <c r="O21" i="5"/>
  <c r="U20" i="5"/>
  <c r="U19" i="5"/>
  <c r="U18" i="5"/>
  <c r="U17" i="5"/>
  <c r="U16" i="5"/>
  <c r="U15" i="5"/>
  <c r="O10" i="4"/>
  <c r="O7" i="4"/>
  <c r="O6" i="3"/>
  <c r="O8" i="4"/>
  <c r="E25" i="4"/>
  <c r="O7" i="3"/>
  <c r="O8" i="3" s="1"/>
  <c r="B4" i="6" s="1"/>
  <c r="O5" i="3"/>
  <c r="O4" i="3"/>
  <c r="E30" i="4"/>
  <c r="E22" i="4"/>
  <c r="O4" i="4"/>
  <c r="O3" i="4"/>
  <c r="E35" i="3"/>
  <c r="U21" i="5" l="1"/>
  <c r="O9" i="4"/>
  <c r="E27" i="5"/>
  <c r="Q8" i="5"/>
  <c r="Q7" i="5"/>
  <c r="Q6" i="5"/>
  <c r="Q5" i="5"/>
  <c r="Q4" i="5"/>
  <c r="Q3" i="5"/>
  <c r="O9" i="5"/>
  <c r="B6" i="6" s="1"/>
  <c r="Q9" i="5" l="1"/>
  <c r="C6" i="6" s="1"/>
  <c r="Q7" i="4"/>
  <c r="O5" i="4"/>
  <c r="Q3" i="4"/>
  <c r="U15" i="4"/>
  <c r="U14" i="4"/>
  <c r="Q8" i="4"/>
  <c r="T21" i="4"/>
  <c r="S21" i="4"/>
  <c r="Q21" i="4"/>
  <c r="P21" i="4"/>
  <c r="O21" i="4"/>
  <c r="U20" i="4"/>
  <c r="U19" i="4"/>
  <c r="U18" i="4"/>
  <c r="U17" i="4"/>
  <c r="U16" i="4"/>
  <c r="Q5" i="4"/>
  <c r="Q4" i="4"/>
  <c r="O21" i="3"/>
  <c r="P21" i="3"/>
  <c r="Q21" i="3"/>
  <c r="R21" i="3"/>
  <c r="S21" i="3"/>
  <c r="T16" i="3"/>
  <c r="T18" i="3"/>
  <c r="T20" i="3"/>
  <c r="T15" i="3"/>
  <c r="T17" i="3"/>
  <c r="T19" i="3"/>
  <c r="T14" i="3"/>
  <c r="Q7" i="3"/>
  <c r="Q6" i="3"/>
  <c r="Q3" i="3"/>
  <c r="Q5" i="3"/>
  <c r="Q4" i="3"/>
  <c r="Q20" i="2"/>
  <c r="Q21" i="2"/>
  <c r="Q22" i="2"/>
  <c r="Q23" i="2"/>
  <c r="Q24" i="2"/>
  <c r="Q25" i="2"/>
  <c r="Q19" i="2"/>
  <c r="N15" i="2"/>
  <c r="Q6" i="2"/>
  <c r="P15" i="2"/>
  <c r="P12" i="2"/>
  <c r="P13" i="2"/>
  <c r="P11" i="2"/>
  <c r="P10" i="2"/>
  <c r="P5" i="2"/>
  <c r="P4" i="2"/>
  <c r="P9" i="2"/>
  <c r="P8" i="2"/>
  <c r="P7" i="2"/>
  <c r="P6" i="2"/>
  <c r="Q5" i="2"/>
  <c r="T21" i="3" l="1"/>
  <c r="B5" i="6"/>
  <c r="Q6" i="4"/>
  <c r="Q9" i="4" s="1"/>
  <c r="C5" i="6" s="1"/>
  <c r="O9" i="3"/>
  <c r="U21" i="4"/>
  <c r="Q8" i="3"/>
  <c r="C4" i="6" s="1"/>
  <c r="Q4" i="2"/>
  <c r="N18" i="1"/>
  <c r="N19" i="1"/>
  <c r="N12" i="1"/>
  <c r="Q11" i="1"/>
  <c r="N11" i="1"/>
  <c r="R23" i="1"/>
  <c r="R27" i="1"/>
  <c r="R26" i="1"/>
  <c r="R25" i="1"/>
  <c r="R29" i="1"/>
  <c r="Q17" i="1"/>
  <c r="Q13" i="1"/>
  <c r="O30" i="1"/>
  <c r="P30" i="1"/>
  <c r="Q30" i="1"/>
  <c r="N30" i="1"/>
  <c r="N16" i="1"/>
  <c r="P26" i="1"/>
  <c r="P24" i="1"/>
  <c r="N13" i="1"/>
  <c r="R24" i="1"/>
  <c r="R28" i="1"/>
  <c r="P14" i="1"/>
  <c r="P15" i="1"/>
  <c r="P17" i="1"/>
  <c r="P18" i="1"/>
  <c r="N17" i="1"/>
  <c r="N15" i="1"/>
  <c r="N14" i="1"/>
  <c r="B7" i="6" l="1"/>
  <c r="C7" i="6"/>
  <c r="P12" i="1"/>
  <c r="Q12" i="1"/>
  <c r="R30" i="1"/>
  <c r="P11" i="1"/>
  <c r="P16" i="1"/>
  <c r="P20" i="1" s="1"/>
  <c r="P13" i="1"/>
  <c r="B11" i="6" l="1"/>
  <c r="B12" i="6"/>
</calcChain>
</file>

<file path=xl/comments1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<sst xmlns="http://schemas.openxmlformats.org/spreadsheetml/2006/main" count="620" uniqueCount="301">
  <si>
    <t>Identificativo</t>
  </si>
  <si>
    <t>Attività</t>
  </si>
  <si>
    <t xml:space="preserve">Ruolo </t>
  </si>
  <si>
    <t>Ore</t>
  </si>
  <si>
    <t>maso</t>
  </si>
  <si>
    <t>Mattia</t>
  </si>
  <si>
    <t>Albero</t>
  </si>
  <si>
    <t>Miotto</t>
  </si>
  <si>
    <t>Alessandro</t>
  </si>
  <si>
    <t>Andrea</t>
  </si>
  <si>
    <t>Amministatore</t>
  </si>
  <si>
    <t>Glossario  amminisreatore, analista piano qualifica, verificatore norme progetto</t>
  </si>
  <si>
    <t>Repsonsabile. Verificatore x analisi requisiti, amministratore per norme di progetto</t>
  </si>
  <si>
    <t>Analista x analisi, verbalista</t>
  </si>
  <si>
    <t>analisa per analisi, amministratore glossario, repsonsabile piano di progetto</t>
  </si>
  <si>
    <t>analista x analisi, amministratore per latex,</t>
  </si>
  <si>
    <t xml:space="preserve">verificatore di tutto, </t>
  </si>
  <si>
    <t>AR1</t>
  </si>
  <si>
    <t>Norme di Progetto</t>
  </si>
  <si>
    <t>AR1.1</t>
  </si>
  <si>
    <t xml:space="preserve">   Stesura iniziale</t>
  </si>
  <si>
    <t>AR1.2</t>
  </si>
  <si>
    <t xml:space="preserve">   Ampliamento</t>
  </si>
  <si>
    <t>AR1.3</t>
  </si>
  <si>
    <t xml:space="preserve">   Verifica</t>
  </si>
  <si>
    <t>AR2</t>
  </si>
  <si>
    <t>Studio Fattibilità</t>
  </si>
  <si>
    <t>AR2.1</t>
  </si>
  <si>
    <t xml:space="preserve">   Valutazione capitolati</t>
  </si>
  <si>
    <t>AR2.2</t>
  </si>
  <si>
    <t xml:space="preserve">   Valutazione rischi</t>
  </si>
  <si>
    <t>AR2.3</t>
  </si>
  <si>
    <t xml:space="preserve">   Valutazione tecnologie</t>
  </si>
  <si>
    <t>AR2.4</t>
  </si>
  <si>
    <t xml:space="preserve">   Valutazione interesse</t>
  </si>
  <si>
    <t>AR2.5</t>
  </si>
  <si>
    <t>AR3</t>
  </si>
  <si>
    <t>Analisi dei Requisiti</t>
  </si>
  <si>
    <t>AR3.1</t>
  </si>
  <si>
    <t xml:space="preserve">   Descrizione generale</t>
  </si>
  <si>
    <t>AR3.2</t>
  </si>
  <si>
    <t xml:space="preserve">   Casi d'uso</t>
  </si>
  <si>
    <t>AR3.3</t>
  </si>
  <si>
    <t xml:space="preserve">   Identificazione requisiti</t>
  </si>
  <si>
    <t>AR3.4</t>
  </si>
  <si>
    <t xml:space="preserve">   Tracciamento requisiti</t>
  </si>
  <si>
    <t>AR3.5</t>
  </si>
  <si>
    <t>AR4</t>
  </si>
  <si>
    <t>Piano di Progetto</t>
  </si>
  <si>
    <t>AR4.1</t>
  </si>
  <si>
    <t xml:space="preserve">   Organigramma</t>
  </si>
  <si>
    <t>AR4.2</t>
  </si>
  <si>
    <t xml:space="preserve">   Calendario e Scadenze</t>
  </si>
  <si>
    <t>AR4.3</t>
  </si>
  <si>
    <t xml:space="preserve">   Ciclo di vita</t>
  </si>
  <si>
    <t>AR4.4</t>
  </si>
  <si>
    <t xml:space="preserve">   Analisi dei rischi</t>
  </si>
  <si>
    <t>AR4.5</t>
  </si>
  <si>
    <t xml:space="preserve">   Gestione risorse</t>
  </si>
  <si>
    <t>AR4.6</t>
  </si>
  <si>
    <t xml:space="preserve">   Prospetto economico</t>
  </si>
  <si>
    <t>AR4.7</t>
  </si>
  <si>
    <t xml:space="preserve">   Consuntivo</t>
  </si>
  <si>
    <t>AR4.8</t>
  </si>
  <si>
    <t>AR5</t>
  </si>
  <si>
    <t>Piano di Qualifica</t>
  </si>
  <si>
    <t>AR5.1</t>
  </si>
  <si>
    <t xml:space="preserve">   Strategie di verifica</t>
  </si>
  <si>
    <t>AR5.2</t>
  </si>
  <si>
    <t xml:space="preserve">   Gestione della revisione</t>
  </si>
  <si>
    <t>AR5.3</t>
  </si>
  <si>
    <t xml:space="preserve">   Resoconto finale</t>
  </si>
  <si>
    <t>AR5.4</t>
  </si>
  <si>
    <t>AR6</t>
  </si>
  <si>
    <t>Glossario</t>
  </si>
  <si>
    <t>AR6.1</t>
  </si>
  <si>
    <t xml:space="preserve">   Stesura</t>
  </si>
  <si>
    <t>AR6.2</t>
  </si>
  <si>
    <t>AR7</t>
  </si>
  <si>
    <t>Consegna</t>
  </si>
  <si>
    <t>Amministratore</t>
  </si>
  <si>
    <t>Verificatore 1</t>
  </si>
  <si>
    <t>Analista</t>
  </si>
  <si>
    <t>Analista 1</t>
  </si>
  <si>
    <t>Analista 2</t>
  </si>
  <si>
    <t>Analista 3</t>
  </si>
  <si>
    <t>Analista 4</t>
  </si>
  <si>
    <t>Analista 1,2,3</t>
  </si>
  <si>
    <t>Analista 2,3,4</t>
  </si>
  <si>
    <t>Verificatore 1,2</t>
  </si>
  <si>
    <t>Responsabile</t>
  </si>
  <si>
    <t>Verificatore 2</t>
  </si>
  <si>
    <t>Ore totali</t>
  </si>
  <si>
    <t>Analista 1, Responsabile</t>
  </si>
  <si>
    <t>Costo/ora</t>
  </si>
  <si>
    <t>Costo totale</t>
  </si>
  <si>
    <t>euro</t>
  </si>
  <si>
    <t>Jack</t>
  </si>
  <si>
    <t>Respons</t>
  </si>
  <si>
    <t>Ammini</t>
  </si>
  <si>
    <t>Verific</t>
  </si>
  <si>
    <t>miotto</t>
  </si>
  <si>
    <t>alberto</t>
  </si>
  <si>
    <t>mattia</t>
  </si>
  <si>
    <t>alessandr</t>
  </si>
  <si>
    <t>totale</t>
  </si>
  <si>
    <t>Alberto</t>
  </si>
  <si>
    <t>Maso</t>
  </si>
  <si>
    <t>ok</t>
  </si>
  <si>
    <t>ok+(mattia)</t>
  </si>
  <si>
    <t>ok-(miotto analisi)</t>
  </si>
  <si>
    <t>Analista 2,Verificatore , Amministratore</t>
  </si>
  <si>
    <t>AD1</t>
  </si>
  <si>
    <t>AD1.1</t>
  </si>
  <si>
    <t xml:space="preserve">   Incremento</t>
  </si>
  <si>
    <t>AD1.2</t>
  </si>
  <si>
    <t>AD2</t>
  </si>
  <si>
    <t>AD2.1</t>
  </si>
  <si>
    <t>AD2.2</t>
  </si>
  <si>
    <t>AD3</t>
  </si>
  <si>
    <t>AD3.1</t>
  </si>
  <si>
    <t>AD3.2</t>
  </si>
  <si>
    <t>AD4</t>
  </si>
  <si>
    <t>AD4.1</t>
  </si>
  <si>
    <t>AD4.2</t>
  </si>
  <si>
    <t>AD5</t>
  </si>
  <si>
    <t>AD5.1</t>
  </si>
  <si>
    <t>AD5.2</t>
  </si>
  <si>
    <t>AD6</t>
  </si>
  <si>
    <t>Presentazione</t>
  </si>
  <si>
    <t>Analista 1,2,3,4,5</t>
  </si>
  <si>
    <t>amministratore</t>
  </si>
  <si>
    <t>Analista 6</t>
  </si>
  <si>
    <t>Analista 5</t>
  </si>
  <si>
    <t>Verificatore</t>
  </si>
  <si>
    <t xml:space="preserve">Verificatore </t>
  </si>
  <si>
    <t xml:space="preserve">verificatore </t>
  </si>
  <si>
    <t>verificatore</t>
  </si>
  <si>
    <t>PR1</t>
  </si>
  <si>
    <t>PR1.1</t>
  </si>
  <si>
    <t>PR1.2</t>
  </si>
  <si>
    <t>PR2</t>
  </si>
  <si>
    <t>PR2.1</t>
  </si>
  <si>
    <t>PR2.1.1</t>
  </si>
  <si>
    <t xml:space="preserve">      Correzioni</t>
  </si>
  <si>
    <t>PR2.1.2</t>
  </si>
  <si>
    <t xml:space="preserve">      Consuntivo</t>
  </si>
  <si>
    <t>PR2.2</t>
  </si>
  <si>
    <t>PR3</t>
  </si>
  <si>
    <t>PR3.1</t>
  </si>
  <si>
    <t>PR3.2</t>
  </si>
  <si>
    <t>PR4</t>
  </si>
  <si>
    <t>Specifica Tecnica</t>
  </si>
  <si>
    <t>PR4.1</t>
  </si>
  <si>
    <t xml:space="preserve">   Strumenti e tecnologie</t>
  </si>
  <si>
    <t>PR4.2</t>
  </si>
  <si>
    <t xml:space="preserve">   Descrizione del prodotto</t>
  </si>
  <si>
    <t>PR4.2.1</t>
  </si>
  <si>
    <t xml:space="preserve">      Formalismi di specifica</t>
  </si>
  <si>
    <t>PR4.2.2</t>
  </si>
  <si>
    <t xml:space="preserve">      Architettura generale</t>
  </si>
  <si>
    <t>PR4.2.3</t>
  </si>
  <si>
    <t xml:space="preserve">      Descrizione dei componenti</t>
  </si>
  <si>
    <t>PR4.3</t>
  </si>
  <si>
    <t xml:space="preserve">   Design pattern</t>
  </si>
  <si>
    <t>PR4.4</t>
  </si>
  <si>
    <t xml:space="preserve">   Tracciamento</t>
  </si>
  <si>
    <t>PR4.4.1</t>
  </si>
  <si>
    <t xml:space="preserve">      Componenti-requisit</t>
  </si>
  <si>
    <t>PR4.4.2</t>
  </si>
  <si>
    <t xml:space="preserve">      Requisiti-componenti</t>
  </si>
  <si>
    <t>PR4.5</t>
  </si>
  <si>
    <t xml:space="preserve">   Valutazione fattibilità</t>
  </si>
  <si>
    <t>PR4.6</t>
  </si>
  <si>
    <t>PR4.7</t>
  </si>
  <si>
    <t>PR5</t>
  </si>
  <si>
    <t>PR5.1</t>
  </si>
  <si>
    <t>PR5.1.1</t>
  </si>
  <si>
    <t xml:space="preserve">      Analisi risultati RR</t>
  </si>
  <si>
    <t>PR5.1.2</t>
  </si>
  <si>
    <t xml:space="preserve">      Progettazione test</t>
  </si>
  <si>
    <t>PR5.2</t>
  </si>
  <si>
    <t>PR6</t>
  </si>
  <si>
    <t>PR6.1</t>
  </si>
  <si>
    <t>PR6.2</t>
  </si>
  <si>
    <t>Amministratore
Progettista</t>
  </si>
  <si>
    <t>Progettista 1,2,3,4</t>
  </si>
  <si>
    <t>Analista
Progettista</t>
  </si>
  <si>
    <t>Responsabile
Progettista</t>
  </si>
  <si>
    <t>1
3</t>
  </si>
  <si>
    <t>2
4</t>
  </si>
  <si>
    <t>Verificatore
Analista</t>
  </si>
  <si>
    <t>4
4</t>
  </si>
  <si>
    <t xml:space="preserve">Progettista </t>
  </si>
  <si>
    <t>Ruolo</t>
  </si>
  <si>
    <t>Progettista</t>
  </si>
  <si>
    <t xml:space="preserve">Analista </t>
  </si>
  <si>
    <t>euros</t>
  </si>
  <si>
    <t>Respon</t>
  </si>
  <si>
    <t>Ammin</t>
  </si>
  <si>
    <t>anal</t>
  </si>
  <si>
    <t>prog</t>
  </si>
  <si>
    <t>Anal</t>
  </si>
  <si>
    <t>verif</t>
  </si>
  <si>
    <t>PC1</t>
  </si>
  <si>
    <t>PC1.1</t>
  </si>
  <si>
    <t>PC1.2</t>
  </si>
  <si>
    <t>PC2</t>
  </si>
  <si>
    <t>PC2.1</t>
  </si>
  <si>
    <t>PC2.1.1</t>
  </si>
  <si>
    <t>PC2.1.2</t>
  </si>
  <si>
    <t>PC2.2</t>
  </si>
  <si>
    <t>PC3</t>
  </si>
  <si>
    <t>PC3.1</t>
  </si>
  <si>
    <t>PC3.2</t>
  </si>
  <si>
    <t>PC4</t>
  </si>
  <si>
    <t>PC4.1</t>
  </si>
  <si>
    <t>PC4.2</t>
  </si>
  <si>
    <t>PC5</t>
  </si>
  <si>
    <t>PC5.1</t>
  </si>
  <si>
    <t>PC5.2</t>
  </si>
  <si>
    <t>PC6</t>
  </si>
  <si>
    <t>PC6.1</t>
  </si>
  <si>
    <t>PC6.2</t>
  </si>
  <si>
    <t>PC7</t>
  </si>
  <si>
    <t>Definizione di Prodotto</t>
  </si>
  <si>
    <t xml:space="preserve">   Standard di progetto</t>
  </si>
  <si>
    <t xml:space="preserve">   Specifica componenti</t>
  </si>
  <si>
    <t xml:space="preserve">   Tracciamento requisiti-componenti</t>
  </si>
  <si>
    <t>PC8</t>
  </si>
  <si>
    <t>Codifica</t>
  </si>
  <si>
    <t>PC9</t>
  </si>
  <si>
    <t>Manuale Utente</t>
  </si>
  <si>
    <t>PC9.1</t>
  </si>
  <si>
    <t>PC9.2</t>
  </si>
  <si>
    <t>Programmatore</t>
  </si>
  <si>
    <t>Verificatore
Progettista</t>
  </si>
  <si>
    <t>Progettista1,2</t>
  </si>
  <si>
    <t>Progettista 3,4</t>
  </si>
  <si>
    <t>Amministratore
Programmatore 1,2
Progettista</t>
  </si>
  <si>
    <t>VV1</t>
  </si>
  <si>
    <t>VV1.1</t>
  </si>
  <si>
    <t>VV1.2</t>
  </si>
  <si>
    <t>VV2</t>
  </si>
  <si>
    <t>VV2.1</t>
  </si>
  <si>
    <t>VV2.1.1</t>
  </si>
  <si>
    <t>VV2.1.2</t>
  </si>
  <si>
    <t>VV2.2</t>
  </si>
  <si>
    <t>VV3</t>
  </si>
  <si>
    <t>VV3.1</t>
  </si>
  <si>
    <t>VV3.2</t>
  </si>
  <si>
    <t>VV4</t>
  </si>
  <si>
    <t>VV4.1</t>
  </si>
  <si>
    <t>VV4.2</t>
  </si>
  <si>
    <t>VV5</t>
  </si>
  <si>
    <t>VV5.1</t>
  </si>
  <si>
    <t>VV5.2</t>
  </si>
  <si>
    <t>VV6</t>
  </si>
  <si>
    <t>VV6.1</t>
  </si>
  <si>
    <t>VV6.2</t>
  </si>
  <si>
    <t>VV7</t>
  </si>
  <si>
    <t>Manuali</t>
  </si>
  <si>
    <t>VV7.1</t>
  </si>
  <si>
    <t>VV7.2</t>
  </si>
  <si>
    <t>VV8</t>
  </si>
  <si>
    <t>Preparazione collaudo</t>
  </si>
  <si>
    <t>VV9</t>
  </si>
  <si>
    <t>Collaudo</t>
  </si>
  <si>
    <t>Verificatore 3</t>
  </si>
  <si>
    <t>Progettista
Programamtore
Amministratore</t>
  </si>
  <si>
    <t>Amministratore
Responsabile</t>
  </si>
  <si>
    <t>Programmatore 1,2
Verificatore 1,2</t>
  </si>
  <si>
    <t>10
10
2</t>
  </si>
  <si>
    <t>10
10</t>
  </si>
  <si>
    <t>ore tot</t>
  </si>
  <si>
    <t xml:space="preserve">Costo </t>
  </si>
  <si>
    <t>Analisi</t>
  </si>
  <si>
    <t>Analisi dett.</t>
  </si>
  <si>
    <t>Progettaz.</t>
  </si>
  <si>
    <t>Verifica</t>
  </si>
  <si>
    <t>2
7</t>
  </si>
  <si>
    <t xml:space="preserve">Programmatore 1,2,3,4
</t>
  </si>
  <si>
    <t>Progettista 1,2</t>
  </si>
  <si>
    <t xml:space="preserve">ore a testa </t>
  </si>
  <si>
    <t>Ore da togliere</t>
  </si>
  <si>
    <t>ore totali</t>
  </si>
  <si>
    <t>Verificatore 1,2,3</t>
  </si>
  <si>
    <t>4
10
6</t>
  </si>
  <si>
    <t>6
8</t>
  </si>
  <si>
    <t>8
6</t>
  </si>
  <si>
    <t>WBS</t>
  </si>
  <si>
    <t>Task Name</t>
  </si>
  <si>
    <t xml:space="preserve">   Resoconto</t>
  </si>
  <si>
    <t>PC5.3</t>
  </si>
  <si>
    <t>PC6.3</t>
  </si>
  <si>
    <t>PC6.4</t>
  </si>
  <si>
    <t>ammin</t>
  </si>
  <si>
    <t>c++</t>
  </si>
  <si>
    <t>coder</t>
  </si>
  <si>
    <t>ver</t>
  </si>
  <si>
    <t>respo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</si>
</sst>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4" borderId="0" xfId="0" applyFill="1" applyAlignment="1"/>
    <xf numFmtId="0" fontId="0" fillId="4" borderId="0" xfId="0" applyFill="1"/>
    <xf numFmtId="0" fontId="1" fillId="3" borderId="0" xfId="0" applyFont="1" applyFill="1" applyAlignment="1"/>
    <xf numFmtId="0" fontId="0" fillId="3" borderId="0" xfId="0" applyFill="1"/>
    <xf numFmtId="0" fontId="0" fillId="5" borderId="0" xfId="0" applyFill="1" applyAlignment="1"/>
    <xf numFmtId="0" fontId="0" fillId="5" borderId="0" xfId="0" applyFill="1"/>
    <xf numFmtId="0" fontId="0" fillId="6" borderId="0" xfId="0" applyFill="1" applyAlignment="1"/>
    <xf numFmtId="0" fontId="0" fillId="6" borderId="0" xfId="0" applyFill="1"/>
    <xf numFmtId="0" fontId="0" fillId="0" borderId="0" xfId="0" applyFill="1"/>
    <xf numFmtId="0" fontId="0" fillId="2" borderId="0" xfId="0" applyFill="1"/>
    <xf numFmtId="0" fontId="0" fillId="7" borderId="0" xfId="0" applyFill="1" applyAlignment="1"/>
    <xf numFmtId="0" fontId="0" fillId="7" borderId="0" xfId="0" applyFill="1"/>
    <xf numFmtId="0" fontId="0" fillId="8" borderId="0" xfId="0" applyFill="1" applyAlignment="1"/>
    <xf numFmtId="0" fontId="0" fillId="8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9" borderId="1" xfId="0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1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7" fillId="4" borderId="0" xfId="0" applyFont="1" applyFill="1" applyAlignmen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ont="1" applyFill="1" applyAlignment="1"/>
    <xf numFmtId="0" fontId="7" fillId="5" borderId="0" xfId="0" applyFont="1" applyFill="1" applyAlignment="1"/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Requisiti'!$N$22</c:f>
              <c:strCache>
                <c:ptCount val="1"/>
                <c:pt idx="0">
                  <c:v>Respons</c:v>
                </c:pt>
              </c:strCache>
            </c:strRef>
          </c:tx>
          <c:invertIfNegative val="0"/>
          <c:cat>
            <c:strRef>
              <c:f>'Analisi Requisiti'!$M$23:$M$29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'Analisi Requisiti'!$N$23:$N$29</c:f>
              <c:numCache>
                <c:formatCode>General</c:formatCode>
                <c:ptCount val="7"/>
                <c:pt idx="0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'Analisi Requisiti'!$O$22</c:f>
              <c:strCache>
                <c:ptCount val="1"/>
                <c:pt idx="0">
                  <c:v>Ammini</c:v>
                </c:pt>
              </c:strCache>
            </c:strRef>
          </c:tx>
          <c:invertIfNegative val="0"/>
          <c:cat>
            <c:strRef>
              <c:f>'Analisi Requisiti'!$M$23:$M$29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'Analisi Requisiti'!$O$23:$O$29</c:f>
              <c:numCache>
                <c:formatCode>General</c:formatCode>
                <c:ptCount val="7"/>
                <c:pt idx="0">
                  <c:v>10</c:v>
                </c:pt>
                <c:pt idx="2">
                  <c:v>7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Requisiti'!$P$22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Requisiti'!$M$23:$M$29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'Analisi Requisiti'!$P$23:$P$29</c:f>
              <c:numCache>
                <c:formatCode>General</c:formatCode>
                <c:ptCount val="7"/>
                <c:pt idx="1">
                  <c:v>15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</c:ser>
        <c:ser>
          <c:idx val="3"/>
          <c:order val="3"/>
          <c:tx>
            <c:strRef>
              <c:f>'Analisi Requisiti'!$Q$22</c:f>
              <c:strCache>
                <c:ptCount val="1"/>
                <c:pt idx="0">
                  <c:v>Verific</c:v>
                </c:pt>
              </c:strCache>
            </c:strRef>
          </c:tx>
          <c:invertIfNegative val="0"/>
          <c:cat>
            <c:strRef>
              <c:f>'Analisi Requisiti'!$M$23:$M$29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'Analisi Requisiti'!$Q$23:$Q$29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94912"/>
        <c:axId val="108700800"/>
      </c:barChart>
      <c:catAx>
        <c:axId val="10869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8700800"/>
        <c:crosses val="autoZero"/>
        <c:auto val="1"/>
        <c:lblAlgn val="ctr"/>
        <c:lblOffset val="100"/>
        <c:noMultiLvlLbl val="0"/>
      </c:catAx>
      <c:valAx>
        <c:axId val="10870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69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dettaglio'!$M$18</c:f>
              <c:strCache>
                <c:ptCount val="1"/>
                <c:pt idx="0">
                  <c:v>Respons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'Analisi dettaglio'!$M$19:$M$25</c:f>
              <c:numCache>
                <c:formatCode>General</c:formatCode>
                <c:ptCount val="7"/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'Analisi dettaglio'!$N$18</c:f>
              <c:strCache>
                <c:ptCount val="1"/>
                <c:pt idx="0">
                  <c:v>Ammini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'Analisi dettaglio'!$N$19:$N$25</c:f>
              <c:numCache>
                <c:formatCode>General</c:formatCode>
                <c:ptCount val="7"/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dettaglio'!$O$18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'Analisi dettaglio'!$O$19:$O$25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'Analisi dettaglio'!$P$18</c:f>
              <c:strCache>
                <c:ptCount val="1"/>
                <c:pt idx="0">
                  <c:v>Verific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'Analisi dettaglio'!$P$19:$P$25</c:f>
              <c:numCache>
                <c:formatCode>General</c:formatCode>
                <c:ptCount val="7"/>
                <c:pt idx="0">
                  <c:v>1</c:v>
                </c:pt>
                <c:pt idx="4">
                  <c:v>4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21184"/>
        <c:axId val="108627072"/>
      </c:barChart>
      <c:catAx>
        <c:axId val="10862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8627072"/>
        <c:crosses val="autoZero"/>
        <c:auto val="1"/>
        <c:lblAlgn val="ctr"/>
        <c:lblOffset val="100"/>
        <c:noMultiLvlLbl val="0"/>
      </c:catAx>
      <c:valAx>
        <c:axId val="10862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62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Progettazione!$O$13</c:f>
              <c:strCache>
                <c:ptCount val="1"/>
                <c:pt idx="0">
                  <c:v>Respons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Progettazione!$O$14:$O$20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</c:numCache>
            </c:numRef>
          </c:val>
        </c:ser>
        <c:ser>
          <c:idx val="1"/>
          <c:order val="1"/>
          <c:tx>
            <c:strRef>
              <c:f>Progettazione!$P$13</c:f>
              <c:strCache>
                <c:ptCount val="1"/>
                <c:pt idx="0">
                  <c:v>Ammini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Progettazione!$P$14:$P$20</c:f>
              <c:numCache>
                <c:formatCode>General</c:formatCode>
                <c:ptCount val="7"/>
                <c:pt idx="3">
                  <c:v>8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Progettazione!$Q$13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Progettazione!$Q$14:$Q$20</c:f>
              <c:numCache>
                <c:formatCode>General</c:formatCode>
                <c:ptCount val="7"/>
                <c:pt idx="3">
                  <c:v>8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Progettazione!$R$13</c:f>
              <c:strCache>
                <c:ptCount val="1"/>
                <c:pt idx="0">
                  <c:v>Verific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Progettazione!$R$14:$R$20</c:f>
              <c:numCache>
                <c:formatCode>General</c:formatCode>
                <c:ptCount val="7"/>
                <c:pt idx="3">
                  <c:v>17</c:v>
                </c:pt>
                <c:pt idx="4">
                  <c:v>3</c:v>
                </c:pt>
                <c:pt idx="5">
                  <c:v>16</c:v>
                </c:pt>
                <c:pt idx="6">
                  <c:v>5</c:v>
                </c:pt>
              </c:numCache>
            </c:numRef>
          </c:val>
        </c:ser>
        <c:ser>
          <c:idx val="4"/>
          <c:order val="4"/>
          <c:tx>
            <c:strRef>
              <c:f>Progettazione!$S$13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Progettazione!$S$14:$S$20</c:f>
              <c:numCache>
                <c:formatCode>General</c:formatCode>
                <c:ptCount val="7"/>
                <c:pt idx="0">
                  <c:v>31</c:v>
                </c:pt>
                <c:pt idx="1">
                  <c:v>31</c:v>
                </c:pt>
                <c:pt idx="2">
                  <c:v>32</c:v>
                </c:pt>
                <c:pt idx="4">
                  <c:v>16</c:v>
                </c:pt>
                <c:pt idx="5">
                  <c:v>10</c:v>
                </c:pt>
                <c:pt idx="6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470400"/>
        <c:axId val="109793664"/>
      </c:barChart>
      <c:catAx>
        <c:axId val="8247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793664"/>
        <c:crosses val="autoZero"/>
        <c:auto val="1"/>
        <c:lblAlgn val="ctr"/>
        <c:lblOffset val="100"/>
        <c:noMultiLvlLbl val="0"/>
      </c:catAx>
      <c:valAx>
        <c:axId val="10979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47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Codifica!$O$13</c:f>
              <c:strCache>
                <c:ptCount val="1"/>
                <c:pt idx="0">
                  <c:v>Respons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Codifica!$O$14:$O$20</c:f>
              <c:numCache>
                <c:formatCode>General</c:formatCode>
                <c:ptCount val="7"/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Codifica!$P$13</c:f>
              <c:strCache>
                <c:ptCount val="1"/>
                <c:pt idx="0">
                  <c:v>Ammini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Codifica!$P$14:$P$20</c:f>
              <c:numCache>
                <c:formatCode>General</c:formatCode>
                <c:ptCount val="7"/>
                <c:pt idx="1">
                  <c:v>3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Codifica!$Q$13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Codifica!$Q$14:$Q$20</c:f>
              <c:numCache>
                <c:formatCode>General</c:formatCode>
                <c:ptCount val="7"/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Codifica!$R$13</c:f>
              <c:strCache>
                <c:ptCount val="1"/>
                <c:pt idx="0">
                  <c:v>coder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Codifica!$R$14:$R$20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38</c:v>
                </c:pt>
                <c:pt idx="4">
                  <c:v>10</c:v>
                </c:pt>
                <c:pt idx="5">
                  <c:v>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Codifica!$S$13</c:f>
              <c:strCache>
                <c:ptCount val="1"/>
                <c:pt idx="0">
                  <c:v>Verific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Codifica!$S$14:$S$20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18</c:v>
                </c:pt>
                <c:pt idx="4">
                  <c:v>25</c:v>
                </c:pt>
                <c:pt idx="5">
                  <c:v>16</c:v>
                </c:pt>
                <c:pt idx="6">
                  <c:v>3</c:v>
                </c:pt>
              </c:numCache>
            </c:numRef>
          </c:val>
        </c:ser>
        <c:ser>
          <c:idx val="5"/>
          <c:order val="5"/>
          <c:tx>
            <c:strRef>
              <c:f>Codifica!$T$13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Codifica!$T$14:$T$20</c:f>
              <c:numCache>
                <c:formatCode>General</c:formatCode>
                <c:ptCount val="7"/>
                <c:pt idx="0">
                  <c:v>18</c:v>
                </c:pt>
                <c:pt idx="1">
                  <c:v>12</c:v>
                </c:pt>
                <c:pt idx="3">
                  <c:v>27</c:v>
                </c:pt>
                <c:pt idx="4">
                  <c:v>12</c:v>
                </c:pt>
                <c:pt idx="5">
                  <c:v>27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087104"/>
        <c:axId val="145092992"/>
      </c:barChart>
      <c:catAx>
        <c:axId val="14508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092992"/>
        <c:crosses val="autoZero"/>
        <c:auto val="1"/>
        <c:lblAlgn val="ctr"/>
        <c:lblOffset val="100"/>
        <c:noMultiLvlLbl val="0"/>
      </c:catAx>
      <c:valAx>
        <c:axId val="14509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08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Qualifica!$O$13</c:f>
              <c:strCache>
                <c:ptCount val="1"/>
                <c:pt idx="0">
                  <c:v>Respons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Qualifica!$O$14:$O$20</c:f>
              <c:numCache>
                <c:formatCode>General</c:formatCode>
                <c:ptCount val="7"/>
                <c:pt idx="0">
                  <c:v>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Qualifica!$P$13</c:f>
              <c:strCache>
                <c:ptCount val="1"/>
                <c:pt idx="0">
                  <c:v>Ammini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Qualifica!$P$14:$P$20</c:f>
              <c:numCache>
                <c:formatCode>General</c:formatCode>
                <c:ptCount val="7"/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Qualifica!$Q$13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Qualifica!$Q$14:$Q$20</c:f>
              <c:numCache>
                <c:formatCode>General</c:formatCode>
                <c:ptCount val="7"/>
              </c:numCache>
            </c:numRef>
          </c:val>
        </c:ser>
        <c:ser>
          <c:idx val="3"/>
          <c:order val="3"/>
          <c:tx>
            <c:strRef>
              <c:f>Qualifica!$R$13</c:f>
              <c:strCache>
                <c:ptCount val="1"/>
                <c:pt idx="0">
                  <c:v>coder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Qualifica!$R$14:$R$20</c:f>
              <c:numCache>
                <c:formatCode>General</c:formatCode>
                <c:ptCount val="7"/>
                <c:pt idx="2">
                  <c:v>10</c:v>
                </c:pt>
                <c:pt idx="4">
                  <c:v>10</c:v>
                </c:pt>
                <c:pt idx="6">
                  <c:v>10</c:v>
                </c:pt>
              </c:numCache>
            </c:numRef>
          </c:val>
        </c:ser>
        <c:ser>
          <c:idx val="4"/>
          <c:order val="4"/>
          <c:tx>
            <c:strRef>
              <c:f>Qualifica!$S$13</c:f>
              <c:strCache>
                <c:ptCount val="1"/>
                <c:pt idx="0">
                  <c:v>Verific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Qualifica!$S$14:$S$20</c:f>
              <c:numCache>
                <c:formatCode>General</c:formatCode>
                <c:ptCount val="7"/>
                <c:pt idx="0">
                  <c:v>17</c:v>
                </c:pt>
                <c:pt idx="1">
                  <c:v>10</c:v>
                </c:pt>
                <c:pt idx="2">
                  <c:v>7</c:v>
                </c:pt>
                <c:pt idx="3">
                  <c:v>1</c:v>
                </c:pt>
                <c:pt idx="4">
                  <c:v>14</c:v>
                </c:pt>
                <c:pt idx="5">
                  <c:v>5</c:v>
                </c:pt>
                <c:pt idx="6">
                  <c:v>14</c:v>
                </c:pt>
              </c:numCache>
            </c:numRef>
          </c:val>
        </c:ser>
        <c:ser>
          <c:idx val="5"/>
          <c:order val="5"/>
          <c:tx>
            <c:strRef>
              <c:f>Qualifica!$T$13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Qualifica!$T$14:$T$20</c:f>
              <c:numCache>
                <c:formatCode>General</c:formatCode>
                <c:ptCount val="7"/>
                <c:pt idx="1">
                  <c:v>10</c:v>
                </c:pt>
                <c:pt idx="3">
                  <c:v>15</c:v>
                </c:pt>
                <c:pt idx="5">
                  <c:v>15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96384"/>
        <c:axId val="77857152"/>
      </c:barChart>
      <c:catAx>
        <c:axId val="5929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77857152"/>
        <c:crosses val="autoZero"/>
        <c:auto val="1"/>
        <c:lblAlgn val="ctr"/>
        <c:lblOffset val="100"/>
        <c:noMultiLvlLbl val="0"/>
      </c:catAx>
      <c:valAx>
        <c:axId val="7785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29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982980</xdr:colOff>
      <xdr:row>31</xdr:row>
      <xdr:rowOff>83820</xdr:rowOff>
    </xdr:from>
    <xdr:to>
      <xdr:col>16</xdr:col>
      <xdr:colOff>472440</xdr:colOff>
      <xdr:row>45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18</xdr:row>
      <xdr:rowOff>171450</xdr:rowOff>
    </xdr:from>
    <xdr:to>
      <xdr:col>9</xdr:col>
      <xdr:colOff>238125</xdr:colOff>
      <xdr:row>33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603251</xdr:colOff>
      <xdr:row>21</xdr:row>
      <xdr:rowOff>205317</xdr:rowOff>
    </xdr:from>
    <xdr:to>
      <xdr:col>20</xdr:col>
      <xdr:colOff>31751</xdr:colOff>
      <xdr:row>32</xdr:row>
      <xdr:rowOff>91017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21</xdr:row>
      <xdr:rowOff>257175</xdr:rowOff>
    </xdr:from>
    <xdr:to>
      <xdr:col>20</xdr:col>
      <xdr:colOff>266700</xdr:colOff>
      <xdr:row>30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22</xdr:row>
      <xdr:rowOff>190500</xdr:rowOff>
    </xdr:from>
    <xdr:to>
      <xdr:col>20</xdr:col>
      <xdr:colOff>38100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6"/>
  <sheetViews>
    <sheetView topLeftCell="A4" zoomScaleNormal="100" workbookViewId="0">
      <selection activeCell="I12" sqref="I12"/>
    </sheetView>
  </sheetViews>
  <sheetFormatPr defaultRowHeight="15" x14ac:dyDescent="0.25"/>
  <cols>
    <col min="1" max="1" width="18.7109375" customWidth="1"/>
    <col min="2" max="2" width="21.7109375" customWidth="1"/>
    <col min="3" max="3" width="15.7109375" customWidth="1"/>
    <col min="4" max="4" width="13.42578125" customWidth="1"/>
    <col min="5" max="5" width="4.28515625" customWidth="1"/>
    <col min="6" max="6" width="3.28515625" customWidth="1"/>
    <col min="7" max="7" width="2.7109375" customWidth="1"/>
    <col min="8" max="8" width="3.140625" customWidth="1"/>
    <col min="9" max="9" width="6.85546875" customWidth="1"/>
    <col min="10" max="10" width="2.85546875" customWidth="1"/>
    <col min="11" max="11" width="2.140625" customWidth="1"/>
    <col min="12" max="12" width="17" customWidth="1"/>
    <col min="13" max="13" width="18.7109375" customWidth="1"/>
    <col min="14" max="14" width="15" customWidth="1"/>
    <col min="15" max="15" width="11.42578125" customWidth="1"/>
    <col min="16" max="16" width="14" customWidth="1"/>
    <col min="17" max="17" width="9.140625" customWidth="1"/>
    <col min="18" max="18" width="13.425781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97</v>
      </c>
      <c r="F1" s="1" t="s">
        <v>107</v>
      </c>
      <c r="G1" s="1" t="s">
        <v>7</v>
      </c>
      <c r="H1" s="1" t="s">
        <v>8</v>
      </c>
      <c r="I1" s="1" t="s">
        <v>5</v>
      </c>
      <c r="J1" s="1" t="s">
        <v>106</v>
      </c>
      <c r="K1" s="1" t="s">
        <v>9</v>
      </c>
      <c r="M1" s="1" t="s">
        <v>97</v>
      </c>
      <c r="N1" s="53" t="s">
        <v>12</v>
      </c>
      <c r="O1" s="53"/>
      <c r="P1" s="53"/>
      <c r="Q1" s="53"/>
    </row>
    <row r="2" spans="1:17" x14ac:dyDescent="0.25">
      <c r="M2" t="s">
        <v>4</v>
      </c>
      <c r="N2" s="52" t="s">
        <v>13</v>
      </c>
      <c r="O2" s="52"/>
      <c r="P2" s="52"/>
      <c r="Q2" s="52"/>
    </row>
    <row r="3" spans="1:17" x14ac:dyDescent="0.25">
      <c r="A3" s="1" t="s">
        <v>17</v>
      </c>
      <c r="B3" s="1" t="s">
        <v>18</v>
      </c>
      <c r="M3" t="s">
        <v>5</v>
      </c>
      <c r="N3" s="52" t="s">
        <v>11</v>
      </c>
      <c r="O3" s="52"/>
      <c r="P3" s="52"/>
    </row>
    <row r="4" spans="1:17" x14ac:dyDescent="0.25">
      <c r="A4" t="s">
        <v>19</v>
      </c>
      <c r="B4" t="s">
        <v>20</v>
      </c>
      <c r="C4" t="s">
        <v>80</v>
      </c>
      <c r="D4">
        <v>3</v>
      </c>
      <c r="K4" s="22"/>
      <c r="M4" t="s">
        <v>6</v>
      </c>
      <c r="N4" s="52" t="s">
        <v>15</v>
      </c>
      <c r="O4" s="52"/>
      <c r="P4" s="52"/>
      <c r="Q4" s="52"/>
    </row>
    <row r="5" spans="1:17" x14ac:dyDescent="0.25">
      <c r="A5" t="s">
        <v>21</v>
      </c>
      <c r="B5" t="s">
        <v>22</v>
      </c>
      <c r="C5" t="s">
        <v>80</v>
      </c>
      <c r="D5">
        <v>10</v>
      </c>
      <c r="E5" s="14"/>
      <c r="M5" t="s">
        <v>7</v>
      </c>
      <c r="N5" s="52" t="s">
        <v>14</v>
      </c>
      <c r="O5" s="52"/>
      <c r="P5" s="52"/>
      <c r="Q5" s="52"/>
    </row>
    <row r="6" spans="1:17" x14ac:dyDescent="0.25">
      <c r="A6" t="s">
        <v>23</v>
      </c>
      <c r="B6" t="s">
        <v>24</v>
      </c>
      <c r="C6" t="s">
        <v>81</v>
      </c>
      <c r="D6">
        <v>2</v>
      </c>
      <c r="H6" s="20"/>
      <c r="M6" t="s">
        <v>8</v>
      </c>
      <c r="N6" s="52" t="s">
        <v>16</v>
      </c>
      <c r="O6" s="52"/>
      <c r="P6" s="52"/>
      <c r="Q6" s="52"/>
    </row>
    <row r="7" spans="1:17" x14ac:dyDescent="0.25">
      <c r="A7" s="1" t="s">
        <v>25</v>
      </c>
      <c r="B7" s="1" t="s">
        <v>26</v>
      </c>
      <c r="M7" t="s">
        <v>9</v>
      </c>
      <c r="N7" s="52" t="s">
        <v>10</v>
      </c>
      <c r="O7" s="52"/>
      <c r="P7" s="52"/>
      <c r="Q7" s="52"/>
    </row>
    <row r="8" spans="1:17" x14ac:dyDescent="0.25">
      <c r="A8" t="s">
        <v>27</v>
      </c>
      <c r="B8" t="s">
        <v>28</v>
      </c>
      <c r="C8" t="s">
        <v>83</v>
      </c>
      <c r="D8">
        <v>3</v>
      </c>
      <c r="F8" s="16"/>
    </row>
    <row r="9" spans="1:17" x14ac:dyDescent="0.25">
      <c r="A9" t="s">
        <v>29</v>
      </c>
      <c r="B9" t="s">
        <v>30</v>
      </c>
      <c r="C9" t="s">
        <v>84</v>
      </c>
      <c r="D9">
        <v>3</v>
      </c>
      <c r="G9" s="19"/>
      <c r="I9" s="19"/>
      <c r="J9" s="24"/>
    </row>
    <row r="10" spans="1:17" x14ac:dyDescent="0.25">
      <c r="A10" t="s">
        <v>31</v>
      </c>
      <c r="B10" t="s">
        <v>32</v>
      </c>
      <c r="C10" t="s">
        <v>85</v>
      </c>
      <c r="D10">
        <v>3</v>
      </c>
      <c r="I10" s="12"/>
      <c r="L10" s="4"/>
      <c r="M10" s="8" t="s">
        <v>194</v>
      </c>
      <c r="N10" s="8" t="s">
        <v>92</v>
      </c>
      <c r="O10" s="3" t="s">
        <v>94</v>
      </c>
      <c r="P10" s="3" t="s">
        <v>95</v>
      </c>
      <c r="Q10" s="4"/>
    </row>
    <row r="11" spans="1:17" x14ac:dyDescent="0.25">
      <c r="A11" t="s">
        <v>33</v>
      </c>
      <c r="B11" t="s">
        <v>34</v>
      </c>
      <c r="C11" t="s">
        <v>86</v>
      </c>
      <c r="D11">
        <v>3</v>
      </c>
      <c r="G11" s="18"/>
      <c r="L11" s="4" t="s">
        <v>97</v>
      </c>
      <c r="M11" s="4" t="s">
        <v>80</v>
      </c>
      <c r="N11" s="4">
        <f>SUM(D4,D5,D30)</f>
        <v>19</v>
      </c>
      <c r="O11" s="4">
        <v>20</v>
      </c>
      <c r="P11" s="4">
        <f>N11*O11</f>
        <v>380</v>
      </c>
      <c r="Q11" s="4">
        <f>N11</f>
        <v>19</v>
      </c>
    </row>
    <row r="12" spans="1:17" x14ac:dyDescent="0.25">
      <c r="A12" s="2" t="s">
        <v>35</v>
      </c>
      <c r="B12" t="s">
        <v>24</v>
      </c>
      <c r="C12" t="s">
        <v>81</v>
      </c>
      <c r="D12">
        <v>2</v>
      </c>
      <c r="L12" s="4" t="s">
        <v>97</v>
      </c>
      <c r="M12" s="4" t="s">
        <v>90</v>
      </c>
      <c r="N12" s="4">
        <f>SUM(D20:D25,D29)</f>
        <v>24</v>
      </c>
      <c r="O12" s="4">
        <v>30</v>
      </c>
      <c r="P12" s="4">
        <f t="shared" ref="P12:P18" si="0">N12*O12</f>
        <v>720</v>
      </c>
      <c r="Q12" s="4">
        <f>N12</f>
        <v>24</v>
      </c>
    </row>
    <row r="13" spans="1:17" x14ac:dyDescent="0.25">
      <c r="A13" s="1" t="s">
        <v>36</v>
      </c>
      <c r="B13" s="1" t="s">
        <v>37</v>
      </c>
      <c r="L13" s="4" t="s">
        <v>4</v>
      </c>
      <c r="M13" s="4" t="s">
        <v>83</v>
      </c>
      <c r="N13" s="4">
        <f>D8+SUM(D14:D15)+D29</f>
        <v>15</v>
      </c>
      <c r="O13" s="4">
        <v>25</v>
      </c>
      <c r="P13" s="4">
        <f t="shared" si="0"/>
        <v>375</v>
      </c>
      <c r="Q13" s="4">
        <f>N13+N14+N16+N15</f>
        <v>63</v>
      </c>
    </row>
    <row r="14" spans="1:17" x14ac:dyDescent="0.25">
      <c r="A14" t="s">
        <v>38</v>
      </c>
      <c r="B14" t="s">
        <v>39</v>
      </c>
      <c r="C14" t="s">
        <v>87</v>
      </c>
      <c r="D14">
        <v>3</v>
      </c>
      <c r="F14" s="16"/>
      <c r="G14" s="18"/>
      <c r="I14" s="12"/>
      <c r="L14" s="4" t="s">
        <v>101</v>
      </c>
      <c r="M14" s="4" t="s">
        <v>84</v>
      </c>
      <c r="N14" s="4">
        <f>D9+D14+SUM(D15,D16)+D17+D30</f>
        <v>22</v>
      </c>
      <c r="O14" s="4">
        <v>25</v>
      </c>
      <c r="P14" s="4">
        <f t="shared" si="0"/>
        <v>550</v>
      </c>
      <c r="Q14" s="4"/>
    </row>
    <row r="15" spans="1:17" x14ac:dyDescent="0.25">
      <c r="A15" t="s">
        <v>40</v>
      </c>
      <c r="B15" t="s">
        <v>41</v>
      </c>
      <c r="C15" t="s">
        <v>87</v>
      </c>
      <c r="D15">
        <v>3</v>
      </c>
      <c r="F15" s="16"/>
      <c r="G15" s="18"/>
      <c r="I15" s="12"/>
      <c r="L15" s="4" t="s">
        <v>102</v>
      </c>
      <c r="M15" s="4" t="s">
        <v>85</v>
      </c>
      <c r="N15" s="4">
        <f>D10+D14+D15+D16+D17</f>
        <v>16</v>
      </c>
      <c r="O15" s="4">
        <v>25</v>
      </c>
      <c r="P15" s="4">
        <f t="shared" si="0"/>
        <v>400</v>
      </c>
      <c r="Q15" s="4"/>
    </row>
    <row r="16" spans="1:17" x14ac:dyDescent="0.25">
      <c r="A16" t="s">
        <v>42</v>
      </c>
      <c r="B16" t="s">
        <v>43</v>
      </c>
      <c r="C16" t="s">
        <v>88</v>
      </c>
      <c r="D16">
        <v>5</v>
      </c>
      <c r="F16" s="16"/>
      <c r="G16" s="18"/>
      <c r="J16" s="24"/>
      <c r="L16" s="4" t="s">
        <v>103</v>
      </c>
      <c r="M16" s="4" t="s">
        <v>86</v>
      </c>
      <c r="N16" s="4">
        <f>D11+D17+D16</f>
        <v>10</v>
      </c>
      <c r="O16" s="4">
        <v>25</v>
      </c>
      <c r="P16" s="4">
        <f t="shared" si="0"/>
        <v>250</v>
      </c>
      <c r="Q16" s="4"/>
    </row>
    <row r="17" spans="1:19" x14ac:dyDescent="0.25">
      <c r="A17" t="s">
        <v>44</v>
      </c>
      <c r="B17" t="s">
        <v>45</v>
      </c>
      <c r="C17" t="s">
        <v>88</v>
      </c>
      <c r="D17">
        <v>2</v>
      </c>
      <c r="G17" s="19"/>
      <c r="I17" s="12"/>
      <c r="J17" s="24"/>
      <c r="L17" s="4" t="s">
        <v>104</v>
      </c>
      <c r="M17" s="4" t="s">
        <v>81</v>
      </c>
      <c r="N17" s="4">
        <f>D6+D12+D18+D26+D27+D31+D32</f>
        <v>16</v>
      </c>
      <c r="O17" s="4">
        <v>15</v>
      </c>
      <c r="P17" s="4">
        <f t="shared" si="0"/>
        <v>240</v>
      </c>
      <c r="Q17" s="4">
        <f>N17+N18</f>
        <v>31</v>
      </c>
    </row>
    <row r="18" spans="1:19" x14ac:dyDescent="0.25">
      <c r="A18" t="s">
        <v>46</v>
      </c>
      <c r="B18" t="s">
        <v>24</v>
      </c>
      <c r="C18" t="s">
        <v>89</v>
      </c>
      <c r="D18">
        <v>3</v>
      </c>
      <c r="H18" s="20"/>
      <c r="K18" s="22"/>
      <c r="L18" s="4" t="s">
        <v>97</v>
      </c>
      <c r="M18" s="4" t="s">
        <v>91</v>
      </c>
      <c r="N18" s="4">
        <f>D35+D32+D27+D18+D30</f>
        <v>15</v>
      </c>
      <c r="O18" s="4">
        <v>15</v>
      </c>
      <c r="P18" s="4">
        <f t="shared" si="0"/>
        <v>225</v>
      </c>
      <c r="Q18" s="4"/>
    </row>
    <row r="19" spans="1:19" x14ac:dyDescent="0.25">
      <c r="A19" s="1" t="s">
        <v>47</v>
      </c>
      <c r="B19" s="1" t="s">
        <v>48</v>
      </c>
      <c r="L19" s="4"/>
      <c r="M19" s="4"/>
      <c r="N19" s="4">
        <f>SUM(N11:N18)</f>
        <v>137</v>
      </c>
      <c r="O19" s="4"/>
      <c r="P19" s="4"/>
      <c r="Q19" s="4"/>
    </row>
    <row r="20" spans="1:19" x14ac:dyDescent="0.25">
      <c r="A20" t="s">
        <v>49</v>
      </c>
      <c r="B20" t="s">
        <v>50</v>
      </c>
      <c r="C20" t="s">
        <v>90</v>
      </c>
      <c r="D20">
        <v>3</v>
      </c>
      <c r="E20" s="14"/>
      <c r="L20" s="7"/>
      <c r="M20" s="7"/>
      <c r="N20" s="7"/>
      <c r="O20" s="7"/>
      <c r="P20" s="7">
        <f>SUM(P11:P18)</f>
        <v>3140</v>
      </c>
      <c r="Q20" s="7" t="s">
        <v>96</v>
      </c>
      <c r="R20" s="7"/>
      <c r="S20" s="7"/>
    </row>
    <row r="21" spans="1:19" x14ac:dyDescent="0.25">
      <c r="A21" t="s">
        <v>51</v>
      </c>
      <c r="B21" t="s">
        <v>52</v>
      </c>
      <c r="C21" t="s">
        <v>90</v>
      </c>
      <c r="D21">
        <v>4</v>
      </c>
      <c r="E21" s="14"/>
      <c r="L21" s="7"/>
      <c r="M21" s="7"/>
      <c r="N21" s="7"/>
      <c r="O21" s="7"/>
      <c r="P21" s="7"/>
      <c r="Q21" s="7"/>
      <c r="R21" s="7"/>
      <c r="S21" s="7"/>
    </row>
    <row r="22" spans="1:19" x14ac:dyDescent="0.25">
      <c r="A22" t="s">
        <v>53</v>
      </c>
      <c r="B22" t="s">
        <v>54</v>
      </c>
      <c r="C22" t="s">
        <v>90</v>
      </c>
      <c r="D22">
        <v>4</v>
      </c>
      <c r="H22" s="20"/>
      <c r="L22" s="7"/>
      <c r="M22" s="7"/>
      <c r="N22" s="6" t="s">
        <v>98</v>
      </c>
      <c r="O22" s="6" t="s">
        <v>99</v>
      </c>
      <c r="P22" s="6" t="s">
        <v>82</v>
      </c>
      <c r="Q22" s="6" t="s">
        <v>100</v>
      </c>
      <c r="R22" s="6" t="s">
        <v>105</v>
      </c>
      <c r="S22" s="6"/>
    </row>
    <row r="23" spans="1:19" x14ac:dyDescent="0.25">
      <c r="A23" t="s">
        <v>55</v>
      </c>
      <c r="B23" t="s">
        <v>56</v>
      </c>
      <c r="C23" t="s">
        <v>90</v>
      </c>
      <c r="D23">
        <v>3</v>
      </c>
      <c r="H23" s="20"/>
      <c r="L23" s="25" t="s">
        <v>108</v>
      </c>
      <c r="M23" s="13" t="s">
        <v>97</v>
      </c>
      <c r="N23" s="6">
        <v>8</v>
      </c>
      <c r="O23" s="6">
        <v>10</v>
      </c>
      <c r="P23" s="6"/>
      <c r="Q23" s="6">
        <v>2</v>
      </c>
      <c r="R23" s="6">
        <f>N23+O23+P23+Q23</f>
        <v>20</v>
      </c>
      <c r="S23" s="6"/>
    </row>
    <row r="24" spans="1:19" x14ac:dyDescent="0.25">
      <c r="A24" t="s">
        <v>57</v>
      </c>
      <c r="B24" t="s">
        <v>58</v>
      </c>
      <c r="C24" t="s">
        <v>90</v>
      </c>
      <c r="D24">
        <v>2</v>
      </c>
      <c r="K24" s="22"/>
      <c r="L24" s="25" t="s">
        <v>108</v>
      </c>
      <c r="M24" s="15" t="s">
        <v>4</v>
      </c>
      <c r="N24" s="6"/>
      <c r="O24" s="6"/>
      <c r="P24" s="6">
        <f>N13</f>
        <v>15</v>
      </c>
      <c r="Q24" s="6">
        <v>4</v>
      </c>
      <c r="R24" s="6">
        <f t="shared" ref="R24:R28" si="1">N24+O24+P24+Q24</f>
        <v>19</v>
      </c>
      <c r="S24" s="6"/>
    </row>
    <row r="25" spans="1:19" x14ac:dyDescent="0.25">
      <c r="A25" t="s">
        <v>59</v>
      </c>
      <c r="B25" t="s">
        <v>60</v>
      </c>
      <c r="C25" t="s">
        <v>90</v>
      </c>
      <c r="D25">
        <v>2</v>
      </c>
      <c r="H25" t="s">
        <v>108</v>
      </c>
      <c r="K25" s="19"/>
      <c r="L25" s="25" t="s">
        <v>110</v>
      </c>
      <c r="M25" s="11" t="s">
        <v>5</v>
      </c>
      <c r="N25" s="6"/>
      <c r="O25" s="6">
        <v>7</v>
      </c>
      <c r="P25" s="6">
        <v>14</v>
      </c>
      <c r="Q25" s="6"/>
      <c r="R25" s="6">
        <f>N25+O25+P25+Q25</f>
        <v>21</v>
      </c>
      <c r="S25" s="6"/>
    </row>
    <row r="26" spans="1:19" x14ac:dyDescent="0.25">
      <c r="A26" t="s">
        <v>61</v>
      </c>
      <c r="B26" t="s">
        <v>62</v>
      </c>
      <c r="C26" t="s">
        <v>81</v>
      </c>
      <c r="D26">
        <v>2</v>
      </c>
      <c r="F26" s="16"/>
      <c r="L26" s="25" t="s">
        <v>108</v>
      </c>
      <c r="M26" s="23" t="s">
        <v>106</v>
      </c>
      <c r="N26" s="6"/>
      <c r="O26" s="6"/>
      <c r="P26" s="6">
        <f>N15</f>
        <v>16</v>
      </c>
      <c r="Q26" s="6">
        <v>2</v>
      </c>
      <c r="R26" s="6">
        <f>N26+O26+P26+Q26</f>
        <v>18</v>
      </c>
      <c r="S26" s="6"/>
    </row>
    <row r="27" spans="1:19" x14ac:dyDescent="0.25">
      <c r="A27" t="s">
        <v>63</v>
      </c>
      <c r="B27" t="s">
        <v>24</v>
      </c>
      <c r="C27" t="s">
        <v>89</v>
      </c>
      <c r="D27">
        <v>2</v>
      </c>
      <c r="F27" s="16"/>
      <c r="J27" s="24"/>
      <c r="L27" s="25" t="s">
        <v>109</v>
      </c>
      <c r="M27" s="17" t="s">
        <v>7</v>
      </c>
      <c r="N27" s="6"/>
      <c r="O27" s="6"/>
      <c r="P27" s="6">
        <v>18</v>
      </c>
      <c r="Q27" s="6">
        <v>3</v>
      </c>
      <c r="R27" s="6">
        <f>N27+O27+P27+Q27</f>
        <v>21</v>
      </c>
      <c r="S27" s="6"/>
    </row>
    <row r="28" spans="1:19" x14ac:dyDescent="0.25">
      <c r="A28" s="1" t="s">
        <v>64</v>
      </c>
      <c r="B28" s="1" t="s">
        <v>65</v>
      </c>
      <c r="L28" s="25" t="s">
        <v>108</v>
      </c>
      <c r="M28" s="10" t="s">
        <v>8</v>
      </c>
      <c r="N28" s="6">
        <v>8</v>
      </c>
      <c r="O28" s="6"/>
      <c r="P28" s="6"/>
      <c r="Q28" s="6">
        <v>10</v>
      </c>
      <c r="R28" s="6">
        <f t="shared" si="1"/>
        <v>18</v>
      </c>
      <c r="S28" s="6"/>
    </row>
    <row r="29" spans="1:19" x14ac:dyDescent="0.25">
      <c r="A29" t="s">
        <v>66</v>
      </c>
      <c r="B29" t="s">
        <v>67</v>
      </c>
      <c r="C29" t="s">
        <v>93</v>
      </c>
      <c r="D29">
        <v>6</v>
      </c>
      <c r="G29" s="18"/>
      <c r="J29" s="19"/>
      <c r="K29" s="22"/>
      <c r="L29" s="25" t="s">
        <v>108</v>
      </c>
      <c r="M29" s="21" t="s">
        <v>9</v>
      </c>
      <c r="N29" s="6">
        <v>8</v>
      </c>
      <c r="O29" s="6">
        <v>2</v>
      </c>
      <c r="P29" s="6"/>
      <c r="Q29" s="6">
        <v>10</v>
      </c>
      <c r="R29" s="6">
        <f>N29+O29+P29+Q29</f>
        <v>20</v>
      </c>
      <c r="S29" s="6"/>
    </row>
    <row r="30" spans="1:19" x14ac:dyDescent="0.25">
      <c r="A30" t="s">
        <v>68</v>
      </c>
      <c r="B30" t="s">
        <v>69</v>
      </c>
      <c r="C30" s="4" t="s">
        <v>111</v>
      </c>
      <c r="D30">
        <v>6</v>
      </c>
      <c r="I30" s="12"/>
      <c r="J30" s="24"/>
      <c r="K30" s="22"/>
      <c r="L30" s="7"/>
      <c r="M30" s="7"/>
      <c r="N30" s="5">
        <f>SUM(N23:N29)</f>
        <v>24</v>
      </c>
      <c r="O30" s="5">
        <f t="shared" ref="O30:Q30" si="2">SUM(O23:O29)</f>
        <v>19</v>
      </c>
      <c r="P30" s="5">
        <f t="shared" si="2"/>
        <v>63</v>
      </c>
      <c r="Q30" s="5">
        <f t="shared" si="2"/>
        <v>31</v>
      </c>
      <c r="R30" s="5">
        <f>SUM(R23:R29)</f>
        <v>137</v>
      </c>
      <c r="S30" s="6"/>
    </row>
    <row r="31" spans="1:19" x14ac:dyDescent="0.25">
      <c r="A31" t="s">
        <v>70</v>
      </c>
      <c r="B31" t="s">
        <v>71</v>
      </c>
      <c r="C31" t="s">
        <v>81</v>
      </c>
      <c r="D31">
        <v>3</v>
      </c>
      <c r="H31" s="20"/>
      <c r="N31" s="6"/>
      <c r="O31" s="6"/>
      <c r="P31" s="6"/>
      <c r="Q31" s="6"/>
      <c r="R31" s="6"/>
      <c r="S31" s="6"/>
    </row>
    <row r="32" spans="1:19" x14ac:dyDescent="0.25">
      <c r="A32" t="s">
        <v>72</v>
      </c>
      <c r="B32" t="s">
        <v>24</v>
      </c>
      <c r="C32" t="s">
        <v>89</v>
      </c>
      <c r="D32">
        <v>2</v>
      </c>
      <c r="G32" s="18"/>
      <c r="H32" s="20"/>
    </row>
    <row r="33" spans="1:5" x14ac:dyDescent="0.25">
      <c r="A33" s="1" t="s">
        <v>73</v>
      </c>
      <c r="B33" s="1" t="s">
        <v>74</v>
      </c>
    </row>
    <row r="34" spans="1:5" x14ac:dyDescent="0.25">
      <c r="A34" t="s">
        <v>75</v>
      </c>
      <c r="B34" t="s">
        <v>76</v>
      </c>
    </row>
    <row r="35" spans="1:5" x14ac:dyDescent="0.25">
      <c r="A35" t="s">
        <v>77</v>
      </c>
      <c r="B35" t="s">
        <v>24</v>
      </c>
      <c r="C35" t="s">
        <v>91</v>
      </c>
      <c r="D35">
        <v>2</v>
      </c>
      <c r="E35" s="14"/>
    </row>
    <row r="36" spans="1:5" x14ac:dyDescent="0.25">
      <c r="A36" s="1" t="s">
        <v>78</v>
      </c>
      <c r="B36" s="1" t="s">
        <v>79</v>
      </c>
    </row>
  </sheetData>
  <mergeCells count="7">
    <mergeCell ref="N6:Q6"/>
    <mergeCell ref="N7:Q7"/>
    <mergeCell ref="N1:Q1"/>
    <mergeCell ref="N2:Q2"/>
    <mergeCell ref="N3:P3"/>
    <mergeCell ref="N4:Q4"/>
    <mergeCell ref="N5:Q5"/>
  </mergeCells>
  <pageMargins left="0.25" right="0.25" top="0.75" bottom="0.75" header="0.3" footer="0.3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7" workbookViewId="0">
      <selection activeCell="P15" sqref="P15"/>
    </sheetView>
  </sheetViews>
  <sheetFormatPr defaultRowHeight="15" x14ac:dyDescent="0.25"/>
  <cols>
    <col min="1" max="1" width="13.42578125" customWidth="1"/>
    <col min="2" max="2" width="22.42578125" customWidth="1"/>
    <col min="3" max="3" width="17.85546875" customWidth="1"/>
    <col min="5" max="5" width="4.42578125" customWidth="1"/>
    <col min="6" max="6" width="5" customWidth="1"/>
    <col min="7" max="9" width="4.7109375" customWidth="1"/>
    <col min="10" max="10" width="5.85546875" customWidth="1"/>
    <col min="11" max="11" width="6.85546875" customWidth="1"/>
    <col min="12" max="12" width="10.28515625" customWidth="1"/>
    <col min="13" max="13" width="17" customWidth="1"/>
    <col min="14" max="14" width="11.7109375" customWidth="1"/>
    <col min="15" max="15" width="12.28515625" customWidth="1"/>
    <col min="16" max="16" width="12" customWidth="1"/>
    <col min="17" max="17" width="11.5703125" customWidth="1"/>
  </cols>
  <sheetData>
    <row r="1" spans="1:17" x14ac:dyDescent="0.25">
      <c r="A1" s="31" t="s">
        <v>0</v>
      </c>
      <c r="B1" s="31" t="s">
        <v>1</v>
      </c>
      <c r="C1" s="1" t="s">
        <v>2</v>
      </c>
      <c r="D1" s="1" t="s">
        <v>3</v>
      </c>
      <c r="E1" s="1" t="s">
        <v>97</v>
      </c>
      <c r="F1" s="1" t="s">
        <v>107</v>
      </c>
      <c r="G1" s="1" t="s">
        <v>7</v>
      </c>
      <c r="H1" s="1" t="s">
        <v>8</v>
      </c>
      <c r="I1" s="1" t="s">
        <v>5</v>
      </c>
      <c r="J1" s="1" t="s">
        <v>106</v>
      </c>
      <c r="K1" s="1" t="s">
        <v>9</v>
      </c>
    </row>
    <row r="2" spans="1:17" x14ac:dyDescent="0.25">
      <c r="A2" s="29" t="s">
        <v>112</v>
      </c>
      <c r="B2" s="29" t="s">
        <v>37</v>
      </c>
    </row>
    <row r="3" spans="1:17" x14ac:dyDescent="0.25">
      <c r="A3" s="30" t="s">
        <v>113</v>
      </c>
      <c r="B3" s="30" t="s">
        <v>114</v>
      </c>
      <c r="C3" t="s">
        <v>130</v>
      </c>
      <c r="D3">
        <v>5</v>
      </c>
      <c r="E3" s="14"/>
      <c r="F3" s="16"/>
      <c r="H3" s="20"/>
      <c r="I3" s="12"/>
      <c r="K3" s="22"/>
      <c r="M3" s="8" t="s">
        <v>194</v>
      </c>
      <c r="N3" s="8" t="s">
        <v>92</v>
      </c>
      <c r="O3" s="8" t="s">
        <v>94</v>
      </c>
      <c r="P3" s="8" t="s">
        <v>95</v>
      </c>
      <c r="Q3" s="9"/>
    </row>
    <row r="4" spans="1:17" x14ac:dyDescent="0.25">
      <c r="A4" s="30" t="s">
        <v>115</v>
      </c>
      <c r="B4" s="30" t="s">
        <v>24</v>
      </c>
      <c r="C4" t="s">
        <v>137</v>
      </c>
      <c r="D4">
        <v>2</v>
      </c>
      <c r="G4" s="18"/>
      <c r="M4" s="9" t="s">
        <v>80</v>
      </c>
      <c r="N4" s="9">
        <v>2</v>
      </c>
      <c r="O4" s="9">
        <v>20</v>
      </c>
      <c r="P4" s="9">
        <f>N4*O4</f>
        <v>40</v>
      </c>
      <c r="Q4" s="9">
        <f>N4</f>
        <v>2</v>
      </c>
    </row>
    <row r="5" spans="1:17" x14ac:dyDescent="0.25">
      <c r="A5" s="29" t="s">
        <v>116</v>
      </c>
      <c r="B5" s="29" t="s">
        <v>18</v>
      </c>
      <c r="M5" s="9" t="s">
        <v>90</v>
      </c>
      <c r="N5" s="9">
        <v>3</v>
      </c>
      <c r="O5" s="9">
        <v>30</v>
      </c>
      <c r="P5" s="9">
        <f>N5*O5</f>
        <v>90</v>
      </c>
      <c r="Q5" s="9">
        <f>N5</f>
        <v>3</v>
      </c>
    </row>
    <row r="6" spans="1:17" x14ac:dyDescent="0.25">
      <c r="A6" s="30" t="s">
        <v>117</v>
      </c>
      <c r="B6" s="30" t="s">
        <v>114</v>
      </c>
      <c r="C6" t="s">
        <v>131</v>
      </c>
      <c r="D6">
        <v>2</v>
      </c>
      <c r="G6" s="18"/>
      <c r="M6" s="9" t="s">
        <v>83</v>
      </c>
      <c r="N6" s="9">
        <v>5</v>
      </c>
      <c r="O6" s="9">
        <v>25</v>
      </c>
      <c r="P6" s="9">
        <f t="shared" ref="P6:P9" si="0">N6*O6</f>
        <v>125</v>
      </c>
      <c r="Q6" s="9">
        <f>SUM(N6:N11)</f>
        <v>28</v>
      </c>
    </row>
    <row r="7" spans="1:17" x14ac:dyDescent="0.25">
      <c r="A7" s="30" t="s">
        <v>118</v>
      </c>
      <c r="B7" s="30" t="s">
        <v>24</v>
      </c>
      <c r="C7" t="s">
        <v>136</v>
      </c>
      <c r="D7">
        <v>1</v>
      </c>
      <c r="E7" s="14"/>
      <c r="M7" s="9" t="s">
        <v>84</v>
      </c>
      <c r="N7" s="9">
        <v>5</v>
      </c>
      <c r="O7" s="9">
        <v>25</v>
      </c>
      <c r="P7" s="9">
        <f t="shared" si="0"/>
        <v>125</v>
      </c>
      <c r="Q7" s="9"/>
    </row>
    <row r="8" spans="1:17" x14ac:dyDescent="0.25">
      <c r="A8" s="29" t="s">
        <v>119</v>
      </c>
      <c r="B8" s="29" t="s">
        <v>48</v>
      </c>
      <c r="M8" s="9" t="s">
        <v>85</v>
      </c>
      <c r="N8" s="9">
        <v>5</v>
      </c>
      <c r="O8" s="9">
        <v>25</v>
      </c>
      <c r="P8" s="9">
        <f t="shared" si="0"/>
        <v>125</v>
      </c>
      <c r="Q8" s="9"/>
    </row>
    <row r="9" spans="1:17" x14ac:dyDescent="0.25">
      <c r="A9" s="30" t="s">
        <v>120</v>
      </c>
      <c r="B9" s="30" t="s">
        <v>62</v>
      </c>
      <c r="C9" t="s">
        <v>90</v>
      </c>
      <c r="D9">
        <v>3</v>
      </c>
      <c r="J9" s="24"/>
      <c r="M9" s="9" t="s">
        <v>86</v>
      </c>
      <c r="N9" s="9">
        <v>5</v>
      </c>
      <c r="O9" s="9">
        <v>25</v>
      </c>
      <c r="P9" s="9">
        <f t="shared" si="0"/>
        <v>125</v>
      </c>
      <c r="Q9" s="9"/>
    </row>
    <row r="10" spans="1:17" x14ac:dyDescent="0.25">
      <c r="A10" s="30" t="s">
        <v>121</v>
      </c>
      <c r="B10" s="30" t="s">
        <v>24</v>
      </c>
      <c r="C10" t="s">
        <v>134</v>
      </c>
      <c r="D10">
        <v>1</v>
      </c>
      <c r="G10" s="18"/>
      <c r="M10" s="9" t="s">
        <v>133</v>
      </c>
      <c r="N10" s="9">
        <v>5</v>
      </c>
      <c r="O10" s="9">
        <v>25</v>
      </c>
      <c r="P10" s="9">
        <f>N10*O10</f>
        <v>125</v>
      </c>
      <c r="Q10" s="9"/>
    </row>
    <row r="11" spans="1:17" x14ac:dyDescent="0.25">
      <c r="A11" s="29" t="s">
        <v>122</v>
      </c>
      <c r="B11" s="29" t="s">
        <v>65</v>
      </c>
      <c r="M11" s="9" t="s">
        <v>132</v>
      </c>
      <c r="N11" s="9">
        <v>3</v>
      </c>
      <c r="O11" s="9">
        <v>25</v>
      </c>
      <c r="P11" s="9">
        <f>N11*O11</f>
        <v>75</v>
      </c>
      <c r="Q11" s="9"/>
    </row>
    <row r="12" spans="1:17" x14ac:dyDescent="0.25">
      <c r="A12" s="30" t="s">
        <v>123</v>
      </c>
      <c r="B12" s="30" t="s">
        <v>114</v>
      </c>
      <c r="C12" t="s">
        <v>82</v>
      </c>
      <c r="D12">
        <v>3</v>
      </c>
      <c r="I12" s="19"/>
      <c r="J12" s="24"/>
      <c r="M12" s="9" t="s">
        <v>81</v>
      </c>
      <c r="N12" s="9">
        <v>4</v>
      </c>
      <c r="O12" s="9">
        <v>15</v>
      </c>
      <c r="P12" s="9">
        <f>N12*O12</f>
        <v>60</v>
      </c>
      <c r="Q12" s="9">
        <v>6</v>
      </c>
    </row>
    <row r="13" spans="1:17" x14ac:dyDescent="0.25">
      <c r="A13" s="30" t="s">
        <v>124</v>
      </c>
      <c r="B13" s="30" t="s">
        <v>24</v>
      </c>
      <c r="C13" t="s">
        <v>134</v>
      </c>
      <c r="D13">
        <v>1</v>
      </c>
      <c r="K13" s="22"/>
      <c r="M13" s="9" t="s">
        <v>91</v>
      </c>
      <c r="N13" s="9">
        <v>2</v>
      </c>
      <c r="O13" s="9">
        <v>15</v>
      </c>
      <c r="P13" s="9">
        <f t="shared" ref="P13" si="1">N13*O13</f>
        <v>30</v>
      </c>
      <c r="Q13" s="7"/>
    </row>
    <row r="14" spans="1:17" x14ac:dyDescent="0.25">
      <c r="A14" s="29" t="s">
        <v>125</v>
      </c>
      <c r="B14" s="29" t="s">
        <v>74</v>
      </c>
    </row>
    <row r="15" spans="1:17" x14ac:dyDescent="0.25">
      <c r="A15" s="30" t="s">
        <v>126</v>
      </c>
      <c r="B15" s="30" t="s">
        <v>114</v>
      </c>
      <c r="N15">
        <f>SUM(N4:N13)</f>
        <v>39</v>
      </c>
      <c r="P15" s="9">
        <f>SUM(P4:P13)</f>
        <v>920</v>
      </c>
      <c r="Q15" t="s">
        <v>96</v>
      </c>
    </row>
    <row r="16" spans="1:17" x14ac:dyDescent="0.25">
      <c r="A16" s="30" t="s">
        <v>127</v>
      </c>
      <c r="B16" s="30" t="s">
        <v>24</v>
      </c>
      <c r="C16" t="s">
        <v>135</v>
      </c>
      <c r="D16">
        <v>1</v>
      </c>
      <c r="G16" s="18"/>
    </row>
    <row r="17" spans="1:17" x14ac:dyDescent="0.25">
      <c r="A17" s="30" t="s">
        <v>128</v>
      </c>
      <c r="B17" s="30" t="s">
        <v>129</v>
      </c>
    </row>
    <row r="18" spans="1:17" x14ac:dyDescent="0.25">
      <c r="A18" s="1"/>
      <c r="L18" s="7"/>
      <c r="M18" s="9" t="s">
        <v>98</v>
      </c>
      <c r="N18" s="9" t="s">
        <v>99</v>
      </c>
      <c r="O18" s="9" t="s">
        <v>82</v>
      </c>
      <c r="P18" s="9" t="s">
        <v>100</v>
      </c>
      <c r="Q18" s="9" t="s">
        <v>105</v>
      </c>
    </row>
    <row r="19" spans="1:17" x14ac:dyDescent="0.25">
      <c r="L19" s="13" t="s">
        <v>97</v>
      </c>
      <c r="M19" s="9"/>
      <c r="N19" s="9"/>
      <c r="O19" s="9">
        <v>5</v>
      </c>
      <c r="P19" s="9">
        <v>1</v>
      </c>
      <c r="Q19" s="9">
        <f>SUM(M19:P19)</f>
        <v>6</v>
      </c>
    </row>
    <row r="20" spans="1:17" x14ac:dyDescent="0.25">
      <c r="L20" s="15" t="s">
        <v>4</v>
      </c>
      <c r="M20" s="9"/>
      <c r="N20" s="9"/>
      <c r="O20" s="9">
        <v>5</v>
      </c>
      <c r="P20" s="9"/>
      <c r="Q20" s="9">
        <f t="shared" ref="Q20:Q25" si="2">SUM(M20:P20)</f>
        <v>5</v>
      </c>
    </row>
    <row r="21" spans="1:17" x14ac:dyDescent="0.25">
      <c r="L21" s="11" t="s">
        <v>5</v>
      </c>
      <c r="M21" s="9"/>
      <c r="N21" s="9"/>
      <c r="O21" s="9">
        <v>5</v>
      </c>
      <c r="P21" s="9"/>
      <c r="Q21" s="9">
        <f t="shared" si="2"/>
        <v>5</v>
      </c>
    </row>
    <row r="22" spans="1:17" x14ac:dyDescent="0.25">
      <c r="L22" s="23" t="s">
        <v>106</v>
      </c>
      <c r="M22" s="9">
        <v>3</v>
      </c>
      <c r="N22" s="9"/>
      <c r="O22" s="9">
        <v>3</v>
      </c>
      <c r="P22" s="9"/>
      <c r="Q22" s="9">
        <f t="shared" si="2"/>
        <v>6</v>
      </c>
    </row>
    <row r="23" spans="1:17" x14ac:dyDescent="0.25">
      <c r="L23" s="17" t="s">
        <v>7</v>
      </c>
      <c r="M23" s="9"/>
      <c r="N23" s="9">
        <v>2</v>
      </c>
      <c r="O23" s="9"/>
      <c r="P23" s="9">
        <v>4</v>
      </c>
      <c r="Q23" s="9">
        <f t="shared" si="2"/>
        <v>6</v>
      </c>
    </row>
    <row r="24" spans="1:17" x14ac:dyDescent="0.25">
      <c r="L24" s="10" t="s">
        <v>8</v>
      </c>
      <c r="M24" s="9"/>
      <c r="N24" s="9"/>
      <c r="O24" s="9">
        <v>5</v>
      </c>
      <c r="P24" s="9"/>
      <c r="Q24" s="9">
        <f t="shared" si="2"/>
        <v>5</v>
      </c>
    </row>
    <row r="25" spans="1:17" x14ac:dyDescent="0.25">
      <c r="L25" s="21" t="s">
        <v>9</v>
      </c>
      <c r="M25" s="9"/>
      <c r="N25" s="9"/>
      <c r="O25" s="9">
        <v>5</v>
      </c>
      <c r="P25" s="9">
        <v>1</v>
      </c>
      <c r="Q25" s="9">
        <f t="shared" si="2"/>
        <v>6</v>
      </c>
    </row>
    <row r="26" spans="1:17" x14ac:dyDescent="0.25">
      <c r="L26" s="7"/>
      <c r="M26" s="8"/>
      <c r="N26" s="8"/>
      <c r="O26" s="8"/>
      <c r="P26" s="8"/>
      <c r="Q26" s="8"/>
    </row>
    <row r="27" spans="1:17" x14ac:dyDescent="0.25">
      <c r="A27" s="1"/>
      <c r="Q27" s="9"/>
    </row>
    <row r="29" spans="1:17" x14ac:dyDescent="0.25">
      <c r="B29" s="9"/>
    </row>
    <row r="32" spans="1:17" x14ac:dyDescent="0.25">
      <c r="A32" s="1"/>
    </row>
    <row r="35" spans="1:1" x14ac:dyDescent="0.25">
      <c r="A35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6"/>
  <sheetViews>
    <sheetView tabSelected="1" zoomScale="90" zoomScaleNormal="90" workbookViewId="0">
      <selection activeCell="D23" sqref="D23"/>
    </sheetView>
  </sheetViews>
  <sheetFormatPr defaultRowHeight="15" x14ac:dyDescent="0.25"/>
  <cols>
    <col min="1" max="1" width="12.42578125" customWidth="1"/>
    <col min="2" max="2" width="24" customWidth="1"/>
    <col min="3" max="3" width="17.28515625" style="9" customWidth="1"/>
    <col min="4" max="4" width="12" style="9" customWidth="1"/>
    <col min="5" max="5" width="12" style="49" customWidth="1"/>
    <col min="14" max="14" width="15" customWidth="1"/>
    <col min="15" max="15" width="11.85546875" customWidth="1"/>
    <col min="16" max="16" width="9.7109375" customWidth="1"/>
    <col min="17" max="17" width="11" customWidth="1"/>
    <col min="18" max="19" width="10.140625" customWidth="1"/>
  </cols>
  <sheetData>
    <row r="1" spans="1:20" x14ac:dyDescent="0.25">
      <c r="A1" s="31" t="s">
        <v>0</v>
      </c>
      <c r="B1" s="31" t="s">
        <v>1</v>
      </c>
      <c r="C1" s="8" t="s">
        <v>2</v>
      </c>
      <c r="D1" s="8" t="s">
        <v>3</v>
      </c>
      <c r="E1" s="50" t="s">
        <v>274</v>
      </c>
      <c r="F1" s="1" t="s">
        <v>97</v>
      </c>
      <c r="G1" s="1" t="s">
        <v>107</v>
      </c>
      <c r="H1" s="1" t="s">
        <v>7</v>
      </c>
      <c r="I1" s="1" t="s">
        <v>8</v>
      </c>
      <c r="J1" s="1" t="s">
        <v>5</v>
      </c>
      <c r="K1" s="1" t="s">
        <v>106</v>
      </c>
      <c r="L1" s="1" t="s">
        <v>9</v>
      </c>
    </row>
    <row r="2" spans="1:20" x14ac:dyDescent="0.25">
      <c r="A2" s="29" t="s">
        <v>138</v>
      </c>
      <c r="B2" s="29" t="s">
        <v>18</v>
      </c>
      <c r="F2" s="19"/>
      <c r="G2" s="19"/>
      <c r="H2" s="19"/>
      <c r="I2" s="19"/>
      <c r="J2" s="19"/>
      <c r="K2" s="19"/>
      <c r="L2" s="19"/>
      <c r="N2" s="8" t="s">
        <v>194</v>
      </c>
      <c r="O2" s="8" t="s">
        <v>92</v>
      </c>
      <c r="P2" s="8" t="s">
        <v>94</v>
      </c>
      <c r="Q2" s="8" t="s">
        <v>95</v>
      </c>
      <c r="R2" s="9"/>
      <c r="S2" s="9"/>
    </row>
    <row r="3" spans="1:20" x14ac:dyDescent="0.25">
      <c r="A3" s="30" t="s">
        <v>139</v>
      </c>
      <c r="B3" s="30" t="s">
        <v>114</v>
      </c>
      <c r="C3" s="9" t="s">
        <v>131</v>
      </c>
      <c r="D3" s="9">
        <v>8</v>
      </c>
      <c r="E3" s="49">
        <v>8</v>
      </c>
      <c r="F3" s="19"/>
      <c r="G3" s="19"/>
      <c r="H3" s="19"/>
      <c r="I3" s="19"/>
      <c r="J3" s="19"/>
      <c r="K3" s="24"/>
      <c r="L3" s="19"/>
      <c r="N3" s="9" t="s">
        <v>80</v>
      </c>
      <c r="O3" s="9">
        <v>10</v>
      </c>
      <c r="P3" s="9">
        <v>20</v>
      </c>
      <c r="Q3" s="9">
        <f>O3*P3</f>
        <v>200</v>
      </c>
      <c r="R3" s="9"/>
      <c r="S3" s="9"/>
    </row>
    <row r="4" spans="1:20" x14ac:dyDescent="0.25">
      <c r="A4" s="30" t="s">
        <v>140</v>
      </c>
      <c r="B4" s="30" t="s">
        <v>24</v>
      </c>
      <c r="C4" s="9" t="s">
        <v>134</v>
      </c>
      <c r="D4" s="9">
        <v>2</v>
      </c>
      <c r="E4" s="49">
        <v>2</v>
      </c>
      <c r="F4" s="19"/>
      <c r="G4" s="19"/>
      <c r="H4" s="19"/>
      <c r="I4" s="20"/>
      <c r="J4" s="19"/>
      <c r="K4" s="19"/>
      <c r="L4" s="19"/>
      <c r="N4" s="9" t="s">
        <v>90</v>
      </c>
      <c r="O4" s="9">
        <f>6+3+1+2</f>
        <v>12</v>
      </c>
      <c r="P4" s="9">
        <v>30</v>
      </c>
      <c r="Q4" s="9">
        <f>O4*P4</f>
        <v>360</v>
      </c>
      <c r="R4" s="9"/>
      <c r="S4" s="9"/>
    </row>
    <row r="5" spans="1:20" x14ac:dyDescent="0.25">
      <c r="A5" s="29" t="s">
        <v>141</v>
      </c>
      <c r="B5" s="29" t="s">
        <v>48</v>
      </c>
      <c r="F5" s="19"/>
      <c r="G5" s="19"/>
      <c r="H5" s="19"/>
      <c r="I5" s="19"/>
      <c r="J5" s="19"/>
      <c r="K5" s="19"/>
      <c r="L5" s="19"/>
      <c r="N5" s="9" t="s">
        <v>196</v>
      </c>
      <c r="O5" s="9">
        <f>8+6+6+4</f>
        <v>24</v>
      </c>
      <c r="P5" s="9">
        <v>25</v>
      </c>
      <c r="Q5" s="9">
        <f t="shared" ref="Q5:Q6" si="0">O5*P5</f>
        <v>600</v>
      </c>
      <c r="R5" s="9"/>
      <c r="S5" s="9"/>
    </row>
    <row r="6" spans="1:20" x14ac:dyDescent="0.25">
      <c r="A6" s="29" t="s">
        <v>142</v>
      </c>
      <c r="B6" s="29" t="s">
        <v>114</v>
      </c>
      <c r="F6" s="19"/>
      <c r="G6" s="19"/>
      <c r="H6" s="19"/>
      <c r="I6" s="19"/>
      <c r="J6" s="19"/>
      <c r="K6" s="19"/>
      <c r="L6" s="19"/>
      <c r="N6" s="9" t="s">
        <v>134</v>
      </c>
      <c r="O6" s="9">
        <f>2+3+3+20+4+5+4</f>
        <v>41</v>
      </c>
      <c r="P6" s="9">
        <v>15</v>
      </c>
      <c r="Q6" s="9">
        <f t="shared" si="0"/>
        <v>615</v>
      </c>
      <c r="R6" s="9"/>
      <c r="S6" s="9"/>
    </row>
    <row r="7" spans="1:20" x14ac:dyDescent="0.25">
      <c r="A7" s="30" t="s">
        <v>143</v>
      </c>
      <c r="B7" s="30" t="s">
        <v>144</v>
      </c>
      <c r="C7" s="9" t="s">
        <v>90</v>
      </c>
      <c r="D7" s="9">
        <v>6</v>
      </c>
      <c r="E7" s="49">
        <v>6</v>
      </c>
      <c r="F7" s="19"/>
      <c r="G7" s="16"/>
      <c r="H7" s="19"/>
      <c r="I7" s="19"/>
      <c r="J7" s="19"/>
      <c r="K7" s="19"/>
      <c r="L7" s="19"/>
      <c r="N7" s="9" t="s">
        <v>195</v>
      </c>
      <c r="O7" s="9">
        <f>7+16+48+32+16+8+8+3+4+10</f>
        <v>152</v>
      </c>
      <c r="P7" s="9">
        <v>22</v>
      </c>
      <c r="Q7" s="9">
        <f>O7*P7</f>
        <v>3344</v>
      </c>
      <c r="R7" s="9"/>
      <c r="S7" s="9"/>
    </row>
    <row r="8" spans="1:20" x14ac:dyDescent="0.25">
      <c r="A8" s="30" t="s">
        <v>145</v>
      </c>
      <c r="B8" s="30" t="s">
        <v>146</v>
      </c>
      <c r="C8" s="9" t="s">
        <v>90</v>
      </c>
      <c r="D8" s="9">
        <v>3</v>
      </c>
      <c r="E8" s="49">
        <v>3</v>
      </c>
      <c r="F8" s="19"/>
      <c r="G8" s="16"/>
      <c r="H8" s="19"/>
      <c r="I8" s="19"/>
      <c r="J8" s="19"/>
      <c r="K8" s="19"/>
      <c r="L8" s="19"/>
      <c r="N8" s="9"/>
      <c r="O8" s="9">
        <f>SUM(O3:O7)</f>
        <v>239</v>
      </c>
      <c r="P8" s="9"/>
      <c r="Q8" s="9">
        <f>SUM(Q3:Q7)</f>
        <v>5119</v>
      </c>
      <c r="R8" s="9" t="s">
        <v>197</v>
      </c>
      <c r="S8" s="9"/>
    </row>
    <row r="9" spans="1:20" x14ac:dyDescent="0.25">
      <c r="A9" s="30" t="s">
        <v>147</v>
      </c>
      <c r="B9" s="30" t="s">
        <v>24</v>
      </c>
      <c r="C9" s="9" t="s">
        <v>134</v>
      </c>
      <c r="D9" s="9">
        <v>3</v>
      </c>
      <c r="E9" s="49">
        <v>3</v>
      </c>
      <c r="F9" s="19"/>
      <c r="G9" s="19"/>
      <c r="H9" s="19"/>
      <c r="I9" s="19"/>
      <c r="J9" s="19"/>
      <c r="K9" s="24"/>
      <c r="L9" s="19"/>
      <c r="N9" s="9"/>
      <c r="O9" s="9">
        <f>O8/7</f>
        <v>34.142857142857146</v>
      </c>
      <c r="P9" s="9"/>
      <c r="Q9" s="9"/>
      <c r="R9" s="9"/>
      <c r="S9" s="9"/>
    </row>
    <row r="10" spans="1:20" x14ac:dyDescent="0.25">
      <c r="A10" s="29" t="s">
        <v>148</v>
      </c>
      <c r="B10" s="29" t="s">
        <v>37</v>
      </c>
      <c r="F10" s="19"/>
      <c r="G10" s="19"/>
      <c r="H10" s="19"/>
      <c r="I10" s="19"/>
      <c r="J10" s="19"/>
      <c r="K10" s="19"/>
      <c r="L10" s="19"/>
      <c r="N10" s="9"/>
      <c r="O10" s="9"/>
      <c r="P10" s="9"/>
      <c r="Q10" s="9"/>
      <c r="R10" s="9"/>
      <c r="S10" s="9"/>
    </row>
    <row r="11" spans="1:20" x14ac:dyDescent="0.25">
      <c r="A11" s="30" t="s">
        <v>149</v>
      </c>
      <c r="B11" s="30" t="s">
        <v>114</v>
      </c>
      <c r="C11" s="9" t="s">
        <v>82</v>
      </c>
      <c r="D11" s="9">
        <v>8</v>
      </c>
      <c r="E11" s="49">
        <v>8</v>
      </c>
      <c r="F11" s="19"/>
      <c r="G11" s="19"/>
      <c r="H11" s="19"/>
      <c r="I11" s="19"/>
      <c r="J11" s="19"/>
      <c r="K11" s="24"/>
      <c r="L11" s="19"/>
      <c r="N11" s="9"/>
      <c r="O11" s="9"/>
      <c r="P11" s="9"/>
      <c r="Q11" s="9"/>
      <c r="R11" s="9"/>
      <c r="S11" s="9"/>
    </row>
    <row r="12" spans="1:20" x14ac:dyDescent="0.25">
      <c r="A12" s="30" t="s">
        <v>150</v>
      </c>
      <c r="B12" s="30" t="s">
        <v>24</v>
      </c>
      <c r="C12" s="9" t="s">
        <v>134</v>
      </c>
      <c r="D12" s="9">
        <v>3</v>
      </c>
      <c r="E12" s="49">
        <v>3</v>
      </c>
      <c r="F12" s="19"/>
      <c r="G12" s="19"/>
      <c r="H12" s="18"/>
      <c r="I12" s="19"/>
      <c r="J12" s="19"/>
      <c r="K12" s="19"/>
      <c r="L12" s="19"/>
      <c r="N12" s="9"/>
      <c r="O12" s="9"/>
      <c r="P12" s="9"/>
      <c r="Q12" s="9"/>
      <c r="R12" s="7"/>
      <c r="S12" s="7"/>
    </row>
    <row r="13" spans="1:20" x14ac:dyDescent="0.25">
      <c r="A13" s="29" t="s">
        <v>151</v>
      </c>
      <c r="B13" s="29" t="s">
        <v>152</v>
      </c>
      <c r="F13" s="19"/>
      <c r="G13" s="19"/>
      <c r="H13" s="19"/>
      <c r="I13" s="19"/>
      <c r="J13" s="19"/>
      <c r="K13" s="19"/>
      <c r="L13" s="19"/>
      <c r="N13" s="7"/>
      <c r="O13" s="9" t="s">
        <v>98</v>
      </c>
      <c r="P13" s="9" t="s">
        <v>99</v>
      </c>
      <c r="Q13" s="9" t="s">
        <v>82</v>
      </c>
      <c r="R13" s="9" t="s">
        <v>100</v>
      </c>
      <c r="S13" s="9" t="s">
        <v>195</v>
      </c>
      <c r="T13" s="9" t="s">
        <v>105</v>
      </c>
    </row>
    <row r="14" spans="1:20" ht="30" x14ac:dyDescent="0.25">
      <c r="A14" s="30" t="s">
        <v>153</v>
      </c>
      <c r="B14" s="30" t="s">
        <v>154</v>
      </c>
      <c r="C14" s="33" t="s">
        <v>185</v>
      </c>
      <c r="D14" s="33" t="s">
        <v>280</v>
      </c>
      <c r="E14" s="33">
        <v>9</v>
      </c>
      <c r="F14" s="14" t="s">
        <v>201</v>
      </c>
      <c r="G14" s="19"/>
      <c r="H14" s="18" t="s">
        <v>199</v>
      </c>
      <c r="I14" s="19"/>
      <c r="J14" s="19"/>
      <c r="K14" s="19"/>
      <c r="L14" s="19"/>
      <c r="N14" s="13" t="s">
        <v>97</v>
      </c>
      <c r="O14" s="9">
        <v>3</v>
      </c>
      <c r="P14" s="9"/>
      <c r="Q14" s="9"/>
      <c r="R14" s="9"/>
      <c r="S14" s="9">
        <v>31</v>
      </c>
      <c r="T14" s="9">
        <f>SUM(O14:S14)</f>
        <v>34</v>
      </c>
    </row>
    <row r="15" spans="1:20" ht="30" x14ac:dyDescent="0.25">
      <c r="A15" s="29" t="s">
        <v>155</v>
      </c>
      <c r="B15" s="29" t="s">
        <v>156</v>
      </c>
      <c r="D15" s="33"/>
      <c r="E15" s="33"/>
      <c r="F15" s="19"/>
      <c r="G15" s="19"/>
      <c r="H15" s="19"/>
      <c r="I15" s="19"/>
      <c r="J15" s="19"/>
      <c r="K15" s="19"/>
      <c r="L15" s="19"/>
      <c r="N15" s="15" t="s">
        <v>4</v>
      </c>
      <c r="O15" s="9">
        <v>9</v>
      </c>
      <c r="P15" s="9"/>
      <c r="Q15" s="9"/>
      <c r="R15" s="9"/>
      <c r="S15" s="9">
        <v>31</v>
      </c>
      <c r="T15" s="9">
        <f t="shared" ref="T15:T19" si="1">SUM(O15:S15)</f>
        <v>40</v>
      </c>
    </row>
    <row r="16" spans="1:20" ht="30" x14ac:dyDescent="0.25">
      <c r="A16" s="30" t="s">
        <v>157</v>
      </c>
      <c r="B16" s="30" t="s">
        <v>158</v>
      </c>
      <c r="C16" s="9" t="s">
        <v>186</v>
      </c>
      <c r="D16" s="9">
        <v>4</v>
      </c>
      <c r="E16" s="49">
        <v>16</v>
      </c>
      <c r="F16" s="14"/>
      <c r="G16" s="16"/>
      <c r="H16" s="19"/>
      <c r="I16" s="19"/>
      <c r="J16" s="12"/>
      <c r="K16" s="19"/>
      <c r="L16" s="22"/>
      <c r="N16" s="11" t="s">
        <v>5</v>
      </c>
      <c r="O16" s="9"/>
      <c r="P16" s="9"/>
      <c r="Q16" s="9"/>
      <c r="R16" s="9"/>
      <c r="S16" s="9">
        <v>32</v>
      </c>
      <c r="T16" s="9">
        <f>SUM(O16:S16)</f>
        <v>32</v>
      </c>
    </row>
    <row r="17" spans="1:20" x14ac:dyDescent="0.25">
      <c r="A17" s="30" t="s">
        <v>159</v>
      </c>
      <c r="B17" s="30" t="s">
        <v>160</v>
      </c>
      <c r="C17" s="9" t="s">
        <v>186</v>
      </c>
      <c r="D17" s="34">
        <v>12</v>
      </c>
      <c r="E17" s="34">
        <v>48</v>
      </c>
      <c r="F17" s="38"/>
      <c r="G17" s="40"/>
      <c r="H17" s="37"/>
      <c r="I17" s="37"/>
      <c r="J17" s="41"/>
      <c r="K17" s="19"/>
      <c r="L17" s="22"/>
      <c r="N17" s="23" t="s">
        <v>106</v>
      </c>
      <c r="O17" s="9"/>
      <c r="P17" s="9">
        <v>8</v>
      </c>
      <c r="Q17" s="9">
        <v>8</v>
      </c>
      <c r="R17" s="9">
        <v>17</v>
      </c>
      <c r="S17" s="9"/>
      <c r="T17" s="9">
        <f t="shared" si="1"/>
        <v>33</v>
      </c>
    </row>
    <row r="18" spans="1:20" ht="30" x14ac:dyDescent="0.25">
      <c r="A18" s="30" t="s">
        <v>161</v>
      </c>
      <c r="B18" s="30" t="s">
        <v>162</v>
      </c>
      <c r="C18" s="9" t="s">
        <v>186</v>
      </c>
      <c r="D18" s="34">
        <v>8</v>
      </c>
      <c r="E18" s="34">
        <v>32</v>
      </c>
      <c r="F18" s="38"/>
      <c r="G18" s="28"/>
      <c r="H18" s="42"/>
      <c r="I18" s="37"/>
      <c r="J18" s="41"/>
      <c r="K18" s="32"/>
      <c r="L18" s="22"/>
      <c r="N18" s="17" t="s">
        <v>7</v>
      </c>
      <c r="O18" s="9"/>
      <c r="P18" s="9">
        <v>2</v>
      </c>
      <c r="Q18" s="9">
        <v>12</v>
      </c>
      <c r="R18" s="9">
        <v>3</v>
      </c>
      <c r="S18" s="9">
        <v>16</v>
      </c>
      <c r="T18" s="9">
        <f>SUM(O18:S18)</f>
        <v>33</v>
      </c>
    </row>
    <row r="19" spans="1:20" x14ac:dyDescent="0.25">
      <c r="A19" s="30" t="s">
        <v>163</v>
      </c>
      <c r="B19" s="30" t="s">
        <v>164</v>
      </c>
      <c r="C19" s="9" t="s">
        <v>282</v>
      </c>
      <c r="D19" s="34">
        <v>8</v>
      </c>
      <c r="E19" s="34">
        <v>16</v>
      </c>
      <c r="F19" s="36"/>
      <c r="G19" s="30"/>
      <c r="H19" s="42"/>
      <c r="I19" s="37"/>
      <c r="J19" s="37"/>
      <c r="L19" s="22"/>
      <c r="N19" s="10" t="s">
        <v>8</v>
      </c>
      <c r="O19" s="9"/>
      <c r="P19" s="9"/>
      <c r="Q19" s="9">
        <v>4</v>
      </c>
      <c r="R19" s="9">
        <v>16</v>
      </c>
      <c r="S19" s="9">
        <v>10</v>
      </c>
      <c r="T19" s="9">
        <f t="shared" si="1"/>
        <v>30</v>
      </c>
    </row>
    <row r="20" spans="1:20" x14ac:dyDescent="0.25">
      <c r="A20" s="29" t="s">
        <v>165</v>
      </c>
      <c r="B20" s="29" t="s">
        <v>166</v>
      </c>
      <c r="C20" s="34"/>
      <c r="D20" s="34"/>
      <c r="E20" s="34"/>
      <c r="F20" s="30"/>
      <c r="G20" s="30"/>
      <c r="H20" s="28"/>
      <c r="N20" s="21" t="s">
        <v>9</v>
      </c>
      <c r="O20" s="9"/>
      <c r="P20" s="9"/>
      <c r="Q20" s="9"/>
      <c r="R20" s="9">
        <v>5</v>
      </c>
      <c r="S20" s="9">
        <v>32</v>
      </c>
      <c r="T20" s="9">
        <f>SUM(O20:S20)</f>
        <v>37</v>
      </c>
    </row>
    <row r="21" spans="1:20" ht="30" x14ac:dyDescent="0.25">
      <c r="A21" s="30" t="s">
        <v>167</v>
      </c>
      <c r="B21" s="30" t="s">
        <v>168</v>
      </c>
      <c r="C21" s="34" t="s">
        <v>187</v>
      </c>
      <c r="D21" s="34" t="s">
        <v>288</v>
      </c>
      <c r="E21" s="34">
        <v>14</v>
      </c>
      <c r="F21" s="29"/>
      <c r="G21" s="37"/>
      <c r="H21" s="42" t="s">
        <v>200</v>
      </c>
      <c r="I21" s="19"/>
      <c r="J21" s="12" t="s">
        <v>201</v>
      </c>
      <c r="L21" s="19"/>
      <c r="N21" s="7"/>
      <c r="O21" s="8">
        <f t="shared" ref="O21:S21" si="2">SUM(O14:O20)</f>
        <v>12</v>
      </c>
      <c r="P21" s="8">
        <f t="shared" si="2"/>
        <v>10</v>
      </c>
      <c r="Q21" s="8">
        <f t="shared" si="2"/>
        <v>24</v>
      </c>
      <c r="R21" s="8">
        <f t="shared" si="2"/>
        <v>41</v>
      </c>
      <c r="S21" s="8">
        <f t="shared" si="2"/>
        <v>152</v>
      </c>
      <c r="T21" s="8">
        <f>SUM(T14:T20)</f>
        <v>239</v>
      </c>
    </row>
    <row r="22" spans="1:20" ht="30" x14ac:dyDescent="0.25">
      <c r="A22" s="30" t="s">
        <v>169</v>
      </c>
      <c r="B22" s="30" t="s">
        <v>170</v>
      </c>
      <c r="C22" s="34" t="s">
        <v>187</v>
      </c>
      <c r="D22" s="34" t="s">
        <v>288</v>
      </c>
      <c r="E22" s="34">
        <v>14</v>
      </c>
      <c r="F22" s="30"/>
      <c r="G22" s="40"/>
      <c r="H22" s="42" t="s">
        <v>200</v>
      </c>
      <c r="I22" s="19"/>
      <c r="L22" s="19"/>
    </row>
    <row r="23" spans="1:20" ht="30" x14ac:dyDescent="0.25">
      <c r="A23" s="30" t="s">
        <v>171</v>
      </c>
      <c r="B23" s="30" t="s">
        <v>172</v>
      </c>
      <c r="C23" s="34" t="s">
        <v>188</v>
      </c>
      <c r="D23" s="34" t="s">
        <v>189</v>
      </c>
      <c r="E23" s="34">
        <v>4</v>
      </c>
      <c r="F23" s="38" t="s">
        <v>198</v>
      </c>
      <c r="G23" s="40"/>
      <c r="H23" s="28"/>
      <c r="L23" s="19"/>
    </row>
    <row r="24" spans="1:20" ht="30" x14ac:dyDescent="0.25">
      <c r="A24" s="30" t="s">
        <v>173</v>
      </c>
      <c r="B24" s="30" t="s">
        <v>58</v>
      </c>
      <c r="C24" s="34" t="s">
        <v>188</v>
      </c>
      <c r="D24" s="34" t="s">
        <v>190</v>
      </c>
      <c r="E24" s="34">
        <v>6</v>
      </c>
      <c r="F24" s="38" t="s">
        <v>198</v>
      </c>
      <c r="G24" s="39"/>
      <c r="H24" s="28"/>
    </row>
    <row r="25" spans="1:20" x14ac:dyDescent="0.25">
      <c r="A25" s="30" t="s">
        <v>174</v>
      </c>
      <c r="B25" s="30" t="s">
        <v>24</v>
      </c>
      <c r="C25" s="34" t="s">
        <v>89</v>
      </c>
      <c r="D25" s="34">
        <v>10</v>
      </c>
      <c r="E25" s="34">
        <v>20</v>
      </c>
      <c r="F25" s="36"/>
      <c r="G25" s="36"/>
      <c r="H25" s="28"/>
      <c r="I25" s="20"/>
      <c r="K25" s="24"/>
    </row>
    <row r="26" spans="1:20" x14ac:dyDescent="0.25">
      <c r="A26" s="29" t="s">
        <v>175</v>
      </c>
      <c r="B26" s="29" t="s">
        <v>65</v>
      </c>
      <c r="C26" s="34"/>
      <c r="D26" s="34"/>
      <c r="E26" s="34"/>
      <c r="F26" s="30"/>
      <c r="G26" s="30"/>
      <c r="H26" s="28"/>
    </row>
    <row r="27" spans="1:20" x14ac:dyDescent="0.25">
      <c r="A27" s="29" t="s">
        <v>176</v>
      </c>
      <c r="B27" s="29" t="s">
        <v>114</v>
      </c>
      <c r="C27" s="35"/>
      <c r="D27" s="35"/>
      <c r="E27" s="35"/>
      <c r="F27" s="29"/>
      <c r="G27" s="28"/>
      <c r="H27" s="28"/>
    </row>
    <row r="28" spans="1:20" ht="30" x14ac:dyDescent="0.25">
      <c r="A28" s="30" t="s">
        <v>177</v>
      </c>
      <c r="B28" s="30" t="s">
        <v>178</v>
      </c>
      <c r="C28" s="34" t="s">
        <v>191</v>
      </c>
      <c r="D28" s="34" t="s">
        <v>192</v>
      </c>
      <c r="E28" s="34">
        <v>8</v>
      </c>
      <c r="F28" s="29"/>
      <c r="G28" s="28"/>
      <c r="H28" s="28"/>
      <c r="I28" s="20" t="s">
        <v>202</v>
      </c>
      <c r="K28" s="24" t="s">
        <v>203</v>
      </c>
    </row>
    <row r="29" spans="1:20" x14ac:dyDescent="0.25">
      <c r="A29" s="30" t="s">
        <v>179</v>
      </c>
      <c r="B29" s="30" t="s">
        <v>180</v>
      </c>
      <c r="C29" s="34" t="s">
        <v>193</v>
      </c>
      <c r="D29" s="34">
        <v>10</v>
      </c>
      <c r="E29" s="34">
        <v>10</v>
      </c>
      <c r="F29" s="30"/>
      <c r="G29" s="28"/>
      <c r="H29" s="28"/>
      <c r="I29" s="20"/>
    </row>
    <row r="30" spans="1:20" x14ac:dyDescent="0.25">
      <c r="A30" s="30" t="s">
        <v>181</v>
      </c>
      <c r="B30" s="30" t="s">
        <v>24</v>
      </c>
      <c r="C30" s="34" t="s">
        <v>134</v>
      </c>
      <c r="D30" s="34">
        <v>5</v>
      </c>
      <c r="E30" s="34">
        <v>5</v>
      </c>
      <c r="F30" s="30"/>
      <c r="G30" s="28"/>
      <c r="H30" s="28"/>
      <c r="J30" s="22"/>
    </row>
    <row r="31" spans="1:20" x14ac:dyDescent="0.25">
      <c r="A31" s="29" t="s">
        <v>182</v>
      </c>
      <c r="B31" s="29" t="s">
        <v>74</v>
      </c>
      <c r="C31" s="34"/>
      <c r="D31" s="34"/>
      <c r="E31" s="34"/>
      <c r="F31" s="30"/>
      <c r="G31" s="30"/>
      <c r="H31" s="28"/>
    </row>
    <row r="32" spans="1:20" x14ac:dyDescent="0.25">
      <c r="A32" s="30" t="s">
        <v>183</v>
      </c>
      <c r="B32" s="30" t="s">
        <v>114</v>
      </c>
      <c r="C32" s="35"/>
      <c r="D32" s="35"/>
      <c r="E32" s="35"/>
      <c r="F32" s="29"/>
      <c r="G32" s="28"/>
      <c r="H32" s="28"/>
    </row>
    <row r="33" spans="1:9" x14ac:dyDescent="0.25">
      <c r="A33" s="30" t="s">
        <v>184</v>
      </c>
      <c r="B33" s="30" t="s">
        <v>24</v>
      </c>
      <c r="C33" s="34" t="s">
        <v>134</v>
      </c>
      <c r="D33" s="34">
        <v>4</v>
      </c>
      <c r="E33" s="34">
        <v>4</v>
      </c>
      <c r="F33" s="30"/>
      <c r="G33" s="28"/>
      <c r="H33" s="28"/>
      <c r="I33" s="20"/>
    </row>
    <row r="34" spans="1:9" x14ac:dyDescent="0.25">
      <c r="A34" s="30"/>
      <c r="B34" s="30"/>
      <c r="C34" s="34"/>
      <c r="D34" s="34"/>
      <c r="E34" s="34"/>
      <c r="F34" s="30"/>
      <c r="G34" s="30"/>
      <c r="H34" s="28"/>
    </row>
    <row r="35" spans="1:9" x14ac:dyDescent="0.25">
      <c r="A35" s="28"/>
      <c r="B35" s="28"/>
      <c r="C35" s="34"/>
      <c r="D35" s="34"/>
      <c r="E35" s="34">
        <f>SUM(E2:E34)</f>
        <v>239</v>
      </c>
      <c r="F35" s="30"/>
      <c r="G35" s="30"/>
      <c r="H35" s="28"/>
    </row>
    <row r="36" spans="1:9" x14ac:dyDescent="0.25">
      <c r="A36" s="30"/>
      <c r="B36" s="30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8"/>
  <sheetViews>
    <sheetView topLeftCell="C16" workbookViewId="0">
      <selection activeCell="N30" sqref="N30"/>
    </sheetView>
  </sheetViews>
  <sheetFormatPr defaultRowHeight="15" x14ac:dyDescent="0.25"/>
  <cols>
    <col min="1" max="1" width="17.28515625" customWidth="1"/>
    <col min="2" max="2" width="20.85546875" customWidth="1"/>
    <col min="3" max="3" width="18.140625" customWidth="1"/>
    <col min="4" max="5" width="11.5703125" customWidth="1"/>
    <col min="6" max="6" width="5.140625" customWidth="1"/>
    <col min="7" max="7" width="5.28515625" customWidth="1"/>
    <col min="8" max="8" width="4.5703125" customWidth="1"/>
    <col min="9" max="9" width="7.28515625" customWidth="1"/>
    <col min="10" max="10" width="7.85546875" customWidth="1"/>
    <col min="11" max="11" width="6.85546875" customWidth="1"/>
    <col min="12" max="12" width="8.42578125" customWidth="1"/>
    <col min="14" max="14" width="14.28515625" customWidth="1"/>
    <col min="16" max="16" width="14" customWidth="1"/>
    <col min="18" max="18" width="8.42578125" customWidth="1"/>
  </cols>
  <sheetData>
    <row r="1" spans="1:21" x14ac:dyDescent="0.25">
      <c r="A1" s="51" t="s">
        <v>290</v>
      </c>
      <c r="B1" s="51" t="s">
        <v>291</v>
      </c>
      <c r="C1" s="8" t="s">
        <v>2</v>
      </c>
      <c r="D1" s="8" t="s">
        <v>3</v>
      </c>
      <c r="E1" s="50" t="s">
        <v>285</v>
      </c>
      <c r="F1" s="1" t="s">
        <v>97</v>
      </c>
      <c r="G1" s="1" t="s">
        <v>107</v>
      </c>
      <c r="H1" s="1" t="s">
        <v>7</v>
      </c>
      <c r="I1" s="1" t="s">
        <v>8</v>
      </c>
      <c r="J1" s="1" t="s">
        <v>5</v>
      </c>
      <c r="K1" s="1" t="s">
        <v>106</v>
      </c>
      <c r="L1" s="1" t="s">
        <v>9</v>
      </c>
    </row>
    <row r="2" spans="1:21" x14ac:dyDescent="0.25">
      <c r="A2" s="29" t="s">
        <v>204</v>
      </c>
      <c r="B2" s="29" t="s">
        <v>18</v>
      </c>
      <c r="C2" s="43"/>
      <c r="D2" s="43"/>
      <c r="E2" s="43"/>
      <c r="F2" s="19"/>
      <c r="G2" s="19"/>
      <c r="H2" s="19"/>
      <c r="I2" s="19"/>
      <c r="J2" s="19"/>
      <c r="K2" s="19"/>
      <c r="L2" s="19"/>
      <c r="N2" s="8" t="s">
        <v>194</v>
      </c>
      <c r="O2" s="8" t="s">
        <v>92</v>
      </c>
      <c r="P2" s="8" t="s">
        <v>94</v>
      </c>
      <c r="Q2" s="8" t="s">
        <v>95</v>
      </c>
      <c r="R2" s="8"/>
      <c r="S2" s="9"/>
      <c r="T2" s="9"/>
    </row>
    <row r="3" spans="1:21" x14ac:dyDescent="0.25">
      <c r="A3" s="30" t="s">
        <v>205</v>
      </c>
      <c r="B3" s="30" t="s">
        <v>114</v>
      </c>
      <c r="C3" s="43" t="s">
        <v>80</v>
      </c>
      <c r="D3" s="43">
        <v>3</v>
      </c>
      <c r="E3" s="43">
        <v>3</v>
      </c>
      <c r="F3" s="19"/>
      <c r="G3" s="16"/>
      <c r="H3" s="19"/>
      <c r="I3" s="19"/>
      <c r="J3" s="19"/>
      <c r="K3" s="19"/>
      <c r="L3" s="19"/>
      <c r="N3" s="9" t="s">
        <v>80</v>
      </c>
      <c r="O3" s="9">
        <f>3+4</f>
        <v>7</v>
      </c>
      <c r="P3" s="9">
        <v>20</v>
      </c>
      <c r="Q3" s="9">
        <f>O3*P3</f>
        <v>140</v>
      </c>
      <c r="R3" s="9"/>
      <c r="S3" s="9"/>
      <c r="T3" s="9"/>
    </row>
    <row r="4" spans="1:21" x14ac:dyDescent="0.25">
      <c r="A4" s="30" t="s">
        <v>206</v>
      </c>
      <c r="B4" s="30" t="s">
        <v>24</v>
      </c>
      <c r="C4" s="43" t="s">
        <v>134</v>
      </c>
      <c r="D4" s="43">
        <v>1</v>
      </c>
      <c r="E4" s="43">
        <v>1</v>
      </c>
      <c r="F4" s="19"/>
      <c r="G4" s="19"/>
      <c r="H4" s="19"/>
      <c r="I4" s="20"/>
      <c r="J4" s="19"/>
      <c r="K4" s="19"/>
      <c r="L4" s="19"/>
      <c r="N4" s="9" t="s">
        <v>90</v>
      </c>
      <c r="O4" s="9">
        <f>6+2</f>
        <v>8</v>
      </c>
      <c r="P4" s="9">
        <v>30</v>
      </c>
      <c r="Q4" s="9">
        <f>O4*P4</f>
        <v>240</v>
      </c>
      <c r="R4" s="9"/>
      <c r="S4" s="9"/>
      <c r="T4" s="9"/>
    </row>
    <row r="5" spans="1:21" x14ac:dyDescent="0.25">
      <c r="A5" s="29" t="s">
        <v>207</v>
      </c>
      <c r="B5" s="29" t="s">
        <v>48</v>
      </c>
      <c r="C5" s="43"/>
      <c r="D5" s="43"/>
      <c r="E5" s="43"/>
      <c r="F5" s="19"/>
      <c r="G5" s="19"/>
      <c r="H5" s="19"/>
      <c r="I5" s="19"/>
      <c r="J5" s="19"/>
      <c r="K5" s="19"/>
      <c r="L5" s="19"/>
      <c r="N5" s="9" t="s">
        <v>196</v>
      </c>
      <c r="O5" s="9">
        <f>3</f>
        <v>3</v>
      </c>
      <c r="P5" s="9">
        <v>25</v>
      </c>
      <c r="Q5" s="9">
        <f t="shared" ref="Q5:Q6" si="0">O5*P5</f>
        <v>75</v>
      </c>
      <c r="R5" s="9"/>
      <c r="S5" s="9"/>
      <c r="T5" s="9"/>
    </row>
    <row r="6" spans="1:21" x14ac:dyDescent="0.25">
      <c r="A6" s="29" t="s">
        <v>208</v>
      </c>
      <c r="B6" s="29" t="s">
        <v>114</v>
      </c>
      <c r="C6" s="43"/>
      <c r="D6" s="43"/>
      <c r="E6" s="43"/>
      <c r="F6" s="19"/>
      <c r="G6" s="19"/>
      <c r="H6" s="19"/>
      <c r="I6" s="19"/>
      <c r="J6" s="19"/>
      <c r="K6" s="19"/>
      <c r="L6" s="19"/>
      <c r="N6" s="9" t="s">
        <v>134</v>
      </c>
      <c r="O6" s="9">
        <v>75</v>
      </c>
      <c r="P6" s="9">
        <v>15</v>
      </c>
      <c r="Q6" s="9">
        <f t="shared" si="0"/>
        <v>1125</v>
      </c>
      <c r="R6" s="9"/>
      <c r="S6" s="9"/>
      <c r="T6" s="9"/>
    </row>
    <row r="7" spans="1:21" x14ac:dyDescent="0.25">
      <c r="A7" s="30" t="s">
        <v>209</v>
      </c>
      <c r="B7" s="30" t="s">
        <v>144</v>
      </c>
      <c r="C7" s="43" t="s">
        <v>90</v>
      </c>
      <c r="D7" s="43">
        <v>6</v>
      </c>
      <c r="E7" s="43">
        <v>6</v>
      </c>
      <c r="F7" s="19"/>
      <c r="G7" s="19"/>
      <c r="H7" s="19"/>
      <c r="I7" s="19"/>
      <c r="J7" s="12"/>
      <c r="K7" s="19"/>
      <c r="L7" s="19"/>
      <c r="N7" s="9" t="s">
        <v>195</v>
      </c>
      <c r="O7" s="9">
        <f>E14+6+36+34+20+6</f>
        <v>114</v>
      </c>
      <c r="P7" s="9">
        <v>22</v>
      </c>
      <c r="Q7" s="9">
        <f>O7*P7</f>
        <v>2508</v>
      </c>
      <c r="R7" s="9"/>
      <c r="S7" s="9"/>
      <c r="T7" s="9"/>
    </row>
    <row r="8" spans="1:21" x14ac:dyDescent="0.25">
      <c r="A8" s="30" t="s">
        <v>210</v>
      </c>
      <c r="B8" s="30" t="s">
        <v>146</v>
      </c>
      <c r="C8" s="43" t="s">
        <v>90</v>
      </c>
      <c r="D8" s="43">
        <v>2</v>
      </c>
      <c r="E8" s="43">
        <v>2</v>
      </c>
      <c r="F8" s="19"/>
      <c r="G8" s="19"/>
      <c r="H8" s="19"/>
      <c r="I8" s="19"/>
      <c r="J8" s="12"/>
      <c r="K8" s="19"/>
      <c r="L8" s="19"/>
      <c r="N8" s="9" t="s">
        <v>235</v>
      </c>
      <c r="O8" s="9">
        <f>112+20</f>
        <v>132</v>
      </c>
      <c r="P8" s="9">
        <v>15</v>
      </c>
      <c r="Q8" s="9">
        <f>O8*P8</f>
        <v>1980</v>
      </c>
      <c r="R8" s="9"/>
      <c r="S8" s="9"/>
      <c r="T8" s="9"/>
    </row>
    <row r="9" spans="1:21" x14ac:dyDescent="0.25">
      <c r="A9" s="30" t="s">
        <v>211</v>
      </c>
      <c r="B9" s="30" t="s">
        <v>24</v>
      </c>
      <c r="C9" s="43" t="s">
        <v>134</v>
      </c>
      <c r="D9" s="43">
        <v>2</v>
      </c>
      <c r="E9" s="43">
        <v>2</v>
      </c>
      <c r="F9" s="19"/>
      <c r="G9" s="19"/>
      <c r="H9" s="18"/>
      <c r="I9" s="19"/>
      <c r="J9" s="19"/>
      <c r="K9" s="19"/>
      <c r="L9" s="19"/>
      <c r="N9" s="9"/>
      <c r="O9" s="9">
        <f>SUM(O3:O8)</f>
        <v>339</v>
      </c>
      <c r="P9" s="9"/>
      <c r="Q9" s="9">
        <f>SUM(Q3:Q8)</f>
        <v>6068</v>
      </c>
      <c r="R9" s="9" t="s">
        <v>197</v>
      </c>
      <c r="S9" s="9"/>
      <c r="T9" s="9"/>
    </row>
    <row r="10" spans="1:21" x14ac:dyDescent="0.25">
      <c r="A10" s="29" t="s">
        <v>212</v>
      </c>
      <c r="B10" s="29" t="s">
        <v>37</v>
      </c>
      <c r="C10" s="43"/>
      <c r="D10" s="43"/>
      <c r="E10" s="43"/>
      <c r="F10" s="19"/>
      <c r="G10" s="19"/>
      <c r="H10" s="19"/>
      <c r="I10" s="19"/>
      <c r="J10" s="19"/>
      <c r="K10" s="19"/>
      <c r="L10" s="19"/>
      <c r="N10" s="9"/>
      <c r="O10" s="9">
        <f>O9/7</f>
        <v>48.428571428571431</v>
      </c>
      <c r="P10" s="9"/>
      <c r="Q10" s="9"/>
      <c r="R10" s="9"/>
      <c r="S10" s="9"/>
      <c r="T10" s="9"/>
    </row>
    <row r="11" spans="1:21" x14ac:dyDescent="0.25">
      <c r="A11" s="30" t="s">
        <v>213</v>
      </c>
      <c r="B11" s="30" t="s">
        <v>114</v>
      </c>
      <c r="C11" s="43" t="s">
        <v>82</v>
      </c>
      <c r="D11" s="43">
        <v>3</v>
      </c>
      <c r="E11" s="43">
        <v>3</v>
      </c>
      <c r="F11" s="19"/>
      <c r="G11" s="19"/>
      <c r="H11" s="18"/>
      <c r="I11" s="19"/>
      <c r="J11" s="19"/>
      <c r="K11" s="19"/>
      <c r="L11" s="19"/>
      <c r="N11" s="9"/>
      <c r="O11" s="9"/>
      <c r="P11" s="9"/>
      <c r="Q11" s="9"/>
      <c r="R11" s="9"/>
      <c r="S11" s="9"/>
      <c r="T11" s="9"/>
    </row>
    <row r="12" spans="1:21" x14ac:dyDescent="0.25">
      <c r="A12" s="30" t="s">
        <v>214</v>
      </c>
      <c r="B12" s="30" t="s">
        <v>24</v>
      </c>
      <c r="C12" s="43" t="s">
        <v>134</v>
      </c>
      <c r="D12" s="43">
        <v>1</v>
      </c>
      <c r="E12" s="43">
        <v>1</v>
      </c>
      <c r="F12" s="19"/>
      <c r="G12" s="19"/>
      <c r="H12" s="19"/>
      <c r="I12" s="19"/>
      <c r="J12" s="12"/>
      <c r="K12" s="19"/>
      <c r="L12" s="19"/>
      <c r="N12" s="9"/>
      <c r="O12" s="9"/>
      <c r="P12" s="9"/>
      <c r="Q12" s="9"/>
      <c r="R12" s="9"/>
      <c r="S12" s="7"/>
      <c r="T12" s="7"/>
    </row>
    <row r="13" spans="1:21" x14ac:dyDescent="0.25">
      <c r="A13" s="29" t="s">
        <v>215</v>
      </c>
      <c r="B13" s="29" t="s">
        <v>152</v>
      </c>
      <c r="C13" s="43"/>
      <c r="D13" s="43"/>
      <c r="E13" s="43"/>
      <c r="F13" s="19"/>
      <c r="G13" s="19"/>
      <c r="H13" s="19"/>
      <c r="I13" s="19"/>
      <c r="J13" s="19"/>
      <c r="K13" s="19"/>
      <c r="L13" s="19"/>
      <c r="N13" s="7"/>
      <c r="O13" s="9" t="s">
        <v>98</v>
      </c>
      <c r="P13" s="9" t="s">
        <v>99</v>
      </c>
      <c r="Q13" s="9" t="s">
        <v>82</v>
      </c>
      <c r="R13" s="9" t="s">
        <v>298</v>
      </c>
      <c r="S13" s="9" t="s">
        <v>100</v>
      </c>
      <c r="T13" s="9" t="s">
        <v>195</v>
      </c>
      <c r="U13" s="9" t="s">
        <v>105</v>
      </c>
    </row>
    <row r="14" spans="1:21" x14ac:dyDescent="0.25">
      <c r="A14" s="30" t="s">
        <v>216</v>
      </c>
      <c r="B14" s="30" t="s">
        <v>114</v>
      </c>
      <c r="C14" s="44" t="s">
        <v>195</v>
      </c>
      <c r="D14" s="44">
        <v>12</v>
      </c>
      <c r="E14" s="44">
        <v>12</v>
      </c>
      <c r="F14" s="19"/>
      <c r="G14" s="19"/>
      <c r="H14" s="18"/>
      <c r="I14" s="19"/>
      <c r="J14" s="19"/>
      <c r="K14" s="19"/>
      <c r="L14" s="19"/>
      <c r="N14" s="13" t="s">
        <v>97</v>
      </c>
      <c r="O14" s="9"/>
      <c r="P14" s="9"/>
      <c r="Q14" s="9"/>
      <c r="R14" s="9">
        <v>28</v>
      </c>
      <c r="S14" s="9">
        <v>4</v>
      </c>
      <c r="T14" s="9">
        <v>18</v>
      </c>
      <c r="U14" s="9">
        <f>SUM(O14:T14)</f>
        <v>50</v>
      </c>
    </row>
    <row r="15" spans="1:21" x14ac:dyDescent="0.25">
      <c r="A15" s="30" t="s">
        <v>217</v>
      </c>
      <c r="B15" s="30" t="s">
        <v>24</v>
      </c>
      <c r="C15" s="43" t="s">
        <v>134</v>
      </c>
      <c r="D15" s="44">
        <v>3</v>
      </c>
      <c r="E15" s="44">
        <v>3</v>
      </c>
      <c r="F15" s="19"/>
      <c r="G15" s="19"/>
      <c r="H15" s="19"/>
      <c r="I15" s="19"/>
      <c r="J15" s="12"/>
      <c r="K15" s="19"/>
      <c r="L15" s="19"/>
      <c r="N15" s="15" t="s">
        <v>4</v>
      </c>
      <c r="O15" s="9"/>
      <c r="P15" s="9">
        <v>3</v>
      </c>
      <c r="Q15" s="9"/>
      <c r="R15" s="9">
        <v>28</v>
      </c>
      <c r="S15" s="9">
        <v>5</v>
      </c>
      <c r="T15" s="9">
        <v>12</v>
      </c>
      <c r="U15" s="9">
        <f>SUM(O15:T15)</f>
        <v>48</v>
      </c>
    </row>
    <row r="16" spans="1:21" x14ac:dyDescent="0.25">
      <c r="A16" s="29" t="s">
        <v>218</v>
      </c>
      <c r="B16" s="29" t="s">
        <v>65</v>
      </c>
      <c r="C16" s="43"/>
      <c r="D16" s="43"/>
      <c r="E16" s="43"/>
      <c r="F16" s="19"/>
      <c r="G16" s="19"/>
      <c r="H16" s="19"/>
      <c r="I16" s="19"/>
      <c r="J16" s="19"/>
      <c r="K16" s="19"/>
      <c r="L16" s="19"/>
      <c r="N16" s="11" t="s">
        <v>5</v>
      </c>
      <c r="O16" s="9">
        <v>8</v>
      </c>
      <c r="P16" s="9"/>
      <c r="Q16" s="9"/>
      <c r="R16" s="9">
        <v>38</v>
      </c>
      <c r="S16" s="9">
        <v>4</v>
      </c>
      <c r="T16" s="9"/>
      <c r="U16" s="9">
        <f>SUM(O16:T16)</f>
        <v>50</v>
      </c>
    </row>
    <row r="17" spans="1:21" ht="30" x14ac:dyDescent="0.25">
      <c r="A17" s="30" t="s">
        <v>219</v>
      </c>
      <c r="B17" s="30" t="s">
        <v>114</v>
      </c>
      <c r="C17" s="44" t="s">
        <v>236</v>
      </c>
      <c r="D17" s="45" t="s">
        <v>289</v>
      </c>
      <c r="E17" s="45">
        <v>14</v>
      </c>
      <c r="F17" s="36"/>
      <c r="G17" s="55" t="s">
        <v>201</v>
      </c>
      <c r="H17" s="42" t="s">
        <v>299</v>
      </c>
      <c r="I17" s="37"/>
      <c r="J17" s="37"/>
      <c r="K17" s="19"/>
      <c r="L17" s="19"/>
      <c r="N17" s="23" t="s">
        <v>106</v>
      </c>
      <c r="O17" s="9"/>
      <c r="P17" s="9"/>
      <c r="Q17" s="9"/>
      <c r="R17" s="9"/>
      <c r="S17" s="9">
        <v>18</v>
      </c>
      <c r="T17" s="9">
        <v>27</v>
      </c>
      <c r="U17" s="9">
        <f t="shared" ref="U17:U19" si="1">SUM(O17:T17)</f>
        <v>45</v>
      </c>
    </row>
    <row r="18" spans="1:21" x14ac:dyDescent="0.25">
      <c r="A18" s="30" t="s">
        <v>220</v>
      </c>
      <c r="B18" s="30" t="s">
        <v>292</v>
      </c>
      <c r="C18" s="43" t="s">
        <v>134</v>
      </c>
      <c r="D18" s="45">
        <v>4</v>
      </c>
      <c r="E18" s="45">
        <v>4</v>
      </c>
      <c r="F18" s="38"/>
      <c r="G18" s="37"/>
      <c r="H18" s="37"/>
      <c r="I18" s="37"/>
      <c r="J18" s="37"/>
      <c r="K18" s="46"/>
      <c r="L18" s="19"/>
      <c r="N18" s="17" t="s">
        <v>7</v>
      </c>
      <c r="O18" s="9"/>
      <c r="P18" s="9"/>
      <c r="Q18" s="9">
        <v>3</v>
      </c>
      <c r="R18" s="9">
        <v>10</v>
      </c>
      <c r="S18" s="9">
        <v>25</v>
      </c>
      <c r="T18" s="9">
        <v>12</v>
      </c>
      <c r="U18" s="9">
        <f>SUM(O18:T18)</f>
        <v>50</v>
      </c>
    </row>
    <row r="19" spans="1:21" x14ac:dyDescent="0.25">
      <c r="A19" s="30" t="s">
        <v>293</v>
      </c>
      <c r="B19" s="30" t="s">
        <v>24</v>
      </c>
      <c r="C19" s="43" t="s">
        <v>134</v>
      </c>
      <c r="D19" s="45">
        <v>3</v>
      </c>
      <c r="E19" s="45">
        <v>3</v>
      </c>
      <c r="F19" s="36"/>
      <c r="G19" s="36"/>
      <c r="H19" s="37"/>
      <c r="I19" s="37"/>
      <c r="J19" s="37"/>
      <c r="K19" s="19"/>
      <c r="L19" s="22"/>
      <c r="N19" s="10" t="s">
        <v>8</v>
      </c>
      <c r="O19" s="9"/>
      <c r="P19" s="9">
        <v>4</v>
      </c>
      <c r="Q19" s="9"/>
      <c r="R19" s="9">
        <v>0</v>
      </c>
      <c r="S19" s="9">
        <v>16</v>
      </c>
      <c r="T19" s="9">
        <v>27</v>
      </c>
      <c r="U19" s="9">
        <f t="shared" si="1"/>
        <v>47</v>
      </c>
    </row>
    <row r="20" spans="1:21" ht="30" x14ac:dyDescent="0.25">
      <c r="A20" s="29" t="s">
        <v>221</v>
      </c>
      <c r="B20" s="29" t="s">
        <v>225</v>
      </c>
      <c r="C20" s="45"/>
      <c r="D20" s="45"/>
      <c r="E20" s="45"/>
      <c r="F20" s="36"/>
      <c r="G20" s="36"/>
      <c r="H20" s="37"/>
      <c r="I20" s="19"/>
      <c r="J20" s="19"/>
      <c r="K20" s="19"/>
      <c r="L20" s="19"/>
      <c r="N20" s="21" t="s">
        <v>9</v>
      </c>
      <c r="O20" s="9"/>
      <c r="P20" s="9"/>
      <c r="Q20" s="9"/>
      <c r="R20" s="9">
        <v>28</v>
      </c>
      <c r="S20" s="9">
        <v>3</v>
      </c>
      <c r="T20" s="9">
        <v>18</v>
      </c>
      <c r="U20" s="9">
        <f>SUM(O20:T20)</f>
        <v>49</v>
      </c>
    </row>
    <row r="21" spans="1:21" x14ac:dyDescent="0.25">
      <c r="A21" s="30" t="s">
        <v>222</v>
      </c>
      <c r="B21" s="30" t="s">
        <v>226</v>
      </c>
      <c r="C21" s="45" t="s">
        <v>237</v>
      </c>
      <c r="D21" s="45">
        <v>18</v>
      </c>
      <c r="E21" s="45">
        <v>36</v>
      </c>
      <c r="F21" s="54"/>
      <c r="G21" s="37"/>
      <c r="H21" s="37"/>
      <c r="I21" s="19"/>
      <c r="J21" s="19"/>
      <c r="K21" s="19"/>
      <c r="L21" s="22"/>
      <c r="N21" s="7"/>
      <c r="O21" s="8">
        <f t="shared" ref="O21:T21" si="2">SUM(O14:O20)</f>
        <v>8</v>
      </c>
      <c r="P21" s="8">
        <f t="shared" si="2"/>
        <v>7</v>
      </c>
      <c r="Q21" s="8">
        <f t="shared" si="2"/>
        <v>3</v>
      </c>
      <c r="R21" s="8">
        <f>SUM(R14:R20)</f>
        <v>132</v>
      </c>
      <c r="S21" s="8">
        <f t="shared" si="2"/>
        <v>75</v>
      </c>
      <c r="T21" s="8">
        <f t="shared" si="2"/>
        <v>114</v>
      </c>
      <c r="U21" s="8">
        <f>SUM(U14:U20)</f>
        <v>339</v>
      </c>
    </row>
    <row r="22" spans="1:21" ht="30" x14ac:dyDescent="0.25">
      <c r="A22" s="30" t="s">
        <v>223</v>
      </c>
      <c r="B22" s="30" t="s">
        <v>227</v>
      </c>
      <c r="C22" s="45" t="s">
        <v>238</v>
      </c>
      <c r="D22" s="45">
        <v>17</v>
      </c>
      <c r="E22" s="45">
        <f>17*2</f>
        <v>34</v>
      </c>
      <c r="F22" s="36"/>
      <c r="G22" s="37"/>
      <c r="H22" s="37"/>
      <c r="I22" s="20"/>
      <c r="J22" s="19"/>
      <c r="K22" s="24"/>
      <c r="L22" s="19"/>
    </row>
    <row r="23" spans="1:21" ht="30" x14ac:dyDescent="0.25">
      <c r="A23" s="30" t="s">
        <v>294</v>
      </c>
      <c r="B23" s="30" t="s">
        <v>228</v>
      </c>
      <c r="C23" s="45" t="s">
        <v>238</v>
      </c>
      <c r="D23" s="45">
        <v>10</v>
      </c>
      <c r="E23" s="45">
        <v>20</v>
      </c>
      <c r="F23" s="36"/>
      <c r="G23" s="37"/>
      <c r="H23" s="37"/>
      <c r="I23" s="20"/>
      <c r="J23" s="19"/>
      <c r="K23" s="24"/>
      <c r="L23" s="19"/>
    </row>
    <row r="24" spans="1:21" x14ac:dyDescent="0.25">
      <c r="A24" s="30" t="s">
        <v>295</v>
      </c>
      <c r="B24" s="30" t="s">
        <v>24</v>
      </c>
      <c r="C24" s="45" t="s">
        <v>134</v>
      </c>
      <c r="D24" s="45">
        <v>5</v>
      </c>
      <c r="E24" s="45">
        <v>5</v>
      </c>
      <c r="F24" s="36"/>
      <c r="G24" s="39"/>
      <c r="H24" s="37"/>
      <c r="I24" s="19"/>
      <c r="J24" s="19"/>
      <c r="K24" s="19"/>
      <c r="L24" s="19"/>
    </row>
    <row r="25" spans="1:21" ht="45" x14ac:dyDescent="0.25">
      <c r="A25" s="30" t="s">
        <v>224</v>
      </c>
      <c r="B25" s="29" t="s">
        <v>230</v>
      </c>
      <c r="C25" s="45" t="s">
        <v>281</v>
      </c>
      <c r="D25" s="45">
        <v>28</v>
      </c>
      <c r="E25" s="45">
        <f>28*4</f>
        <v>112</v>
      </c>
      <c r="F25" s="38"/>
      <c r="G25" s="39"/>
      <c r="H25" s="37"/>
      <c r="I25" s="19"/>
      <c r="J25" s="12"/>
      <c r="K25" s="19"/>
      <c r="L25" s="22"/>
    </row>
    <row r="26" spans="1:21" x14ac:dyDescent="0.25">
      <c r="A26" s="30" t="s">
        <v>229</v>
      </c>
      <c r="B26" s="30" t="s">
        <v>279</v>
      </c>
      <c r="C26" s="45" t="s">
        <v>286</v>
      </c>
      <c r="D26" s="45">
        <v>15</v>
      </c>
      <c r="E26" s="45">
        <v>45</v>
      </c>
      <c r="F26" s="36"/>
      <c r="G26" s="36"/>
      <c r="H26" s="42"/>
      <c r="I26" s="20"/>
      <c r="J26" s="19"/>
      <c r="K26" s="24"/>
      <c r="L26" s="19"/>
    </row>
    <row r="27" spans="1:21" x14ac:dyDescent="0.25">
      <c r="A27" s="29" t="s">
        <v>231</v>
      </c>
      <c r="B27" s="29" t="s">
        <v>232</v>
      </c>
      <c r="C27" s="45"/>
      <c r="D27" s="45"/>
      <c r="E27" s="45"/>
      <c r="F27" s="47"/>
      <c r="G27" s="37"/>
      <c r="H27" s="37"/>
      <c r="I27" s="19"/>
      <c r="J27" s="19"/>
      <c r="K27" s="19"/>
      <c r="L27" s="19"/>
    </row>
    <row r="28" spans="1:21" ht="45" x14ac:dyDescent="0.25">
      <c r="A28" s="30" t="s">
        <v>233</v>
      </c>
      <c r="B28" s="30" t="s">
        <v>76</v>
      </c>
      <c r="C28" s="45" t="s">
        <v>239</v>
      </c>
      <c r="D28" s="45" t="s">
        <v>287</v>
      </c>
      <c r="E28" s="45">
        <v>30</v>
      </c>
      <c r="F28" s="47"/>
      <c r="G28" s="40" t="s">
        <v>201</v>
      </c>
      <c r="H28" s="42" t="s">
        <v>297</v>
      </c>
      <c r="I28" s="20" t="s">
        <v>296</v>
      </c>
      <c r="J28" s="12" t="s">
        <v>297</v>
      </c>
      <c r="K28" s="19"/>
      <c r="L28" s="19"/>
    </row>
    <row r="29" spans="1:21" x14ac:dyDescent="0.25">
      <c r="A29" s="30" t="s">
        <v>234</v>
      </c>
      <c r="B29" s="30" t="s">
        <v>24</v>
      </c>
      <c r="C29" s="45" t="s">
        <v>81</v>
      </c>
      <c r="D29" s="45">
        <v>3</v>
      </c>
      <c r="E29" s="45">
        <v>3</v>
      </c>
      <c r="F29" s="47"/>
      <c r="G29" s="37"/>
      <c r="H29" s="37"/>
      <c r="I29" s="19"/>
      <c r="J29" s="19"/>
      <c r="K29" s="24"/>
      <c r="L29" s="19"/>
    </row>
    <row r="30" spans="1:21" x14ac:dyDescent="0.25">
      <c r="A30" s="30"/>
      <c r="B30" s="30"/>
      <c r="C30" s="48"/>
      <c r="D30" s="48"/>
      <c r="E30" s="48">
        <f>SUM(E2:E29)</f>
        <v>339</v>
      </c>
      <c r="F30" s="36"/>
      <c r="G30" s="37"/>
      <c r="H30" s="37"/>
      <c r="I30" s="19"/>
      <c r="J30" s="19"/>
      <c r="K30" s="19"/>
      <c r="L30" s="19"/>
    </row>
    <row r="31" spans="1:21" x14ac:dyDescent="0.25">
      <c r="A31" s="28"/>
      <c r="B31" s="28"/>
      <c r="F31" s="36"/>
      <c r="G31" s="37"/>
      <c r="H31" s="37"/>
      <c r="I31" s="19"/>
      <c r="J31" s="19"/>
      <c r="K31" s="19"/>
      <c r="L31" s="19"/>
    </row>
    <row r="32" spans="1:21" x14ac:dyDescent="0.25">
      <c r="A32" s="28"/>
      <c r="B32" s="28"/>
      <c r="F32" s="47"/>
      <c r="G32" s="37"/>
      <c r="H32" s="37"/>
      <c r="I32" s="19"/>
      <c r="J32" s="19"/>
      <c r="K32" s="19"/>
      <c r="L32" s="19"/>
    </row>
    <row r="33" spans="1:12" x14ac:dyDescent="0.25">
      <c r="A33" s="30"/>
      <c r="B33" s="30"/>
      <c r="C33" s="45"/>
      <c r="D33" s="45"/>
      <c r="E33" s="45"/>
      <c r="F33" s="36"/>
      <c r="G33" s="37"/>
      <c r="H33" s="37"/>
      <c r="I33" s="19"/>
      <c r="J33" s="19"/>
      <c r="K33" s="19"/>
      <c r="L33" s="19"/>
    </row>
    <row r="34" spans="1:12" x14ac:dyDescent="0.25">
      <c r="A34" s="30"/>
      <c r="B34" s="30"/>
      <c r="C34" s="45"/>
      <c r="D34" s="45"/>
      <c r="E34" s="45"/>
      <c r="F34" s="36"/>
      <c r="G34" s="36"/>
      <c r="H34" s="37"/>
      <c r="I34" s="19"/>
      <c r="J34" s="19"/>
      <c r="K34" s="19"/>
      <c r="L34" s="19"/>
    </row>
    <row r="35" spans="1:12" x14ac:dyDescent="0.25">
      <c r="C35" s="45"/>
      <c r="D35" s="45"/>
      <c r="E35" s="45"/>
      <c r="F35" s="36"/>
      <c r="G35" s="36"/>
      <c r="H35" s="37"/>
      <c r="I35" s="19"/>
      <c r="J35" s="19"/>
      <c r="K35" s="19"/>
      <c r="L35" s="19"/>
    </row>
    <row r="36" spans="1:12" x14ac:dyDescent="0.25">
      <c r="C36" s="43"/>
      <c r="D36" s="43"/>
      <c r="E36" s="43"/>
      <c r="F36" s="19"/>
      <c r="G36" s="19"/>
      <c r="H36" s="19"/>
      <c r="I36" s="19"/>
      <c r="J36" s="19"/>
      <c r="K36" s="19"/>
      <c r="L36" s="19"/>
    </row>
    <row r="37" spans="1:12" x14ac:dyDescent="0.25">
      <c r="C37" s="43"/>
      <c r="D37" s="43"/>
      <c r="E37" s="43"/>
      <c r="F37" s="19"/>
      <c r="G37" s="19"/>
      <c r="H37" s="19"/>
      <c r="I37" s="19"/>
      <c r="J37" s="19"/>
      <c r="K37" s="19"/>
      <c r="L37" s="19"/>
    </row>
    <row r="38" spans="1:12" x14ac:dyDescent="0.25">
      <c r="C38" s="9"/>
      <c r="D38" s="9"/>
      <c r="E38" s="4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D22" workbookViewId="0">
      <selection activeCell="N13" sqref="N13:T20"/>
    </sheetView>
  </sheetViews>
  <sheetFormatPr defaultRowHeight="15" x14ac:dyDescent="0.25"/>
  <cols>
    <col min="1" max="1" width="13.7109375" customWidth="1"/>
    <col min="2" max="2" width="21.42578125" customWidth="1"/>
    <col min="3" max="3" width="18.140625" customWidth="1"/>
    <col min="14" max="14" width="15.28515625" customWidth="1"/>
  </cols>
  <sheetData>
    <row r="1" spans="1:21" x14ac:dyDescent="0.25">
      <c r="A1" s="51" t="s">
        <v>0</v>
      </c>
      <c r="B1" s="51" t="s">
        <v>1</v>
      </c>
      <c r="C1" s="27" t="s">
        <v>2</v>
      </c>
      <c r="D1" s="27" t="s">
        <v>3</v>
      </c>
      <c r="E1" s="27" t="s">
        <v>274</v>
      </c>
      <c r="F1" s="1" t="s">
        <v>97</v>
      </c>
      <c r="G1" s="1" t="s">
        <v>107</v>
      </c>
      <c r="H1" s="1" t="s">
        <v>7</v>
      </c>
      <c r="I1" s="1" t="s">
        <v>8</v>
      </c>
      <c r="J1" s="1" t="s">
        <v>5</v>
      </c>
      <c r="K1" s="1" t="s">
        <v>106</v>
      </c>
      <c r="L1" s="1" t="s">
        <v>9</v>
      </c>
    </row>
    <row r="2" spans="1:21" x14ac:dyDescent="0.25">
      <c r="A2" s="29" t="s">
        <v>240</v>
      </c>
      <c r="B2" s="29" t="s">
        <v>18</v>
      </c>
      <c r="C2" s="43"/>
      <c r="D2" s="43"/>
      <c r="E2" s="43"/>
      <c r="F2" s="19"/>
      <c r="G2" s="19"/>
      <c r="H2" s="19"/>
      <c r="I2" s="19"/>
      <c r="J2" s="19"/>
      <c r="K2" s="19"/>
      <c r="L2" s="19"/>
      <c r="N2" s="27" t="s">
        <v>194</v>
      </c>
      <c r="O2" s="27" t="s">
        <v>92</v>
      </c>
      <c r="P2" s="27" t="s">
        <v>94</v>
      </c>
      <c r="Q2" s="27" t="s">
        <v>95</v>
      </c>
      <c r="R2" s="27"/>
      <c r="S2" s="26"/>
    </row>
    <row r="3" spans="1:21" x14ac:dyDescent="0.25">
      <c r="A3" s="30" t="s">
        <v>241</v>
      </c>
      <c r="B3" s="30" t="s">
        <v>114</v>
      </c>
      <c r="C3" s="43" t="s">
        <v>80</v>
      </c>
      <c r="D3" s="43">
        <v>4</v>
      </c>
      <c r="E3" s="43">
        <v>4</v>
      </c>
      <c r="F3" s="19"/>
      <c r="G3" s="19"/>
      <c r="H3" s="19"/>
      <c r="I3" s="19"/>
      <c r="J3" s="12"/>
      <c r="K3" s="19"/>
      <c r="L3" s="19"/>
      <c r="N3" s="26" t="s">
        <v>80</v>
      </c>
      <c r="O3" s="26">
        <f>4+2+2</f>
        <v>8</v>
      </c>
      <c r="P3" s="26">
        <v>20</v>
      </c>
      <c r="Q3" s="26">
        <f>O3*P3</f>
        <v>160</v>
      </c>
      <c r="R3" s="26"/>
      <c r="S3" s="26"/>
    </row>
    <row r="4" spans="1:21" x14ac:dyDescent="0.25">
      <c r="A4" s="30" t="s">
        <v>242</v>
      </c>
      <c r="B4" s="30" t="s">
        <v>24</v>
      </c>
      <c r="C4" s="43" t="s">
        <v>134</v>
      </c>
      <c r="D4" s="43">
        <v>1</v>
      </c>
      <c r="E4" s="43">
        <v>1</v>
      </c>
      <c r="F4" s="19"/>
      <c r="G4" s="19"/>
      <c r="H4" s="19"/>
      <c r="I4" s="20"/>
      <c r="J4" s="19"/>
      <c r="K4" s="19"/>
      <c r="L4" s="19"/>
      <c r="N4" s="26" t="s">
        <v>90</v>
      </c>
      <c r="O4" s="26">
        <f>1+1+4</f>
        <v>6</v>
      </c>
      <c r="P4" s="26">
        <v>30</v>
      </c>
      <c r="Q4" s="26">
        <f>O4*P4</f>
        <v>180</v>
      </c>
      <c r="R4" s="26"/>
      <c r="S4" s="26"/>
    </row>
    <row r="5" spans="1:21" x14ac:dyDescent="0.25">
      <c r="A5" s="29" t="s">
        <v>243</v>
      </c>
      <c r="B5" s="29" t="s">
        <v>48</v>
      </c>
      <c r="C5" s="43"/>
      <c r="D5" s="43"/>
      <c r="E5" s="43"/>
      <c r="F5" s="19"/>
      <c r="G5" s="19"/>
      <c r="H5" s="19"/>
      <c r="I5" s="19"/>
      <c r="J5" s="19"/>
      <c r="K5" s="19"/>
      <c r="L5" s="19"/>
      <c r="N5" s="26" t="s">
        <v>196</v>
      </c>
      <c r="O5" s="26">
        <v>0</v>
      </c>
      <c r="P5" s="26">
        <v>25</v>
      </c>
      <c r="Q5" s="26">
        <f t="shared" ref="Q5:Q6" si="0">O5*P5</f>
        <v>0</v>
      </c>
      <c r="R5" s="26"/>
      <c r="S5" s="26"/>
    </row>
    <row r="6" spans="1:21" x14ac:dyDescent="0.25">
      <c r="A6" s="29" t="s">
        <v>244</v>
      </c>
      <c r="B6" s="29" t="s">
        <v>114</v>
      </c>
      <c r="C6" s="43"/>
      <c r="D6" s="43"/>
      <c r="E6" s="43"/>
      <c r="F6" s="19"/>
      <c r="G6" s="19"/>
      <c r="H6" s="19"/>
      <c r="I6" s="19"/>
      <c r="J6" s="19"/>
      <c r="K6" s="19"/>
      <c r="L6" s="19"/>
      <c r="N6" s="26" t="s">
        <v>134</v>
      </c>
      <c r="O6" s="26">
        <v>68</v>
      </c>
      <c r="P6" s="26">
        <v>15</v>
      </c>
      <c r="Q6" s="26">
        <f t="shared" si="0"/>
        <v>1020</v>
      </c>
      <c r="R6" s="26"/>
      <c r="S6" s="26"/>
    </row>
    <row r="7" spans="1:21" x14ac:dyDescent="0.25">
      <c r="A7" s="30" t="s">
        <v>245</v>
      </c>
      <c r="B7" s="30" t="s">
        <v>144</v>
      </c>
      <c r="C7" s="43" t="s">
        <v>90</v>
      </c>
      <c r="D7" s="43">
        <v>1</v>
      </c>
      <c r="E7" s="43">
        <v>1</v>
      </c>
      <c r="F7" s="14"/>
      <c r="G7" s="19"/>
      <c r="H7" s="19"/>
      <c r="I7" s="19"/>
      <c r="J7" s="19"/>
      <c r="K7" s="19"/>
      <c r="L7" s="19"/>
      <c r="N7" s="26" t="s">
        <v>195</v>
      </c>
      <c r="O7" s="26">
        <v>40</v>
      </c>
      <c r="P7" s="26">
        <v>22</v>
      </c>
      <c r="Q7" s="26">
        <f>O7*P7</f>
        <v>880</v>
      </c>
      <c r="R7" s="26"/>
      <c r="S7" s="26"/>
    </row>
    <row r="8" spans="1:21" x14ac:dyDescent="0.25">
      <c r="A8" s="30" t="s">
        <v>246</v>
      </c>
      <c r="B8" s="30" t="s">
        <v>146</v>
      </c>
      <c r="C8" s="43" t="s">
        <v>90</v>
      </c>
      <c r="D8" s="43">
        <v>1</v>
      </c>
      <c r="E8" s="43">
        <v>1</v>
      </c>
      <c r="F8" s="19"/>
      <c r="G8" s="19"/>
      <c r="H8" s="19"/>
      <c r="I8" s="19"/>
      <c r="J8" s="19"/>
      <c r="K8" s="24"/>
      <c r="L8" s="19"/>
      <c r="N8" s="26" t="s">
        <v>235</v>
      </c>
      <c r="O8" s="26">
        <v>30</v>
      </c>
      <c r="P8" s="26">
        <v>15</v>
      </c>
      <c r="Q8" s="26">
        <f>O8*P8</f>
        <v>450</v>
      </c>
      <c r="R8" s="26"/>
      <c r="S8" s="26"/>
    </row>
    <row r="9" spans="1:21" x14ac:dyDescent="0.25">
      <c r="A9" s="30" t="s">
        <v>247</v>
      </c>
      <c r="B9" s="30" t="s">
        <v>24</v>
      </c>
      <c r="C9" s="43" t="s">
        <v>134</v>
      </c>
      <c r="D9" s="43">
        <v>1</v>
      </c>
      <c r="E9" s="43">
        <v>1</v>
      </c>
      <c r="F9" s="19"/>
      <c r="G9" s="19"/>
      <c r="H9" s="19"/>
      <c r="I9" s="20"/>
      <c r="J9" s="19"/>
      <c r="K9" s="19"/>
      <c r="L9" s="19"/>
      <c r="N9" s="26"/>
      <c r="O9" s="26">
        <f>SUM(O3:O8)</f>
        <v>152</v>
      </c>
      <c r="P9" s="26"/>
      <c r="Q9" s="26">
        <f>SUM(Q3:Q8)</f>
        <v>2690</v>
      </c>
      <c r="R9" s="26" t="s">
        <v>197</v>
      </c>
      <c r="S9" s="26"/>
    </row>
    <row r="10" spans="1:21" x14ac:dyDescent="0.25">
      <c r="A10" s="29" t="s">
        <v>248</v>
      </c>
      <c r="B10" s="29" t="s">
        <v>65</v>
      </c>
      <c r="C10" s="43"/>
      <c r="D10" s="43"/>
      <c r="E10" s="43"/>
      <c r="F10" s="19"/>
      <c r="G10" s="19"/>
      <c r="H10" s="19"/>
      <c r="I10" s="19"/>
      <c r="J10" s="19"/>
      <c r="K10" s="19"/>
      <c r="L10" s="19"/>
      <c r="N10" s="26"/>
      <c r="O10" s="26"/>
      <c r="P10" s="26"/>
      <c r="Q10" s="26"/>
      <c r="R10" s="26"/>
      <c r="S10" s="26"/>
    </row>
    <row r="11" spans="1:21" x14ac:dyDescent="0.25">
      <c r="A11" s="30" t="s">
        <v>249</v>
      </c>
      <c r="B11" s="30" t="s">
        <v>114</v>
      </c>
      <c r="C11" s="43" t="s">
        <v>89</v>
      </c>
      <c r="D11" s="43">
        <v>14</v>
      </c>
      <c r="E11" s="43">
        <v>28</v>
      </c>
      <c r="F11" s="19"/>
      <c r="G11" s="19"/>
      <c r="H11" s="18"/>
      <c r="I11" s="43"/>
      <c r="J11" s="43"/>
      <c r="K11" s="19"/>
      <c r="L11" s="22"/>
      <c r="N11" s="26"/>
      <c r="O11" s="26"/>
      <c r="P11" s="26"/>
      <c r="Q11" s="26"/>
      <c r="R11" s="26"/>
      <c r="S11" s="26"/>
    </row>
    <row r="12" spans="1:21" x14ac:dyDescent="0.25">
      <c r="A12" s="30" t="s">
        <v>250</v>
      </c>
      <c r="B12" s="30" t="s">
        <v>24</v>
      </c>
      <c r="C12" s="43" t="s">
        <v>268</v>
      </c>
      <c r="D12" s="43">
        <v>3</v>
      </c>
      <c r="E12" s="43">
        <v>3</v>
      </c>
      <c r="F12" s="19"/>
      <c r="G12" s="19"/>
      <c r="H12" s="19"/>
      <c r="I12" s="57"/>
      <c r="J12" s="43"/>
      <c r="K12" s="19"/>
      <c r="L12" s="19"/>
      <c r="N12" s="26"/>
      <c r="O12" s="26"/>
      <c r="P12" s="26"/>
      <c r="Q12" s="26"/>
      <c r="R12" s="7"/>
      <c r="S12" s="7"/>
    </row>
    <row r="13" spans="1:21" ht="18" customHeight="1" x14ac:dyDescent="0.25">
      <c r="A13" s="29" t="s">
        <v>251</v>
      </c>
      <c r="B13" s="29" t="s">
        <v>225</v>
      </c>
      <c r="C13" s="43"/>
      <c r="D13" s="43"/>
      <c r="E13" s="43"/>
      <c r="F13" s="19"/>
      <c r="G13" s="19"/>
      <c r="H13" s="19"/>
      <c r="I13" s="43"/>
      <c r="J13" s="43"/>
      <c r="K13" s="19"/>
      <c r="L13" s="19"/>
      <c r="N13" s="7"/>
      <c r="O13" s="49" t="s">
        <v>98</v>
      </c>
      <c r="P13" s="49" t="s">
        <v>99</v>
      </c>
      <c r="Q13" s="49" t="s">
        <v>82</v>
      </c>
      <c r="R13" s="49" t="s">
        <v>298</v>
      </c>
      <c r="S13" s="49" t="s">
        <v>100</v>
      </c>
      <c r="T13" s="49" t="s">
        <v>195</v>
      </c>
      <c r="U13" s="49" t="s">
        <v>105</v>
      </c>
    </row>
    <row r="14" spans="1:21" x14ac:dyDescent="0.25">
      <c r="A14" s="30" t="s">
        <v>252</v>
      </c>
      <c r="B14" s="30" t="s">
        <v>114</v>
      </c>
      <c r="C14" s="44" t="s">
        <v>195</v>
      </c>
      <c r="D14" s="44">
        <v>15</v>
      </c>
      <c r="E14" s="44">
        <v>15</v>
      </c>
      <c r="F14" s="19"/>
      <c r="G14" s="19"/>
      <c r="H14" s="19"/>
      <c r="I14" s="43"/>
      <c r="J14" s="43"/>
      <c r="K14" s="24"/>
      <c r="L14" s="19"/>
      <c r="N14" s="59" t="s">
        <v>97</v>
      </c>
      <c r="O14" s="49">
        <v>5</v>
      </c>
      <c r="P14" s="49"/>
      <c r="Q14" s="49"/>
      <c r="R14" s="49"/>
      <c r="S14" s="49">
        <v>17</v>
      </c>
      <c r="T14" s="49"/>
      <c r="U14" s="49">
        <f>SUM(O14:T14)</f>
        <v>22</v>
      </c>
    </row>
    <row r="15" spans="1:21" x14ac:dyDescent="0.25">
      <c r="A15" s="30" t="s">
        <v>253</v>
      </c>
      <c r="B15" s="30" t="s">
        <v>24</v>
      </c>
      <c r="C15" s="43" t="s">
        <v>134</v>
      </c>
      <c r="D15" s="44">
        <v>4</v>
      </c>
      <c r="E15" s="44">
        <v>4</v>
      </c>
      <c r="F15" s="19"/>
      <c r="G15" s="19"/>
      <c r="H15" s="19"/>
      <c r="I15" s="43"/>
      <c r="J15" s="58"/>
      <c r="K15" s="19"/>
      <c r="L15" s="19"/>
      <c r="N15" s="60" t="s">
        <v>4</v>
      </c>
      <c r="O15" s="49"/>
      <c r="P15" s="49"/>
      <c r="Q15" s="49"/>
      <c r="R15" s="49"/>
      <c r="S15" s="49">
        <v>10</v>
      </c>
      <c r="T15" s="49">
        <v>10</v>
      </c>
      <c r="U15" s="49">
        <f>SUM(O15:T15)</f>
        <v>20</v>
      </c>
    </row>
    <row r="16" spans="1:21" x14ac:dyDescent="0.25">
      <c r="A16" s="29" t="s">
        <v>254</v>
      </c>
      <c r="B16" s="29" t="s">
        <v>152</v>
      </c>
      <c r="C16" s="43"/>
      <c r="D16" s="43"/>
      <c r="E16" s="43"/>
      <c r="F16" s="19"/>
      <c r="G16" s="19"/>
      <c r="H16" s="19"/>
      <c r="I16" s="19"/>
      <c r="J16" s="19"/>
      <c r="K16" s="19"/>
      <c r="L16" s="19"/>
      <c r="N16" s="56" t="s">
        <v>5</v>
      </c>
      <c r="O16" s="49"/>
      <c r="P16" s="49">
        <v>6</v>
      </c>
      <c r="Q16" s="49"/>
      <c r="R16" s="49">
        <v>10</v>
      </c>
      <c r="S16" s="49">
        <v>7</v>
      </c>
      <c r="T16" s="49"/>
      <c r="U16" s="49">
        <f>SUM(O16:T16)</f>
        <v>23</v>
      </c>
    </row>
    <row r="17" spans="1:21" x14ac:dyDescent="0.25">
      <c r="A17" s="30" t="s">
        <v>255</v>
      </c>
      <c r="B17" s="30" t="s">
        <v>114</v>
      </c>
      <c r="C17" s="43" t="s">
        <v>195</v>
      </c>
      <c r="D17" s="45">
        <v>15</v>
      </c>
      <c r="E17" s="45">
        <v>15</v>
      </c>
      <c r="F17" s="36"/>
      <c r="G17" s="37"/>
      <c r="H17" s="37"/>
      <c r="I17" s="61"/>
      <c r="J17" s="37"/>
      <c r="K17" s="19"/>
      <c r="L17" s="19"/>
      <c r="N17" s="23" t="s">
        <v>106</v>
      </c>
      <c r="O17" s="49">
        <v>1</v>
      </c>
      <c r="P17" s="49">
        <v>2</v>
      </c>
      <c r="Q17" s="49"/>
      <c r="R17" s="49"/>
      <c r="S17" s="49">
        <v>1</v>
      </c>
      <c r="T17" s="49">
        <v>15</v>
      </c>
      <c r="U17" s="49">
        <f t="shared" ref="U17:U19" si="1">SUM(O17:T17)</f>
        <v>19</v>
      </c>
    </row>
    <row r="18" spans="1:21" x14ac:dyDescent="0.25">
      <c r="A18" s="30" t="s">
        <v>256</v>
      </c>
      <c r="B18" s="30" t="s">
        <v>24</v>
      </c>
      <c r="C18" s="43" t="s">
        <v>134</v>
      </c>
      <c r="D18" s="45">
        <v>4</v>
      </c>
      <c r="E18" s="45">
        <v>4</v>
      </c>
      <c r="F18" s="38"/>
      <c r="G18" s="37"/>
      <c r="H18" s="37"/>
      <c r="I18" s="37"/>
      <c r="J18" s="37"/>
      <c r="K18" s="46"/>
      <c r="L18" s="19"/>
      <c r="N18" s="17" t="s">
        <v>7</v>
      </c>
      <c r="O18" s="49"/>
      <c r="P18" s="49"/>
      <c r="Q18" s="49"/>
      <c r="R18" s="49">
        <v>10</v>
      </c>
      <c r="S18" s="49">
        <v>14</v>
      </c>
      <c r="T18" s="49"/>
      <c r="U18" s="49">
        <f>SUM(O18:T18)</f>
        <v>24</v>
      </c>
    </row>
    <row r="19" spans="1:21" x14ac:dyDescent="0.25">
      <c r="A19" s="29" t="s">
        <v>257</v>
      </c>
      <c r="B19" s="29" t="s">
        <v>74</v>
      </c>
      <c r="C19" s="43"/>
      <c r="D19" s="45"/>
      <c r="E19" s="45"/>
      <c r="F19" s="36"/>
      <c r="G19" s="36"/>
      <c r="H19" s="37"/>
      <c r="I19" s="37"/>
      <c r="J19" s="37"/>
      <c r="K19" s="19"/>
      <c r="L19" s="19"/>
      <c r="N19" s="10" t="s">
        <v>8</v>
      </c>
      <c r="O19" s="49"/>
      <c r="P19" s="49"/>
      <c r="Q19" s="49"/>
      <c r="R19" s="49"/>
      <c r="S19" s="49">
        <v>5</v>
      </c>
      <c r="T19" s="49">
        <v>15</v>
      </c>
      <c r="U19" s="49">
        <f t="shared" si="1"/>
        <v>20</v>
      </c>
    </row>
    <row r="20" spans="1:21" x14ac:dyDescent="0.25">
      <c r="A20" s="30" t="s">
        <v>258</v>
      </c>
      <c r="B20" s="30" t="s">
        <v>114</v>
      </c>
      <c r="C20" s="45"/>
      <c r="D20" s="45"/>
      <c r="E20" s="45"/>
      <c r="F20" s="36"/>
      <c r="G20" s="36"/>
      <c r="H20" s="37"/>
      <c r="I20" s="19"/>
      <c r="J20" s="19"/>
      <c r="K20" s="19"/>
      <c r="L20" s="19"/>
      <c r="N20" s="21" t="s">
        <v>9</v>
      </c>
      <c r="O20" s="49"/>
      <c r="P20" s="49"/>
      <c r="Q20" s="49"/>
      <c r="R20" s="49">
        <v>10</v>
      </c>
      <c r="S20" s="49">
        <v>14</v>
      </c>
      <c r="T20" s="49">
        <v>0</v>
      </c>
      <c r="U20" s="49">
        <f>SUM(O20:T20)</f>
        <v>24</v>
      </c>
    </row>
    <row r="21" spans="1:21" x14ac:dyDescent="0.25">
      <c r="A21" s="30" t="s">
        <v>259</v>
      </c>
      <c r="B21" s="30" t="s">
        <v>24</v>
      </c>
      <c r="C21" s="45" t="s">
        <v>134</v>
      </c>
      <c r="D21" s="45">
        <v>1</v>
      </c>
      <c r="E21" s="45">
        <v>1</v>
      </c>
      <c r="F21" s="47"/>
      <c r="G21" s="37"/>
      <c r="H21" s="37"/>
      <c r="I21" s="19"/>
      <c r="J21" s="19"/>
      <c r="K21" s="24"/>
      <c r="L21" s="19"/>
      <c r="N21" s="7"/>
      <c r="O21" s="50">
        <f t="shared" ref="O21:T21" si="2">SUM(O14:O20)</f>
        <v>6</v>
      </c>
      <c r="P21" s="50">
        <f t="shared" si="2"/>
        <v>8</v>
      </c>
      <c r="Q21" s="50">
        <f t="shared" si="2"/>
        <v>0</v>
      </c>
      <c r="R21" s="50">
        <f>SUM(R14:R20)</f>
        <v>30</v>
      </c>
      <c r="S21" s="50">
        <f t="shared" si="2"/>
        <v>68</v>
      </c>
      <c r="T21" s="50">
        <f t="shared" si="2"/>
        <v>40</v>
      </c>
      <c r="U21" s="50">
        <f>SUM(U14:U20)</f>
        <v>152</v>
      </c>
    </row>
    <row r="22" spans="1:21" x14ac:dyDescent="0.25">
      <c r="A22" s="29" t="s">
        <v>260</v>
      </c>
      <c r="B22" s="29" t="s">
        <v>261</v>
      </c>
      <c r="C22" s="45"/>
      <c r="D22" s="45"/>
      <c r="E22" s="45"/>
      <c r="F22" s="36"/>
      <c r="G22" s="19"/>
      <c r="H22" s="37"/>
      <c r="I22" s="19"/>
      <c r="J22" s="19"/>
      <c r="K22" s="19"/>
      <c r="L22" s="19"/>
    </row>
    <row r="23" spans="1:21" ht="45" x14ac:dyDescent="0.25">
      <c r="A23" s="30" t="s">
        <v>262</v>
      </c>
      <c r="B23" s="30" t="s">
        <v>114</v>
      </c>
      <c r="C23" s="45" t="s">
        <v>269</v>
      </c>
      <c r="D23" s="45" t="s">
        <v>272</v>
      </c>
      <c r="E23" s="45">
        <v>22</v>
      </c>
      <c r="F23" s="36"/>
      <c r="G23" s="40" t="s">
        <v>201</v>
      </c>
      <c r="H23" s="42" t="s">
        <v>298</v>
      </c>
      <c r="I23" s="19"/>
      <c r="J23" s="19"/>
      <c r="K23" s="24" t="s">
        <v>296</v>
      </c>
      <c r="L23" s="19"/>
    </row>
    <row r="24" spans="1:21" x14ac:dyDescent="0.25">
      <c r="A24" s="30" t="s">
        <v>263</v>
      </c>
      <c r="B24" s="30" t="s">
        <v>24</v>
      </c>
      <c r="C24" s="45" t="s">
        <v>89</v>
      </c>
      <c r="D24" s="45">
        <v>3</v>
      </c>
      <c r="E24" s="45">
        <v>6</v>
      </c>
      <c r="F24" s="38"/>
      <c r="G24" s="36"/>
      <c r="H24" s="37"/>
      <c r="I24" s="19"/>
      <c r="J24" s="12"/>
      <c r="K24" s="19"/>
      <c r="L24" s="19"/>
    </row>
    <row r="25" spans="1:21" ht="30" x14ac:dyDescent="0.25">
      <c r="A25" s="29" t="s">
        <v>264</v>
      </c>
      <c r="B25" s="29" t="s">
        <v>265</v>
      </c>
      <c r="C25" s="45" t="s">
        <v>270</v>
      </c>
      <c r="D25" s="45" t="s">
        <v>190</v>
      </c>
      <c r="E25" s="45"/>
      <c r="F25" s="38" t="s">
        <v>300</v>
      </c>
      <c r="G25" s="36"/>
      <c r="H25" s="37"/>
      <c r="I25" s="19"/>
      <c r="J25" s="12" t="s">
        <v>296</v>
      </c>
      <c r="K25" s="19"/>
      <c r="L25" s="19"/>
    </row>
    <row r="26" spans="1:21" ht="30" x14ac:dyDescent="0.25">
      <c r="A26" s="29" t="s">
        <v>266</v>
      </c>
      <c r="B26" s="29" t="s">
        <v>267</v>
      </c>
      <c r="C26" s="45" t="s">
        <v>271</v>
      </c>
      <c r="D26" s="45" t="s">
        <v>273</v>
      </c>
      <c r="E26" s="45">
        <v>40</v>
      </c>
      <c r="F26" s="38" t="s">
        <v>299</v>
      </c>
      <c r="G26" s="39" t="s">
        <v>299</v>
      </c>
      <c r="I26" s="19"/>
      <c r="J26" s="12" t="s">
        <v>201</v>
      </c>
      <c r="K26" s="19"/>
      <c r="L26" s="22" t="s">
        <v>201</v>
      </c>
    </row>
    <row r="27" spans="1:21" x14ac:dyDescent="0.25">
      <c r="A27" s="30"/>
      <c r="B27" s="30"/>
      <c r="C27" s="48"/>
      <c r="D27" s="48"/>
      <c r="E27" s="48">
        <f>SUM(E2:E26)</f>
        <v>146</v>
      </c>
      <c r="F27" s="47"/>
      <c r="G27" s="37"/>
      <c r="H27" s="37"/>
      <c r="I27" s="19"/>
      <c r="J27" s="19"/>
      <c r="K27" s="19"/>
      <c r="L27" s="19"/>
    </row>
    <row r="28" spans="1:21" x14ac:dyDescent="0.25">
      <c r="A28" s="28"/>
      <c r="B28" s="28"/>
      <c r="C28" s="45"/>
      <c r="D28" s="45"/>
      <c r="E28" s="45"/>
      <c r="F28" s="47"/>
      <c r="G28" s="37"/>
      <c r="H28" s="37"/>
      <c r="I28" s="19"/>
      <c r="J28" s="19"/>
      <c r="K28" s="19"/>
      <c r="L28" s="19"/>
    </row>
    <row r="29" spans="1:21" x14ac:dyDescent="0.25">
      <c r="A29" s="28"/>
      <c r="B29" s="28"/>
      <c r="C29" s="45"/>
      <c r="D29" s="45"/>
      <c r="E29" s="45"/>
      <c r="F29" s="36"/>
      <c r="G29" s="37"/>
      <c r="H29" s="37"/>
      <c r="I29" s="19"/>
      <c r="J29" s="19"/>
      <c r="K29" s="19"/>
      <c r="L29" s="19"/>
    </row>
    <row r="30" spans="1:21" x14ac:dyDescent="0.25">
      <c r="A30" s="30"/>
      <c r="B30" s="30"/>
      <c r="C30" s="45"/>
      <c r="D30" s="45"/>
      <c r="E30" s="45"/>
      <c r="F30" s="36"/>
      <c r="G30" s="37"/>
      <c r="H30" s="37"/>
      <c r="I30" s="19"/>
      <c r="J30" s="19"/>
      <c r="K30" s="19"/>
      <c r="L30" s="19"/>
    </row>
    <row r="31" spans="1:21" x14ac:dyDescent="0.25">
      <c r="C31" s="45"/>
      <c r="D31" s="45"/>
      <c r="E31" s="45"/>
      <c r="F31" s="36"/>
      <c r="G31" s="36"/>
      <c r="H31" s="37"/>
      <c r="I31" s="19"/>
      <c r="J31" s="19"/>
      <c r="K31" s="19"/>
      <c r="L31" s="1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1" sqref="B11"/>
    </sheetView>
  </sheetViews>
  <sheetFormatPr defaultRowHeight="15" x14ac:dyDescent="0.25"/>
  <cols>
    <col min="1" max="1" width="15.7109375" customWidth="1"/>
  </cols>
  <sheetData>
    <row r="1" spans="1:3" x14ac:dyDescent="0.25">
      <c r="A1" s="1" t="s">
        <v>1</v>
      </c>
      <c r="B1" s="1" t="s">
        <v>3</v>
      </c>
      <c r="C1" s="1" t="s">
        <v>275</v>
      </c>
    </row>
    <row r="2" spans="1:3" x14ac:dyDescent="0.25">
      <c r="A2" t="s">
        <v>276</v>
      </c>
      <c r="B2">
        <v>0</v>
      </c>
      <c r="C2">
        <v>0</v>
      </c>
    </row>
    <row r="3" spans="1:3" x14ac:dyDescent="0.25">
      <c r="A3" t="s">
        <v>277</v>
      </c>
      <c r="B3">
        <v>0</v>
      </c>
      <c r="C3">
        <v>0</v>
      </c>
    </row>
    <row r="4" spans="1:3" x14ac:dyDescent="0.25">
      <c r="A4" t="s">
        <v>278</v>
      </c>
      <c r="B4">
        <f>Progettazione!O8</f>
        <v>239</v>
      </c>
      <c r="C4">
        <f>Progettazione!Q8</f>
        <v>5119</v>
      </c>
    </row>
    <row r="5" spans="1:3" x14ac:dyDescent="0.25">
      <c r="A5" t="s">
        <v>230</v>
      </c>
      <c r="B5">
        <f>Codifica!O9</f>
        <v>339</v>
      </c>
      <c r="C5">
        <f>Codifica!Q9</f>
        <v>6068</v>
      </c>
    </row>
    <row r="6" spans="1:3" x14ac:dyDescent="0.25">
      <c r="A6" t="s">
        <v>279</v>
      </c>
      <c r="B6">
        <f>Qualifica!O9</f>
        <v>152</v>
      </c>
      <c r="C6">
        <f>Qualifica!Q9</f>
        <v>2690</v>
      </c>
    </row>
    <row r="7" spans="1:3" x14ac:dyDescent="0.25">
      <c r="B7">
        <f>SUM(B2:B6)</f>
        <v>730</v>
      </c>
      <c r="C7">
        <f>SUM(C2:C6)</f>
        <v>13877</v>
      </c>
    </row>
    <row r="11" spans="1:3" x14ac:dyDescent="0.25">
      <c r="A11" t="s">
        <v>283</v>
      </c>
      <c r="B11">
        <f>B7/7</f>
        <v>104.28571428571429</v>
      </c>
    </row>
    <row r="12" spans="1:3" x14ac:dyDescent="0.25">
      <c r="A12" t="s">
        <v>284</v>
      </c>
      <c r="B12">
        <f>B7-770</f>
        <v>-40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Analisi Requisiti</vt:lpstr>
      <vt:lpstr>Analisi dettaglio</vt:lpstr>
      <vt:lpstr>Progettazione</vt:lpstr>
      <vt:lpstr>Codifica</vt:lpstr>
      <vt:lpstr>Qualifica</vt:lpstr>
      <vt:lpstr>Resoconto finale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cp:lastPrinted>2013-12-10T23:43:21Z</cp:lastPrinted>
  <dcterms:created xsi:type="dcterms:W3CDTF">2013-12-10T14:04:32Z</dcterms:created>
  <dcterms:modified xsi:type="dcterms:W3CDTF">2013-12-17T16:48:48Z</dcterms:modified>
</cp:coreProperties>
</file>