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240" yWindow="135" windowWidth="15120" windowHeight="8010" activeTab="6"/>
  </bookViews>
  <sheets>
    <sheet name="Analisi Requisiti" sheetId="1" r:id="rId1"/>
    <sheet name="Analisi dettaglio" sheetId="2" r:id="rId2"/>
    <sheet name="Progettazione" sheetId="3" r:id="rId3"/>
    <sheet name="Codifica" sheetId="4" r:id="rId4"/>
    <sheet name="Qualifica" sheetId="5" r:id="rId5"/>
    <sheet name="Resoconto finale" sheetId="6" r:id="rId6"/>
    <sheet name="tabelle forma carina" sheetId="7" r:id="rId7"/>
  </sheets>
  <calcPr calcId="144525"/>
</workbook>
</file>

<file path=xl/calcChain.xml><?xml version="1.0" encoding="utf-8"?>
<calcChain xmlns="http://schemas.openxmlformats.org/spreadsheetml/2006/main">
  <c r="S18" i="7" l="1"/>
  <c r="S16" i="7"/>
  <c r="S14" i="7"/>
  <c r="S13" i="7"/>
  <c r="S12" i="7"/>
  <c r="S11" i="7"/>
  <c r="S10" i="7"/>
  <c r="V5" i="6"/>
  <c r="V6" i="6"/>
  <c r="V7" i="6"/>
  <c r="V8" i="6"/>
  <c r="V9" i="6"/>
  <c r="V4" i="6"/>
  <c r="T10" i="6"/>
  <c r="V10" i="6" l="1"/>
  <c r="E30" i="4"/>
  <c r="E36" i="1"/>
  <c r="F21" i="6" l="1"/>
  <c r="B21" i="6"/>
  <c r="C21" i="6"/>
  <c r="D21" i="6"/>
  <c r="H15" i="6"/>
  <c r="X30" i="6"/>
  <c r="AD30" i="6" s="1"/>
  <c r="Y30" i="6"/>
  <c r="Z30" i="6"/>
  <c r="AA30" i="6"/>
  <c r="AB30" i="6"/>
  <c r="AC30" i="6"/>
  <c r="X31" i="6"/>
  <c r="Y31" i="6"/>
  <c r="Z31" i="6"/>
  <c r="AA31" i="6"/>
  <c r="AB31" i="6"/>
  <c r="AC31" i="6"/>
  <c r="AD31" i="6" s="1"/>
  <c r="X32" i="6"/>
  <c r="Y32" i="6"/>
  <c r="Y36" i="6" s="1"/>
  <c r="Z32" i="6"/>
  <c r="AA32" i="6"/>
  <c r="AB32" i="6"/>
  <c r="AC32" i="6"/>
  <c r="X33" i="6"/>
  <c r="Y33" i="6"/>
  <c r="Z33" i="6"/>
  <c r="AA33" i="6"/>
  <c r="AB33" i="6"/>
  <c r="AC33" i="6"/>
  <c r="AD33" i="6" s="1"/>
  <c r="X34" i="6"/>
  <c r="Y34" i="6"/>
  <c r="Z34" i="6"/>
  <c r="AA34" i="6"/>
  <c r="AB34" i="6"/>
  <c r="AC34" i="6"/>
  <c r="X35" i="6"/>
  <c r="Y35" i="6"/>
  <c r="Z35" i="6"/>
  <c r="AA35" i="6"/>
  <c r="AB35" i="6"/>
  <c r="AC35" i="6"/>
  <c r="AD35" i="6" s="1"/>
  <c r="Y29" i="6"/>
  <c r="Z29" i="6"/>
  <c r="AA29" i="6"/>
  <c r="AB29" i="6"/>
  <c r="AC29" i="6"/>
  <c r="X29" i="6"/>
  <c r="AA36" i="6"/>
  <c r="F34" i="6"/>
  <c r="AN9" i="6"/>
  <c r="AN8" i="6"/>
  <c r="AN7" i="6"/>
  <c r="AN6" i="6"/>
  <c r="AN5" i="6"/>
  <c r="AL5" i="6"/>
  <c r="AN4" i="6"/>
  <c r="AN10" i="6" s="1"/>
  <c r="AL4" i="6"/>
  <c r="AL10" i="6" s="1"/>
  <c r="AC10" i="6"/>
  <c r="AE9" i="6"/>
  <c r="AE8" i="6"/>
  <c r="AE7" i="6"/>
  <c r="AE6" i="6"/>
  <c r="AC6" i="6"/>
  <c r="AC5" i="6"/>
  <c r="AE5" i="6" s="1"/>
  <c r="AE4" i="6"/>
  <c r="AC4" i="6"/>
  <c r="K10" i="6"/>
  <c r="M9" i="6"/>
  <c r="M8" i="6"/>
  <c r="M7" i="6"/>
  <c r="M6" i="6"/>
  <c r="M5" i="6"/>
  <c r="M10" i="6" s="1"/>
  <c r="M4" i="6"/>
  <c r="B10" i="6"/>
  <c r="D9" i="6"/>
  <c r="D8" i="6"/>
  <c r="D7" i="6"/>
  <c r="D6" i="6"/>
  <c r="D5" i="6"/>
  <c r="D10" i="6" s="1"/>
  <c r="D4" i="6"/>
  <c r="C33" i="6"/>
  <c r="B29" i="6"/>
  <c r="Y21" i="6"/>
  <c r="X21" i="6"/>
  <c r="V21" i="6"/>
  <c r="U21" i="6"/>
  <c r="T21" i="6"/>
  <c r="Z20" i="6"/>
  <c r="Z19" i="6"/>
  <c r="Z18" i="6"/>
  <c r="Z17" i="6"/>
  <c r="Z16" i="6"/>
  <c r="Z15" i="6"/>
  <c r="Z14" i="6"/>
  <c r="O21" i="6"/>
  <c r="M30" i="6"/>
  <c r="AH21" i="6"/>
  <c r="AG21" i="6"/>
  <c r="AF21" i="6"/>
  <c r="AE21" i="6"/>
  <c r="AD21" i="6"/>
  <c r="AC21" i="6"/>
  <c r="AI20" i="6"/>
  <c r="AI19" i="6"/>
  <c r="AI18" i="6"/>
  <c r="AI17" i="6"/>
  <c r="AI16" i="6"/>
  <c r="AI15" i="6"/>
  <c r="AI14" i="6"/>
  <c r="AI21" i="6" s="1"/>
  <c r="AQ21" i="6"/>
  <c r="AP21" i="6"/>
  <c r="AO21" i="6"/>
  <c r="AN21" i="6"/>
  <c r="AM21" i="6"/>
  <c r="AL21" i="6"/>
  <c r="AR20" i="6"/>
  <c r="AR19" i="6"/>
  <c r="AR18" i="6"/>
  <c r="AR17" i="6"/>
  <c r="AR16" i="6"/>
  <c r="AR15" i="6"/>
  <c r="AR14" i="6"/>
  <c r="AR21" i="6" s="1"/>
  <c r="AB36" i="6" l="1"/>
  <c r="AC36" i="6"/>
  <c r="AD34" i="6"/>
  <c r="Z36" i="6"/>
  <c r="Z21" i="6"/>
  <c r="AD32" i="6"/>
  <c r="X36" i="6"/>
  <c r="AD29" i="6"/>
  <c r="AE10" i="6"/>
  <c r="T33" i="6"/>
  <c r="T29" i="6"/>
  <c r="C30" i="6"/>
  <c r="T34" i="6"/>
  <c r="T32" i="6"/>
  <c r="T30" i="6"/>
  <c r="T31" i="6"/>
  <c r="T35" i="6"/>
  <c r="AD36" i="6" l="1"/>
  <c r="T36" i="6"/>
  <c r="L33" i="6"/>
  <c r="I33" i="6"/>
  <c r="U14" i="3"/>
  <c r="N33" i="6"/>
  <c r="N31" i="6"/>
  <c r="N30" i="6"/>
  <c r="N32" i="6"/>
  <c r="N34" i="6"/>
  <c r="N35" i="6"/>
  <c r="M31" i="6"/>
  <c r="M32" i="6"/>
  <c r="M33" i="6"/>
  <c r="M34" i="6"/>
  <c r="M35" i="6"/>
  <c r="L34" i="6"/>
  <c r="L30" i="6"/>
  <c r="L31" i="6"/>
  <c r="L32" i="6"/>
  <c r="L35" i="6"/>
  <c r="K30" i="6"/>
  <c r="K31" i="6"/>
  <c r="K32" i="6"/>
  <c r="K33" i="6"/>
  <c r="K34" i="6"/>
  <c r="K35" i="6"/>
  <c r="J30" i="6"/>
  <c r="J31" i="6"/>
  <c r="J32" i="6"/>
  <c r="J33" i="6"/>
  <c r="J34" i="6"/>
  <c r="J35" i="6"/>
  <c r="I30" i="6"/>
  <c r="I31" i="6"/>
  <c r="I32" i="6"/>
  <c r="I34" i="6"/>
  <c r="I35" i="6"/>
  <c r="J29" i="6"/>
  <c r="K29" i="6"/>
  <c r="L29" i="6"/>
  <c r="M29" i="6"/>
  <c r="I29" i="6"/>
  <c r="E30" i="6"/>
  <c r="E33" i="6"/>
  <c r="C31" i="6"/>
  <c r="E31" i="6" s="1"/>
  <c r="C32" i="6"/>
  <c r="E32" i="6" s="1"/>
  <c r="C34" i="6"/>
  <c r="E34" i="6" s="1"/>
  <c r="C29" i="6"/>
  <c r="E29" i="6" s="1"/>
  <c r="B32" i="6"/>
  <c r="B31" i="6"/>
  <c r="B30" i="6"/>
  <c r="D30" i="6" s="1"/>
  <c r="F30" i="6" s="1"/>
  <c r="B33" i="6"/>
  <c r="B34" i="6"/>
  <c r="M21" i="6"/>
  <c r="L21" i="6"/>
  <c r="K21" i="6"/>
  <c r="Q20" i="6"/>
  <c r="Q19" i="6"/>
  <c r="Q18" i="6"/>
  <c r="Q17" i="6"/>
  <c r="Q16" i="6"/>
  <c r="Q15" i="6"/>
  <c r="S30" i="6" s="1"/>
  <c r="Q14" i="6"/>
  <c r="H20" i="6"/>
  <c r="S35" i="6" s="1"/>
  <c r="U35" i="6" s="1"/>
  <c r="H19" i="6"/>
  <c r="S34" i="6" s="1"/>
  <c r="U34" i="6" s="1"/>
  <c r="H18" i="6"/>
  <c r="S33" i="6" s="1"/>
  <c r="U33" i="6" s="1"/>
  <c r="H17" i="6"/>
  <c r="S32" i="6" s="1"/>
  <c r="U32" i="6" s="1"/>
  <c r="H16" i="6"/>
  <c r="H14" i="6"/>
  <c r="S29" i="6" s="1"/>
  <c r="U29" i="6" s="1"/>
  <c r="N26" i="2"/>
  <c r="O26" i="2"/>
  <c r="P26" i="2"/>
  <c r="M26" i="2"/>
  <c r="P9" i="2"/>
  <c r="P8" i="2"/>
  <c r="P7" i="2"/>
  <c r="P6" i="2"/>
  <c r="N10" i="2"/>
  <c r="P4" i="2"/>
  <c r="Q16" i="1"/>
  <c r="Q15" i="1"/>
  <c r="Q14" i="1"/>
  <c r="Q13" i="1"/>
  <c r="Q12" i="1"/>
  <c r="O17" i="1"/>
  <c r="D32" i="6" l="1"/>
  <c r="F32" i="6" s="1"/>
  <c r="C35" i="6"/>
  <c r="D31" i="6"/>
  <c r="F31" i="6" s="1"/>
  <c r="E35" i="6"/>
  <c r="D34" i="6"/>
  <c r="D29" i="6"/>
  <c r="F29" i="6" s="1"/>
  <c r="B35" i="6"/>
  <c r="D33" i="6"/>
  <c r="F33" i="6" s="1"/>
  <c r="Q21" i="6"/>
  <c r="H21" i="6"/>
  <c r="S31" i="6"/>
  <c r="U31" i="6" s="1"/>
  <c r="U30" i="6"/>
  <c r="L36" i="6"/>
  <c r="O35" i="6"/>
  <c r="O31" i="6"/>
  <c r="O32" i="6"/>
  <c r="M36" i="6"/>
  <c r="O34" i="6"/>
  <c r="O30" i="6"/>
  <c r="O33" i="6"/>
  <c r="J36" i="6"/>
  <c r="N29" i="6"/>
  <c r="N36" i="6" s="1"/>
  <c r="K36" i="6"/>
  <c r="I36" i="6"/>
  <c r="P5" i="2"/>
  <c r="P10" i="2" s="1"/>
  <c r="Q11" i="1"/>
  <c r="Q17" i="1" s="1"/>
  <c r="O3" i="5"/>
  <c r="O4" i="5"/>
  <c r="R21" i="4"/>
  <c r="R21" i="5"/>
  <c r="U14" i="5"/>
  <c r="T21" i="5"/>
  <c r="S21" i="5"/>
  <c r="Q21" i="5"/>
  <c r="P21" i="5"/>
  <c r="O21" i="5"/>
  <c r="U20" i="5"/>
  <c r="U19" i="5"/>
  <c r="U18" i="5"/>
  <c r="U17" i="5"/>
  <c r="U16" i="5"/>
  <c r="U15" i="5"/>
  <c r="E25" i="4"/>
  <c r="O5" i="3"/>
  <c r="O9" i="3" s="1"/>
  <c r="E22" i="4"/>
  <c r="O4" i="4"/>
  <c r="O3" i="4"/>
  <c r="E35" i="3"/>
  <c r="F35" i="6" l="1"/>
  <c r="D35" i="6"/>
  <c r="S36" i="6"/>
  <c r="U36" i="6" s="1"/>
  <c r="O29" i="6"/>
  <c r="O36" i="6" s="1"/>
  <c r="U21" i="5"/>
  <c r="O9" i="4"/>
  <c r="E27" i="5"/>
  <c r="Q8" i="5"/>
  <c r="Q7" i="5"/>
  <c r="Q6" i="5"/>
  <c r="Q5" i="5"/>
  <c r="Q4" i="5"/>
  <c r="Q3" i="5"/>
  <c r="O9" i="5"/>
  <c r="Q9" i="5" l="1"/>
  <c r="Q7" i="4"/>
  <c r="O5" i="4"/>
  <c r="Q3" i="4"/>
  <c r="U15" i="4"/>
  <c r="U14" i="4"/>
  <c r="Q8" i="4"/>
  <c r="T21" i="4"/>
  <c r="S21" i="4"/>
  <c r="Q21" i="4"/>
  <c r="P21" i="4"/>
  <c r="O21" i="4"/>
  <c r="U20" i="4"/>
  <c r="U19" i="4"/>
  <c r="U18" i="4"/>
  <c r="U17" i="4"/>
  <c r="U16" i="4"/>
  <c r="Q5" i="4"/>
  <c r="Q4" i="4"/>
  <c r="O21" i="3"/>
  <c r="P21" i="3"/>
  <c r="Q21" i="3"/>
  <c r="S21" i="3"/>
  <c r="T21" i="3"/>
  <c r="U16" i="3"/>
  <c r="U18" i="3"/>
  <c r="U20" i="3"/>
  <c r="U15" i="3"/>
  <c r="U17" i="3"/>
  <c r="U19" i="3"/>
  <c r="Q7" i="3"/>
  <c r="Q6" i="3"/>
  <c r="Q3" i="3"/>
  <c r="Q5" i="3"/>
  <c r="Q4" i="3"/>
  <c r="Q20" i="2"/>
  <c r="Q21" i="2"/>
  <c r="Q22" i="2"/>
  <c r="Q23" i="2"/>
  <c r="Q26" i="2" s="1"/>
  <c r="Q24" i="2"/>
  <c r="Q25" i="2"/>
  <c r="Q19" i="2"/>
  <c r="U21" i="3" l="1"/>
  <c r="Q6" i="4"/>
  <c r="Q9" i="4" s="1"/>
  <c r="U21" i="4"/>
  <c r="S23" i="1"/>
  <c r="S27" i="1"/>
  <c r="S25" i="1"/>
  <c r="S29" i="1"/>
  <c r="P30" i="1"/>
  <c r="R30" i="1"/>
  <c r="O30" i="1"/>
  <c r="S26" i="1"/>
  <c r="Q30" i="1"/>
  <c r="S28" i="1"/>
  <c r="S24" i="1" l="1"/>
  <c r="S30" i="1" s="1"/>
</calcChain>
</file>

<file path=xl/comments1.xml><?xml version="1.0" encoding="utf-8"?>
<comments xmlns="http://schemas.openxmlformats.org/spreadsheetml/2006/main">
  <authors>
    <author>Jack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Jack: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Jack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Jack: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<sst xmlns="http://schemas.openxmlformats.org/spreadsheetml/2006/main" count="945" uniqueCount="351">
  <si>
    <t>Identificativo</t>
  </si>
  <si>
    <t>Attività</t>
  </si>
  <si>
    <t xml:space="preserve">Ruolo </t>
  </si>
  <si>
    <t>Ore</t>
  </si>
  <si>
    <t>maso</t>
  </si>
  <si>
    <t>Mattia</t>
  </si>
  <si>
    <t>Albero</t>
  </si>
  <si>
    <t>Miotto</t>
  </si>
  <si>
    <t>Alessandro</t>
  </si>
  <si>
    <t>Andrea</t>
  </si>
  <si>
    <t>Amministatore</t>
  </si>
  <si>
    <t>Glossario  amminisreatore, analista piano qualifica, verificatore norme progetto</t>
  </si>
  <si>
    <t>Repsonsabile. Verificatore x analisi requisiti, amministratore per norme di progetto</t>
  </si>
  <si>
    <t>Analista x analisi, verbalista</t>
  </si>
  <si>
    <t>analisa per analisi, amministratore glossario, repsonsabile piano di progetto</t>
  </si>
  <si>
    <t>analista x analisi, amministratore per latex,</t>
  </si>
  <si>
    <t xml:space="preserve">verificatore di tutto, </t>
  </si>
  <si>
    <t>AR1</t>
  </si>
  <si>
    <t>Norme di Progetto</t>
  </si>
  <si>
    <t>AR1.1</t>
  </si>
  <si>
    <t xml:space="preserve">   Stesura iniziale</t>
  </si>
  <si>
    <t>AR1.2</t>
  </si>
  <si>
    <t xml:space="preserve">   Ampliamento</t>
  </si>
  <si>
    <t>AR1.3</t>
  </si>
  <si>
    <t xml:space="preserve">   Verifica</t>
  </si>
  <si>
    <t>AR2</t>
  </si>
  <si>
    <t>Studio Fattibilità</t>
  </si>
  <si>
    <t>AR2.1</t>
  </si>
  <si>
    <t xml:space="preserve">   Valutazione capitolati</t>
  </si>
  <si>
    <t>AR2.2</t>
  </si>
  <si>
    <t xml:space="preserve">   Valutazione rischi</t>
  </si>
  <si>
    <t>AR2.3</t>
  </si>
  <si>
    <t xml:space="preserve">   Valutazione tecnologie</t>
  </si>
  <si>
    <t>AR2.4</t>
  </si>
  <si>
    <t xml:space="preserve">   Valutazione interesse</t>
  </si>
  <si>
    <t>AR2.5</t>
  </si>
  <si>
    <t>AR3</t>
  </si>
  <si>
    <t>Analisi dei Requisiti</t>
  </si>
  <si>
    <t>AR3.1</t>
  </si>
  <si>
    <t xml:space="preserve">   Descrizione generale</t>
  </si>
  <si>
    <t>AR3.2</t>
  </si>
  <si>
    <t xml:space="preserve">   Casi d'uso</t>
  </si>
  <si>
    <t>AR3.3</t>
  </si>
  <si>
    <t xml:space="preserve">   Identificazione requisiti</t>
  </si>
  <si>
    <t>AR3.4</t>
  </si>
  <si>
    <t xml:space="preserve">   Tracciamento requisiti</t>
  </si>
  <si>
    <t>AR3.5</t>
  </si>
  <si>
    <t>AR4</t>
  </si>
  <si>
    <t>Piano di Progetto</t>
  </si>
  <si>
    <t>AR4.1</t>
  </si>
  <si>
    <t xml:space="preserve">   Organigramma</t>
  </si>
  <si>
    <t>AR4.2</t>
  </si>
  <si>
    <t xml:space="preserve">   Calendario e Scadenze</t>
  </si>
  <si>
    <t>AR4.3</t>
  </si>
  <si>
    <t xml:space="preserve">   Ciclo di vita</t>
  </si>
  <si>
    <t>AR4.4</t>
  </si>
  <si>
    <t xml:space="preserve">   Analisi dei rischi</t>
  </si>
  <si>
    <t>AR4.5</t>
  </si>
  <si>
    <t xml:space="preserve">   Gestione risorse</t>
  </si>
  <si>
    <t>AR4.6</t>
  </si>
  <si>
    <t xml:space="preserve">   Prospetto economico</t>
  </si>
  <si>
    <t>AR4.7</t>
  </si>
  <si>
    <t xml:space="preserve">   Consuntivo</t>
  </si>
  <si>
    <t>AR4.8</t>
  </si>
  <si>
    <t>AR5</t>
  </si>
  <si>
    <t>Piano di Qualifica</t>
  </si>
  <si>
    <t>AR5.1</t>
  </si>
  <si>
    <t xml:space="preserve">   Strategie di verifica</t>
  </si>
  <si>
    <t>AR5.2</t>
  </si>
  <si>
    <t xml:space="preserve">   Gestione della revisione</t>
  </si>
  <si>
    <t>AR5.3</t>
  </si>
  <si>
    <t xml:space="preserve">   Resoconto finale</t>
  </si>
  <si>
    <t>AR5.4</t>
  </si>
  <si>
    <t>AR6</t>
  </si>
  <si>
    <t>Glossario</t>
  </si>
  <si>
    <t>AR6.1</t>
  </si>
  <si>
    <t xml:space="preserve">   Stesura</t>
  </si>
  <si>
    <t>AR6.2</t>
  </si>
  <si>
    <t>AR7</t>
  </si>
  <si>
    <t>Consegna</t>
  </si>
  <si>
    <t>Amministratore</t>
  </si>
  <si>
    <t>Verificatore 1</t>
  </si>
  <si>
    <t>Analista</t>
  </si>
  <si>
    <t>Analista 1</t>
  </si>
  <si>
    <t>Analista 2</t>
  </si>
  <si>
    <t>Analista 3</t>
  </si>
  <si>
    <t>Analista 4</t>
  </si>
  <si>
    <t>Analista 1,2,3</t>
  </si>
  <si>
    <t>Analista 2,3,4</t>
  </si>
  <si>
    <t>Verificatore 1,2</t>
  </si>
  <si>
    <t>Responsabile</t>
  </si>
  <si>
    <t>Verificatore 2</t>
  </si>
  <si>
    <t>Ore totali</t>
  </si>
  <si>
    <t>Analista 1, Responsabile</t>
  </si>
  <si>
    <t>Costo/ora</t>
  </si>
  <si>
    <t>Costo totale</t>
  </si>
  <si>
    <t>Jack</t>
  </si>
  <si>
    <t>Respons</t>
  </si>
  <si>
    <t>Ammini</t>
  </si>
  <si>
    <t>Verific</t>
  </si>
  <si>
    <t>totale</t>
  </si>
  <si>
    <t>Alberto</t>
  </si>
  <si>
    <t>Maso</t>
  </si>
  <si>
    <t>ok</t>
  </si>
  <si>
    <t>ok+(mattia)</t>
  </si>
  <si>
    <t>ok-(miotto analisi)</t>
  </si>
  <si>
    <t>AD1</t>
  </si>
  <si>
    <t>AD1.1</t>
  </si>
  <si>
    <t xml:space="preserve">   Incremento</t>
  </si>
  <si>
    <t>AD1.2</t>
  </si>
  <si>
    <t>AD2</t>
  </si>
  <si>
    <t>AD2.1</t>
  </si>
  <si>
    <t>AD2.2</t>
  </si>
  <si>
    <t>AD3</t>
  </si>
  <si>
    <t>AD3.1</t>
  </si>
  <si>
    <t>AD3.2</t>
  </si>
  <si>
    <t>AD4</t>
  </si>
  <si>
    <t>AD4.1</t>
  </si>
  <si>
    <t>AD4.2</t>
  </si>
  <si>
    <t>AD5</t>
  </si>
  <si>
    <t>AD5.1</t>
  </si>
  <si>
    <t>AD5.2</t>
  </si>
  <si>
    <t>AD6</t>
  </si>
  <si>
    <t>Presentazione</t>
  </si>
  <si>
    <t>Analista 1,2,3,4,5</t>
  </si>
  <si>
    <t>amministratore</t>
  </si>
  <si>
    <t>Verificatore</t>
  </si>
  <si>
    <t xml:space="preserve">Verificatore </t>
  </si>
  <si>
    <t xml:space="preserve">verificatore </t>
  </si>
  <si>
    <t>verificatore</t>
  </si>
  <si>
    <t>PR1</t>
  </si>
  <si>
    <t>PR1.1</t>
  </si>
  <si>
    <t>PR1.2</t>
  </si>
  <si>
    <t>PR2</t>
  </si>
  <si>
    <t>PR2.1</t>
  </si>
  <si>
    <t>PR2.1.1</t>
  </si>
  <si>
    <t xml:space="preserve">      Correzioni</t>
  </si>
  <si>
    <t>PR2.1.2</t>
  </si>
  <si>
    <t xml:space="preserve">      Consuntivo</t>
  </si>
  <si>
    <t>PR2.2</t>
  </si>
  <si>
    <t>PR3</t>
  </si>
  <si>
    <t>PR3.1</t>
  </si>
  <si>
    <t>PR3.2</t>
  </si>
  <si>
    <t>PR4</t>
  </si>
  <si>
    <t>Specifica Tecnica</t>
  </si>
  <si>
    <t>PR4.1</t>
  </si>
  <si>
    <t xml:space="preserve">   Strumenti e tecnologie</t>
  </si>
  <si>
    <t>PR4.2</t>
  </si>
  <si>
    <t xml:space="preserve">   Descrizione del prodotto</t>
  </si>
  <si>
    <t>PR4.2.1</t>
  </si>
  <si>
    <t xml:space="preserve">      Formalismi di specifica</t>
  </si>
  <si>
    <t>PR4.2.2</t>
  </si>
  <si>
    <t xml:space="preserve">      Architettura generale</t>
  </si>
  <si>
    <t>PR4.2.3</t>
  </si>
  <si>
    <t xml:space="preserve">      Descrizione dei componenti</t>
  </si>
  <si>
    <t>PR4.3</t>
  </si>
  <si>
    <t xml:space="preserve">   Design pattern</t>
  </si>
  <si>
    <t>PR4.4</t>
  </si>
  <si>
    <t xml:space="preserve">   Tracciamento</t>
  </si>
  <si>
    <t>PR4.4.1</t>
  </si>
  <si>
    <t xml:space="preserve">      Componenti-requisit</t>
  </si>
  <si>
    <t>PR4.4.2</t>
  </si>
  <si>
    <t xml:space="preserve">      Requisiti-componenti</t>
  </si>
  <si>
    <t>PR4.5</t>
  </si>
  <si>
    <t xml:space="preserve">   Valutazione fattibilità</t>
  </si>
  <si>
    <t>PR4.6</t>
  </si>
  <si>
    <t>PR4.7</t>
  </si>
  <si>
    <t>PR5</t>
  </si>
  <si>
    <t>PR5.1</t>
  </si>
  <si>
    <t>PR5.1.1</t>
  </si>
  <si>
    <t xml:space="preserve">      Analisi risultati RR</t>
  </si>
  <si>
    <t>PR5.1.2</t>
  </si>
  <si>
    <t xml:space="preserve">      Progettazione test</t>
  </si>
  <si>
    <t>PR5.2</t>
  </si>
  <si>
    <t>PR6</t>
  </si>
  <si>
    <t>PR6.1</t>
  </si>
  <si>
    <t>PR6.2</t>
  </si>
  <si>
    <t>Amministratore
Progettista</t>
  </si>
  <si>
    <t>Progettista 1,2,3,4</t>
  </si>
  <si>
    <t>Analista
Progettista</t>
  </si>
  <si>
    <t>Responsabile
Progettista</t>
  </si>
  <si>
    <t>1
3</t>
  </si>
  <si>
    <t>2
4</t>
  </si>
  <si>
    <t>Verificatore
Analista</t>
  </si>
  <si>
    <t>4
4</t>
  </si>
  <si>
    <t xml:space="preserve">Progettista </t>
  </si>
  <si>
    <t>Ruolo</t>
  </si>
  <si>
    <t>Progettista</t>
  </si>
  <si>
    <t xml:space="preserve">Analista </t>
  </si>
  <si>
    <t>euros</t>
  </si>
  <si>
    <t>Ammin</t>
  </si>
  <si>
    <t>prog</t>
  </si>
  <si>
    <t>verif</t>
  </si>
  <si>
    <t>PC1</t>
  </si>
  <si>
    <t>PC1.1</t>
  </si>
  <si>
    <t>PC1.2</t>
  </si>
  <si>
    <t>PC2</t>
  </si>
  <si>
    <t>PC2.1</t>
  </si>
  <si>
    <t>PC2.1.1</t>
  </si>
  <si>
    <t>PC2.1.2</t>
  </si>
  <si>
    <t>PC2.2</t>
  </si>
  <si>
    <t>PC3</t>
  </si>
  <si>
    <t>PC3.1</t>
  </si>
  <si>
    <t>PC3.2</t>
  </si>
  <si>
    <t>PC4</t>
  </si>
  <si>
    <t>PC4.1</t>
  </si>
  <si>
    <t>PC4.2</t>
  </si>
  <si>
    <t>PC5</t>
  </si>
  <si>
    <t>PC5.1</t>
  </si>
  <si>
    <t>PC5.2</t>
  </si>
  <si>
    <t>PC6</t>
  </si>
  <si>
    <t>PC6.1</t>
  </si>
  <si>
    <t>PC6.2</t>
  </si>
  <si>
    <t>PC7</t>
  </si>
  <si>
    <t>Definizione di Prodotto</t>
  </si>
  <si>
    <t xml:space="preserve">   Standard di progetto</t>
  </si>
  <si>
    <t xml:space="preserve">   Specifica componenti</t>
  </si>
  <si>
    <t xml:space="preserve">   Tracciamento requisiti-componenti</t>
  </si>
  <si>
    <t>PC8</t>
  </si>
  <si>
    <t>Codifica</t>
  </si>
  <si>
    <t>PC9</t>
  </si>
  <si>
    <t>Manuale Utente</t>
  </si>
  <si>
    <t>PC9.1</t>
  </si>
  <si>
    <t>PC9.2</t>
  </si>
  <si>
    <t>Programmatore</t>
  </si>
  <si>
    <t>Verificatore
Progettista</t>
  </si>
  <si>
    <t>Progettista1,2</t>
  </si>
  <si>
    <t>Progettista 3,4</t>
  </si>
  <si>
    <t>Amministratore
Programmatore 1,2
Progettista</t>
  </si>
  <si>
    <t>VV1</t>
  </si>
  <si>
    <t>VV1.1</t>
  </si>
  <si>
    <t>VV1.2</t>
  </si>
  <si>
    <t>VV2</t>
  </si>
  <si>
    <t>VV2.1</t>
  </si>
  <si>
    <t>VV2.1.1</t>
  </si>
  <si>
    <t>VV2.1.2</t>
  </si>
  <si>
    <t>VV2.2</t>
  </si>
  <si>
    <t>VV3</t>
  </si>
  <si>
    <t>VV3.1</t>
  </si>
  <si>
    <t>VV3.2</t>
  </si>
  <si>
    <t>VV4</t>
  </si>
  <si>
    <t>VV4.1</t>
  </si>
  <si>
    <t>VV4.2</t>
  </si>
  <si>
    <t>VV5</t>
  </si>
  <si>
    <t>VV5.1</t>
  </si>
  <si>
    <t>VV5.2</t>
  </si>
  <si>
    <t>VV6</t>
  </si>
  <si>
    <t>VV6.1</t>
  </si>
  <si>
    <t>VV6.2</t>
  </si>
  <si>
    <t>VV7</t>
  </si>
  <si>
    <t>Manuali</t>
  </si>
  <si>
    <t>VV7.1</t>
  </si>
  <si>
    <t>VV7.2</t>
  </si>
  <si>
    <t>VV8</t>
  </si>
  <si>
    <t>Preparazione collaudo</t>
  </si>
  <si>
    <t>VV9</t>
  </si>
  <si>
    <t>Collaudo</t>
  </si>
  <si>
    <t>Verificatore 3</t>
  </si>
  <si>
    <t>Progettista
Programamtore
Amministratore</t>
  </si>
  <si>
    <t>Amministratore
Responsabile</t>
  </si>
  <si>
    <t>Programmatore 1,2
Verificatore 1,2</t>
  </si>
  <si>
    <t>ore tot</t>
  </si>
  <si>
    <t>Verifica</t>
  </si>
  <si>
    <t xml:space="preserve">Programmatore 1,2,3,4
</t>
  </si>
  <si>
    <t>Progettista 1,2</t>
  </si>
  <si>
    <t>ore totali</t>
  </si>
  <si>
    <t>Verificatore 1,2,3</t>
  </si>
  <si>
    <t>4
10
6</t>
  </si>
  <si>
    <t>6
8</t>
  </si>
  <si>
    <t>8
6</t>
  </si>
  <si>
    <t>WBS</t>
  </si>
  <si>
    <t>Task Name</t>
  </si>
  <si>
    <t xml:space="preserve">   Resoconto</t>
  </si>
  <si>
    <t>PC5.3</t>
  </si>
  <si>
    <t>PC6.3</t>
  </si>
  <si>
    <t>PC6.4</t>
  </si>
  <si>
    <t>ammin</t>
  </si>
  <si>
    <t>c++</t>
  </si>
  <si>
    <t>coder</t>
  </si>
  <si>
    <t>ver</t>
  </si>
  <si>
    <t>respo</t>
  </si>
  <si>
    <t>Giacomo Pinato</t>
  </si>
  <si>
    <t>Michele Maso</t>
  </si>
  <si>
    <t>Mattia Sorgato</t>
  </si>
  <si>
    <t>Alberto Garbui</t>
  </si>
  <si>
    <t>Fabio Miotto</t>
  </si>
  <si>
    <t>Alessandro Benetti</t>
  </si>
  <si>
    <t>Andrea Perin</t>
  </si>
  <si>
    <t>Analisi requisiti</t>
  </si>
  <si>
    <t>Analisi Dettaglio</t>
  </si>
  <si>
    <t>Progettazione</t>
  </si>
  <si>
    <t>Qualifica</t>
  </si>
  <si>
    <t>Ore non rendicontate</t>
  </si>
  <si>
    <t>Ore rendicontate</t>
  </si>
  <si>
    <t>Totale</t>
  </si>
  <si>
    <t>Programm</t>
  </si>
  <si>
    <t>Progett</t>
  </si>
  <si>
    <t>Programamtore</t>
  </si>
  <si>
    <t>respon</t>
  </si>
  <si>
    <t>Non rendic.</t>
  </si>
  <si>
    <t>Rendic.</t>
  </si>
  <si>
    <t>6
10
2</t>
  </si>
  <si>
    <t>10
12</t>
  </si>
  <si>
    <t>2
6</t>
  </si>
  <si>
    <t>euro</t>
  </si>
  <si>
    <t>costo tot</t>
  </si>
  <si>
    <t>Costo ren</t>
  </si>
  <si>
    <t>ORE TOTALI</t>
  </si>
  <si>
    <t>ORE RENDICONTATE</t>
  </si>
  <si>
    <t>Analista 2
Verificatore
 Amministratore</t>
  </si>
  <si>
    <t>6
6
6</t>
  </si>
  <si>
    <t>ID</t>
  </si>
  <si>
    <t>Progettista 1
progettista 2</t>
  </si>
  <si>
    <t>8
7</t>
  </si>
  <si>
    <t>Re</t>
  </si>
  <si>
    <t>Am</t>
  </si>
  <si>
    <t>An</t>
  </si>
  <si>
    <t>Vr</t>
  </si>
  <si>
    <t>Nominativo</t>
  </si>
  <si>
    <t>Ore per ruolo</t>
  </si>
  <si>
    <t>Pt</t>
  </si>
  <si>
    <t>Pr</t>
  </si>
  <si>
    <t>Ore
totali</t>
  </si>
  <si>
    <t>Costo</t>
  </si>
  <si>
    <t>Costo rendicontato</t>
  </si>
  <si>
    <t>an</t>
  </si>
  <si>
    <t>8(-1)</t>
  </si>
  <si>
    <t>10(-1)</t>
  </si>
  <si>
    <t>10(-3)</t>
  </si>
  <si>
    <t>24(-7)</t>
  </si>
  <si>
    <t>49(+12)</t>
  </si>
  <si>
    <t>143(+1)</t>
  </si>
  <si>
    <t>Totale Consuntivo</t>
  </si>
  <si>
    <t>Totale Preventivo</t>
  </si>
  <si>
    <t>Differenza</t>
  </si>
  <si>
    <t>1(-1)</t>
  </si>
  <si>
    <t>8(-3)</t>
  </si>
  <si>
    <t>12(-4)</t>
  </si>
  <si>
    <t>3(+1)</t>
  </si>
  <si>
    <t>18(+3)</t>
  </si>
  <si>
    <t>0(+4)</t>
  </si>
  <si>
    <t>20(+4)</t>
  </si>
  <si>
    <t>28(+2)</t>
  </si>
  <si>
    <t>30(-1)</t>
  </si>
  <si>
    <t>16(+2)</t>
  </si>
  <si>
    <t>10(-2)</t>
  </si>
  <si>
    <t>4(-2)</t>
  </si>
  <si>
    <t>31(+2)</t>
  </si>
  <si>
    <t>34(-1)</t>
  </si>
  <si>
    <t>33(+2)</t>
  </si>
  <si>
    <t>35(-1)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</si>
</sst>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363636"/>
      <name val="Segoe UI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FE3E8"/>
        <bgColor indexed="64"/>
      </patternFill>
    </fill>
  </fills>
  <borders count="13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6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/>
    <xf numFmtId="0" fontId="0" fillId="4" borderId="0" xfId="0" applyFill="1" applyAlignment="1"/>
    <xf numFmtId="0" fontId="0" fillId="4" borderId="0" xfId="0" applyFill="1"/>
    <xf numFmtId="0" fontId="1" fillId="3" borderId="0" xfId="0" applyFont="1" applyFill="1" applyAlignment="1"/>
    <xf numFmtId="0" fontId="0" fillId="3" borderId="0" xfId="0" applyFill="1"/>
    <xf numFmtId="0" fontId="0" fillId="5" borderId="0" xfId="0" applyFill="1" applyAlignment="1"/>
    <xf numFmtId="0" fontId="0" fillId="5" borderId="0" xfId="0" applyFill="1"/>
    <xf numFmtId="0" fontId="0" fillId="6" borderId="0" xfId="0" applyFill="1" applyAlignment="1"/>
    <xf numFmtId="0" fontId="0" fillId="6" borderId="0" xfId="0" applyFill="1"/>
    <xf numFmtId="0" fontId="0" fillId="0" borderId="0" xfId="0" applyFill="1"/>
    <xf numFmtId="0" fontId="0" fillId="2" borderId="0" xfId="0" applyFill="1"/>
    <xf numFmtId="0" fontId="0" fillId="7" borderId="0" xfId="0" applyFill="1" applyAlignment="1"/>
    <xf numFmtId="0" fontId="0" fillId="7" borderId="0" xfId="0" applyFill="1"/>
    <xf numFmtId="0" fontId="0" fillId="8" borderId="0" xfId="0" applyFill="1" applyAlignment="1"/>
    <xf numFmtId="0" fontId="0" fillId="8" borderId="0" xfId="0" applyFill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9" borderId="1" xfId="0" applyFill="1" applyBorder="1" applyAlignment="1">
      <alignment vertical="center" wrapText="1"/>
    </xf>
    <xf numFmtId="0" fontId="3" fillId="9" borderId="1" xfId="0" applyFont="1" applyFill="1" applyBorder="1" applyAlignment="1">
      <alignment vertical="center" wrapText="1"/>
    </xf>
    <xf numFmtId="0" fontId="4" fillId="9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4" fillId="9" borderId="1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4" fillId="3" borderId="1" xfId="0" applyFont="1" applyFill="1" applyBorder="1" applyAlignment="1">
      <alignment vertical="center" wrapText="1"/>
    </xf>
    <xf numFmtId="0" fontId="4" fillId="5" borderId="1" xfId="0" applyFont="1" applyFill="1" applyBorder="1" applyAlignment="1">
      <alignment vertical="center" wrapText="1"/>
    </xf>
    <xf numFmtId="0" fontId="0" fillId="5" borderId="1" xfId="0" applyFill="1" applyBorder="1" applyAlignment="1">
      <alignment vertical="center" wrapText="1"/>
    </xf>
    <xf numFmtId="0" fontId="0" fillId="4" borderId="1" xfId="0" applyFill="1" applyBorder="1" applyAlignment="1">
      <alignment vertical="center" wrapText="1"/>
    </xf>
    <xf numFmtId="0" fontId="0" fillId="6" borderId="1" xfId="0" applyFill="1" applyBorder="1" applyAlignment="1">
      <alignment vertical="center" wrapText="1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 wrapText="1"/>
    </xf>
    <xf numFmtId="0" fontId="4" fillId="0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3" fillId="0" borderId="1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10" borderId="1" xfId="0" applyFont="1" applyFill="1" applyBorder="1" applyAlignment="1">
      <alignment vertic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3" fillId="3" borderId="1" xfId="0" applyFont="1" applyFill="1" applyBorder="1" applyAlignment="1">
      <alignment vertical="center" wrapText="1"/>
    </xf>
    <xf numFmtId="0" fontId="7" fillId="5" borderId="1" xfId="0" applyFont="1" applyFill="1" applyBorder="1" applyAlignment="1">
      <alignment vertical="center" wrapText="1"/>
    </xf>
    <xf numFmtId="0" fontId="0" fillId="2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2" borderId="1" xfId="0" applyFill="1" applyBorder="1" applyAlignment="1">
      <alignment vertic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1" fontId="4" fillId="0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9" fillId="0" borderId="10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10" fillId="0" borderId="6" xfId="0" applyFont="1" applyFill="1" applyBorder="1" applyAlignment="1"/>
    <xf numFmtId="0" fontId="10" fillId="0" borderId="2" xfId="0" applyFont="1" applyFill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0" fillId="0" borderId="2" xfId="0" applyFont="1" applyFill="1" applyBorder="1" applyAlignment="1"/>
    <xf numFmtId="0" fontId="10" fillId="0" borderId="7" xfId="0" applyFont="1" applyFill="1" applyBorder="1" applyAlignment="1"/>
    <xf numFmtId="0" fontId="10" fillId="0" borderId="7" xfId="0" applyFont="1" applyFill="1" applyBorder="1" applyAlignment="1">
      <alignment horizontal="center"/>
    </xf>
    <xf numFmtId="0" fontId="10" fillId="0" borderId="7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10" fillId="0" borderId="6" xfId="0" applyFont="1" applyBorder="1" applyAlignment="1">
      <alignment horizontal="center"/>
    </xf>
    <xf numFmtId="0" fontId="9" fillId="0" borderId="6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6" xfId="0" applyFont="1" applyBorder="1" applyAlignment="1">
      <alignment horizontal="left" vertical="center"/>
    </xf>
    <xf numFmtId="0" fontId="10" fillId="0" borderId="5" xfId="0" applyFont="1" applyFill="1" applyBorder="1" applyAlignment="1"/>
    <xf numFmtId="0" fontId="10" fillId="0" borderId="0" xfId="0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10" fillId="0" borderId="5" xfId="0" applyFont="1" applyFill="1" applyBorder="1" applyAlignment="1">
      <alignment horizontal="center"/>
    </xf>
    <xf numFmtId="0" fontId="9" fillId="0" borderId="12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2" xfId="0" applyBorder="1"/>
    <xf numFmtId="0" fontId="0" fillId="0" borderId="7" xfId="0" applyBorder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8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9" fillId="0" borderId="8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6" xfId="0" applyFont="1" applyBorder="1" applyAlignment="1">
      <alignment horizontal="center" wrapText="1"/>
    </xf>
    <xf numFmtId="0" fontId="9" fillId="0" borderId="7" xfId="0" applyFont="1" applyBorder="1" applyAlignment="1"/>
    <xf numFmtId="0" fontId="9" fillId="0" borderId="6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1" fillId="0" borderId="6" xfId="0" applyFont="1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0" fontId="11" fillId="0" borderId="7" xfId="0" applyFont="1" applyBorder="1" applyAlignment="1">
      <alignment horizontal="center"/>
    </xf>
    <xf numFmtId="0" fontId="9" fillId="0" borderId="6" xfId="0" applyFont="1" applyFill="1" applyBorder="1" applyAlignment="1">
      <alignment horizontal="center"/>
    </xf>
    <xf numFmtId="0" fontId="12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'Analisi Requisiti'!$O$22</c:f>
              <c:strCache>
                <c:ptCount val="1"/>
                <c:pt idx="0">
                  <c:v>Responsabile</c:v>
                </c:pt>
              </c:strCache>
            </c:strRef>
          </c:tx>
          <c:invertIfNegative val="0"/>
          <c:cat>
            <c:strRef>
              <c:f>'Analisi Requisiti'!$N$23:$N$29</c:f>
              <c:strCache>
                <c:ptCount val="7"/>
                <c:pt idx="0">
                  <c:v>Giacomo Pinato</c:v>
                </c:pt>
                <c:pt idx="1">
                  <c:v>Michele Maso</c:v>
                </c:pt>
                <c:pt idx="2">
                  <c:v>Mattia Sorgato</c:v>
                </c:pt>
                <c:pt idx="3">
                  <c:v>Alberto Garbui</c:v>
                </c:pt>
                <c:pt idx="4">
                  <c:v>Fabio Miotto</c:v>
                </c:pt>
                <c:pt idx="5">
                  <c:v>Alessandro Benetti</c:v>
                </c:pt>
                <c:pt idx="6">
                  <c:v>Andrea Perin</c:v>
                </c:pt>
              </c:strCache>
            </c:strRef>
          </c:cat>
          <c:val>
            <c:numRef>
              <c:f>'Analisi Requisiti'!$O$23:$O$29</c:f>
              <c:numCache>
                <c:formatCode>General</c:formatCode>
                <c:ptCount val="7"/>
                <c:pt idx="0">
                  <c:v>8</c:v>
                </c:pt>
                <c:pt idx="5">
                  <c:v>8</c:v>
                </c:pt>
                <c:pt idx="6">
                  <c:v>8</c:v>
                </c:pt>
              </c:numCache>
            </c:numRef>
          </c:val>
        </c:ser>
        <c:ser>
          <c:idx val="1"/>
          <c:order val="1"/>
          <c:tx>
            <c:strRef>
              <c:f>'Analisi Requisiti'!$P$22</c:f>
              <c:strCache>
                <c:ptCount val="1"/>
                <c:pt idx="0">
                  <c:v>Amministratore</c:v>
                </c:pt>
              </c:strCache>
            </c:strRef>
          </c:tx>
          <c:invertIfNegative val="0"/>
          <c:cat>
            <c:strRef>
              <c:f>'Analisi Requisiti'!$N$23:$N$29</c:f>
              <c:strCache>
                <c:ptCount val="7"/>
                <c:pt idx="0">
                  <c:v>Giacomo Pinato</c:v>
                </c:pt>
                <c:pt idx="1">
                  <c:v>Michele Maso</c:v>
                </c:pt>
                <c:pt idx="2">
                  <c:v>Mattia Sorgato</c:v>
                </c:pt>
                <c:pt idx="3">
                  <c:v>Alberto Garbui</c:v>
                </c:pt>
                <c:pt idx="4">
                  <c:v>Fabio Miotto</c:v>
                </c:pt>
                <c:pt idx="5">
                  <c:v>Alessandro Benetti</c:v>
                </c:pt>
                <c:pt idx="6">
                  <c:v>Andrea Perin</c:v>
                </c:pt>
              </c:strCache>
            </c:strRef>
          </c:cat>
          <c:val>
            <c:numRef>
              <c:f>'Analisi Requisiti'!$P$23:$P$29</c:f>
              <c:numCache>
                <c:formatCode>General</c:formatCode>
                <c:ptCount val="7"/>
                <c:pt idx="0">
                  <c:v>10</c:v>
                </c:pt>
                <c:pt idx="2">
                  <c:v>7</c:v>
                </c:pt>
                <c:pt idx="6">
                  <c:v>2</c:v>
                </c:pt>
              </c:numCache>
            </c:numRef>
          </c:val>
        </c:ser>
        <c:ser>
          <c:idx val="2"/>
          <c:order val="2"/>
          <c:tx>
            <c:strRef>
              <c:f>'Analisi Requisiti'!$Q$22</c:f>
              <c:strCache>
                <c:ptCount val="1"/>
                <c:pt idx="0">
                  <c:v>Analista</c:v>
                </c:pt>
              </c:strCache>
            </c:strRef>
          </c:tx>
          <c:invertIfNegative val="0"/>
          <c:cat>
            <c:strRef>
              <c:f>'Analisi Requisiti'!$N$23:$N$29</c:f>
              <c:strCache>
                <c:ptCount val="7"/>
                <c:pt idx="0">
                  <c:v>Giacomo Pinato</c:v>
                </c:pt>
                <c:pt idx="1">
                  <c:v>Michele Maso</c:v>
                </c:pt>
                <c:pt idx="2">
                  <c:v>Mattia Sorgato</c:v>
                </c:pt>
                <c:pt idx="3">
                  <c:v>Alberto Garbui</c:v>
                </c:pt>
                <c:pt idx="4">
                  <c:v>Fabio Miotto</c:v>
                </c:pt>
                <c:pt idx="5">
                  <c:v>Alessandro Benetti</c:v>
                </c:pt>
                <c:pt idx="6">
                  <c:v>Andrea Perin</c:v>
                </c:pt>
              </c:strCache>
            </c:strRef>
          </c:cat>
          <c:val>
            <c:numRef>
              <c:f>'Analisi Requisiti'!$Q$23:$Q$29</c:f>
              <c:numCache>
                <c:formatCode>General</c:formatCode>
                <c:ptCount val="7"/>
                <c:pt idx="1">
                  <c:v>15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</c:numCache>
            </c:numRef>
          </c:val>
        </c:ser>
        <c:ser>
          <c:idx val="3"/>
          <c:order val="3"/>
          <c:tx>
            <c:strRef>
              <c:f>'Analisi Requisiti'!$R$22</c:f>
              <c:strCache>
                <c:ptCount val="1"/>
                <c:pt idx="0">
                  <c:v>Verificatore</c:v>
                </c:pt>
              </c:strCache>
            </c:strRef>
          </c:tx>
          <c:invertIfNegative val="0"/>
          <c:cat>
            <c:strRef>
              <c:f>'Analisi Requisiti'!$N$23:$N$29</c:f>
              <c:strCache>
                <c:ptCount val="7"/>
                <c:pt idx="0">
                  <c:v>Giacomo Pinato</c:v>
                </c:pt>
                <c:pt idx="1">
                  <c:v>Michele Maso</c:v>
                </c:pt>
                <c:pt idx="2">
                  <c:v>Mattia Sorgato</c:v>
                </c:pt>
                <c:pt idx="3">
                  <c:v>Alberto Garbui</c:v>
                </c:pt>
                <c:pt idx="4">
                  <c:v>Fabio Miotto</c:v>
                </c:pt>
                <c:pt idx="5">
                  <c:v>Alessandro Benetti</c:v>
                </c:pt>
                <c:pt idx="6">
                  <c:v>Andrea Perin</c:v>
                </c:pt>
              </c:strCache>
            </c:strRef>
          </c:cat>
          <c:val>
            <c:numRef>
              <c:f>'Analisi Requisiti'!$R$23:$R$29</c:f>
              <c:numCache>
                <c:formatCode>General</c:formatCode>
                <c:ptCount val="7"/>
                <c:pt idx="0">
                  <c:v>2</c:v>
                </c:pt>
                <c:pt idx="1">
                  <c:v>5</c:v>
                </c:pt>
                <c:pt idx="3">
                  <c:v>3</c:v>
                </c:pt>
                <c:pt idx="4">
                  <c:v>2</c:v>
                </c:pt>
                <c:pt idx="5">
                  <c:v>10</c:v>
                </c:pt>
                <c:pt idx="6">
                  <c:v>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88395136"/>
        <c:axId val="88413312"/>
      </c:barChart>
      <c:catAx>
        <c:axId val="88395136"/>
        <c:scaling>
          <c:orientation val="minMax"/>
        </c:scaling>
        <c:delete val="0"/>
        <c:axPos val="b"/>
        <c:majorTickMark val="none"/>
        <c:minorTickMark val="none"/>
        <c:tickLblPos val="nextTo"/>
        <c:crossAx val="88413312"/>
        <c:crosses val="autoZero"/>
        <c:auto val="1"/>
        <c:lblAlgn val="ctr"/>
        <c:lblOffset val="100"/>
        <c:noMultiLvlLbl val="0"/>
      </c:catAx>
      <c:valAx>
        <c:axId val="8841331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88395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scene3d>
      <a:camera prst="orthographicFront"/>
      <a:lightRig rig="threePt" dir="t"/>
    </a:scene3d>
    <a:sp3d/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Ore per componenete,</a:t>
            </a:r>
            <a:r>
              <a:rPr lang="it-IT" baseline="0"/>
              <a:t> Codifica </a:t>
            </a:r>
            <a:endParaRPr lang="it-IT"/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Codifica!$O$13</c:f>
              <c:strCache>
                <c:ptCount val="1"/>
                <c:pt idx="0">
                  <c:v>Responsabile</c:v>
                </c:pt>
              </c:strCache>
            </c:strRef>
          </c:tx>
          <c:invertIfNegative val="0"/>
          <c:cat>
            <c:strRef>
              <c:f>Codifica!$N$14:$N$20</c:f>
              <c:strCache>
                <c:ptCount val="7"/>
                <c:pt idx="0">
                  <c:v>Giacomo Pinato</c:v>
                </c:pt>
                <c:pt idx="1">
                  <c:v>Michele Maso</c:v>
                </c:pt>
                <c:pt idx="2">
                  <c:v>Mattia Sorgato</c:v>
                </c:pt>
                <c:pt idx="3">
                  <c:v>Alberto Garbui</c:v>
                </c:pt>
                <c:pt idx="4">
                  <c:v>Fabio Miotto</c:v>
                </c:pt>
                <c:pt idx="5">
                  <c:v>Alessandro Benetti</c:v>
                </c:pt>
                <c:pt idx="6">
                  <c:v>Andrea Perin</c:v>
                </c:pt>
              </c:strCache>
            </c:strRef>
          </c:cat>
          <c:val>
            <c:numRef>
              <c:f>Codifica!$O$14:$O$20</c:f>
              <c:numCache>
                <c:formatCode>General</c:formatCode>
                <c:ptCount val="7"/>
                <c:pt idx="2">
                  <c:v>8</c:v>
                </c:pt>
              </c:numCache>
            </c:numRef>
          </c:val>
        </c:ser>
        <c:ser>
          <c:idx val="1"/>
          <c:order val="1"/>
          <c:tx>
            <c:strRef>
              <c:f>Codifica!$P$13</c:f>
              <c:strCache>
                <c:ptCount val="1"/>
                <c:pt idx="0">
                  <c:v>Amministratore</c:v>
                </c:pt>
              </c:strCache>
            </c:strRef>
          </c:tx>
          <c:invertIfNegative val="0"/>
          <c:cat>
            <c:strRef>
              <c:f>Codifica!$N$14:$N$20</c:f>
              <c:strCache>
                <c:ptCount val="7"/>
                <c:pt idx="0">
                  <c:v>Giacomo Pinato</c:v>
                </c:pt>
                <c:pt idx="1">
                  <c:v>Michele Maso</c:v>
                </c:pt>
                <c:pt idx="2">
                  <c:v>Mattia Sorgato</c:v>
                </c:pt>
                <c:pt idx="3">
                  <c:v>Alberto Garbui</c:v>
                </c:pt>
                <c:pt idx="4">
                  <c:v>Fabio Miotto</c:v>
                </c:pt>
                <c:pt idx="5">
                  <c:v>Alessandro Benetti</c:v>
                </c:pt>
                <c:pt idx="6">
                  <c:v>Andrea Perin</c:v>
                </c:pt>
              </c:strCache>
            </c:strRef>
          </c:cat>
          <c:val>
            <c:numRef>
              <c:f>Codifica!$P$14:$P$20</c:f>
              <c:numCache>
                <c:formatCode>General</c:formatCode>
                <c:ptCount val="7"/>
                <c:pt idx="1">
                  <c:v>3</c:v>
                </c:pt>
                <c:pt idx="5">
                  <c:v>4</c:v>
                </c:pt>
              </c:numCache>
            </c:numRef>
          </c:val>
        </c:ser>
        <c:ser>
          <c:idx val="2"/>
          <c:order val="2"/>
          <c:tx>
            <c:strRef>
              <c:f>Codifica!$Q$13</c:f>
              <c:strCache>
                <c:ptCount val="1"/>
                <c:pt idx="0">
                  <c:v>Analista</c:v>
                </c:pt>
              </c:strCache>
            </c:strRef>
          </c:tx>
          <c:invertIfNegative val="0"/>
          <c:cat>
            <c:strRef>
              <c:f>Codifica!$N$14:$N$20</c:f>
              <c:strCache>
                <c:ptCount val="7"/>
                <c:pt idx="0">
                  <c:v>Giacomo Pinato</c:v>
                </c:pt>
                <c:pt idx="1">
                  <c:v>Michele Maso</c:v>
                </c:pt>
                <c:pt idx="2">
                  <c:v>Mattia Sorgato</c:v>
                </c:pt>
                <c:pt idx="3">
                  <c:v>Alberto Garbui</c:v>
                </c:pt>
                <c:pt idx="4">
                  <c:v>Fabio Miotto</c:v>
                </c:pt>
                <c:pt idx="5">
                  <c:v>Alessandro Benetti</c:v>
                </c:pt>
                <c:pt idx="6">
                  <c:v>Andrea Perin</c:v>
                </c:pt>
              </c:strCache>
            </c:strRef>
          </c:cat>
          <c:val>
            <c:numRef>
              <c:f>Codifica!$Q$14:$Q$20</c:f>
              <c:numCache>
                <c:formatCode>General</c:formatCode>
                <c:ptCount val="7"/>
                <c:pt idx="4">
                  <c:v>3</c:v>
                </c:pt>
              </c:numCache>
            </c:numRef>
          </c:val>
        </c:ser>
        <c:ser>
          <c:idx val="3"/>
          <c:order val="3"/>
          <c:tx>
            <c:strRef>
              <c:f>Codifica!$R$13</c:f>
              <c:strCache>
                <c:ptCount val="1"/>
                <c:pt idx="0">
                  <c:v>Programmatore</c:v>
                </c:pt>
              </c:strCache>
            </c:strRef>
          </c:tx>
          <c:invertIfNegative val="0"/>
          <c:cat>
            <c:strRef>
              <c:f>Codifica!$N$14:$N$20</c:f>
              <c:strCache>
                <c:ptCount val="7"/>
                <c:pt idx="0">
                  <c:v>Giacomo Pinato</c:v>
                </c:pt>
                <c:pt idx="1">
                  <c:v>Michele Maso</c:v>
                </c:pt>
                <c:pt idx="2">
                  <c:v>Mattia Sorgato</c:v>
                </c:pt>
                <c:pt idx="3">
                  <c:v>Alberto Garbui</c:v>
                </c:pt>
                <c:pt idx="4">
                  <c:v>Fabio Miotto</c:v>
                </c:pt>
                <c:pt idx="5">
                  <c:v>Alessandro Benetti</c:v>
                </c:pt>
                <c:pt idx="6">
                  <c:v>Andrea Perin</c:v>
                </c:pt>
              </c:strCache>
            </c:strRef>
          </c:cat>
          <c:val>
            <c:numRef>
              <c:f>Codifica!$R$14:$R$20</c:f>
              <c:numCache>
                <c:formatCode>General</c:formatCode>
                <c:ptCount val="7"/>
                <c:pt idx="0">
                  <c:v>28</c:v>
                </c:pt>
                <c:pt idx="1">
                  <c:v>28</c:v>
                </c:pt>
                <c:pt idx="2">
                  <c:v>28</c:v>
                </c:pt>
                <c:pt idx="3">
                  <c:v>10</c:v>
                </c:pt>
                <c:pt idx="4">
                  <c:v>10</c:v>
                </c:pt>
                <c:pt idx="5">
                  <c:v>0</c:v>
                </c:pt>
                <c:pt idx="6">
                  <c:v>28</c:v>
                </c:pt>
              </c:numCache>
            </c:numRef>
          </c:val>
        </c:ser>
        <c:ser>
          <c:idx val="4"/>
          <c:order val="4"/>
          <c:tx>
            <c:strRef>
              <c:f>Codifica!$S$13</c:f>
              <c:strCache>
                <c:ptCount val="1"/>
                <c:pt idx="0">
                  <c:v>Verificatore</c:v>
                </c:pt>
              </c:strCache>
            </c:strRef>
          </c:tx>
          <c:invertIfNegative val="0"/>
          <c:cat>
            <c:strRef>
              <c:f>Codifica!$N$14:$N$20</c:f>
              <c:strCache>
                <c:ptCount val="7"/>
                <c:pt idx="0">
                  <c:v>Giacomo Pinato</c:v>
                </c:pt>
                <c:pt idx="1">
                  <c:v>Michele Maso</c:v>
                </c:pt>
                <c:pt idx="2">
                  <c:v>Mattia Sorgato</c:v>
                </c:pt>
                <c:pt idx="3">
                  <c:v>Alberto Garbui</c:v>
                </c:pt>
                <c:pt idx="4">
                  <c:v>Fabio Miotto</c:v>
                </c:pt>
                <c:pt idx="5">
                  <c:v>Alessandro Benetti</c:v>
                </c:pt>
                <c:pt idx="6">
                  <c:v>Andrea Perin</c:v>
                </c:pt>
              </c:strCache>
            </c:strRef>
          </c:cat>
          <c:val>
            <c:numRef>
              <c:f>Codifica!$S$14:$S$20</c:f>
              <c:numCache>
                <c:formatCode>General</c:formatCode>
                <c:ptCount val="7"/>
                <c:pt idx="0">
                  <c:v>4</c:v>
                </c:pt>
                <c:pt idx="1">
                  <c:v>8</c:v>
                </c:pt>
                <c:pt idx="2">
                  <c:v>13</c:v>
                </c:pt>
                <c:pt idx="3">
                  <c:v>15</c:v>
                </c:pt>
                <c:pt idx="4">
                  <c:v>23</c:v>
                </c:pt>
                <c:pt idx="5">
                  <c:v>18</c:v>
                </c:pt>
                <c:pt idx="6">
                  <c:v>0</c:v>
                </c:pt>
              </c:numCache>
            </c:numRef>
          </c:val>
        </c:ser>
        <c:ser>
          <c:idx val="5"/>
          <c:order val="5"/>
          <c:tx>
            <c:strRef>
              <c:f>Codifica!$T$13</c:f>
              <c:strCache>
                <c:ptCount val="1"/>
                <c:pt idx="0">
                  <c:v>Progettista</c:v>
                </c:pt>
              </c:strCache>
            </c:strRef>
          </c:tx>
          <c:invertIfNegative val="0"/>
          <c:cat>
            <c:strRef>
              <c:f>Codifica!$N$14:$N$20</c:f>
              <c:strCache>
                <c:ptCount val="7"/>
                <c:pt idx="0">
                  <c:v>Giacomo Pinato</c:v>
                </c:pt>
                <c:pt idx="1">
                  <c:v>Michele Maso</c:v>
                </c:pt>
                <c:pt idx="2">
                  <c:v>Mattia Sorgato</c:v>
                </c:pt>
                <c:pt idx="3">
                  <c:v>Alberto Garbui</c:v>
                </c:pt>
                <c:pt idx="4">
                  <c:v>Fabio Miotto</c:v>
                </c:pt>
                <c:pt idx="5">
                  <c:v>Alessandro Benetti</c:v>
                </c:pt>
                <c:pt idx="6">
                  <c:v>Andrea Perin</c:v>
                </c:pt>
              </c:strCache>
            </c:strRef>
          </c:cat>
          <c:val>
            <c:numRef>
              <c:f>Codifica!$T$14:$T$20</c:f>
              <c:numCache>
                <c:formatCode>General</c:formatCode>
                <c:ptCount val="7"/>
                <c:pt idx="0">
                  <c:v>18</c:v>
                </c:pt>
                <c:pt idx="1">
                  <c:v>12</c:v>
                </c:pt>
                <c:pt idx="3">
                  <c:v>27</c:v>
                </c:pt>
                <c:pt idx="4">
                  <c:v>12</c:v>
                </c:pt>
                <c:pt idx="5">
                  <c:v>27</c:v>
                </c:pt>
                <c:pt idx="6">
                  <c:v>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88087552"/>
        <c:axId val="88101632"/>
      </c:barChart>
      <c:catAx>
        <c:axId val="88087552"/>
        <c:scaling>
          <c:orientation val="minMax"/>
        </c:scaling>
        <c:delete val="0"/>
        <c:axPos val="b"/>
        <c:majorTickMark val="none"/>
        <c:minorTickMark val="none"/>
        <c:tickLblPos val="nextTo"/>
        <c:crossAx val="88101632"/>
        <c:crosses val="autoZero"/>
        <c:auto val="1"/>
        <c:lblAlgn val="ctr"/>
        <c:lblOffset val="100"/>
        <c:noMultiLvlLbl val="0"/>
      </c:catAx>
      <c:valAx>
        <c:axId val="8810163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88087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Ore</a:t>
            </a:r>
            <a:r>
              <a:rPr lang="it-IT" baseline="0"/>
              <a:t> per ruolo, Codifica</a:t>
            </a:r>
            <a:endParaRPr lang="it-IT"/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Codifica!$N$3:$N$8</c:f>
              <c:strCache>
                <c:ptCount val="6"/>
                <c:pt idx="0">
                  <c:v>Amministratore</c:v>
                </c:pt>
                <c:pt idx="1">
                  <c:v>Responsabile</c:v>
                </c:pt>
                <c:pt idx="2">
                  <c:v>Analista </c:v>
                </c:pt>
                <c:pt idx="3">
                  <c:v>Verificatore</c:v>
                </c:pt>
                <c:pt idx="4">
                  <c:v>Progettista</c:v>
                </c:pt>
                <c:pt idx="5">
                  <c:v>Programmatore</c:v>
                </c:pt>
              </c:strCache>
            </c:strRef>
          </c:cat>
          <c:val>
            <c:numRef>
              <c:f>Codifica!$O$3:$O$8</c:f>
              <c:numCache>
                <c:formatCode>General</c:formatCode>
                <c:ptCount val="6"/>
                <c:pt idx="0">
                  <c:v>7</c:v>
                </c:pt>
                <c:pt idx="1">
                  <c:v>8</c:v>
                </c:pt>
                <c:pt idx="2">
                  <c:v>3</c:v>
                </c:pt>
                <c:pt idx="3">
                  <c:v>81</c:v>
                </c:pt>
                <c:pt idx="4">
                  <c:v>114</c:v>
                </c:pt>
                <c:pt idx="5">
                  <c:v>132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Costo per ruolo, Codifica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Codifica!$N$3:$N$8</c:f>
              <c:strCache>
                <c:ptCount val="6"/>
                <c:pt idx="0">
                  <c:v>Amministratore</c:v>
                </c:pt>
                <c:pt idx="1">
                  <c:v>Responsabile</c:v>
                </c:pt>
                <c:pt idx="2">
                  <c:v>Analista </c:v>
                </c:pt>
                <c:pt idx="3">
                  <c:v>Verificatore</c:v>
                </c:pt>
                <c:pt idx="4">
                  <c:v>Progettista</c:v>
                </c:pt>
                <c:pt idx="5">
                  <c:v>Programmatore</c:v>
                </c:pt>
              </c:strCache>
            </c:strRef>
          </c:cat>
          <c:val>
            <c:numRef>
              <c:f>Codifica!$Q$3:$Q$8</c:f>
              <c:numCache>
                <c:formatCode>General</c:formatCode>
                <c:ptCount val="6"/>
                <c:pt idx="0">
                  <c:v>140</c:v>
                </c:pt>
                <c:pt idx="1">
                  <c:v>240</c:v>
                </c:pt>
                <c:pt idx="2">
                  <c:v>75</c:v>
                </c:pt>
                <c:pt idx="3">
                  <c:v>1215</c:v>
                </c:pt>
                <c:pt idx="4">
                  <c:v>2508</c:v>
                </c:pt>
                <c:pt idx="5">
                  <c:v>1980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Ore per componente, Qualifica</a:t>
            </a:r>
          </a:p>
        </c:rich>
      </c:tx>
      <c:layout>
        <c:manualLayout>
          <c:xMode val="edge"/>
          <c:yMode val="edge"/>
          <c:x val="0.28738200584574464"/>
          <c:y val="1.3407818869868672E-2"/>
        </c:manualLayout>
      </c:layout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Qualifica!$O$13</c:f>
              <c:strCache>
                <c:ptCount val="1"/>
                <c:pt idx="0">
                  <c:v>Responsabile</c:v>
                </c:pt>
              </c:strCache>
            </c:strRef>
          </c:tx>
          <c:invertIfNegative val="0"/>
          <c:cat>
            <c:strRef>
              <c:f>Qualifica!$N$14:$N$20</c:f>
              <c:strCache>
                <c:ptCount val="7"/>
                <c:pt idx="0">
                  <c:v>Giacomo Pinato</c:v>
                </c:pt>
                <c:pt idx="1">
                  <c:v>Michele Maso</c:v>
                </c:pt>
                <c:pt idx="2">
                  <c:v>Mattia Sorgato</c:v>
                </c:pt>
                <c:pt idx="3">
                  <c:v>Alberto Garbui</c:v>
                </c:pt>
                <c:pt idx="4">
                  <c:v>Fabio Miotto</c:v>
                </c:pt>
                <c:pt idx="5">
                  <c:v>Alessandro Benetti</c:v>
                </c:pt>
                <c:pt idx="6">
                  <c:v>Andrea Perin</c:v>
                </c:pt>
              </c:strCache>
            </c:strRef>
          </c:cat>
          <c:val>
            <c:numRef>
              <c:f>Qualifica!$O$14:$O$20</c:f>
              <c:numCache>
                <c:formatCode>General</c:formatCode>
                <c:ptCount val="7"/>
                <c:pt idx="0">
                  <c:v>5</c:v>
                </c:pt>
                <c:pt idx="3">
                  <c:v>1</c:v>
                </c:pt>
              </c:numCache>
            </c:numRef>
          </c:val>
        </c:ser>
        <c:ser>
          <c:idx val="1"/>
          <c:order val="1"/>
          <c:tx>
            <c:strRef>
              <c:f>Qualifica!$P$13</c:f>
              <c:strCache>
                <c:ptCount val="1"/>
                <c:pt idx="0">
                  <c:v>Amministratore</c:v>
                </c:pt>
              </c:strCache>
            </c:strRef>
          </c:tx>
          <c:invertIfNegative val="0"/>
          <c:cat>
            <c:strRef>
              <c:f>Qualifica!$N$14:$N$20</c:f>
              <c:strCache>
                <c:ptCount val="7"/>
                <c:pt idx="0">
                  <c:v>Giacomo Pinato</c:v>
                </c:pt>
                <c:pt idx="1">
                  <c:v>Michele Maso</c:v>
                </c:pt>
                <c:pt idx="2">
                  <c:v>Mattia Sorgato</c:v>
                </c:pt>
                <c:pt idx="3">
                  <c:v>Alberto Garbui</c:v>
                </c:pt>
                <c:pt idx="4">
                  <c:v>Fabio Miotto</c:v>
                </c:pt>
                <c:pt idx="5">
                  <c:v>Alessandro Benetti</c:v>
                </c:pt>
                <c:pt idx="6">
                  <c:v>Andrea Perin</c:v>
                </c:pt>
              </c:strCache>
            </c:strRef>
          </c:cat>
          <c:val>
            <c:numRef>
              <c:f>Qualifica!$P$14:$P$20</c:f>
              <c:numCache>
                <c:formatCode>General</c:formatCode>
                <c:ptCount val="7"/>
                <c:pt idx="2">
                  <c:v>6</c:v>
                </c:pt>
                <c:pt idx="3">
                  <c:v>2</c:v>
                </c:pt>
              </c:numCache>
            </c:numRef>
          </c:val>
        </c:ser>
        <c:ser>
          <c:idx val="2"/>
          <c:order val="2"/>
          <c:tx>
            <c:strRef>
              <c:f>Qualifica!$Q$13</c:f>
              <c:strCache>
                <c:ptCount val="1"/>
                <c:pt idx="0">
                  <c:v>Analista</c:v>
                </c:pt>
              </c:strCache>
            </c:strRef>
          </c:tx>
          <c:invertIfNegative val="0"/>
          <c:cat>
            <c:strRef>
              <c:f>Qualifica!$N$14:$N$20</c:f>
              <c:strCache>
                <c:ptCount val="7"/>
                <c:pt idx="0">
                  <c:v>Giacomo Pinato</c:v>
                </c:pt>
                <c:pt idx="1">
                  <c:v>Michele Maso</c:v>
                </c:pt>
                <c:pt idx="2">
                  <c:v>Mattia Sorgato</c:v>
                </c:pt>
                <c:pt idx="3">
                  <c:v>Alberto Garbui</c:v>
                </c:pt>
                <c:pt idx="4">
                  <c:v>Fabio Miotto</c:v>
                </c:pt>
                <c:pt idx="5">
                  <c:v>Alessandro Benetti</c:v>
                </c:pt>
                <c:pt idx="6">
                  <c:v>Andrea Perin</c:v>
                </c:pt>
              </c:strCache>
            </c:strRef>
          </c:cat>
          <c:val>
            <c:numRef>
              <c:f>Qualifica!$Q$14:$Q$20</c:f>
              <c:numCache>
                <c:formatCode>General</c:formatCode>
                <c:ptCount val="7"/>
              </c:numCache>
            </c:numRef>
          </c:val>
        </c:ser>
        <c:ser>
          <c:idx val="3"/>
          <c:order val="3"/>
          <c:tx>
            <c:strRef>
              <c:f>Qualifica!$R$13</c:f>
              <c:strCache>
                <c:ptCount val="1"/>
                <c:pt idx="0">
                  <c:v>Programmatore</c:v>
                </c:pt>
              </c:strCache>
            </c:strRef>
          </c:tx>
          <c:invertIfNegative val="0"/>
          <c:cat>
            <c:strRef>
              <c:f>Qualifica!$N$14:$N$20</c:f>
              <c:strCache>
                <c:ptCount val="7"/>
                <c:pt idx="0">
                  <c:v>Giacomo Pinato</c:v>
                </c:pt>
                <c:pt idx="1">
                  <c:v>Michele Maso</c:v>
                </c:pt>
                <c:pt idx="2">
                  <c:v>Mattia Sorgato</c:v>
                </c:pt>
                <c:pt idx="3">
                  <c:v>Alberto Garbui</c:v>
                </c:pt>
                <c:pt idx="4">
                  <c:v>Fabio Miotto</c:v>
                </c:pt>
                <c:pt idx="5">
                  <c:v>Alessandro Benetti</c:v>
                </c:pt>
                <c:pt idx="6">
                  <c:v>Andrea Perin</c:v>
                </c:pt>
              </c:strCache>
            </c:strRef>
          </c:cat>
          <c:val>
            <c:numRef>
              <c:f>Qualifica!$R$14:$R$20</c:f>
              <c:numCache>
                <c:formatCode>General</c:formatCode>
                <c:ptCount val="7"/>
                <c:pt idx="2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0</c:v>
                </c:pt>
              </c:numCache>
            </c:numRef>
          </c:val>
        </c:ser>
        <c:ser>
          <c:idx val="4"/>
          <c:order val="4"/>
          <c:tx>
            <c:strRef>
              <c:f>Qualifica!$S$13</c:f>
              <c:strCache>
                <c:ptCount val="1"/>
                <c:pt idx="0">
                  <c:v>Verificatore</c:v>
                </c:pt>
              </c:strCache>
            </c:strRef>
          </c:tx>
          <c:invertIfNegative val="0"/>
          <c:cat>
            <c:strRef>
              <c:f>Qualifica!$N$14:$N$20</c:f>
              <c:strCache>
                <c:ptCount val="7"/>
                <c:pt idx="0">
                  <c:v>Giacomo Pinato</c:v>
                </c:pt>
                <c:pt idx="1">
                  <c:v>Michele Maso</c:v>
                </c:pt>
                <c:pt idx="2">
                  <c:v>Mattia Sorgato</c:v>
                </c:pt>
                <c:pt idx="3">
                  <c:v>Alberto Garbui</c:v>
                </c:pt>
                <c:pt idx="4">
                  <c:v>Fabio Miotto</c:v>
                </c:pt>
                <c:pt idx="5">
                  <c:v>Alessandro Benetti</c:v>
                </c:pt>
                <c:pt idx="6">
                  <c:v>Andrea Perin</c:v>
                </c:pt>
              </c:strCache>
            </c:strRef>
          </c:cat>
          <c:val>
            <c:numRef>
              <c:f>Qualifica!$S$14:$S$20</c:f>
              <c:numCache>
                <c:formatCode>General</c:formatCode>
                <c:ptCount val="7"/>
                <c:pt idx="0">
                  <c:v>19</c:v>
                </c:pt>
                <c:pt idx="1">
                  <c:v>12</c:v>
                </c:pt>
                <c:pt idx="2">
                  <c:v>7</c:v>
                </c:pt>
                <c:pt idx="3">
                  <c:v>1</c:v>
                </c:pt>
                <c:pt idx="4">
                  <c:v>14</c:v>
                </c:pt>
                <c:pt idx="5">
                  <c:v>3</c:v>
                </c:pt>
                <c:pt idx="6">
                  <c:v>16</c:v>
                </c:pt>
              </c:numCache>
            </c:numRef>
          </c:val>
        </c:ser>
        <c:ser>
          <c:idx val="5"/>
          <c:order val="5"/>
          <c:tx>
            <c:strRef>
              <c:f>Qualifica!$T$13</c:f>
              <c:strCache>
                <c:ptCount val="1"/>
                <c:pt idx="0">
                  <c:v>Progettista</c:v>
                </c:pt>
              </c:strCache>
            </c:strRef>
          </c:tx>
          <c:invertIfNegative val="0"/>
          <c:cat>
            <c:strRef>
              <c:f>Qualifica!$N$14:$N$20</c:f>
              <c:strCache>
                <c:ptCount val="7"/>
                <c:pt idx="0">
                  <c:v>Giacomo Pinato</c:v>
                </c:pt>
                <c:pt idx="1">
                  <c:v>Michele Maso</c:v>
                </c:pt>
                <c:pt idx="2">
                  <c:v>Mattia Sorgato</c:v>
                </c:pt>
                <c:pt idx="3">
                  <c:v>Alberto Garbui</c:v>
                </c:pt>
                <c:pt idx="4">
                  <c:v>Fabio Miotto</c:v>
                </c:pt>
                <c:pt idx="5">
                  <c:v>Alessandro Benetti</c:v>
                </c:pt>
                <c:pt idx="6">
                  <c:v>Andrea Perin</c:v>
                </c:pt>
              </c:strCache>
            </c:strRef>
          </c:cat>
          <c:val>
            <c:numRef>
              <c:f>Qualifica!$T$14:$T$20</c:f>
              <c:numCache>
                <c:formatCode>General</c:formatCode>
                <c:ptCount val="7"/>
                <c:pt idx="1">
                  <c:v>6</c:v>
                </c:pt>
                <c:pt idx="3">
                  <c:v>15</c:v>
                </c:pt>
                <c:pt idx="5">
                  <c:v>8</c:v>
                </c:pt>
                <c:pt idx="6">
                  <c:v>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92969600"/>
        <c:axId val="92971392"/>
      </c:barChart>
      <c:catAx>
        <c:axId val="92969600"/>
        <c:scaling>
          <c:orientation val="minMax"/>
        </c:scaling>
        <c:delete val="0"/>
        <c:axPos val="b"/>
        <c:majorTickMark val="none"/>
        <c:minorTickMark val="none"/>
        <c:tickLblPos val="nextTo"/>
        <c:crossAx val="92971392"/>
        <c:crosses val="autoZero"/>
        <c:auto val="1"/>
        <c:lblAlgn val="ctr"/>
        <c:lblOffset val="100"/>
        <c:noMultiLvlLbl val="0"/>
      </c:catAx>
      <c:valAx>
        <c:axId val="9297139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92969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Ore per ruolo, Qualifica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Qualifica!$N$3:$N$8</c:f>
              <c:strCache>
                <c:ptCount val="6"/>
                <c:pt idx="0">
                  <c:v>Amministratore</c:v>
                </c:pt>
                <c:pt idx="1">
                  <c:v>Responsabile</c:v>
                </c:pt>
                <c:pt idx="2">
                  <c:v>Analista </c:v>
                </c:pt>
                <c:pt idx="3">
                  <c:v>Verificatore</c:v>
                </c:pt>
                <c:pt idx="4">
                  <c:v>Progettista</c:v>
                </c:pt>
                <c:pt idx="5">
                  <c:v>Programmatore</c:v>
                </c:pt>
              </c:strCache>
            </c:strRef>
          </c:cat>
          <c:val>
            <c:numRef>
              <c:f>Qualifica!$O$3:$O$8</c:f>
              <c:numCache>
                <c:formatCode>General</c:formatCode>
                <c:ptCount val="6"/>
                <c:pt idx="0">
                  <c:v>8</c:v>
                </c:pt>
                <c:pt idx="1">
                  <c:v>6</c:v>
                </c:pt>
                <c:pt idx="2">
                  <c:v>0</c:v>
                </c:pt>
                <c:pt idx="3">
                  <c:v>72</c:v>
                </c:pt>
                <c:pt idx="4">
                  <c:v>36</c:v>
                </c:pt>
                <c:pt idx="5">
                  <c:v>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Costo</a:t>
            </a:r>
            <a:r>
              <a:rPr lang="it-IT" baseline="0"/>
              <a:t> per ruolo, Qualifica</a:t>
            </a:r>
            <a:endParaRPr lang="it-IT"/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Qualifica!$N$3:$N$8</c:f>
              <c:strCache>
                <c:ptCount val="6"/>
                <c:pt idx="0">
                  <c:v>Amministratore</c:v>
                </c:pt>
                <c:pt idx="1">
                  <c:v>Responsabile</c:v>
                </c:pt>
                <c:pt idx="2">
                  <c:v>Analista </c:v>
                </c:pt>
                <c:pt idx="3">
                  <c:v>Verificatore</c:v>
                </c:pt>
                <c:pt idx="4">
                  <c:v>Progettista</c:v>
                </c:pt>
                <c:pt idx="5">
                  <c:v>Programmatore</c:v>
                </c:pt>
              </c:strCache>
            </c:strRef>
          </c:cat>
          <c:val>
            <c:numRef>
              <c:f>Qualifica!$Q$3:$Q$8</c:f>
              <c:numCache>
                <c:formatCode>General</c:formatCode>
                <c:ptCount val="6"/>
                <c:pt idx="0">
                  <c:v>160</c:v>
                </c:pt>
                <c:pt idx="1">
                  <c:v>180</c:v>
                </c:pt>
                <c:pt idx="2">
                  <c:v>0</c:v>
                </c:pt>
                <c:pt idx="3">
                  <c:v>1080</c:v>
                </c:pt>
                <c:pt idx="4">
                  <c:v>792</c:v>
                </c:pt>
                <c:pt idx="5">
                  <c:v>450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Ore per ruolo totali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'Resoconto finale'!$I$28:$N$28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Programmatore</c:v>
                </c:pt>
                <c:pt idx="4">
                  <c:v>Verificatore</c:v>
                </c:pt>
                <c:pt idx="5">
                  <c:v>Progettista</c:v>
                </c:pt>
              </c:strCache>
            </c:strRef>
          </c:cat>
          <c:val>
            <c:numRef>
              <c:f>'Resoconto finale'!$I$36:$N$36</c:f>
              <c:numCache>
                <c:formatCode>General</c:formatCode>
                <c:ptCount val="6"/>
                <c:pt idx="0">
                  <c:v>50</c:v>
                </c:pt>
                <c:pt idx="1">
                  <c:v>43</c:v>
                </c:pt>
                <c:pt idx="2">
                  <c:v>111</c:v>
                </c:pt>
                <c:pt idx="3">
                  <c:v>162</c:v>
                </c:pt>
                <c:pt idx="4">
                  <c:v>255</c:v>
                </c:pt>
                <c:pt idx="5">
                  <c:v>294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Costo per ruolo</a:t>
            </a:r>
            <a:r>
              <a:rPr lang="it-IT" baseline="0"/>
              <a:t> totale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'Resoconto finale'!$A$29:$A$34</c:f>
              <c:strCache>
                <c:ptCount val="6"/>
                <c:pt idx="0">
                  <c:v>Amministratore</c:v>
                </c:pt>
                <c:pt idx="1">
                  <c:v>Responsabile</c:v>
                </c:pt>
                <c:pt idx="2">
                  <c:v>Analista </c:v>
                </c:pt>
                <c:pt idx="3">
                  <c:v>Verificatore</c:v>
                </c:pt>
                <c:pt idx="4">
                  <c:v>Progettista</c:v>
                </c:pt>
                <c:pt idx="5">
                  <c:v>Programmatore</c:v>
                </c:pt>
              </c:strCache>
            </c:strRef>
          </c:cat>
          <c:val>
            <c:numRef>
              <c:f>'Resoconto finale'!$F$29:$F$34</c:f>
              <c:numCache>
                <c:formatCode>General</c:formatCode>
                <c:ptCount val="6"/>
                <c:pt idx="0">
                  <c:v>860</c:v>
                </c:pt>
                <c:pt idx="1">
                  <c:v>1500</c:v>
                </c:pt>
                <c:pt idx="2">
                  <c:v>2775</c:v>
                </c:pt>
                <c:pt idx="3">
                  <c:v>3825</c:v>
                </c:pt>
                <c:pt idx="4">
                  <c:v>6468</c:v>
                </c:pt>
                <c:pt idx="5">
                  <c:v>2430</c:v>
                </c:pt>
              </c:numCache>
            </c:numRef>
          </c:val>
        </c:ser>
        <c:ser>
          <c:idx val="1"/>
          <c:order val="1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'Resoconto finale'!$A$29:$A$34</c:f>
              <c:strCache>
                <c:ptCount val="6"/>
                <c:pt idx="0">
                  <c:v>Amministratore</c:v>
                </c:pt>
                <c:pt idx="1">
                  <c:v>Responsabile</c:v>
                </c:pt>
                <c:pt idx="2">
                  <c:v>Analista </c:v>
                </c:pt>
                <c:pt idx="3">
                  <c:v>Verificatore</c:v>
                </c:pt>
                <c:pt idx="4">
                  <c:v>Progettista</c:v>
                </c:pt>
                <c:pt idx="5">
                  <c:v>Programmatore</c:v>
                </c:pt>
              </c:strCache>
            </c:strRef>
          </c:cat>
          <c:val>
            <c:numRef>
              <c:f>'Resoconto finale'!$E$29:$E$34</c:f>
              <c:numCache>
                <c:formatCode>General</c:formatCode>
                <c:ptCount val="6"/>
                <c:pt idx="0">
                  <c:v>440</c:v>
                </c:pt>
                <c:pt idx="1">
                  <c:v>690</c:v>
                </c:pt>
                <c:pt idx="2">
                  <c:v>500</c:v>
                </c:pt>
                <c:pt idx="3">
                  <c:v>3210</c:v>
                </c:pt>
                <c:pt idx="4">
                  <c:v>6468</c:v>
                </c:pt>
                <c:pt idx="5">
                  <c:v>2430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Ore </a:t>
            </a:r>
            <a:r>
              <a:rPr lang="it-IT" baseline="0"/>
              <a:t> per ruolo retribuite</a:t>
            </a:r>
            <a:endParaRPr lang="it-IT"/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'Resoconto finale'!$A$29:$A$34</c:f>
              <c:strCache>
                <c:ptCount val="6"/>
                <c:pt idx="0">
                  <c:v>Amministratore</c:v>
                </c:pt>
                <c:pt idx="1">
                  <c:v>Responsabile</c:v>
                </c:pt>
                <c:pt idx="2">
                  <c:v>Analista </c:v>
                </c:pt>
                <c:pt idx="3">
                  <c:v>Verificatore</c:v>
                </c:pt>
                <c:pt idx="4">
                  <c:v>Progettista</c:v>
                </c:pt>
                <c:pt idx="5">
                  <c:v>Programmatore</c:v>
                </c:pt>
              </c:strCache>
            </c:strRef>
          </c:cat>
          <c:val>
            <c:numRef>
              <c:f>'Resoconto finale'!$C$29:$C$34</c:f>
              <c:numCache>
                <c:formatCode>General</c:formatCode>
                <c:ptCount val="6"/>
                <c:pt idx="0">
                  <c:v>22</c:v>
                </c:pt>
                <c:pt idx="1">
                  <c:v>23</c:v>
                </c:pt>
                <c:pt idx="2">
                  <c:v>20</c:v>
                </c:pt>
                <c:pt idx="3">
                  <c:v>214</c:v>
                </c:pt>
                <c:pt idx="4">
                  <c:v>294</c:v>
                </c:pt>
                <c:pt idx="5">
                  <c:v>162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Costo per</a:t>
            </a:r>
            <a:r>
              <a:rPr lang="it-IT" baseline="0"/>
              <a:t> ruolo retribuito</a:t>
            </a:r>
            <a:endParaRPr lang="it-IT"/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'Resoconto finale'!$A$29:$A$34</c:f>
              <c:strCache>
                <c:ptCount val="6"/>
                <c:pt idx="0">
                  <c:v>Amministratore</c:v>
                </c:pt>
                <c:pt idx="1">
                  <c:v>Responsabile</c:v>
                </c:pt>
                <c:pt idx="2">
                  <c:v>Analista </c:v>
                </c:pt>
                <c:pt idx="3">
                  <c:v>Verificatore</c:v>
                </c:pt>
                <c:pt idx="4">
                  <c:v>Progettista</c:v>
                </c:pt>
                <c:pt idx="5">
                  <c:v>Programmatore</c:v>
                </c:pt>
              </c:strCache>
            </c:strRef>
          </c:cat>
          <c:val>
            <c:numRef>
              <c:f>'Resoconto finale'!$E$29:$E$34</c:f>
              <c:numCache>
                <c:formatCode>General</c:formatCode>
                <c:ptCount val="6"/>
                <c:pt idx="0">
                  <c:v>440</c:v>
                </c:pt>
                <c:pt idx="1">
                  <c:v>690</c:v>
                </c:pt>
                <c:pt idx="2">
                  <c:v>500</c:v>
                </c:pt>
                <c:pt idx="3">
                  <c:v>3210</c:v>
                </c:pt>
                <c:pt idx="4">
                  <c:v>6468</c:v>
                </c:pt>
                <c:pt idx="5">
                  <c:v>2430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Ore per ruolo, Analisi Requisiti</a:t>
            </a:r>
          </a:p>
        </c:rich>
      </c:tx>
      <c:layout>
        <c:manualLayout>
          <c:xMode val="edge"/>
          <c:yMode val="edge"/>
          <c:x val="0.22197390871228578"/>
          <c:y val="2.3509649534329113E-2"/>
        </c:manualLayout>
      </c:layout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'Analisi Requisiti'!$N$11:$N$16</c:f>
              <c:strCache>
                <c:ptCount val="6"/>
                <c:pt idx="0">
                  <c:v>Amministratore</c:v>
                </c:pt>
                <c:pt idx="1">
                  <c:v>Responsabile</c:v>
                </c:pt>
                <c:pt idx="2">
                  <c:v>Analista </c:v>
                </c:pt>
                <c:pt idx="3">
                  <c:v>Verificatore</c:v>
                </c:pt>
                <c:pt idx="4">
                  <c:v>Progettista</c:v>
                </c:pt>
                <c:pt idx="5">
                  <c:v>Programmatore</c:v>
                </c:pt>
              </c:strCache>
            </c:strRef>
          </c:cat>
          <c:val>
            <c:numRef>
              <c:f>'Analisi Requisiti'!$O$11:$O$16</c:f>
              <c:numCache>
                <c:formatCode>General</c:formatCode>
                <c:ptCount val="6"/>
                <c:pt idx="0">
                  <c:v>19</c:v>
                </c:pt>
                <c:pt idx="1">
                  <c:v>24</c:v>
                </c:pt>
                <c:pt idx="2">
                  <c:v>63</c:v>
                </c:pt>
                <c:pt idx="3">
                  <c:v>33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Ore per componente</a:t>
            </a:r>
            <a:r>
              <a:rPr lang="it-IT" baseline="0"/>
              <a:t> totali</a:t>
            </a:r>
            <a:endParaRPr lang="it-IT"/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'Resoconto finale'!$I$28</c:f>
              <c:strCache>
                <c:ptCount val="1"/>
                <c:pt idx="0">
                  <c:v>Responsabile</c:v>
                </c:pt>
              </c:strCache>
            </c:strRef>
          </c:tx>
          <c:invertIfNegative val="0"/>
          <c:cat>
            <c:strRef>
              <c:f>'Resoconto finale'!$H$29:$H$35</c:f>
              <c:strCache>
                <c:ptCount val="7"/>
                <c:pt idx="0">
                  <c:v>Giacomo Pinato</c:v>
                </c:pt>
                <c:pt idx="1">
                  <c:v>Michele Maso</c:v>
                </c:pt>
                <c:pt idx="2">
                  <c:v>Mattia Sorgato</c:v>
                </c:pt>
                <c:pt idx="3">
                  <c:v>Alberto Garbui</c:v>
                </c:pt>
                <c:pt idx="4">
                  <c:v>Fabio Miotto</c:v>
                </c:pt>
                <c:pt idx="5">
                  <c:v>Alessandro Benetti</c:v>
                </c:pt>
                <c:pt idx="6">
                  <c:v>Andrea Perin</c:v>
                </c:pt>
              </c:strCache>
            </c:strRef>
          </c:cat>
          <c:val>
            <c:numRef>
              <c:f>'Resoconto finale'!$I$29:$I$35</c:f>
              <c:numCache>
                <c:formatCode>General</c:formatCode>
                <c:ptCount val="7"/>
                <c:pt idx="0">
                  <c:v>13</c:v>
                </c:pt>
                <c:pt idx="1">
                  <c:v>6</c:v>
                </c:pt>
                <c:pt idx="2">
                  <c:v>8</c:v>
                </c:pt>
                <c:pt idx="3">
                  <c:v>4</c:v>
                </c:pt>
                <c:pt idx="4">
                  <c:v>3</c:v>
                </c:pt>
                <c:pt idx="5">
                  <c:v>8</c:v>
                </c:pt>
                <c:pt idx="6">
                  <c:v>8</c:v>
                </c:pt>
              </c:numCache>
            </c:numRef>
          </c:val>
        </c:ser>
        <c:ser>
          <c:idx val="1"/>
          <c:order val="1"/>
          <c:tx>
            <c:strRef>
              <c:f>'Resoconto finale'!$J$28</c:f>
              <c:strCache>
                <c:ptCount val="1"/>
                <c:pt idx="0">
                  <c:v>Amministratore</c:v>
                </c:pt>
              </c:strCache>
            </c:strRef>
          </c:tx>
          <c:invertIfNegative val="0"/>
          <c:cat>
            <c:strRef>
              <c:f>'Resoconto finale'!$H$29:$H$35</c:f>
              <c:strCache>
                <c:ptCount val="7"/>
                <c:pt idx="0">
                  <c:v>Giacomo Pinato</c:v>
                </c:pt>
                <c:pt idx="1">
                  <c:v>Michele Maso</c:v>
                </c:pt>
                <c:pt idx="2">
                  <c:v>Mattia Sorgato</c:v>
                </c:pt>
                <c:pt idx="3">
                  <c:v>Alberto Garbui</c:v>
                </c:pt>
                <c:pt idx="4">
                  <c:v>Fabio Miotto</c:v>
                </c:pt>
                <c:pt idx="5">
                  <c:v>Alessandro Benetti</c:v>
                </c:pt>
                <c:pt idx="6">
                  <c:v>Andrea Perin</c:v>
                </c:pt>
              </c:strCache>
            </c:strRef>
          </c:cat>
          <c:val>
            <c:numRef>
              <c:f>'Resoconto finale'!$J$29:$J$35</c:f>
              <c:numCache>
                <c:formatCode>General</c:formatCode>
                <c:ptCount val="7"/>
                <c:pt idx="0">
                  <c:v>10</c:v>
                </c:pt>
                <c:pt idx="1">
                  <c:v>3</c:v>
                </c:pt>
                <c:pt idx="2">
                  <c:v>13</c:v>
                </c:pt>
                <c:pt idx="3">
                  <c:v>7</c:v>
                </c:pt>
                <c:pt idx="4">
                  <c:v>4</c:v>
                </c:pt>
                <c:pt idx="5">
                  <c:v>4</c:v>
                </c:pt>
                <c:pt idx="6">
                  <c:v>2</c:v>
                </c:pt>
              </c:numCache>
            </c:numRef>
          </c:val>
        </c:ser>
        <c:ser>
          <c:idx val="2"/>
          <c:order val="2"/>
          <c:tx>
            <c:strRef>
              <c:f>'Resoconto finale'!$K$28</c:f>
              <c:strCache>
                <c:ptCount val="1"/>
                <c:pt idx="0">
                  <c:v>Analista</c:v>
                </c:pt>
              </c:strCache>
            </c:strRef>
          </c:tx>
          <c:invertIfNegative val="0"/>
          <c:cat>
            <c:strRef>
              <c:f>'Resoconto finale'!$H$29:$H$35</c:f>
              <c:strCache>
                <c:ptCount val="7"/>
                <c:pt idx="0">
                  <c:v>Giacomo Pinato</c:v>
                </c:pt>
                <c:pt idx="1">
                  <c:v>Michele Maso</c:v>
                </c:pt>
                <c:pt idx="2">
                  <c:v>Mattia Sorgato</c:v>
                </c:pt>
                <c:pt idx="3">
                  <c:v>Alberto Garbui</c:v>
                </c:pt>
                <c:pt idx="4">
                  <c:v>Fabio Miotto</c:v>
                </c:pt>
                <c:pt idx="5">
                  <c:v>Alessandro Benetti</c:v>
                </c:pt>
                <c:pt idx="6">
                  <c:v>Andrea Perin</c:v>
                </c:pt>
              </c:strCache>
            </c:strRef>
          </c:cat>
          <c:val>
            <c:numRef>
              <c:f>'Resoconto finale'!$K$29:$K$35</c:f>
              <c:numCache>
                <c:formatCode>General</c:formatCode>
                <c:ptCount val="7"/>
                <c:pt idx="0">
                  <c:v>5</c:v>
                </c:pt>
                <c:pt idx="1">
                  <c:v>20</c:v>
                </c:pt>
                <c:pt idx="2">
                  <c:v>19</c:v>
                </c:pt>
                <c:pt idx="3">
                  <c:v>26</c:v>
                </c:pt>
                <c:pt idx="4">
                  <c:v>29</c:v>
                </c:pt>
                <c:pt idx="5">
                  <c:v>7</c:v>
                </c:pt>
                <c:pt idx="6">
                  <c:v>5</c:v>
                </c:pt>
              </c:numCache>
            </c:numRef>
          </c:val>
        </c:ser>
        <c:ser>
          <c:idx val="3"/>
          <c:order val="3"/>
          <c:tx>
            <c:strRef>
              <c:f>'Resoconto finale'!$L$28</c:f>
              <c:strCache>
                <c:ptCount val="1"/>
                <c:pt idx="0">
                  <c:v>Programmatore</c:v>
                </c:pt>
              </c:strCache>
            </c:strRef>
          </c:tx>
          <c:invertIfNegative val="0"/>
          <c:cat>
            <c:strRef>
              <c:f>'Resoconto finale'!$H$29:$H$35</c:f>
              <c:strCache>
                <c:ptCount val="7"/>
                <c:pt idx="0">
                  <c:v>Giacomo Pinato</c:v>
                </c:pt>
                <c:pt idx="1">
                  <c:v>Michele Maso</c:v>
                </c:pt>
                <c:pt idx="2">
                  <c:v>Mattia Sorgato</c:v>
                </c:pt>
                <c:pt idx="3">
                  <c:v>Alberto Garbui</c:v>
                </c:pt>
                <c:pt idx="4">
                  <c:v>Fabio Miotto</c:v>
                </c:pt>
                <c:pt idx="5">
                  <c:v>Alessandro Benetti</c:v>
                </c:pt>
                <c:pt idx="6">
                  <c:v>Andrea Perin</c:v>
                </c:pt>
              </c:strCache>
            </c:strRef>
          </c:cat>
          <c:val>
            <c:numRef>
              <c:f>'Resoconto finale'!$L$29:$L$35</c:f>
              <c:numCache>
                <c:formatCode>General</c:formatCode>
                <c:ptCount val="7"/>
                <c:pt idx="0">
                  <c:v>28</c:v>
                </c:pt>
                <c:pt idx="1">
                  <c:v>28</c:v>
                </c:pt>
                <c:pt idx="2">
                  <c:v>38</c:v>
                </c:pt>
                <c:pt idx="3">
                  <c:v>10</c:v>
                </c:pt>
                <c:pt idx="4">
                  <c:v>20</c:v>
                </c:pt>
                <c:pt idx="5">
                  <c:v>10</c:v>
                </c:pt>
                <c:pt idx="6">
                  <c:v>28</c:v>
                </c:pt>
              </c:numCache>
            </c:numRef>
          </c:val>
        </c:ser>
        <c:ser>
          <c:idx val="4"/>
          <c:order val="4"/>
          <c:tx>
            <c:strRef>
              <c:f>'Resoconto finale'!$M$28</c:f>
              <c:strCache>
                <c:ptCount val="1"/>
                <c:pt idx="0">
                  <c:v>Verificatore</c:v>
                </c:pt>
              </c:strCache>
            </c:strRef>
          </c:tx>
          <c:invertIfNegative val="0"/>
          <c:cat>
            <c:strRef>
              <c:f>'Resoconto finale'!$H$29:$H$35</c:f>
              <c:strCache>
                <c:ptCount val="7"/>
                <c:pt idx="0">
                  <c:v>Giacomo Pinato</c:v>
                </c:pt>
                <c:pt idx="1">
                  <c:v>Michele Maso</c:v>
                </c:pt>
                <c:pt idx="2">
                  <c:v>Mattia Sorgato</c:v>
                </c:pt>
                <c:pt idx="3">
                  <c:v>Alberto Garbui</c:v>
                </c:pt>
                <c:pt idx="4">
                  <c:v>Fabio Miotto</c:v>
                </c:pt>
                <c:pt idx="5">
                  <c:v>Alessandro Benetti</c:v>
                </c:pt>
                <c:pt idx="6">
                  <c:v>Andrea Perin</c:v>
                </c:pt>
              </c:strCache>
            </c:strRef>
          </c:cat>
          <c:val>
            <c:numRef>
              <c:f>'Resoconto finale'!$M$29:$M$35</c:f>
              <c:numCache>
                <c:formatCode>General</c:formatCode>
                <c:ptCount val="7"/>
                <c:pt idx="0">
                  <c:v>29</c:v>
                </c:pt>
                <c:pt idx="1">
                  <c:v>25</c:v>
                </c:pt>
                <c:pt idx="2">
                  <c:v>24</c:v>
                </c:pt>
                <c:pt idx="3">
                  <c:v>40</c:v>
                </c:pt>
                <c:pt idx="4">
                  <c:v>49</c:v>
                </c:pt>
                <c:pt idx="5">
                  <c:v>55</c:v>
                </c:pt>
                <c:pt idx="6">
                  <c:v>33</c:v>
                </c:pt>
              </c:numCache>
            </c:numRef>
          </c:val>
        </c:ser>
        <c:ser>
          <c:idx val="5"/>
          <c:order val="5"/>
          <c:tx>
            <c:strRef>
              <c:f>'Resoconto finale'!$N$28</c:f>
              <c:strCache>
                <c:ptCount val="1"/>
                <c:pt idx="0">
                  <c:v>Progettista</c:v>
                </c:pt>
              </c:strCache>
            </c:strRef>
          </c:tx>
          <c:invertIfNegative val="0"/>
          <c:cat>
            <c:strRef>
              <c:f>'Resoconto finale'!$H$29:$H$35</c:f>
              <c:strCache>
                <c:ptCount val="7"/>
                <c:pt idx="0">
                  <c:v>Giacomo Pinato</c:v>
                </c:pt>
                <c:pt idx="1">
                  <c:v>Michele Maso</c:v>
                </c:pt>
                <c:pt idx="2">
                  <c:v>Mattia Sorgato</c:v>
                </c:pt>
                <c:pt idx="3">
                  <c:v>Alberto Garbui</c:v>
                </c:pt>
                <c:pt idx="4">
                  <c:v>Fabio Miotto</c:v>
                </c:pt>
                <c:pt idx="5">
                  <c:v>Alessandro Benetti</c:v>
                </c:pt>
                <c:pt idx="6">
                  <c:v>Andrea Perin</c:v>
                </c:pt>
              </c:strCache>
            </c:strRef>
          </c:cat>
          <c:val>
            <c:numRef>
              <c:f>'Resoconto finale'!$N$29:$N$35</c:f>
              <c:numCache>
                <c:formatCode>General</c:formatCode>
                <c:ptCount val="7"/>
                <c:pt idx="0">
                  <c:v>48</c:v>
                </c:pt>
                <c:pt idx="1">
                  <c:v>47</c:v>
                </c:pt>
                <c:pt idx="2">
                  <c:v>29</c:v>
                </c:pt>
                <c:pt idx="3">
                  <c:v>42</c:v>
                </c:pt>
                <c:pt idx="4">
                  <c:v>30</c:v>
                </c:pt>
                <c:pt idx="5">
                  <c:v>43</c:v>
                </c:pt>
                <c:pt idx="6">
                  <c:v>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93277184"/>
        <c:axId val="93291264"/>
      </c:barChart>
      <c:catAx>
        <c:axId val="93277184"/>
        <c:scaling>
          <c:orientation val="minMax"/>
        </c:scaling>
        <c:delete val="0"/>
        <c:axPos val="b"/>
        <c:majorTickMark val="none"/>
        <c:minorTickMark val="none"/>
        <c:tickLblPos val="nextTo"/>
        <c:crossAx val="93291264"/>
        <c:crosses val="autoZero"/>
        <c:auto val="1"/>
        <c:lblAlgn val="ctr"/>
        <c:lblOffset val="100"/>
        <c:noMultiLvlLbl val="0"/>
      </c:catAx>
      <c:valAx>
        <c:axId val="9329126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93277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Ore per componente retribuite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'Resoconto finale'!$X$28</c:f>
              <c:strCache>
                <c:ptCount val="1"/>
                <c:pt idx="0">
                  <c:v>Responsabile</c:v>
                </c:pt>
              </c:strCache>
            </c:strRef>
          </c:tx>
          <c:invertIfNegative val="0"/>
          <c:cat>
            <c:strRef>
              <c:f>'Resoconto finale'!$W$29:$W$35</c:f>
              <c:strCache>
                <c:ptCount val="7"/>
                <c:pt idx="0">
                  <c:v>Giacomo Pinato</c:v>
                </c:pt>
                <c:pt idx="1">
                  <c:v>Michele Maso</c:v>
                </c:pt>
                <c:pt idx="2">
                  <c:v>Mattia Sorgato</c:v>
                </c:pt>
                <c:pt idx="3">
                  <c:v>Alberto Garbui</c:v>
                </c:pt>
                <c:pt idx="4">
                  <c:v>Fabio Miotto</c:v>
                </c:pt>
                <c:pt idx="5">
                  <c:v>Alessandro Benetti</c:v>
                </c:pt>
                <c:pt idx="6">
                  <c:v>Andrea Perin</c:v>
                </c:pt>
              </c:strCache>
            </c:strRef>
          </c:cat>
          <c:val>
            <c:numRef>
              <c:f>'Resoconto finale'!$X$29:$X$35</c:f>
              <c:numCache>
                <c:formatCode>General</c:formatCode>
                <c:ptCount val="7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1</c:v>
                </c:pt>
                <c:pt idx="4">
                  <c:v>3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strRef>
              <c:f>'Resoconto finale'!$Y$28</c:f>
              <c:strCache>
                <c:ptCount val="1"/>
                <c:pt idx="0">
                  <c:v>Amministratore</c:v>
                </c:pt>
              </c:strCache>
            </c:strRef>
          </c:tx>
          <c:invertIfNegative val="0"/>
          <c:cat>
            <c:strRef>
              <c:f>'Resoconto finale'!$W$29:$W$35</c:f>
              <c:strCache>
                <c:ptCount val="7"/>
                <c:pt idx="0">
                  <c:v>Giacomo Pinato</c:v>
                </c:pt>
                <c:pt idx="1">
                  <c:v>Michele Maso</c:v>
                </c:pt>
                <c:pt idx="2">
                  <c:v>Mattia Sorgato</c:v>
                </c:pt>
                <c:pt idx="3">
                  <c:v>Alberto Garbui</c:v>
                </c:pt>
                <c:pt idx="4">
                  <c:v>Fabio Miotto</c:v>
                </c:pt>
                <c:pt idx="5">
                  <c:v>Alessandro Benetti</c:v>
                </c:pt>
                <c:pt idx="6">
                  <c:v>Andrea Perin</c:v>
                </c:pt>
              </c:strCache>
            </c:strRef>
          </c:cat>
          <c:val>
            <c:numRef>
              <c:f>'Resoconto finale'!$Y$29:$Y$35</c:f>
              <c:numCache>
                <c:formatCode>General</c:formatCode>
                <c:ptCount val="7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7</c:v>
                </c:pt>
                <c:pt idx="4">
                  <c:v>2</c:v>
                </c:pt>
                <c:pt idx="5">
                  <c:v>4</c:v>
                </c:pt>
                <c:pt idx="6">
                  <c:v>0</c:v>
                </c:pt>
              </c:numCache>
            </c:numRef>
          </c:val>
        </c:ser>
        <c:ser>
          <c:idx val="2"/>
          <c:order val="2"/>
          <c:tx>
            <c:strRef>
              <c:f>'Resoconto finale'!$Z$28</c:f>
              <c:strCache>
                <c:ptCount val="1"/>
                <c:pt idx="0">
                  <c:v>Analista</c:v>
                </c:pt>
              </c:strCache>
            </c:strRef>
          </c:tx>
          <c:invertIfNegative val="0"/>
          <c:cat>
            <c:strRef>
              <c:f>'Resoconto finale'!$W$29:$W$35</c:f>
              <c:strCache>
                <c:ptCount val="7"/>
                <c:pt idx="0">
                  <c:v>Giacomo Pinato</c:v>
                </c:pt>
                <c:pt idx="1">
                  <c:v>Michele Maso</c:v>
                </c:pt>
                <c:pt idx="2">
                  <c:v>Mattia Sorgato</c:v>
                </c:pt>
                <c:pt idx="3">
                  <c:v>Alberto Garbui</c:v>
                </c:pt>
                <c:pt idx="4">
                  <c:v>Fabio Miotto</c:v>
                </c:pt>
                <c:pt idx="5">
                  <c:v>Alessandro Benetti</c:v>
                </c:pt>
                <c:pt idx="6">
                  <c:v>Andrea Perin</c:v>
                </c:pt>
              </c:strCache>
            </c:strRef>
          </c:cat>
          <c:val>
            <c:numRef>
              <c:f>'Resoconto finale'!$Z$29:$Z$35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</c:v>
                </c:pt>
                <c:pt idx="4">
                  <c:v>11</c:v>
                </c:pt>
                <c:pt idx="5">
                  <c:v>2</c:v>
                </c:pt>
                <c:pt idx="6">
                  <c:v>0</c:v>
                </c:pt>
              </c:numCache>
            </c:numRef>
          </c:val>
        </c:ser>
        <c:ser>
          <c:idx val="3"/>
          <c:order val="3"/>
          <c:tx>
            <c:strRef>
              <c:f>'Resoconto finale'!$AA$28</c:f>
              <c:strCache>
                <c:ptCount val="1"/>
                <c:pt idx="0">
                  <c:v>Programmatore</c:v>
                </c:pt>
              </c:strCache>
            </c:strRef>
          </c:tx>
          <c:invertIfNegative val="0"/>
          <c:cat>
            <c:strRef>
              <c:f>'Resoconto finale'!$W$29:$W$35</c:f>
              <c:strCache>
                <c:ptCount val="7"/>
                <c:pt idx="0">
                  <c:v>Giacomo Pinato</c:v>
                </c:pt>
                <c:pt idx="1">
                  <c:v>Michele Maso</c:v>
                </c:pt>
                <c:pt idx="2">
                  <c:v>Mattia Sorgato</c:v>
                </c:pt>
                <c:pt idx="3">
                  <c:v>Alberto Garbui</c:v>
                </c:pt>
                <c:pt idx="4">
                  <c:v>Fabio Miotto</c:v>
                </c:pt>
                <c:pt idx="5">
                  <c:v>Alessandro Benetti</c:v>
                </c:pt>
                <c:pt idx="6">
                  <c:v>Andrea Perin</c:v>
                </c:pt>
              </c:strCache>
            </c:strRef>
          </c:cat>
          <c:val>
            <c:numRef>
              <c:f>'Resoconto finale'!$AA$29:$AA$35</c:f>
              <c:numCache>
                <c:formatCode>General</c:formatCode>
                <c:ptCount val="7"/>
                <c:pt idx="0">
                  <c:v>28</c:v>
                </c:pt>
                <c:pt idx="1">
                  <c:v>28</c:v>
                </c:pt>
                <c:pt idx="2">
                  <c:v>38</c:v>
                </c:pt>
                <c:pt idx="3">
                  <c:v>10</c:v>
                </c:pt>
                <c:pt idx="4">
                  <c:v>20</c:v>
                </c:pt>
                <c:pt idx="5">
                  <c:v>10</c:v>
                </c:pt>
                <c:pt idx="6">
                  <c:v>28</c:v>
                </c:pt>
              </c:numCache>
            </c:numRef>
          </c:val>
        </c:ser>
        <c:ser>
          <c:idx val="4"/>
          <c:order val="4"/>
          <c:tx>
            <c:strRef>
              <c:f>'Resoconto finale'!$AB$28</c:f>
              <c:strCache>
                <c:ptCount val="1"/>
                <c:pt idx="0">
                  <c:v>Verificatore</c:v>
                </c:pt>
              </c:strCache>
            </c:strRef>
          </c:tx>
          <c:invertIfNegative val="0"/>
          <c:cat>
            <c:strRef>
              <c:f>'Resoconto finale'!$W$29:$W$35</c:f>
              <c:strCache>
                <c:ptCount val="7"/>
                <c:pt idx="0">
                  <c:v>Giacomo Pinato</c:v>
                </c:pt>
                <c:pt idx="1">
                  <c:v>Michele Maso</c:v>
                </c:pt>
                <c:pt idx="2">
                  <c:v>Mattia Sorgato</c:v>
                </c:pt>
                <c:pt idx="3">
                  <c:v>Alberto Garbui</c:v>
                </c:pt>
                <c:pt idx="4">
                  <c:v>Fabio Miotto</c:v>
                </c:pt>
                <c:pt idx="5">
                  <c:v>Alessandro Benetti</c:v>
                </c:pt>
                <c:pt idx="6">
                  <c:v>Andrea Perin</c:v>
                </c:pt>
              </c:strCache>
            </c:strRef>
          </c:cat>
          <c:val>
            <c:numRef>
              <c:f>'Resoconto finale'!$AB$29:$AB$35</c:f>
              <c:numCache>
                <c:formatCode>General</c:formatCode>
                <c:ptCount val="7"/>
                <c:pt idx="0">
                  <c:v>26</c:v>
                </c:pt>
                <c:pt idx="1">
                  <c:v>20</c:v>
                </c:pt>
                <c:pt idx="2">
                  <c:v>24</c:v>
                </c:pt>
                <c:pt idx="3">
                  <c:v>37</c:v>
                </c:pt>
                <c:pt idx="4">
                  <c:v>41</c:v>
                </c:pt>
                <c:pt idx="5">
                  <c:v>45</c:v>
                </c:pt>
                <c:pt idx="6">
                  <c:v>21</c:v>
                </c:pt>
              </c:numCache>
            </c:numRef>
          </c:val>
        </c:ser>
        <c:ser>
          <c:idx val="5"/>
          <c:order val="5"/>
          <c:tx>
            <c:strRef>
              <c:f>'Resoconto finale'!$AC$28</c:f>
              <c:strCache>
                <c:ptCount val="1"/>
                <c:pt idx="0">
                  <c:v>Progettista</c:v>
                </c:pt>
              </c:strCache>
            </c:strRef>
          </c:tx>
          <c:invertIfNegative val="0"/>
          <c:cat>
            <c:strRef>
              <c:f>'Resoconto finale'!$W$29:$W$35</c:f>
              <c:strCache>
                <c:ptCount val="7"/>
                <c:pt idx="0">
                  <c:v>Giacomo Pinato</c:v>
                </c:pt>
                <c:pt idx="1">
                  <c:v>Michele Maso</c:v>
                </c:pt>
                <c:pt idx="2">
                  <c:v>Mattia Sorgato</c:v>
                </c:pt>
                <c:pt idx="3">
                  <c:v>Alberto Garbui</c:v>
                </c:pt>
                <c:pt idx="4">
                  <c:v>Fabio Miotto</c:v>
                </c:pt>
                <c:pt idx="5">
                  <c:v>Alessandro Benetti</c:v>
                </c:pt>
                <c:pt idx="6">
                  <c:v>Andrea Perin</c:v>
                </c:pt>
              </c:strCache>
            </c:strRef>
          </c:cat>
          <c:val>
            <c:numRef>
              <c:f>'Resoconto finale'!$AC$29:$AC$35</c:f>
              <c:numCache>
                <c:formatCode>General</c:formatCode>
                <c:ptCount val="7"/>
                <c:pt idx="0">
                  <c:v>48</c:v>
                </c:pt>
                <c:pt idx="1">
                  <c:v>47</c:v>
                </c:pt>
                <c:pt idx="2">
                  <c:v>29</c:v>
                </c:pt>
                <c:pt idx="3">
                  <c:v>42</c:v>
                </c:pt>
                <c:pt idx="4">
                  <c:v>30</c:v>
                </c:pt>
                <c:pt idx="5">
                  <c:v>43</c:v>
                </c:pt>
                <c:pt idx="6">
                  <c:v>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93319936"/>
        <c:axId val="93321472"/>
      </c:barChart>
      <c:catAx>
        <c:axId val="93319936"/>
        <c:scaling>
          <c:orientation val="minMax"/>
        </c:scaling>
        <c:delete val="0"/>
        <c:axPos val="b"/>
        <c:majorTickMark val="none"/>
        <c:minorTickMark val="none"/>
        <c:tickLblPos val="nextTo"/>
        <c:crossAx val="93321472"/>
        <c:crosses val="autoZero"/>
        <c:auto val="1"/>
        <c:lblAlgn val="ctr"/>
        <c:lblOffset val="100"/>
        <c:noMultiLvlLbl val="0"/>
      </c:catAx>
      <c:valAx>
        <c:axId val="9332147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93319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\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'Analisi Requisiti'!$N$11:$N$16</c:f>
              <c:strCache>
                <c:ptCount val="6"/>
                <c:pt idx="0">
                  <c:v>Amministratore</c:v>
                </c:pt>
                <c:pt idx="1">
                  <c:v>Responsabile</c:v>
                </c:pt>
                <c:pt idx="2">
                  <c:v>Analista </c:v>
                </c:pt>
                <c:pt idx="3">
                  <c:v>Verificatore</c:v>
                </c:pt>
                <c:pt idx="4">
                  <c:v>Progettista</c:v>
                </c:pt>
                <c:pt idx="5">
                  <c:v>Programmatore</c:v>
                </c:pt>
              </c:strCache>
            </c:strRef>
          </c:cat>
          <c:val>
            <c:numRef>
              <c:f>'Analisi Requisiti'!$Q$11:$Q$16</c:f>
              <c:numCache>
                <c:formatCode>General</c:formatCode>
                <c:ptCount val="6"/>
                <c:pt idx="0">
                  <c:v>380</c:v>
                </c:pt>
                <c:pt idx="1">
                  <c:v>720</c:v>
                </c:pt>
                <c:pt idx="2">
                  <c:v>1575</c:v>
                </c:pt>
                <c:pt idx="3">
                  <c:v>495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Ore</a:t>
            </a:r>
            <a:r>
              <a:rPr lang="it-IT" baseline="0"/>
              <a:t> per componente, Analisi Dettaglio</a:t>
            </a:r>
            <a:endParaRPr lang="it-IT"/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'Analisi dettaglio'!$M$18</c:f>
              <c:strCache>
                <c:ptCount val="1"/>
                <c:pt idx="0">
                  <c:v>Responsabile</c:v>
                </c:pt>
              </c:strCache>
            </c:strRef>
          </c:tx>
          <c:invertIfNegative val="0"/>
          <c:cat>
            <c:strRef>
              <c:f>'Analisi dettaglio'!$L$19:$L$25</c:f>
              <c:strCache>
                <c:ptCount val="7"/>
                <c:pt idx="0">
                  <c:v>Giacomo Pinato</c:v>
                </c:pt>
                <c:pt idx="1">
                  <c:v>Michele Maso</c:v>
                </c:pt>
                <c:pt idx="2">
                  <c:v>Mattia Sorgato</c:v>
                </c:pt>
                <c:pt idx="3">
                  <c:v>Alberto Garbui</c:v>
                </c:pt>
                <c:pt idx="4">
                  <c:v>Fabio Miotto</c:v>
                </c:pt>
                <c:pt idx="5">
                  <c:v>Alessandro Benetti</c:v>
                </c:pt>
                <c:pt idx="6">
                  <c:v>Andrea Perin</c:v>
                </c:pt>
              </c:strCache>
            </c:strRef>
          </c:cat>
          <c:val>
            <c:numRef>
              <c:f>'Analisi dettaglio'!$M$19:$M$25</c:f>
              <c:numCache>
                <c:formatCode>General</c:formatCode>
                <c:ptCount val="7"/>
                <c:pt idx="3">
                  <c:v>3</c:v>
                </c:pt>
              </c:numCache>
            </c:numRef>
          </c:val>
        </c:ser>
        <c:ser>
          <c:idx val="1"/>
          <c:order val="1"/>
          <c:tx>
            <c:strRef>
              <c:f>'Analisi dettaglio'!$N$18</c:f>
              <c:strCache>
                <c:ptCount val="1"/>
                <c:pt idx="0">
                  <c:v>Amministratore</c:v>
                </c:pt>
              </c:strCache>
            </c:strRef>
          </c:tx>
          <c:invertIfNegative val="0"/>
          <c:cat>
            <c:strRef>
              <c:f>'Analisi dettaglio'!$L$19:$L$25</c:f>
              <c:strCache>
                <c:ptCount val="7"/>
                <c:pt idx="0">
                  <c:v>Giacomo Pinato</c:v>
                </c:pt>
                <c:pt idx="1">
                  <c:v>Michele Maso</c:v>
                </c:pt>
                <c:pt idx="2">
                  <c:v>Mattia Sorgato</c:v>
                </c:pt>
                <c:pt idx="3">
                  <c:v>Alberto Garbui</c:v>
                </c:pt>
                <c:pt idx="4">
                  <c:v>Fabio Miotto</c:v>
                </c:pt>
                <c:pt idx="5">
                  <c:v>Alessandro Benetti</c:v>
                </c:pt>
                <c:pt idx="6">
                  <c:v>Andrea Perin</c:v>
                </c:pt>
              </c:strCache>
            </c:strRef>
          </c:cat>
          <c:val>
            <c:numRef>
              <c:f>'Analisi dettaglio'!$N$19:$N$25</c:f>
              <c:numCache>
                <c:formatCode>General</c:formatCode>
                <c:ptCount val="7"/>
                <c:pt idx="4">
                  <c:v>2</c:v>
                </c:pt>
              </c:numCache>
            </c:numRef>
          </c:val>
        </c:ser>
        <c:ser>
          <c:idx val="2"/>
          <c:order val="2"/>
          <c:tx>
            <c:strRef>
              <c:f>'Analisi dettaglio'!$O$18</c:f>
              <c:strCache>
                <c:ptCount val="1"/>
                <c:pt idx="0">
                  <c:v>Analista</c:v>
                </c:pt>
              </c:strCache>
            </c:strRef>
          </c:tx>
          <c:invertIfNegative val="0"/>
          <c:cat>
            <c:strRef>
              <c:f>'Analisi dettaglio'!$L$19:$L$25</c:f>
              <c:strCache>
                <c:ptCount val="7"/>
                <c:pt idx="0">
                  <c:v>Giacomo Pinato</c:v>
                </c:pt>
                <c:pt idx="1">
                  <c:v>Michele Maso</c:v>
                </c:pt>
                <c:pt idx="2">
                  <c:v>Mattia Sorgato</c:v>
                </c:pt>
                <c:pt idx="3">
                  <c:v>Alberto Garbui</c:v>
                </c:pt>
                <c:pt idx="4">
                  <c:v>Fabio Miotto</c:v>
                </c:pt>
                <c:pt idx="5">
                  <c:v>Alessandro Benetti</c:v>
                </c:pt>
                <c:pt idx="6">
                  <c:v>Andrea Perin</c:v>
                </c:pt>
              </c:strCache>
            </c:strRef>
          </c:cat>
          <c:val>
            <c:numRef>
              <c:f>'Analisi dettaglio'!$O$19:$O$25</c:f>
              <c:numCache>
                <c:formatCode>General</c:formatCode>
                <c:ptCount val="7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3</c:v>
                </c:pt>
                <c:pt idx="5">
                  <c:v>5</c:v>
                </c:pt>
                <c:pt idx="6">
                  <c:v>5</c:v>
                </c:pt>
              </c:numCache>
            </c:numRef>
          </c:val>
        </c:ser>
        <c:ser>
          <c:idx val="3"/>
          <c:order val="3"/>
          <c:tx>
            <c:strRef>
              <c:f>'Analisi dettaglio'!$P$18</c:f>
              <c:strCache>
                <c:ptCount val="1"/>
                <c:pt idx="0">
                  <c:v>Verificatore</c:v>
                </c:pt>
              </c:strCache>
            </c:strRef>
          </c:tx>
          <c:invertIfNegative val="0"/>
          <c:cat>
            <c:strRef>
              <c:f>'Analisi dettaglio'!$L$19:$L$25</c:f>
              <c:strCache>
                <c:ptCount val="7"/>
                <c:pt idx="0">
                  <c:v>Giacomo Pinato</c:v>
                </c:pt>
                <c:pt idx="1">
                  <c:v>Michele Maso</c:v>
                </c:pt>
                <c:pt idx="2">
                  <c:v>Mattia Sorgato</c:v>
                </c:pt>
                <c:pt idx="3">
                  <c:v>Alberto Garbui</c:v>
                </c:pt>
                <c:pt idx="4">
                  <c:v>Fabio Miotto</c:v>
                </c:pt>
                <c:pt idx="5">
                  <c:v>Alessandro Benetti</c:v>
                </c:pt>
                <c:pt idx="6">
                  <c:v>Andrea Perin</c:v>
                </c:pt>
              </c:strCache>
            </c:strRef>
          </c:cat>
          <c:val>
            <c:numRef>
              <c:f>'Analisi dettaglio'!$P$19:$P$25</c:f>
              <c:numCache>
                <c:formatCode>General</c:formatCode>
                <c:ptCount val="7"/>
                <c:pt idx="0">
                  <c:v>1</c:v>
                </c:pt>
                <c:pt idx="4">
                  <c:v>6</c:v>
                </c:pt>
                <c:pt idx="6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91855488"/>
        <c:axId val="91857280"/>
      </c:barChart>
      <c:catAx>
        <c:axId val="91855488"/>
        <c:scaling>
          <c:orientation val="minMax"/>
        </c:scaling>
        <c:delete val="0"/>
        <c:axPos val="b"/>
        <c:majorTickMark val="none"/>
        <c:minorTickMark val="none"/>
        <c:tickLblPos val="nextTo"/>
        <c:crossAx val="91857280"/>
        <c:crosses val="autoZero"/>
        <c:auto val="1"/>
        <c:lblAlgn val="ctr"/>
        <c:lblOffset val="100"/>
        <c:noMultiLvlLbl val="0"/>
      </c:catAx>
      <c:valAx>
        <c:axId val="9185728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91855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Ore</a:t>
            </a:r>
            <a:r>
              <a:rPr lang="it-IT" baseline="0"/>
              <a:t> per ruolo, Analisi Dettaglio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'Analisi dettaglio'!$M$4:$M$9</c:f>
              <c:strCache>
                <c:ptCount val="6"/>
                <c:pt idx="0">
                  <c:v>Amministratore</c:v>
                </c:pt>
                <c:pt idx="1">
                  <c:v>Responsabile</c:v>
                </c:pt>
                <c:pt idx="2">
                  <c:v>Analista </c:v>
                </c:pt>
                <c:pt idx="3">
                  <c:v>Verificatore</c:v>
                </c:pt>
                <c:pt idx="4">
                  <c:v>Progettista</c:v>
                </c:pt>
                <c:pt idx="5">
                  <c:v>Programmatore</c:v>
                </c:pt>
              </c:strCache>
            </c:strRef>
          </c:cat>
          <c:val>
            <c:numRef>
              <c:f>'Analisi dettaglio'!$N$4:$N$9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28</c:v>
                </c:pt>
                <c:pt idx="3">
                  <c:v>8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Costo per ruolo,</a:t>
            </a:r>
            <a:r>
              <a:rPr lang="it-IT" baseline="0"/>
              <a:t> Analisi Dettaglio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'Analisi dettaglio'!$M$4:$M$9</c:f>
              <c:strCache>
                <c:ptCount val="6"/>
                <c:pt idx="0">
                  <c:v>Amministratore</c:v>
                </c:pt>
                <c:pt idx="1">
                  <c:v>Responsabile</c:v>
                </c:pt>
                <c:pt idx="2">
                  <c:v>Analista </c:v>
                </c:pt>
                <c:pt idx="3">
                  <c:v>Verificatore</c:v>
                </c:pt>
                <c:pt idx="4">
                  <c:v>Progettista</c:v>
                </c:pt>
                <c:pt idx="5">
                  <c:v>Programmatore</c:v>
                </c:pt>
              </c:strCache>
            </c:strRef>
          </c:cat>
          <c:val>
            <c:numRef>
              <c:f>'Analisi dettaglio'!$P$4:$P$9</c:f>
              <c:numCache>
                <c:formatCode>General</c:formatCode>
                <c:ptCount val="6"/>
                <c:pt idx="0">
                  <c:v>40</c:v>
                </c:pt>
                <c:pt idx="1">
                  <c:v>90</c:v>
                </c:pt>
                <c:pt idx="2">
                  <c:v>700</c:v>
                </c:pt>
                <c:pt idx="3">
                  <c:v>120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Ore per componente, Progettazione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Progettazione!$O$13</c:f>
              <c:strCache>
                <c:ptCount val="1"/>
                <c:pt idx="0">
                  <c:v>Responsabile</c:v>
                </c:pt>
              </c:strCache>
            </c:strRef>
          </c:tx>
          <c:invertIfNegative val="0"/>
          <c:cat>
            <c:strRef>
              <c:f>Progettazione!$N$14:$N$20</c:f>
              <c:strCache>
                <c:ptCount val="7"/>
                <c:pt idx="0">
                  <c:v>Giacomo Pinato</c:v>
                </c:pt>
                <c:pt idx="1">
                  <c:v>Michele Maso</c:v>
                </c:pt>
                <c:pt idx="2">
                  <c:v>Mattia Sorgato</c:v>
                </c:pt>
                <c:pt idx="3">
                  <c:v>Alberto Garbui</c:v>
                </c:pt>
                <c:pt idx="4">
                  <c:v>Fabio Miotto</c:v>
                </c:pt>
                <c:pt idx="5">
                  <c:v>Alessandro Benetti</c:v>
                </c:pt>
                <c:pt idx="6">
                  <c:v>Andrea Perin</c:v>
                </c:pt>
              </c:strCache>
            </c:strRef>
          </c:cat>
          <c:val>
            <c:numRef>
              <c:f>Progettazione!$O$14:$O$20</c:f>
              <c:numCache>
                <c:formatCode>General</c:formatCode>
                <c:ptCount val="7"/>
                <c:pt idx="0">
                  <c:v>0</c:v>
                </c:pt>
                <c:pt idx="1">
                  <c:v>6</c:v>
                </c:pt>
                <c:pt idx="4">
                  <c:v>3</c:v>
                </c:pt>
                <c:pt idx="5">
                  <c:v>1</c:v>
                </c:pt>
              </c:numCache>
            </c:numRef>
          </c:val>
        </c:ser>
        <c:ser>
          <c:idx val="1"/>
          <c:order val="1"/>
          <c:tx>
            <c:strRef>
              <c:f>Progettazione!$P$13</c:f>
              <c:strCache>
                <c:ptCount val="1"/>
                <c:pt idx="0">
                  <c:v>Amministratore</c:v>
                </c:pt>
              </c:strCache>
            </c:strRef>
          </c:tx>
          <c:invertIfNegative val="0"/>
          <c:cat>
            <c:strRef>
              <c:f>Progettazione!$N$14:$N$20</c:f>
              <c:strCache>
                <c:ptCount val="7"/>
                <c:pt idx="0">
                  <c:v>Giacomo Pinato</c:v>
                </c:pt>
                <c:pt idx="1">
                  <c:v>Michele Maso</c:v>
                </c:pt>
                <c:pt idx="2">
                  <c:v>Mattia Sorgato</c:v>
                </c:pt>
                <c:pt idx="3">
                  <c:v>Alberto Garbui</c:v>
                </c:pt>
                <c:pt idx="4">
                  <c:v>Fabio Miotto</c:v>
                </c:pt>
                <c:pt idx="5">
                  <c:v>Alessandro Benetti</c:v>
                </c:pt>
                <c:pt idx="6">
                  <c:v>Andrea Perin</c:v>
                </c:pt>
              </c:strCache>
            </c:strRef>
          </c:cat>
          <c:val>
            <c:numRef>
              <c:f>Progettazione!$P$14:$P$20</c:f>
              <c:numCache>
                <c:formatCode>General</c:formatCode>
                <c:ptCount val="7"/>
                <c:pt idx="3">
                  <c:v>8</c:v>
                </c:pt>
                <c:pt idx="4">
                  <c:v>2</c:v>
                </c:pt>
              </c:numCache>
            </c:numRef>
          </c:val>
        </c:ser>
        <c:ser>
          <c:idx val="2"/>
          <c:order val="2"/>
          <c:tx>
            <c:strRef>
              <c:f>Progettazione!$Q$13</c:f>
              <c:strCache>
                <c:ptCount val="1"/>
                <c:pt idx="0">
                  <c:v>Analista</c:v>
                </c:pt>
              </c:strCache>
            </c:strRef>
          </c:tx>
          <c:invertIfNegative val="0"/>
          <c:cat>
            <c:strRef>
              <c:f>Progettazione!$N$14:$N$20</c:f>
              <c:strCache>
                <c:ptCount val="7"/>
                <c:pt idx="0">
                  <c:v>Giacomo Pinato</c:v>
                </c:pt>
                <c:pt idx="1">
                  <c:v>Michele Maso</c:v>
                </c:pt>
                <c:pt idx="2">
                  <c:v>Mattia Sorgato</c:v>
                </c:pt>
                <c:pt idx="3">
                  <c:v>Alberto Garbui</c:v>
                </c:pt>
                <c:pt idx="4">
                  <c:v>Fabio Miotto</c:v>
                </c:pt>
                <c:pt idx="5">
                  <c:v>Alessandro Benetti</c:v>
                </c:pt>
                <c:pt idx="6">
                  <c:v>Andrea Perin</c:v>
                </c:pt>
              </c:strCache>
            </c:strRef>
          </c:cat>
          <c:val>
            <c:numRef>
              <c:f>Progettazione!$Q$14:$Q$20</c:f>
              <c:numCache>
                <c:formatCode>General</c:formatCode>
                <c:ptCount val="7"/>
                <c:pt idx="3">
                  <c:v>8</c:v>
                </c:pt>
                <c:pt idx="4">
                  <c:v>12</c:v>
                </c:pt>
                <c:pt idx="5">
                  <c:v>4</c:v>
                </c:pt>
              </c:numCache>
            </c:numRef>
          </c:val>
        </c:ser>
        <c:ser>
          <c:idx val="3"/>
          <c:order val="3"/>
          <c:tx>
            <c:strRef>
              <c:f>Progettazione!$S$13</c:f>
              <c:strCache>
                <c:ptCount val="1"/>
                <c:pt idx="0">
                  <c:v>Verificatore</c:v>
                </c:pt>
              </c:strCache>
            </c:strRef>
          </c:tx>
          <c:invertIfNegative val="0"/>
          <c:cat>
            <c:strRef>
              <c:f>Progettazione!$N$14:$N$20</c:f>
              <c:strCache>
                <c:ptCount val="7"/>
                <c:pt idx="0">
                  <c:v>Giacomo Pinato</c:v>
                </c:pt>
                <c:pt idx="1">
                  <c:v>Michele Maso</c:v>
                </c:pt>
                <c:pt idx="2">
                  <c:v>Mattia Sorgato</c:v>
                </c:pt>
                <c:pt idx="3">
                  <c:v>Alberto Garbui</c:v>
                </c:pt>
                <c:pt idx="4">
                  <c:v>Fabio Miotto</c:v>
                </c:pt>
                <c:pt idx="5">
                  <c:v>Alessandro Benetti</c:v>
                </c:pt>
                <c:pt idx="6">
                  <c:v>Andrea Perin</c:v>
                </c:pt>
              </c:strCache>
            </c:strRef>
          </c:cat>
          <c:val>
            <c:numRef>
              <c:f>Progettazione!$S$14:$S$20</c:f>
              <c:numCache>
                <c:formatCode>General</c:formatCode>
                <c:ptCount val="7"/>
                <c:pt idx="0">
                  <c:v>3</c:v>
                </c:pt>
                <c:pt idx="2">
                  <c:v>3</c:v>
                </c:pt>
                <c:pt idx="3">
                  <c:v>18</c:v>
                </c:pt>
                <c:pt idx="4">
                  <c:v>0</c:v>
                </c:pt>
                <c:pt idx="5">
                  <c:v>20</c:v>
                </c:pt>
                <c:pt idx="6">
                  <c:v>5</c:v>
                </c:pt>
              </c:numCache>
            </c:numRef>
          </c:val>
        </c:ser>
        <c:ser>
          <c:idx val="4"/>
          <c:order val="4"/>
          <c:tx>
            <c:strRef>
              <c:f>Progettazione!$T$13</c:f>
              <c:strCache>
                <c:ptCount val="1"/>
                <c:pt idx="0">
                  <c:v>Progettista</c:v>
                </c:pt>
              </c:strCache>
            </c:strRef>
          </c:tx>
          <c:invertIfNegative val="0"/>
          <c:cat>
            <c:strRef>
              <c:f>Progettazione!$N$14:$N$20</c:f>
              <c:strCache>
                <c:ptCount val="7"/>
                <c:pt idx="0">
                  <c:v>Giacomo Pinato</c:v>
                </c:pt>
                <c:pt idx="1">
                  <c:v>Michele Maso</c:v>
                </c:pt>
                <c:pt idx="2">
                  <c:v>Mattia Sorgato</c:v>
                </c:pt>
                <c:pt idx="3">
                  <c:v>Alberto Garbui</c:v>
                </c:pt>
                <c:pt idx="4">
                  <c:v>Fabio Miotto</c:v>
                </c:pt>
                <c:pt idx="5">
                  <c:v>Alessandro Benetti</c:v>
                </c:pt>
                <c:pt idx="6">
                  <c:v>Andrea Perin</c:v>
                </c:pt>
              </c:strCache>
            </c:strRef>
          </c:cat>
          <c:val>
            <c:numRef>
              <c:f>Progettazione!$T$14:$T$20</c:f>
              <c:numCache>
                <c:formatCode>General</c:formatCode>
                <c:ptCount val="7"/>
                <c:pt idx="0">
                  <c:v>28</c:v>
                </c:pt>
                <c:pt idx="1">
                  <c:v>29</c:v>
                </c:pt>
                <c:pt idx="2">
                  <c:v>30</c:v>
                </c:pt>
                <c:pt idx="4">
                  <c:v>16</c:v>
                </c:pt>
                <c:pt idx="5">
                  <c:v>10</c:v>
                </c:pt>
                <c:pt idx="6">
                  <c:v>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92263936"/>
        <c:axId val="92265472"/>
      </c:barChart>
      <c:catAx>
        <c:axId val="92263936"/>
        <c:scaling>
          <c:orientation val="minMax"/>
        </c:scaling>
        <c:delete val="0"/>
        <c:axPos val="b"/>
        <c:majorTickMark val="none"/>
        <c:minorTickMark val="none"/>
        <c:tickLblPos val="nextTo"/>
        <c:crossAx val="92265472"/>
        <c:crosses val="autoZero"/>
        <c:auto val="1"/>
        <c:lblAlgn val="ctr"/>
        <c:lblOffset val="100"/>
        <c:noMultiLvlLbl val="0"/>
      </c:catAx>
      <c:valAx>
        <c:axId val="9226547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92263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Ore per ruolo, Progettazione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Progettazione!$N$3:$N$8</c:f>
              <c:strCache>
                <c:ptCount val="6"/>
                <c:pt idx="0">
                  <c:v>Amministratore</c:v>
                </c:pt>
                <c:pt idx="1">
                  <c:v>Responsabile</c:v>
                </c:pt>
                <c:pt idx="2">
                  <c:v>Analista </c:v>
                </c:pt>
                <c:pt idx="3">
                  <c:v>Verificatore</c:v>
                </c:pt>
                <c:pt idx="4">
                  <c:v>Progettista</c:v>
                </c:pt>
                <c:pt idx="5">
                  <c:v>Programmatore</c:v>
                </c:pt>
              </c:strCache>
            </c:strRef>
          </c:cat>
          <c:val>
            <c:numRef>
              <c:f>Progettazione!$O$3:$O$8</c:f>
              <c:numCache>
                <c:formatCode>General</c:formatCode>
                <c:ptCount val="6"/>
                <c:pt idx="0">
                  <c:v>10</c:v>
                </c:pt>
                <c:pt idx="1">
                  <c:v>10</c:v>
                </c:pt>
                <c:pt idx="2">
                  <c:v>24</c:v>
                </c:pt>
                <c:pt idx="3">
                  <c:v>49</c:v>
                </c:pt>
                <c:pt idx="4">
                  <c:v>143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Costo per ruolo, Progettazione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Progettazione!$N$3:$N$8</c:f>
              <c:strCache>
                <c:ptCount val="6"/>
                <c:pt idx="0">
                  <c:v>Amministratore</c:v>
                </c:pt>
                <c:pt idx="1">
                  <c:v>Responsabile</c:v>
                </c:pt>
                <c:pt idx="2">
                  <c:v>Analista </c:v>
                </c:pt>
                <c:pt idx="3">
                  <c:v>Verificatore</c:v>
                </c:pt>
                <c:pt idx="4">
                  <c:v>Progettista</c:v>
                </c:pt>
                <c:pt idx="5">
                  <c:v>Programmatore</c:v>
                </c:pt>
              </c:strCache>
            </c:strRef>
          </c:cat>
          <c:val>
            <c:numRef>
              <c:f>Progettazione!$Q$3:$Q$8</c:f>
              <c:numCache>
                <c:formatCode>General</c:formatCode>
                <c:ptCount val="6"/>
                <c:pt idx="0">
                  <c:v>200</c:v>
                </c:pt>
                <c:pt idx="1">
                  <c:v>300</c:v>
                </c:pt>
                <c:pt idx="2">
                  <c:v>600</c:v>
                </c:pt>
                <c:pt idx="3">
                  <c:v>735</c:v>
                </c:pt>
                <c:pt idx="4">
                  <c:v>3146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6" Type="http://schemas.openxmlformats.org/officeDocument/2006/relationships/chart" Target="../charts/chart21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828676</xdr:colOff>
      <xdr:row>63</xdr:row>
      <xdr:rowOff>161925</xdr:rowOff>
    </xdr:from>
    <xdr:to>
      <xdr:col>14</xdr:col>
      <xdr:colOff>733425</xdr:colOff>
      <xdr:row>83</xdr:row>
      <xdr:rowOff>104775</xdr:rowOff>
    </xdr:to>
    <xdr:graphicFrame macro="">
      <xdr:nvGraphicFramePr>
        <xdr:cNvPr id="2" name="Chart 1" title="Ruori Analisi Requisiti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228599</xdr:colOff>
      <xdr:row>42</xdr:row>
      <xdr:rowOff>180974</xdr:rowOff>
    </xdr:from>
    <xdr:to>
      <xdr:col>20</xdr:col>
      <xdr:colOff>114299</xdr:colOff>
      <xdr:row>62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200024</xdr:colOff>
      <xdr:row>36</xdr:row>
      <xdr:rowOff>171449</xdr:rowOff>
    </xdr:from>
    <xdr:to>
      <xdr:col>12</xdr:col>
      <xdr:colOff>1028700</xdr:colOff>
      <xdr:row>56</xdr:row>
      <xdr:rowOff>142874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39</xdr:row>
      <xdr:rowOff>57149</xdr:rowOff>
    </xdr:from>
    <xdr:to>
      <xdr:col>12</xdr:col>
      <xdr:colOff>200025</xdr:colOff>
      <xdr:row>58</xdr:row>
      <xdr:rowOff>180974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67</xdr:row>
      <xdr:rowOff>171450</xdr:rowOff>
    </xdr:from>
    <xdr:to>
      <xdr:col>11</xdr:col>
      <xdr:colOff>447675</xdr:colOff>
      <xdr:row>87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228600</xdr:colOff>
      <xdr:row>68</xdr:row>
      <xdr:rowOff>180975</xdr:rowOff>
    </xdr:from>
    <xdr:to>
      <xdr:col>19</xdr:col>
      <xdr:colOff>123825</xdr:colOff>
      <xdr:row>88</xdr:row>
      <xdr:rowOff>114300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347927</xdr:colOff>
      <xdr:row>66</xdr:row>
      <xdr:rowOff>69057</xdr:rowOff>
    </xdr:from>
    <xdr:to>
      <xdr:col>19</xdr:col>
      <xdr:colOff>148166</xdr:colOff>
      <xdr:row>86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148166</xdr:colOff>
      <xdr:row>45</xdr:row>
      <xdr:rowOff>152398</xdr:rowOff>
    </xdr:from>
    <xdr:to>
      <xdr:col>13</xdr:col>
      <xdr:colOff>740833</xdr:colOff>
      <xdr:row>65</xdr:row>
      <xdr:rowOff>95249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95249</xdr:colOff>
      <xdr:row>66</xdr:row>
      <xdr:rowOff>88899</xdr:rowOff>
    </xdr:from>
    <xdr:to>
      <xdr:col>9</xdr:col>
      <xdr:colOff>380999</xdr:colOff>
      <xdr:row>86</xdr:row>
      <xdr:rowOff>10582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956429</xdr:colOff>
      <xdr:row>61</xdr:row>
      <xdr:rowOff>135921</xdr:rowOff>
    </xdr:from>
    <xdr:to>
      <xdr:col>11</xdr:col>
      <xdr:colOff>334131</xdr:colOff>
      <xdr:row>81</xdr:row>
      <xdr:rowOff>65013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930274</xdr:colOff>
      <xdr:row>42</xdr:row>
      <xdr:rowOff>57150</xdr:rowOff>
    </xdr:from>
    <xdr:to>
      <xdr:col>11</xdr:col>
      <xdr:colOff>296333</xdr:colOff>
      <xdr:row>61</xdr:row>
      <xdr:rowOff>169334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295275</xdr:colOff>
      <xdr:row>40</xdr:row>
      <xdr:rowOff>31751</xdr:rowOff>
    </xdr:from>
    <xdr:to>
      <xdr:col>21</xdr:col>
      <xdr:colOff>412750</xdr:colOff>
      <xdr:row>59</xdr:row>
      <xdr:rowOff>188384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375709</xdr:colOff>
      <xdr:row>58</xdr:row>
      <xdr:rowOff>74083</xdr:rowOff>
    </xdr:from>
    <xdr:to>
      <xdr:col>17</xdr:col>
      <xdr:colOff>137584</xdr:colOff>
      <xdr:row>78</xdr:row>
      <xdr:rowOff>52917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1381122</xdr:colOff>
      <xdr:row>34</xdr:row>
      <xdr:rowOff>94192</xdr:rowOff>
    </xdr:from>
    <xdr:to>
      <xdr:col>12</xdr:col>
      <xdr:colOff>306916</xdr:colOff>
      <xdr:row>54</xdr:row>
      <xdr:rowOff>63501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438151</xdr:colOff>
      <xdr:row>31</xdr:row>
      <xdr:rowOff>158750</xdr:rowOff>
    </xdr:from>
    <xdr:to>
      <xdr:col>24</xdr:col>
      <xdr:colOff>164042</xdr:colOff>
      <xdr:row>51</xdr:row>
      <xdr:rowOff>116417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1194404</xdr:colOff>
      <xdr:row>56</xdr:row>
      <xdr:rowOff>30691</xdr:rowOff>
    </xdr:from>
    <xdr:to>
      <xdr:col>9</xdr:col>
      <xdr:colOff>666750</xdr:colOff>
      <xdr:row>75</xdr:row>
      <xdr:rowOff>149678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257023</xdr:colOff>
      <xdr:row>54</xdr:row>
      <xdr:rowOff>34472</xdr:rowOff>
    </xdr:from>
    <xdr:to>
      <xdr:col>20</xdr:col>
      <xdr:colOff>108857</xdr:colOff>
      <xdr:row>73</xdr:row>
      <xdr:rowOff>149680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285749</xdr:colOff>
      <xdr:row>93</xdr:row>
      <xdr:rowOff>179614</xdr:rowOff>
    </xdr:from>
    <xdr:to>
      <xdr:col>20</xdr:col>
      <xdr:colOff>136071</xdr:colOff>
      <xdr:row>113</xdr:row>
      <xdr:rowOff>95250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1224643</xdr:colOff>
      <xdr:row>96</xdr:row>
      <xdr:rowOff>2722</xdr:rowOff>
    </xdr:from>
    <xdr:to>
      <xdr:col>9</xdr:col>
      <xdr:colOff>693966</xdr:colOff>
      <xdr:row>115</xdr:row>
      <xdr:rowOff>136072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1183822</xdr:colOff>
      <xdr:row>75</xdr:row>
      <xdr:rowOff>166008</xdr:rowOff>
    </xdr:from>
    <xdr:to>
      <xdr:col>9</xdr:col>
      <xdr:colOff>666751</xdr:colOff>
      <xdr:row>95</xdr:row>
      <xdr:rowOff>122465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272142</xdr:colOff>
      <xdr:row>74</xdr:row>
      <xdr:rowOff>13608</xdr:rowOff>
    </xdr:from>
    <xdr:to>
      <xdr:col>20</xdr:col>
      <xdr:colOff>136071</xdr:colOff>
      <xdr:row>93</xdr:row>
      <xdr:rowOff>136071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Chart decenti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DD1E2F"/>
      </a:accent1>
      <a:accent2>
        <a:srgbClr val="EBB035"/>
      </a:accent2>
      <a:accent3>
        <a:srgbClr val="06A2CB"/>
      </a:accent3>
      <a:accent4>
        <a:srgbClr val="218559"/>
      </a:accent4>
      <a:accent5>
        <a:srgbClr val="F78D3F"/>
      </a:accent5>
      <a:accent6>
        <a:srgbClr val="A8D3E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6"/>
  <sheetViews>
    <sheetView topLeftCell="C9" zoomScaleNormal="100" workbookViewId="0">
      <selection activeCell="S23" sqref="S23:S29"/>
    </sheetView>
  </sheetViews>
  <sheetFormatPr defaultRowHeight="15" x14ac:dyDescent="0.25"/>
  <cols>
    <col min="1" max="1" width="18.7109375" customWidth="1"/>
    <col min="2" max="2" width="21.7109375" customWidth="1"/>
    <col min="3" max="3" width="15.7109375" customWidth="1"/>
    <col min="4" max="5" width="13.42578125" customWidth="1"/>
    <col min="6" max="6" width="4.28515625" customWidth="1"/>
    <col min="7" max="7" width="3.28515625" customWidth="1"/>
    <col min="8" max="8" width="5.140625" customWidth="1"/>
    <col min="9" max="9" width="4.5703125" customWidth="1"/>
    <col min="10" max="10" width="6.85546875" customWidth="1"/>
    <col min="11" max="11" width="2.85546875" customWidth="1"/>
    <col min="12" max="12" width="2.140625" customWidth="1"/>
    <col min="13" max="13" width="17" customWidth="1"/>
    <col min="14" max="14" width="18.7109375" customWidth="1"/>
    <col min="15" max="15" width="15" customWidth="1"/>
    <col min="16" max="16" width="11.42578125" customWidth="1"/>
    <col min="17" max="17" width="14" customWidth="1"/>
    <col min="18" max="18" width="9.140625" customWidth="1"/>
    <col min="19" max="19" width="13.42578125" customWidth="1"/>
  </cols>
  <sheetData>
    <row r="1" spans="1: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265</v>
      </c>
      <c r="F1" s="1" t="s">
        <v>96</v>
      </c>
      <c r="G1" s="1" t="s">
        <v>102</v>
      </c>
      <c r="H1" s="1" t="s">
        <v>7</v>
      </c>
      <c r="I1" s="1" t="s">
        <v>8</v>
      </c>
      <c r="J1" s="1" t="s">
        <v>5</v>
      </c>
      <c r="K1" s="1" t="s">
        <v>101</v>
      </c>
      <c r="L1" s="1" t="s">
        <v>9</v>
      </c>
      <c r="N1" s="1" t="s">
        <v>96</v>
      </c>
      <c r="O1" s="98" t="s">
        <v>12</v>
      </c>
      <c r="P1" s="98"/>
      <c r="Q1" s="98"/>
      <c r="R1" s="98"/>
    </row>
    <row r="2" spans="1:18" x14ac:dyDescent="0.25">
      <c r="C2" s="61"/>
      <c r="D2" s="61"/>
      <c r="E2" s="61"/>
      <c r="N2" t="s">
        <v>4</v>
      </c>
      <c r="O2" s="97" t="s">
        <v>13</v>
      </c>
      <c r="P2" s="97"/>
      <c r="Q2" s="97"/>
      <c r="R2" s="97"/>
    </row>
    <row r="3" spans="1:18" x14ac:dyDescent="0.25">
      <c r="A3" s="1" t="s">
        <v>17</v>
      </c>
      <c r="B3" s="1" t="s">
        <v>18</v>
      </c>
      <c r="C3" s="61"/>
      <c r="D3" s="61"/>
      <c r="E3" s="61"/>
      <c r="N3" t="s">
        <v>5</v>
      </c>
      <c r="O3" s="97" t="s">
        <v>11</v>
      </c>
      <c r="P3" s="97"/>
      <c r="Q3" s="97"/>
    </row>
    <row r="4" spans="1:18" x14ac:dyDescent="0.25">
      <c r="A4" t="s">
        <v>19</v>
      </c>
      <c r="B4" t="s">
        <v>20</v>
      </c>
      <c r="C4" s="61" t="s">
        <v>80</v>
      </c>
      <c r="D4" s="61">
        <v>3</v>
      </c>
      <c r="E4" s="61">
        <v>3</v>
      </c>
      <c r="L4" s="21"/>
      <c r="N4" t="s">
        <v>6</v>
      </c>
      <c r="O4" s="97" t="s">
        <v>15</v>
      </c>
      <c r="P4" s="97"/>
      <c r="Q4" s="97"/>
      <c r="R4" s="97"/>
    </row>
    <row r="5" spans="1:18" x14ac:dyDescent="0.25">
      <c r="A5" t="s">
        <v>21</v>
      </c>
      <c r="B5" t="s">
        <v>22</v>
      </c>
      <c r="C5" s="61" t="s">
        <v>80</v>
      </c>
      <c r="D5" s="61">
        <v>10</v>
      </c>
      <c r="E5" s="61">
        <v>10</v>
      </c>
      <c r="F5" s="13"/>
      <c r="N5" t="s">
        <v>7</v>
      </c>
      <c r="O5" s="97" t="s">
        <v>14</v>
      </c>
      <c r="P5" s="97"/>
      <c r="Q5" s="97"/>
      <c r="R5" s="97"/>
    </row>
    <row r="6" spans="1:18" x14ac:dyDescent="0.25">
      <c r="A6" t="s">
        <v>23</v>
      </c>
      <c r="B6" t="s">
        <v>24</v>
      </c>
      <c r="C6" s="61" t="s">
        <v>81</v>
      </c>
      <c r="D6" s="61">
        <v>2</v>
      </c>
      <c r="E6" s="61">
        <v>2</v>
      </c>
      <c r="I6" s="19"/>
      <c r="N6" t="s">
        <v>8</v>
      </c>
      <c r="O6" s="97" t="s">
        <v>16</v>
      </c>
      <c r="P6" s="97"/>
      <c r="Q6" s="97"/>
      <c r="R6" s="97"/>
    </row>
    <row r="7" spans="1:18" x14ac:dyDescent="0.25">
      <c r="A7" s="1" t="s">
        <v>25</v>
      </c>
      <c r="B7" s="1" t="s">
        <v>26</v>
      </c>
      <c r="C7" s="61"/>
      <c r="D7" s="61"/>
      <c r="E7" s="61"/>
      <c r="N7" t="s">
        <v>9</v>
      </c>
      <c r="O7" s="97" t="s">
        <v>10</v>
      </c>
      <c r="P7" s="97"/>
      <c r="Q7" s="97"/>
      <c r="R7" s="97"/>
    </row>
    <row r="8" spans="1:18" x14ac:dyDescent="0.25">
      <c r="A8" t="s">
        <v>27</v>
      </c>
      <c r="B8" t="s">
        <v>28</v>
      </c>
      <c r="C8" s="61" t="s">
        <v>83</v>
      </c>
      <c r="D8" s="61">
        <v>3</v>
      </c>
      <c r="E8" s="61">
        <v>3</v>
      </c>
      <c r="G8" s="15"/>
    </row>
    <row r="9" spans="1:18" x14ac:dyDescent="0.25">
      <c r="A9" t="s">
        <v>29</v>
      </c>
      <c r="B9" t="s">
        <v>30</v>
      </c>
      <c r="C9" s="61" t="s">
        <v>84</v>
      </c>
      <c r="D9" s="61">
        <v>3</v>
      </c>
      <c r="E9" s="61">
        <v>3</v>
      </c>
      <c r="H9" s="18"/>
      <c r="J9" s="18"/>
      <c r="K9" s="23"/>
    </row>
    <row r="10" spans="1:18" x14ac:dyDescent="0.25">
      <c r="A10" t="s">
        <v>31</v>
      </c>
      <c r="B10" t="s">
        <v>32</v>
      </c>
      <c r="C10" s="61" t="s">
        <v>85</v>
      </c>
      <c r="D10" s="61">
        <v>3</v>
      </c>
      <c r="E10" s="61">
        <v>3</v>
      </c>
      <c r="J10" s="11"/>
      <c r="M10" s="3"/>
      <c r="N10" s="52" t="s">
        <v>186</v>
      </c>
      <c r="O10" s="52" t="s">
        <v>92</v>
      </c>
      <c r="P10" s="52" t="s">
        <v>94</v>
      </c>
      <c r="Q10" s="52" t="s">
        <v>95</v>
      </c>
      <c r="R10" s="52"/>
    </row>
    <row r="11" spans="1:18" x14ac:dyDescent="0.25">
      <c r="A11" t="s">
        <v>33</v>
      </c>
      <c r="B11" t="s">
        <v>34</v>
      </c>
      <c r="C11" s="61" t="s">
        <v>86</v>
      </c>
      <c r="D11" s="61">
        <v>3</v>
      </c>
      <c r="E11" s="61">
        <v>3</v>
      </c>
      <c r="H11" s="17"/>
      <c r="M11" s="3"/>
      <c r="N11" s="51" t="s">
        <v>80</v>
      </c>
      <c r="O11" s="51">
        <v>19</v>
      </c>
      <c r="P11" s="51">
        <v>20</v>
      </c>
      <c r="Q11" s="51">
        <f>O11*P11</f>
        <v>380</v>
      </c>
      <c r="R11" s="51"/>
    </row>
    <row r="12" spans="1:18" x14ac:dyDescent="0.25">
      <c r="A12" s="2" t="s">
        <v>35</v>
      </c>
      <c r="B12" t="s">
        <v>24</v>
      </c>
      <c r="C12" s="61" t="s">
        <v>81</v>
      </c>
      <c r="D12" s="61">
        <v>2</v>
      </c>
      <c r="E12" s="61">
        <v>2</v>
      </c>
      <c r="L12" s="21"/>
      <c r="M12" s="3"/>
      <c r="N12" s="51" t="s">
        <v>90</v>
      </c>
      <c r="O12" s="51">
        <v>24</v>
      </c>
      <c r="P12" s="51">
        <v>30</v>
      </c>
      <c r="Q12" s="51">
        <f>O12*P12</f>
        <v>720</v>
      </c>
      <c r="R12" s="51"/>
    </row>
    <row r="13" spans="1:18" x14ac:dyDescent="0.25">
      <c r="A13" s="1" t="s">
        <v>36</v>
      </c>
      <c r="B13" s="1" t="s">
        <v>37</v>
      </c>
      <c r="C13" s="61"/>
      <c r="D13" s="61"/>
      <c r="E13" s="61"/>
      <c r="M13" s="3"/>
      <c r="N13" s="51" t="s">
        <v>188</v>
      </c>
      <c r="O13" s="51">
        <v>63</v>
      </c>
      <c r="P13" s="51">
        <v>25</v>
      </c>
      <c r="Q13" s="51">
        <f t="shared" ref="Q13:Q14" si="0">O13*P13</f>
        <v>1575</v>
      </c>
      <c r="R13" s="51"/>
    </row>
    <row r="14" spans="1:18" x14ac:dyDescent="0.25">
      <c r="A14" t="s">
        <v>38</v>
      </c>
      <c r="B14" t="s">
        <v>39</v>
      </c>
      <c r="C14" s="61" t="s">
        <v>87</v>
      </c>
      <c r="D14" s="61">
        <v>3</v>
      </c>
      <c r="E14" s="61">
        <v>9</v>
      </c>
      <c r="G14" s="15"/>
      <c r="H14" s="17"/>
      <c r="J14" s="11"/>
      <c r="M14" s="3"/>
      <c r="N14" s="51" t="s">
        <v>126</v>
      </c>
      <c r="O14" s="51">
        <v>33</v>
      </c>
      <c r="P14" s="51">
        <v>15</v>
      </c>
      <c r="Q14" s="51">
        <f t="shared" si="0"/>
        <v>495</v>
      </c>
      <c r="R14" s="51"/>
    </row>
    <row r="15" spans="1:18" x14ac:dyDescent="0.25">
      <c r="A15" t="s">
        <v>40</v>
      </c>
      <c r="B15" t="s">
        <v>41</v>
      </c>
      <c r="C15" s="61" t="s">
        <v>87</v>
      </c>
      <c r="D15" s="61">
        <v>3</v>
      </c>
      <c r="E15" s="61">
        <v>9</v>
      </c>
      <c r="G15" s="15"/>
      <c r="H15" s="17"/>
      <c r="J15" s="11"/>
      <c r="M15" s="3"/>
      <c r="N15" s="51" t="s">
        <v>187</v>
      </c>
      <c r="O15" s="51">
        <v>0</v>
      </c>
      <c r="P15" s="51">
        <v>22</v>
      </c>
      <c r="Q15" s="51">
        <f>O15*P15</f>
        <v>0</v>
      </c>
      <c r="R15" s="51"/>
    </row>
    <row r="16" spans="1:18" x14ac:dyDescent="0.25">
      <c r="A16" t="s">
        <v>42</v>
      </c>
      <c r="B16" t="s">
        <v>43</v>
      </c>
      <c r="C16" s="61" t="s">
        <v>88</v>
      </c>
      <c r="D16" s="61">
        <v>5</v>
      </c>
      <c r="E16" s="61">
        <v>15</v>
      </c>
      <c r="G16" s="15"/>
      <c r="H16" s="17"/>
      <c r="K16" s="23"/>
      <c r="M16" s="3"/>
      <c r="N16" s="51" t="s">
        <v>224</v>
      </c>
      <c r="O16" s="51">
        <v>0</v>
      </c>
      <c r="P16" s="51">
        <v>15</v>
      </c>
      <c r="Q16" s="51">
        <f>O16*P16</f>
        <v>0</v>
      </c>
      <c r="R16" s="51"/>
    </row>
    <row r="17" spans="1:20" x14ac:dyDescent="0.25">
      <c r="A17" t="s">
        <v>44</v>
      </c>
      <c r="B17" t="s">
        <v>45</v>
      </c>
      <c r="C17" s="61" t="s">
        <v>88</v>
      </c>
      <c r="D17" s="61">
        <v>2</v>
      </c>
      <c r="E17" s="61">
        <v>6</v>
      </c>
      <c r="H17" s="18"/>
      <c r="J17" s="11"/>
      <c r="K17" s="23"/>
      <c r="M17" s="3"/>
      <c r="N17" s="51"/>
      <c r="O17" s="51">
        <f>SUM(O11:O16)</f>
        <v>139</v>
      </c>
      <c r="P17" s="51"/>
      <c r="Q17" s="51">
        <f>SUM(Q11:Q16)</f>
        <v>3170</v>
      </c>
      <c r="R17" s="51" t="s">
        <v>189</v>
      </c>
    </row>
    <row r="18" spans="1:20" x14ac:dyDescent="0.25">
      <c r="A18" t="s">
        <v>46</v>
      </c>
      <c r="B18" t="s">
        <v>24</v>
      </c>
      <c r="C18" s="61" t="s">
        <v>89</v>
      </c>
      <c r="D18" s="61">
        <v>3</v>
      </c>
      <c r="E18" s="61">
        <v>6</v>
      </c>
      <c r="I18" s="19"/>
      <c r="L18" s="21"/>
      <c r="M18" s="3"/>
      <c r="N18" s="3"/>
      <c r="O18" s="3"/>
      <c r="P18" s="3"/>
      <c r="Q18" s="3"/>
      <c r="R18" s="3"/>
    </row>
    <row r="19" spans="1:20" x14ac:dyDescent="0.25">
      <c r="A19" s="1" t="s">
        <v>47</v>
      </c>
      <c r="B19" s="1" t="s">
        <v>48</v>
      </c>
      <c r="C19" s="61"/>
      <c r="D19" s="61"/>
      <c r="E19" s="61"/>
      <c r="M19" s="3"/>
      <c r="N19" s="3"/>
      <c r="O19" s="3"/>
      <c r="P19" s="3"/>
      <c r="Q19" s="3"/>
      <c r="R19" s="3"/>
    </row>
    <row r="20" spans="1:20" x14ac:dyDescent="0.25">
      <c r="A20" t="s">
        <v>49</v>
      </c>
      <c r="B20" t="s">
        <v>50</v>
      </c>
      <c r="C20" s="61" t="s">
        <v>90</v>
      </c>
      <c r="D20" s="61">
        <v>3</v>
      </c>
      <c r="E20" s="61">
        <v>3</v>
      </c>
      <c r="F20" s="13"/>
      <c r="M20" s="6"/>
      <c r="N20" s="6"/>
      <c r="O20" s="6"/>
      <c r="P20" s="6"/>
      <c r="Q20" s="6"/>
      <c r="R20" s="6"/>
      <c r="S20" s="6"/>
      <c r="T20" s="6"/>
    </row>
    <row r="21" spans="1:20" x14ac:dyDescent="0.25">
      <c r="A21" t="s">
        <v>51</v>
      </c>
      <c r="B21" t="s">
        <v>52</v>
      </c>
      <c r="C21" s="61" t="s">
        <v>90</v>
      </c>
      <c r="D21" s="61">
        <v>4</v>
      </c>
      <c r="E21" s="61">
        <v>4</v>
      </c>
      <c r="F21" s="13"/>
      <c r="M21" s="6"/>
      <c r="N21" s="6"/>
      <c r="O21" s="6"/>
      <c r="P21" s="6"/>
      <c r="Q21" s="6"/>
      <c r="R21" s="6"/>
      <c r="S21" s="6"/>
      <c r="T21" s="6"/>
    </row>
    <row r="22" spans="1:20" x14ac:dyDescent="0.25">
      <c r="A22" t="s">
        <v>53</v>
      </c>
      <c r="B22" t="s">
        <v>54</v>
      </c>
      <c r="C22" s="61" t="s">
        <v>90</v>
      </c>
      <c r="D22" s="61">
        <v>4</v>
      </c>
      <c r="E22" s="61">
        <v>4</v>
      </c>
      <c r="I22" s="19"/>
      <c r="M22" s="6"/>
      <c r="N22" s="6"/>
      <c r="O22" s="5" t="s">
        <v>90</v>
      </c>
      <c r="P22" s="5" t="s">
        <v>80</v>
      </c>
      <c r="Q22" s="5" t="s">
        <v>82</v>
      </c>
      <c r="R22" s="5" t="s">
        <v>126</v>
      </c>
      <c r="S22" s="5" t="s">
        <v>100</v>
      </c>
      <c r="T22" s="5"/>
    </row>
    <row r="23" spans="1:20" x14ac:dyDescent="0.25">
      <c r="A23" t="s">
        <v>55</v>
      </c>
      <c r="B23" t="s">
        <v>56</v>
      </c>
      <c r="C23" s="61" t="s">
        <v>90</v>
      </c>
      <c r="D23" s="61">
        <v>3</v>
      </c>
      <c r="E23" s="61">
        <v>3</v>
      </c>
      <c r="I23" s="19"/>
      <c r="M23" s="24" t="s">
        <v>103</v>
      </c>
      <c r="N23" s="12" t="s">
        <v>281</v>
      </c>
      <c r="O23" s="5">
        <v>8</v>
      </c>
      <c r="P23" s="5">
        <v>10</v>
      </c>
      <c r="Q23" s="5"/>
      <c r="R23" s="5">
        <v>2</v>
      </c>
      <c r="S23" s="5">
        <f>O23+P23+Q23+R23</f>
        <v>20</v>
      </c>
      <c r="T23" s="5"/>
    </row>
    <row r="24" spans="1:20" x14ac:dyDescent="0.25">
      <c r="A24" t="s">
        <v>57</v>
      </c>
      <c r="B24" t="s">
        <v>58</v>
      </c>
      <c r="C24" s="61" t="s">
        <v>90</v>
      </c>
      <c r="D24" s="61">
        <v>2</v>
      </c>
      <c r="E24" s="61">
        <v>2</v>
      </c>
      <c r="L24" s="21"/>
      <c r="M24" s="24" t="s">
        <v>103</v>
      </c>
      <c r="N24" s="14" t="s">
        <v>282</v>
      </c>
      <c r="O24" s="5"/>
      <c r="P24" s="5"/>
      <c r="Q24" s="5">
        <v>15</v>
      </c>
      <c r="R24" s="5">
        <v>5</v>
      </c>
      <c r="S24" s="5">
        <f t="shared" ref="S24:S28" si="1">O24+P24+Q24+R24</f>
        <v>20</v>
      </c>
      <c r="T24" s="5"/>
    </row>
    <row r="25" spans="1:20" x14ac:dyDescent="0.25">
      <c r="A25" t="s">
        <v>59</v>
      </c>
      <c r="B25" t="s">
        <v>60</v>
      </c>
      <c r="C25" s="61" t="s">
        <v>90</v>
      </c>
      <c r="D25" s="61">
        <v>2</v>
      </c>
      <c r="E25" s="61">
        <v>2</v>
      </c>
      <c r="I25" t="s">
        <v>103</v>
      </c>
      <c r="L25" s="18"/>
      <c r="M25" s="24" t="s">
        <v>105</v>
      </c>
      <c r="N25" s="10" t="s">
        <v>283</v>
      </c>
      <c r="O25" s="5"/>
      <c r="P25" s="5">
        <v>7</v>
      </c>
      <c r="Q25" s="5">
        <v>14</v>
      </c>
      <c r="R25" s="5"/>
      <c r="S25" s="5">
        <f>O25+P25+Q25+R25</f>
        <v>21</v>
      </c>
      <c r="T25" s="5"/>
    </row>
    <row r="26" spans="1:20" x14ac:dyDescent="0.25">
      <c r="A26" t="s">
        <v>61</v>
      </c>
      <c r="B26" t="s">
        <v>62</v>
      </c>
      <c r="C26" s="61" t="s">
        <v>81</v>
      </c>
      <c r="D26" s="61">
        <v>2</v>
      </c>
      <c r="E26" s="61">
        <v>2</v>
      </c>
      <c r="G26" s="15"/>
      <c r="M26" s="24" t="s">
        <v>103</v>
      </c>
      <c r="N26" s="22" t="s">
        <v>284</v>
      </c>
      <c r="O26" s="5"/>
      <c r="P26" s="5"/>
      <c r="Q26" s="5">
        <v>16</v>
      </c>
      <c r="R26" s="5">
        <v>3</v>
      </c>
      <c r="S26" s="5">
        <f>O26+P26+Q26+R26</f>
        <v>19</v>
      </c>
      <c r="T26" s="5"/>
    </row>
    <row r="27" spans="1:20" x14ac:dyDescent="0.25">
      <c r="A27" t="s">
        <v>63</v>
      </c>
      <c r="B27" t="s">
        <v>24</v>
      </c>
      <c r="C27" s="61" t="s">
        <v>89</v>
      </c>
      <c r="D27" s="61">
        <v>3</v>
      </c>
      <c r="E27" s="61">
        <v>6</v>
      </c>
      <c r="G27" s="15"/>
      <c r="K27" s="23"/>
      <c r="M27" s="24" t="s">
        <v>104</v>
      </c>
      <c r="N27" s="16" t="s">
        <v>285</v>
      </c>
      <c r="O27" s="5"/>
      <c r="P27" s="5"/>
      <c r="Q27" s="5">
        <v>18</v>
      </c>
      <c r="R27" s="5">
        <v>2</v>
      </c>
      <c r="S27" s="5">
        <f>O27+P27+Q27+R27</f>
        <v>20</v>
      </c>
      <c r="T27" s="5"/>
    </row>
    <row r="28" spans="1:20" x14ac:dyDescent="0.25">
      <c r="A28" s="1" t="s">
        <v>64</v>
      </c>
      <c r="B28" s="1" t="s">
        <v>65</v>
      </c>
      <c r="C28" s="61"/>
      <c r="D28" s="61"/>
      <c r="E28" s="61"/>
      <c r="M28" s="24" t="s">
        <v>103</v>
      </c>
      <c r="N28" s="9" t="s">
        <v>286</v>
      </c>
      <c r="O28" s="5">
        <v>8</v>
      </c>
      <c r="P28" s="5"/>
      <c r="Q28" s="5"/>
      <c r="R28" s="5">
        <v>10</v>
      </c>
      <c r="S28" s="5">
        <f t="shared" si="1"/>
        <v>18</v>
      </c>
      <c r="T28" s="5"/>
    </row>
    <row r="29" spans="1:20" x14ac:dyDescent="0.25">
      <c r="A29" t="s">
        <v>66</v>
      </c>
      <c r="B29" t="s">
        <v>67</v>
      </c>
      <c r="C29" s="61" t="s">
        <v>93</v>
      </c>
      <c r="D29" s="61">
        <v>6</v>
      </c>
      <c r="E29" s="61">
        <v>12</v>
      </c>
      <c r="H29" s="17"/>
      <c r="K29" s="18"/>
      <c r="L29" s="21"/>
      <c r="M29" s="24" t="s">
        <v>103</v>
      </c>
      <c r="N29" s="20" t="s">
        <v>287</v>
      </c>
      <c r="O29" s="5">
        <v>8</v>
      </c>
      <c r="P29" s="5">
        <v>2</v>
      </c>
      <c r="Q29" s="5"/>
      <c r="R29" s="5">
        <v>11</v>
      </c>
      <c r="S29" s="5">
        <f>O29+P29+Q29+R29</f>
        <v>21</v>
      </c>
      <c r="T29" s="5"/>
    </row>
    <row r="30" spans="1:20" ht="45" x14ac:dyDescent="0.25">
      <c r="A30" t="s">
        <v>68</v>
      </c>
      <c r="B30" t="s">
        <v>69</v>
      </c>
      <c r="C30" s="32" t="s">
        <v>309</v>
      </c>
      <c r="D30" s="32" t="s">
        <v>310</v>
      </c>
      <c r="E30" s="32">
        <v>18</v>
      </c>
      <c r="J30" s="11"/>
      <c r="K30" s="23"/>
      <c r="L30" s="21"/>
      <c r="M30" s="6"/>
      <c r="N30" s="6"/>
      <c r="O30" s="4">
        <f>SUM(O23:O29)</f>
        <v>24</v>
      </c>
      <c r="P30" s="4">
        <f t="shared" ref="P30:R30" si="2">SUM(P23:P29)</f>
        <v>19</v>
      </c>
      <c r="Q30" s="4">
        <f t="shared" si="2"/>
        <v>63</v>
      </c>
      <c r="R30" s="4">
        <f t="shared" si="2"/>
        <v>33</v>
      </c>
      <c r="S30" s="4">
        <f>SUM(S23:S29)</f>
        <v>139</v>
      </c>
      <c r="T30" s="5"/>
    </row>
    <row r="31" spans="1:20" x14ac:dyDescent="0.25">
      <c r="A31" t="s">
        <v>70</v>
      </c>
      <c r="B31" t="s">
        <v>71</v>
      </c>
      <c r="C31" s="61" t="s">
        <v>81</v>
      </c>
      <c r="D31" s="61">
        <v>3</v>
      </c>
      <c r="E31" s="61">
        <v>3</v>
      </c>
      <c r="I31" s="19"/>
      <c r="O31" s="5"/>
      <c r="P31" s="5"/>
      <c r="Q31" s="5"/>
      <c r="R31" s="5"/>
      <c r="S31" s="5"/>
      <c r="T31" s="5"/>
    </row>
    <row r="32" spans="1:20" x14ac:dyDescent="0.25">
      <c r="A32" t="s">
        <v>72</v>
      </c>
      <c r="B32" t="s">
        <v>24</v>
      </c>
      <c r="C32" s="61" t="s">
        <v>89</v>
      </c>
      <c r="D32" s="61">
        <v>2</v>
      </c>
      <c r="E32" s="61">
        <v>4</v>
      </c>
      <c r="H32" s="17"/>
      <c r="I32" s="19"/>
    </row>
    <row r="33" spans="1:6" x14ac:dyDescent="0.25">
      <c r="A33" s="1" t="s">
        <v>73</v>
      </c>
      <c r="B33" s="1" t="s">
        <v>74</v>
      </c>
    </row>
    <row r="34" spans="1:6" x14ac:dyDescent="0.25">
      <c r="A34" t="s">
        <v>75</v>
      </c>
      <c r="B34" t="s">
        <v>76</v>
      </c>
    </row>
    <row r="35" spans="1:6" x14ac:dyDescent="0.25">
      <c r="A35" t="s">
        <v>77</v>
      </c>
      <c r="B35" t="s">
        <v>24</v>
      </c>
      <c r="C35" s="61" t="s">
        <v>91</v>
      </c>
      <c r="D35" s="61">
        <v>2</v>
      </c>
      <c r="E35" s="61">
        <v>2</v>
      </c>
      <c r="F35" s="13"/>
    </row>
    <row r="36" spans="1:6" x14ac:dyDescent="0.25">
      <c r="A36" s="1" t="s">
        <v>78</v>
      </c>
      <c r="B36" s="1" t="s">
        <v>79</v>
      </c>
      <c r="E36">
        <f>SUM(E4:E35)</f>
        <v>139</v>
      </c>
    </row>
  </sheetData>
  <mergeCells count="7">
    <mergeCell ref="O6:R6"/>
    <mergeCell ref="O7:R7"/>
    <mergeCell ref="O1:R1"/>
    <mergeCell ref="O2:R2"/>
    <mergeCell ref="O3:Q3"/>
    <mergeCell ref="O4:R4"/>
    <mergeCell ref="O5:R5"/>
  </mergeCells>
  <pageMargins left="0.25" right="0.25" top="0.75" bottom="0.75" header="0.3" footer="0.3"/>
  <pageSetup paperSize="9" scale="73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workbookViewId="0">
      <selection activeCell="N4" sqref="N4:P10"/>
    </sheetView>
  </sheetViews>
  <sheetFormatPr defaultRowHeight="15" x14ac:dyDescent="0.25"/>
  <cols>
    <col min="1" max="1" width="13.42578125" customWidth="1"/>
    <col min="2" max="2" width="22.42578125" customWidth="1"/>
    <col min="3" max="3" width="17.85546875" customWidth="1"/>
    <col min="5" max="5" width="4.42578125" customWidth="1"/>
    <col min="6" max="6" width="5" customWidth="1"/>
    <col min="7" max="9" width="4.7109375" customWidth="1"/>
    <col min="10" max="10" width="5.85546875" customWidth="1"/>
    <col min="11" max="11" width="6.85546875" customWidth="1"/>
    <col min="12" max="12" width="17.5703125" customWidth="1"/>
    <col min="13" max="13" width="17" customWidth="1"/>
    <col min="14" max="14" width="11.7109375" customWidth="1"/>
    <col min="15" max="15" width="12.28515625" customWidth="1"/>
    <col min="16" max="16" width="12" customWidth="1"/>
    <col min="17" max="17" width="11.5703125" customWidth="1"/>
  </cols>
  <sheetData>
    <row r="1" spans="1:17" x14ac:dyDescent="0.25">
      <c r="A1" s="30" t="s">
        <v>0</v>
      </c>
      <c r="B1" s="30" t="s">
        <v>1</v>
      </c>
      <c r="C1" s="1" t="s">
        <v>2</v>
      </c>
      <c r="D1" s="1" t="s">
        <v>3</v>
      </c>
      <c r="E1" s="1" t="s">
        <v>96</v>
      </c>
      <c r="F1" s="1" t="s">
        <v>102</v>
      </c>
      <c r="G1" s="1" t="s">
        <v>7</v>
      </c>
      <c r="H1" s="1" t="s">
        <v>8</v>
      </c>
      <c r="I1" s="1" t="s">
        <v>5</v>
      </c>
      <c r="J1" s="1" t="s">
        <v>101</v>
      </c>
      <c r="K1" s="1" t="s">
        <v>9</v>
      </c>
    </row>
    <row r="2" spans="1:17" x14ac:dyDescent="0.25">
      <c r="A2" s="28" t="s">
        <v>106</v>
      </c>
      <c r="B2" s="28" t="s">
        <v>37</v>
      </c>
    </row>
    <row r="3" spans="1:17" x14ac:dyDescent="0.25">
      <c r="A3" s="29" t="s">
        <v>107</v>
      </c>
      <c r="B3" s="29" t="s">
        <v>108</v>
      </c>
      <c r="C3" t="s">
        <v>124</v>
      </c>
      <c r="D3">
        <v>5</v>
      </c>
      <c r="E3" s="13"/>
      <c r="F3" s="15"/>
      <c r="H3" s="19"/>
      <c r="I3" s="11"/>
      <c r="K3" s="21"/>
      <c r="M3" s="52" t="s">
        <v>186</v>
      </c>
      <c r="N3" s="52" t="s">
        <v>92</v>
      </c>
      <c r="O3" s="52" t="s">
        <v>94</v>
      </c>
      <c r="P3" s="52" t="s">
        <v>95</v>
      </c>
      <c r="Q3" s="52"/>
    </row>
    <row r="4" spans="1:17" x14ac:dyDescent="0.25">
      <c r="A4" s="29" t="s">
        <v>109</v>
      </c>
      <c r="B4" s="29" t="s">
        <v>24</v>
      </c>
      <c r="C4" t="s">
        <v>129</v>
      </c>
      <c r="D4">
        <v>4</v>
      </c>
      <c r="G4" s="17"/>
      <c r="M4" s="51" t="s">
        <v>80</v>
      </c>
      <c r="N4" s="51">
        <v>2</v>
      </c>
      <c r="O4" s="51">
        <v>20</v>
      </c>
      <c r="P4" s="51">
        <f>N4*O4</f>
        <v>40</v>
      </c>
      <c r="Q4" s="51"/>
    </row>
    <row r="5" spans="1:17" x14ac:dyDescent="0.25">
      <c r="A5" s="28" t="s">
        <v>110</v>
      </c>
      <c r="B5" s="28" t="s">
        <v>18</v>
      </c>
      <c r="M5" s="51" t="s">
        <v>90</v>
      </c>
      <c r="N5" s="51">
        <v>3</v>
      </c>
      <c r="O5" s="51">
        <v>30</v>
      </c>
      <c r="P5" s="51">
        <f>N5*O5</f>
        <v>90</v>
      </c>
      <c r="Q5" s="51"/>
    </row>
    <row r="6" spans="1:17" x14ac:dyDescent="0.25">
      <c r="A6" s="29" t="s">
        <v>111</v>
      </c>
      <c r="B6" s="29" t="s">
        <v>108</v>
      </c>
      <c r="C6" t="s">
        <v>125</v>
      </c>
      <c r="D6">
        <v>2</v>
      </c>
      <c r="G6" s="17"/>
      <c r="M6" s="51" t="s">
        <v>188</v>
      </c>
      <c r="N6" s="51">
        <v>28</v>
      </c>
      <c r="O6" s="51">
        <v>25</v>
      </c>
      <c r="P6" s="51">
        <f t="shared" ref="P6:P7" si="0">N6*O6</f>
        <v>700</v>
      </c>
      <c r="Q6" s="51"/>
    </row>
    <row r="7" spans="1:17" x14ac:dyDescent="0.25">
      <c r="A7" s="29" t="s">
        <v>112</v>
      </c>
      <c r="B7" s="29" t="s">
        <v>24</v>
      </c>
      <c r="C7" t="s">
        <v>128</v>
      </c>
      <c r="D7">
        <v>1</v>
      </c>
      <c r="E7" s="13"/>
      <c r="M7" s="51" t="s">
        <v>126</v>
      </c>
      <c r="N7" s="51">
        <v>8</v>
      </c>
      <c r="O7" s="51">
        <v>15</v>
      </c>
      <c r="P7" s="51">
        <f t="shared" si="0"/>
        <v>120</v>
      </c>
      <c r="Q7" s="51"/>
    </row>
    <row r="8" spans="1:17" x14ac:dyDescent="0.25">
      <c r="A8" s="28" t="s">
        <v>113</v>
      </c>
      <c r="B8" s="28" t="s">
        <v>48</v>
      </c>
      <c r="M8" s="51" t="s">
        <v>187</v>
      </c>
      <c r="N8" s="51">
        <v>0</v>
      </c>
      <c r="O8" s="51">
        <v>22</v>
      </c>
      <c r="P8" s="51">
        <f>N8*O8</f>
        <v>0</v>
      </c>
      <c r="Q8" s="51"/>
    </row>
    <row r="9" spans="1:17" x14ac:dyDescent="0.25">
      <c r="A9" s="29" t="s">
        <v>114</v>
      </c>
      <c r="B9" s="29" t="s">
        <v>62</v>
      </c>
      <c r="C9" t="s">
        <v>90</v>
      </c>
      <c r="D9">
        <v>3</v>
      </c>
      <c r="J9" s="23"/>
      <c r="M9" s="51" t="s">
        <v>224</v>
      </c>
      <c r="N9" s="51">
        <v>0</v>
      </c>
      <c r="O9" s="51">
        <v>15</v>
      </c>
      <c r="P9" s="51">
        <f>N9*O9</f>
        <v>0</v>
      </c>
      <c r="Q9" s="51"/>
    </row>
    <row r="10" spans="1:17" x14ac:dyDescent="0.25">
      <c r="A10" s="29" t="s">
        <v>115</v>
      </c>
      <c r="B10" s="29" t="s">
        <v>24</v>
      </c>
      <c r="C10" t="s">
        <v>126</v>
      </c>
      <c r="D10">
        <v>1</v>
      </c>
      <c r="G10" s="17"/>
      <c r="M10" s="51"/>
      <c r="N10" s="51">
        <f>SUM(N4:N9)</f>
        <v>41</v>
      </c>
      <c r="O10" s="51"/>
      <c r="P10" s="51">
        <f>SUM(P4:P9)</f>
        <v>950</v>
      </c>
      <c r="Q10" s="51" t="s">
        <v>189</v>
      </c>
    </row>
    <row r="11" spans="1:17" x14ac:dyDescent="0.25">
      <c r="A11" s="28" t="s">
        <v>116</v>
      </c>
      <c r="B11" s="28" t="s">
        <v>65</v>
      </c>
      <c r="M11" s="8"/>
      <c r="N11" s="8"/>
      <c r="O11" s="8"/>
      <c r="P11" s="8"/>
      <c r="Q11" s="8"/>
    </row>
    <row r="12" spans="1:17" x14ac:dyDescent="0.25">
      <c r="A12" s="29" t="s">
        <v>117</v>
      </c>
      <c r="B12" s="29" t="s">
        <v>108</v>
      </c>
      <c r="C12" t="s">
        <v>82</v>
      </c>
      <c r="D12">
        <v>3</v>
      </c>
      <c r="I12" s="18"/>
      <c r="J12" s="23"/>
      <c r="M12" s="8"/>
      <c r="N12" s="8"/>
      <c r="O12" s="8"/>
      <c r="P12" s="8"/>
      <c r="Q12" s="8"/>
    </row>
    <row r="13" spans="1:17" x14ac:dyDescent="0.25">
      <c r="A13" s="29" t="s">
        <v>118</v>
      </c>
      <c r="B13" s="29" t="s">
        <v>24</v>
      </c>
      <c r="C13" t="s">
        <v>126</v>
      </c>
      <c r="D13">
        <v>1</v>
      </c>
      <c r="K13" s="21"/>
      <c r="M13" s="8"/>
      <c r="N13" s="8"/>
      <c r="O13" s="8"/>
      <c r="P13" s="8"/>
      <c r="Q13" s="6"/>
    </row>
    <row r="14" spans="1:17" x14ac:dyDescent="0.25">
      <c r="A14" s="28" t="s">
        <v>119</v>
      </c>
      <c r="B14" s="28" t="s">
        <v>74</v>
      </c>
    </row>
    <row r="15" spans="1:17" x14ac:dyDescent="0.25">
      <c r="A15" s="29" t="s">
        <v>120</v>
      </c>
      <c r="B15" s="29" t="s">
        <v>108</v>
      </c>
      <c r="P15" s="8"/>
    </row>
    <row r="16" spans="1:17" x14ac:dyDescent="0.25">
      <c r="A16" s="29" t="s">
        <v>121</v>
      </c>
      <c r="B16" s="29" t="s">
        <v>24</v>
      </c>
      <c r="C16" t="s">
        <v>127</v>
      </c>
      <c r="D16">
        <v>1</v>
      </c>
      <c r="G16" s="17"/>
    </row>
    <row r="17" spans="1:17" x14ac:dyDescent="0.25">
      <c r="A17" s="29" t="s">
        <v>122</v>
      </c>
      <c r="B17" s="29" t="s">
        <v>123</v>
      </c>
    </row>
    <row r="18" spans="1:17" x14ac:dyDescent="0.25">
      <c r="A18" s="1"/>
      <c r="L18" s="6"/>
      <c r="M18" s="63" t="s">
        <v>90</v>
      </c>
      <c r="N18" s="63" t="s">
        <v>80</v>
      </c>
      <c r="O18" s="63" t="s">
        <v>82</v>
      </c>
      <c r="P18" s="63" t="s">
        <v>126</v>
      </c>
      <c r="Q18" s="8" t="s">
        <v>100</v>
      </c>
    </row>
    <row r="19" spans="1:17" x14ac:dyDescent="0.25">
      <c r="L19" s="12" t="s">
        <v>281</v>
      </c>
      <c r="M19" s="8"/>
      <c r="N19" s="8"/>
      <c r="O19" s="8">
        <v>5</v>
      </c>
      <c r="P19" s="8">
        <v>1</v>
      </c>
      <c r="Q19" s="8">
        <f>SUM(M19:P19)</f>
        <v>6</v>
      </c>
    </row>
    <row r="20" spans="1:17" x14ac:dyDescent="0.25">
      <c r="L20" s="14" t="s">
        <v>282</v>
      </c>
      <c r="M20" s="8"/>
      <c r="N20" s="8"/>
      <c r="O20" s="8">
        <v>5</v>
      </c>
      <c r="P20" s="8"/>
      <c r="Q20" s="8">
        <f t="shared" ref="Q20:Q25" si="1">SUM(M20:P20)</f>
        <v>5</v>
      </c>
    </row>
    <row r="21" spans="1:17" x14ac:dyDescent="0.25">
      <c r="L21" s="10" t="s">
        <v>283</v>
      </c>
      <c r="M21" s="8"/>
      <c r="N21" s="8"/>
      <c r="O21" s="8">
        <v>5</v>
      </c>
      <c r="P21" s="8"/>
      <c r="Q21" s="8">
        <f t="shared" si="1"/>
        <v>5</v>
      </c>
    </row>
    <row r="22" spans="1:17" x14ac:dyDescent="0.25">
      <c r="L22" s="22" t="s">
        <v>284</v>
      </c>
      <c r="M22" s="8">
        <v>3</v>
      </c>
      <c r="N22" s="8"/>
      <c r="O22" s="8">
        <v>3</v>
      </c>
      <c r="P22" s="8"/>
      <c r="Q22" s="8">
        <f t="shared" si="1"/>
        <v>6</v>
      </c>
    </row>
    <row r="23" spans="1:17" x14ac:dyDescent="0.25">
      <c r="L23" s="16" t="s">
        <v>285</v>
      </c>
      <c r="M23" s="8"/>
      <c r="N23" s="8">
        <v>2</v>
      </c>
      <c r="O23" s="8"/>
      <c r="P23" s="8">
        <v>6</v>
      </c>
      <c r="Q23" s="8">
        <f t="shared" si="1"/>
        <v>8</v>
      </c>
    </row>
    <row r="24" spans="1:17" x14ac:dyDescent="0.25">
      <c r="L24" s="9" t="s">
        <v>286</v>
      </c>
      <c r="M24" s="8"/>
      <c r="N24" s="8"/>
      <c r="O24" s="8">
        <v>5</v>
      </c>
      <c r="P24" s="8"/>
      <c r="Q24" s="8">
        <f t="shared" si="1"/>
        <v>5</v>
      </c>
    </row>
    <row r="25" spans="1:17" x14ac:dyDescent="0.25">
      <c r="L25" s="20" t="s">
        <v>287</v>
      </c>
      <c r="M25" s="8"/>
      <c r="N25" s="8"/>
      <c r="O25" s="8">
        <v>5</v>
      </c>
      <c r="P25" s="8">
        <v>1</v>
      </c>
      <c r="Q25" s="8">
        <f t="shared" si="1"/>
        <v>6</v>
      </c>
    </row>
    <row r="26" spans="1:17" x14ac:dyDescent="0.25">
      <c r="L26" s="6"/>
      <c r="M26" s="7">
        <f>SUM(M19:M25)</f>
        <v>3</v>
      </c>
      <c r="N26" s="52">
        <f t="shared" ref="N26:Q26" si="2">SUM(N19:N25)</f>
        <v>2</v>
      </c>
      <c r="O26" s="52">
        <f t="shared" si="2"/>
        <v>28</v>
      </c>
      <c r="P26" s="52">
        <f t="shared" si="2"/>
        <v>8</v>
      </c>
      <c r="Q26" s="52">
        <f t="shared" si="2"/>
        <v>41</v>
      </c>
    </row>
    <row r="27" spans="1:17" x14ac:dyDescent="0.25">
      <c r="A27" s="1"/>
      <c r="Q27" s="8"/>
    </row>
    <row r="29" spans="1:17" x14ac:dyDescent="0.25">
      <c r="B29" s="8"/>
    </row>
    <row r="32" spans="1:17" x14ac:dyDescent="0.25">
      <c r="A32" s="1"/>
    </row>
    <row r="35" spans="1:1" x14ac:dyDescent="0.25">
      <c r="A35" s="1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36"/>
  <sheetViews>
    <sheetView topLeftCell="D1" zoomScale="90" zoomScaleNormal="90" workbookViewId="0">
      <selection activeCell="I29" sqref="I29"/>
    </sheetView>
  </sheetViews>
  <sheetFormatPr defaultRowHeight="15" x14ac:dyDescent="0.25"/>
  <cols>
    <col min="1" max="1" width="12.42578125" customWidth="1"/>
    <col min="2" max="2" width="24" customWidth="1"/>
    <col min="3" max="3" width="17.28515625" style="8" customWidth="1"/>
    <col min="4" max="4" width="12" style="8" customWidth="1"/>
    <col min="5" max="5" width="12" style="48" customWidth="1"/>
    <col min="14" max="14" width="19.28515625" customWidth="1"/>
    <col min="15" max="15" width="11.85546875" customWidth="1"/>
    <col min="16" max="16" width="9.7109375" customWidth="1"/>
    <col min="17" max="18" width="11" customWidth="1"/>
    <col min="19" max="20" width="10.140625" customWidth="1"/>
  </cols>
  <sheetData>
    <row r="1" spans="1:21" x14ac:dyDescent="0.25">
      <c r="A1" s="30" t="s">
        <v>0</v>
      </c>
      <c r="B1" s="30" t="s">
        <v>1</v>
      </c>
      <c r="C1" s="7" t="s">
        <v>2</v>
      </c>
      <c r="D1" s="7" t="s">
        <v>3</v>
      </c>
      <c r="E1" s="49" t="s">
        <v>261</v>
      </c>
      <c r="F1" s="1" t="s">
        <v>96</v>
      </c>
      <c r="G1" s="1" t="s">
        <v>102</v>
      </c>
      <c r="H1" s="1" t="s">
        <v>7</v>
      </c>
      <c r="I1" s="1" t="s">
        <v>8</v>
      </c>
      <c r="J1" s="1" t="s">
        <v>5</v>
      </c>
      <c r="K1" s="1" t="s">
        <v>101</v>
      </c>
      <c r="L1" s="1" t="s">
        <v>9</v>
      </c>
    </row>
    <row r="2" spans="1:21" x14ac:dyDescent="0.25">
      <c r="A2" s="28" t="s">
        <v>130</v>
      </c>
      <c r="B2" s="28" t="s">
        <v>18</v>
      </c>
      <c r="F2" s="18"/>
      <c r="G2" s="18"/>
      <c r="H2" s="18"/>
      <c r="I2" s="18"/>
      <c r="J2" s="18"/>
      <c r="K2" s="18"/>
      <c r="L2" s="18"/>
      <c r="N2" s="7" t="s">
        <v>186</v>
      </c>
      <c r="O2" s="7" t="s">
        <v>92</v>
      </c>
      <c r="P2" s="7" t="s">
        <v>94</v>
      </c>
      <c r="Q2" s="7" t="s">
        <v>95</v>
      </c>
      <c r="R2" s="52"/>
      <c r="S2" s="8"/>
      <c r="T2" s="8"/>
    </row>
    <row r="3" spans="1:21" x14ac:dyDescent="0.25">
      <c r="A3" s="29" t="s">
        <v>131</v>
      </c>
      <c r="B3" s="29" t="s">
        <v>108</v>
      </c>
      <c r="C3" s="8" t="s">
        <v>125</v>
      </c>
      <c r="D3" s="8">
        <v>8</v>
      </c>
      <c r="E3" s="48">
        <v>8</v>
      </c>
      <c r="F3" s="18"/>
      <c r="G3" s="18"/>
      <c r="H3" s="18"/>
      <c r="I3" s="18"/>
      <c r="J3" s="18"/>
      <c r="K3" s="23"/>
      <c r="L3" s="18"/>
      <c r="N3" s="8" t="s">
        <v>80</v>
      </c>
      <c r="O3" s="8">
        <v>10</v>
      </c>
      <c r="P3" s="8">
        <v>20</v>
      </c>
      <c r="Q3" s="8">
        <f>O3*P3</f>
        <v>200</v>
      </c>
      <c r="R3" s="51"/>
      <c r="S3" s="8"/>
      <c r="T3" s="8"/>
    </row>
    <row r="4" spans="1:21" x14ac:dyDescent="0.25">
      <c r="A4" s="29" t="s">
        <v>132</v>
      </c>
      <c r="B4" s="29" t="s">
        <v>24</v>
      </c>
      <c r="C4" s="8" t="s">
        <v>126</v>
      </c>
      <c r="D4" s="8">
        <v>2</v>
      </c>
      <c r="E4" s="48">
        <v>2</v>
      </c>
      <c r="F4" s="18"/>
      <c r="G4" s="18"/>
      <c r="H4" s="18"/>
      <c r="I4" s="19"/>
      <c r="J4" s="18"/>
      <c r="K4" s="18"/>
      <c r="L4" s="18"/>
      <c r="N4" s="8" t="s">
        <v>90</v>
      </c>
      <c r="O4" s="8">
        <v>10</v>
      </c>
      <c r="P4" s="8">
        <v>30</v>
      </c>
      <c r="Q4" s="8">
        <f>O4*P4</f>
        <v>300</v>
      </c>
      <c r="R4" s="51"/>
      <c r="S4" s="8"/>
      <c r="T4" s="8"/>
    </row>
    <row r="5" spans="1:21" x14ac:dyDescent="0.25">
      <c r="A5" s="28" t="s">
        <v>133</v>
      </c>
      <c r="B5" s="28" t="s">
        <v>48</v>
      </c>
      <c r="F5" s="18"/>
      <c r="G5" s="18"/>
      <c r="H5" s="18"/>
      <c r="I5" s="18"/>
      <c r="J5" s="18"/>
      <c r="K5" s="18"/>
      <c r="L5" s="18"/>
      <c r="N5" s="8" t="s">
        <v>188</v>
      </c>
      <c r="O5" s="8">
        <f>8+6+6+4</f>
        <v>24</v>
      </c>
      <c r="P5" s="8">
        <v>25</v>
      </c>
      <c r="Q5" s="8">
        <f>O5*P5</f>
        <v>600</v>
      </c>
      <c r="R5" s="51"/>
      <c r="S5" s="8"/>
      <c r="T5" s="8"/>
    </row>
    <row r="6" spans="1:21" x14ac:dyDescent="0.25">
      <c r="A6" s="28" t="s">
        <v>134</v>
      </c>
      <c r="B6" s="28" t="s">
        <v>108</v>
      </c>
      <c r="F6" s="18"/>
      <c r="G6" s="18"/>
      <c r="H6" s="18"/>
      <c r="I6" s="18"/>
      <c r="J6" s="18"/>
      <c r="K6" s="18"/>
      <c r="L6" s="18"/>
      <c r="N6" s="8" t="s">
        <v>126</v>
      </c>
      <c r="O6" s="8">
        <v>49</v>
      </c>
      <c r="P6" s="8">
        <v>15</v>
      </c>
      <c r="Q6" s="8">
        <f>O6*P6</f>
        <v>735</v>
      </c>
      <c r="R6" s="51"/>
      <c r="S6" s="8"/>
      <c r="T6" s="8"/>
    </row>
    <row r="7" spans="1:21" x14ac:dyDescent="0.25">
      <c r="A7" s="29" t="s">
        <v>135</v>
      </c>
      <c r="B7" s="29" t="s">
        <v>136</v>
      </c>
      <c r="C7" s="8" t="s">
        <v>90</v>
      </c>
      <c r="D7" s="8">
        <v>6</v>
      </c>
      <c r="E7" s="48">
        <v>6</v>
      </c>
      <c r="F7" s="18"/>
      <c r="G7" s="15"/>
      <c r="H7" s="18"/>
      <c r="I7" s="18"/>
      <c r="J7" s="18"/>
      <c r="K7" s="18"/>
      <c r="L7" s="18"/>
      <c r="N7" s="8" t="s">
        <v>187</v>
      </c>
      <c r="O7" s="8">
        <v>143</v>
      </c>
      <c r="P7" s="8">
        <v>22</v>
      </c>
      <c r="Q7" s="8">
        <f>O7*P7</f>
        <v>3146</v>
      </c>
      <c r="R7" s="51"/>
      <c r="S7" s="8"/>
      <c r="T7" s="8"/>
    </row>
    <row r="8" spans="1:21" x14ac:dyDescent="0.25">
      <c r="A8" s="29" t="s">
        <v>137</v>
      </c>
      <c r="B8" s="29" t="s">
        <v>138</v>
      </c>
      <c r="C8" s="8" t="s">
        <v>90</v>
      </c>
      <c r="D8" s="8">
        <v>1</v>
      </c>
      <c r="E8" s="48">
        <v>1</v>
      </c>
      <c r="F8" s="18"/>
      <c r="G8" s="18"/>
      <c r="H8" s="18"/>
      <c r="I8" s="19"/>
      <c r="J8" s="18"/>
      <c r="K8" s="18"/>
      <c r="L8" s="18"/>
      <c r="N8" s="8" t="s">
        <v>224</v>
      </c>
      <c r="O8" s="8">
        <v>0</v>
      </c>
      <c r="P8" s="8">
        <v>15</v>
      </c>
      <c r="Q8" s="8">
        <v>0</v>
      </c>
      <c r="R8" s="51"/>
      <c r="S8" s="8"/>
      <c r="T8" s="8"/>
    </row>
    <row r="9" spans="1:21" x14ac:dyDescent="0.25">
      <c r="A9" s="29" t="s">
        <v>139</v>
      </c>
      <c r="B9" s="29" t="s">
        <v>24</v>
      </c>
      <c r="C9" s="8" t="s">
        <v>126</v>
      </c>
      <c r="D9" s="8">
        <v>3</v>
      </c>
      <c r="E9" s="48">
        <v>3</v>
      </c>
      <c r="F9" s="18"/>
      <c r="G9" s="18"/>
      <c r="H9" s="18"/>
      <c r="I9" s="18"/>
      <c r="J9" s="11"/>
      <c r="K9" s="18"/>
      <c r="L9" s="18"/>
      <c r="N9" s="8"/>
      <c r="O9" s="8">
        <f>SUM(O3:O8)</f>
        <v>236</v>
      </c>
      <c r="P9" s="8"/>
      <c r="Q9" s="8">
        <v>5199</v>
      </c>
      <c r="R9" s="51"/>
      <c r="S9" s="51" t="s">
        <v>189</v>
      </c>
      <c r="T9" s="8"/>
    </row>
    <row r="10" spans="1:21" x14ac:dyDescent="0.25">
      <c r="A10" s="28" t="s">
        <v>140</v>
      </c>
      <c r="B10" s="28" t="s">
        <v>37</v>
      </c>
      <c r="F10" s="18"/>
      <c r="G10" s="18"/>
      <c r="H10" s="18"/>
      <c r="I10" s="18"/>
      <c r="J10" s="18"/>
      <c r="K10" s="18"/>
      <c r="L10" s="18"/>
      <c r="N10" s="8"/>
      <c r="O10" s="8"/>
      <c r="P10" s="8"/>
      <c r="Q10" s="8"/>
      <c r="R10" s="51"/>
      <c r="S10" s="8"/>
      <c r="T10" s="8"/>
    </row>
    <row r="11" spans="1:21" x14ac:dyDescent="0.25">
      <c r="A11" s="29" t="s">
        <v>141</v>
      </c>
      <c r="B11" s="29" t="s">
        <v>108</v>
      </c>
      <c r="C11" s="8" t="s">
        <v>82</v>
      </c>
      <c r="D11" s="8">
        <v>8</v>
      </c>
      <c r="E11" s="48">
        <v>8</v>
      </c>
      <c r="F11" s="18"/>
      <c r="G11" s="18"/>
      <c r="H11" s="18"/>
      <c r="I11" s="18"/>
      <c r="J11" s="18"/>
      <c r="K11" s="23"/>
      <c r="L11" s="18"/>
      <c r="N11" s="8"/>
      <c r="O11" s="8"/>
      <c r="P11" s="8"/>
      <c r="Q11" s="8"/>
      <c r="R11" s="51"/>
      <c r="S11" s="8"/>
      <c r="T11" s="8"/>
    </row>
    <row r="12" spans="1:21" x14ac:dyDescent="0.25">
      <c r="A12" s="29" t="s">
        <v>142</v>
      </c>
      <c r="B12" s="29" t="s">
        <v>24</v>
      </c>
      <c r="C12" s="8" t="s">
        <v>126</v>
      </c>
      <c r="D12" s="8">
        <v>3</v>
      </c>
      <c r="E12" s="48">
        <v>3</v>
      </c>
      <c r="F12" s="13"/>
      <c r="G12" s="18"/>
      <c r="H12" s="18"/>
      <c r="I12" s="18"/>
      <c r="J12" s="18"/>
      <c r="K12" s="18"/>
      <c r="L12" s="18"/>
      <c r="N12" s="8"/>
      <c r="O12" s="8"/>
      <c r="P12" s="8"/>
      <c r="Q12" s="8"/>
      <c r="R12" s="51"/>
      <c r="S12" s="6"/>
      <c r="T12" s="6"/>
    </row>
    <row r="13" spans="1:21" x14ac:dyDescent="0.25">
      <c r="A13" s="28" t="s">
        <v>143</v>
      </c>
      <c r="B13" s="28" t="s">
        <v>144</v>
      </c>
      <c r="F13" s="18"/>
      <c r="G13" s="18"/>
      <c r="H13" s="18"/>
      <c r="I13" s="18"/>
      <c r="J13" s="18"/>
      <c r="K13" s="18"/>
      <c r="L13" s="18"/>
      <c r="N13" s="6"/>
      <c r="O13" s="63" t="s">
        <v>90</v>
      </c>
      <c r="P13" s="63" t="s">
        <v>80</v>
      </c>
      <c r="Q13" s="63" t="s">
        <v>82</v>
      </c>
      <c r="R13" s="63" t="s">
        <v>297</v>
      </c>
      <c r="S13" s="8" t="s">
        <v>126</v>
      </c>
      <c r="T13" s="8" t="s">
        <v>187</v>
      </c>
      <c r="U13" s="8" t="s">
        <v>100</v>
      </c>
    </row>
    <row r="14" spans="1:21" ht="30" x14ac:dyDescent="0.25">
      <c r="A14" s="29" t="s">
        <v>145</v>
      </c>
      <c r="B14" s="29" t="s">
        <v>146</v>
      </c>
      <c r="C14" s="32" t="s">
        <v>177</v>
      </c>
      <c r="D14" s="32" t="s">
        <v>303</v>
      </c>
      <c r="E14" s="32">
        <v>8</v>
      </c>
      <c r="F14" s="13" t="s">
        <v>191</v>
      </c>
      <c r="G14" s="18"/>
      <c r="H14" s="17" t="s">
        <v>190</v>
      </c>
      <c r="I14" s="18"/>
      <c r="J14" s="18"/>
      <c r="K14" s="18"/>
      <c r="L14" s="18"/>
      <c r="N14" s="12" t="s">
        <v>281</v>
      </c>
      <c r="O14" s="8">
        <v>0</v>
      </c>
      <c r="P14" s="8"/>
      <c r="Q14" s="8"/>
      <c r="R14" s="51"/>
      <c r="S14" s="8">
        <v>3</v>
      </c>
      <c r="T14" s="8">
        <v>28</v>
      </c>
      <c r="U14" s="8">
        <f>SUM(O14:T14)</f>
        <v>31</v>
      </c>
    </row>
    <row r="15" spans="1:21" ht="30" x14ac:dyDescent="0.25">
      <c r="A15" s="28" t="s">
        <v>147</v>
      </c>
      <c r="B15" s="28" t="s">
        <v>148</v>
      </c>
      <c r="D15" s="32"/>
      <c r="E15" s="32"/>
      <c r="F15" s="18"/>
      <c r="G15" s="18"/>
      <c r="H15" s="18"/>
      <c r="I15" s="18"/>
      <c r="J15" s="18"/>
      <c r="K15" s="18"/>
      <c r="L15" s="18"/>
      <c r="N15" s="14" t="s">
        <v>282</v>
      </c>
      <c r="O15" s="8">
        <v>6</v>
      </c>
      <c r="P15" s="8"/>
      <c r="Q15" s="8"/>
      <c r="R15" s="51"/>
      <c r="S15" s="8"/>
      <c r="T15" s="8">
        <v>29</v>
      </c>
      <c r="U15" s="8">
        <f t="shared" ref="U15:U19" si="0">SUM(O15:T15)</f>
        <v>35</v>
      </c>
    </row>
    <row r="16" spans="1:21" ht="30" x14ac:dyDescent="0.25">
      <c r="A16" s="29" t="s">
        <v>149</v>
      </c>
      <c r="B16" s="29" t="s">
        <v>150</v>
      </c>
      <c r="C16" s="8" t="s">
        <v>178</v>
      </c>
      <c r="D16" s="8">
        <v>4</v>
      </c>
      <c r="E16" s="48">
        <v>16</v>
      </c>
      <c r="F16" s="13"/>
      <c r="G16" s="15"/>
      <c r="H16" s="18"/>
      <c r="I16" s="18"/>
      <c r="J16" s="11"/>
      <c r="K16" s="18"/>
      <c r="L16" s="21"/>
      <c r="N16" s="10" t="s">
        <v>283</v>
      </c>
      <c r="O16" s="8"/>
      <c r="P16" s="8"/>
      <c r="Q16" s="8"/>
      <c r="R16" s="51"/>
      <c r="S16" s="8">
        <v>3</v>
      </c>
      <c r="T16" s="8">
        <v>30</v>
      </c>
      <c r="U16" s="8">
        <f>SUM(O16:T16)</f>
        <v>33</v>
      </c>
    </row>
    <row r="17" spans="1:21" x14ac:dyDescent="0.25">
      <c r="A17" s="29" t="s">
        <v>151</v>
      </c>
      <c r="B17" s="29" t="s">
        <v>152</v>
      </c>
      <c r="C17" s="8" t="s">
        <v>178</v>
      </c>
      <c r="D17" s="33">
        <v>10</v>
      </c>
      <c r="E17" s="33">
        <v>40</v>
      </c>
      <c r="F17" s="37"/>
      <c r="G17" s="39"/>
      <c r="H17" s="36"/>
      <c r="I17" s="36"/>
      <c r="J17" s="40"/>
      <c r="K17" s="18"/>
      <c r="L17" s="21"/>
      <c r="N17" s="22" t="s">
        <v>284</v>
      </c>
      <c r="O17" s="8"/>
      <c r="P17" s="8">
        <v>8</v>
      </c>
      <c r="Q17" s="8">
        <v>8</v>
      </c>
      <c r="R17" s="51"/>
      <c r="S17" s="8">
        <v>18</v>
      </c>
      <c r="T17" s="8"/>
      <c r="U17" s="8">
        <f t="shared" si="0"/>
        <v>34</v>
      </c>
    </row>
    <row r="18" spans="1:21" ht="30" x14ac:dyDescent="0.25">
      <c r="A18" s="29" t="s">
        <v>153</v>
      </c>
      <c r="B18" s="29" t="s">
        <v>154</v>
      </c>
      <c r="C18" s="8" t="s">
        <v>178</v>
      </c>
      <c r="D18" s="33">
        <v>8</v>
      </c>
      <c r="E18" s="33">
        <v>32</v>
      </c>
      <c r="F18" s="37"/>
      <c r="G18" s="27"/>
      <c r="H18" s="41"/>
      <c r="I18" s="36"/>
      <c r="J18" s="40"/>
      <c r="K18" s="31"/>
      <c r="L18" s="21"/>
      <c r="N18" s="16" t="s">
        <v>285</v>
      </c>
      <c r="O18" s="8">
        <v>3</v>
      </c>
      <c r="P18" s="8">
        <v>2</v>
      </c>
      <c r="Q18" s="8">
        <v>12</v>
      </c>
      <c r="R18" s="51"/>
      <c r="S18" s="8">
        <v>0</v>
      </c>
      <c r="T18" s="8">
        <v>16</v>
      </c>
      <c r="U18" s="8">
        <f>SUM(O18:T18)</f>
        <v>33</v>
      </c>
    </row>
    <row r="19" spans="1:21" x14ac:dyDescent="0.25">
      <c r="A19" s="29" t="s">
        <v>155</v>
      </c>
      <c r="B19" s="29" t="s">
        <v>156</v>
      </c>
      <c r="C19" s="8" t="s">
        <v>264</v>
      </c>
      <c r="D19" s="33">
        <v>8</v>
      </c>
      <c r="E19" s="33">
        <v>16</v>
      </c>
      <c r="F19" s="35"/>
      <c r="G19" s="29"/>
      <c r="H19" s="41"/>
      <c r="I19" s="36"/>
      <c r="J19" s="36"/>
      <c r="L19" s="21"/>
      <c r="N19" s="9" t="s">
        <v>286</v>
      </c>
      <c r="O19" s="8">
        <v>1</v>
      </c>
      <c r="P19" s="8"/>
      <c r="Q19" s="8">
        <v>4</v>
      </c>
      <c r="R19" s="51"/>
      <c r="S19" s="8">
        <v>20</v>
      </c>
      <c r="T19" s="8">
        <v>10</v>
      </c>
      <c r="U19" s="8">
        <f t="shared" si="0"/>
        <v>35</v>
      </c>
    </row>
    <row r="20" spans="1:21" x14ac:dyDescent="0.25">
      <c r="A20" s="28" t="s">
        <v>157</v>
      </c>
      <c r="B20" s="28" t="s">
        <v>158</v>
      </c>
      <c r="C20" s="33"/>
      <c r="D20" s="33"/>
      <c r="E20" s="33"/>
      <c r="F20" s="29"/>
      <c r="G20" s="29"/>
      <c r="H20" s="27"/>
      <c r="N20" s="20" t="s">
        <v>287</v>
      </c>
      <c r="O20" s="8"/>
      <c r="P20" s="8"/>
      <c r="Q20" s="8"/>
      <c r="R20" s="51"/>
      <c r="S20" s="8">
        <v>5</v>
      </c>
      <c r="T20" s="8">
        <v>30</v>
      </c>
      <c r="U20" s="8">
        <f>SUM(O20:T20)</f>
        <v>35</v>
      </c>
    </row>
    <row r="21" spans="1:21" ht="30" x14ac:dyDescent="0.25">
      <c r="A21" s="29" t="s">
        <v>159</v>
      </c>
      <c r="B21" s="29" t="s">
        <v>160</v>
      </c>
      <c r="C21" s="33" t="s">
        <v>179</v>
      </c>
      <c r="D21" s="33" t="s">
        <v>268</v>
      </c>
      <c r="E21" s="33">
        <v>14</v>
      </c>
      <c r="F21" s="28"/>
      <c r="G21" s="36"/>
      <c r="H21" s="41" t="s">
        <v>325</v>
      </c>
      <c r="I21" s="18"/>
      <c r="J21" s="11" t="s">
        <v>191</v>
      </c>
      <c r="L21" s="18"/>
      <c r="N21" s="6"/>
      <c r="O21" s="7">
        <f t="shared" ref="O21:T21" si="1">SUM(O14:O20)</f>
        <v>10</v>
      </c>
      <c r="P21" s="7">
        <f t="shared" si="1"/>
        <v>10</v>
      </c>
      <c r="Q21" s="7">
        <f t="shared" si="1"/>
        <v>24</v>
      </c>
      <c r="R21" s="52">
        <v>0</v>
      </c>
      <c r="S21" s="7">
        <f t="shared" si="1"/>
        <v>49</v>
      </c>
      <c r="T21" s="7">
        <f t="shared" si="1"/>
        <v>143</v>
      </c>
      <c r="U21" s="7">
        <f>SUM(U14:U20)</f>
        <v>236</v>
      </c>
    </row>
    <row r="22" spans="1:21" ht="30" x14ac:dyDescent="0.25">
      <c r="A22" s="29" t="s">
        <v>161</v>
      </c>
      <c r="B22" s="29" t="s">
        <v>162</v>
      </c>
      <c r="C22" s="33" t="s">
        <v>179</v>
      </c>
      <c r="D22" s="33" t="s">
        <v>268</v>
      </c>
      <c r="E22" s="33">
        <v>14</v>
      </c>
      <c r="F22" s="29"/>
      <c r="G22" s="39"/>
      <c r="H22" s="41" t="s">
        <v>325</v>
      </c>
      <c r="I22" s="18"/>
      <c r="L22" s="18"/>
    </row>
    <row r="23" spans="1:21" ht="30" x14ac:dyDescent="0.25">
      <c r="A23" s="29" t="s">
        <v>163</v>
      </c>
      <c r="B23" s="29" t="s">
        <v>164</v>
      </c>
      <c r="C23" s="33" t="s">
        <v>180</v>
      </c>
      <c r="D23" s="33" t="s">
        <v>181</v>
      </c>
      <c r="E23" s="33">
        <v>4</v>
      </c>
      <c r="F23" s="35"/>
      <c r="G23" s="39"/>
      <c r="H23" s="41" t="s">
        <v>298</v>
      </c>
      <c r="L23" s="18"/>
    </row>
    <row r="24" spans="1:21" ht="30" x14ac:dyDescent="0.25">
      <c r="A24" s="29" t="s">
        <v>165</v>
      </c>
      <c r="B24" s="29" t="s">
        <v>58</v>
      </c>
      <c r="C24" s="33" t="s">
        <v>180</v>
      </c>
      <c r="D24" s="33" t="s">
        <v>182</v>
      </c>
      <c r="E24" s="33">
        <v>6</v>
      </c>
      <c r="F24" s="35"/>
      <c r="G24" s="38"/>
      <c r="H24" s="41" t="s">
        <v>298</v>
      </c>
    </row>
    <row r="25" spans="1:21" x14ac:dyDescent="0.25">
      <c r="A25" s="29" t="s">
        <v>166</v>
      </c>
      <c r="B25" s="29" t="s">
        <v>24</v>
      </c>
      <c r="C25" s="33" t="s">
        <v>89</v>
      </c>
      <c r="D25" s="33">
        <v>14</v>
      </c>
      <c r="E25" s="33">
        <v>28</v>
      </c>
      <c r="F25" s="35"/>
      <c r="G25" s="35"/>
      <c r="H25" s="27"/>
      <c r="I25" s="19"/>
      <c r="K25" s="23"/>
    </row>
    <row r="26" spans="1:21" x14ac:dyDescent="0.25">
      <c r="A26" s="28" t="s">
        <v>167</v>
      </c>
      <c r="B26" s="28" t="s">
        <v>65</v>
      </c>
      <c r="C26" s="33"/>
      <c r="D26" s="33"/>
      <c r="E26" s="33"/>
      <c r="F26" s="29"/>
      <c r="G26" s="29"/>
      <c r="H26" s="27"/>
    </row>
    <row r="27" spans="1:21" x14ac:dyDescent="0.25">
      <c r="A27" s="28" t="s">
        <v>168</v>
      </c>
      <c r="B27" s="28" t="s">
        <v>108</v>
      </c>
      <c r="C27" s="34"/>
      <c r="D27" s="34"/>
      <c r="E27" s="34"/>
      <c r="F27" s="28"/>
      <c r="G27" s="27"/>
      <c r="H27" s="27"/>
    </row>
    <row r="28" spans="1:21" ht="30" x14ac:dyDescent="0.25">
      <c r="A28" s="29" t="s">
        <v>169</v>
      </c>
      <c r="B28" s="29" t="s">
        <v>170</v>
      </c>
      <c r="C28" s="33" t="s">
        <v>183</v>
      </c>
      <c r="D28" s="33" t="s">
        <v>184</v>
      </c>
      <c r="E28" s="33">
        <v>8</v>
      </c>
      <c r="F28" s="28"/>
      <c r="G28" s="27"/>
      <c r="H28" s="27"/>
      <c r="I28" s="19" t="s">
        <v>316</v>
      </c>
      <c r="K28" s="23" t="s">
        <v>192</v>
      </c>
    </row>
    <row r="29" spans="1:21" x14ac:dyDescent="0.25">
      <c r="A29" s="29" t="s">
        <v>171</v>
      </c>
      <c r="B29" s="29" t="s">
        <v>172</v>
      </c>
      <c r="C29" s="33" t="s">
        <v>185</v>
      </c>
      <c r="D29" s="33">
        <v>10</v>
      </c>
      <c r="E29" s="33">
        <v>10</v>
      </c>
      <c r="F29" s="29"/>
      <c r="G29" s="27"/>
      <c r="H29" s="27"/>
      <c r="I29" s="19"/>
    </row>
    <row r="30" spans="1:21" x14ac:dyDescent="0.25">
      <c r="A30" s="29" t="s">
        <v>173</v>
      </c>
      <c r="B30" s="29" t="s">
        <v>24</v>
      </c>
      <c r="C30" s="33" t="s">
        <v>126</v>
      </c>
      <c r="D30" s="33">
        <v>5</v>
      </c>
      <c r="E30" s="33">
        <v>5</v>
      </c>
      <c r="F30" s="29"/>
      <c r="G30" s="27"/>
      <c r="H30" s="27"/>
      <c r="J30" s="21"/>
    </row>
    <row r="31" spans="1:21" x14ac:dyDescent="0.25">
      <c r="A31" s="28" t="s">
        <v>174</v>
      </c>
      <c r="B31" s="28" t="s">
        <v>74</v>
      </c>
      <c r="C31" s="33"/>
      <c r="D31" s="33"/>
      <c r="E31" s="33"/>
      <c r="F31" s="29"/>
      <c r="G31" s="29"/>
      <c r="H31" s="27"/>
    </row>
    <row r="32" spans="1:21" x14ac:dyDescent="0.25">
      <c r="A32" s="29" t="s">
        <v>175</v>
      </c>
      <c r="B32" s="29" t="s">
        <v>108</v>
      </c>
      <c r="C32" s="34"/>
      <c r="D32" s="34"/>
      <c r="E32" s="34"/>
      <c r="F32" s="28"/>
      <c r="G32" s="27"/>
      <c r="H32" s="27"/>
    </row>
    <row r="33" spans="1:9" x14ac:dyDescent="0.25">
      <c r="A33" s="29" t="s">
        <v>176</v>
      </c>
      <c r="B33" s="29" t="s">
        <v>24</v>
      </c>
      <c r="C33" s="33" t="s">
        <v>126</v>
      </c>
      <c r="D33" s="33">
        <v>4</v>
      </c>
      <c r="E33" s="33">
        <v>4</v>
      </c>
      <c r="F33" s="29"/>
      <c r="G33" s="27"/>
      <c r="H33" s="27"/>
      <c r="I33" s="19"/>
    </row>
    <row r="34" spans="1:9" x14ac:dyDescent="0.25">
      <c r="A34" s="29"/>
      <c r="B34" s="29"/>
      <c r="C34" s="33"/>
      <c r="D34" s="33"/>
      <c r="E34" s="33"/>
      <c r="F34" s="29"/>
      <c r="G34" s="29"/>
      <c r="H34" s="27"/>
    </row>
    <row r="35" spans="1:9" x14ac:dyDescent="0.25">
      <c r="A35" s="27"/>
      <c r="B35" s="27"/>
      <c r="C35" s="33"/>
      <c r="D35" s="33"/>
      <c r="E35" s="33">
        <f>SUM(E2:E34)</f>
        <v>236</v>
      </c>
      <c r="F35" s="29"/>
      <c r="G35" s="29"/>
      <c r="H35" s="27"/>
    </row>
    <row r="36" spans="1:9" x14ac:dyDescent="0.25">
      <c r="A36" s="29"/>
      <c r="B36" s="29"/>
    </row>
  </sheetData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38"/>
  <sheetViews>
    <sheetView zoomScale="70" zoomScaleNormal="70" workbookViewId="0">
      <selection activeCell="J36" sqref="J36"/>
    </sheetView>
  </sheetViews>
  <sheetFormatPr defaultRowHeight="15" x14ac:dyDescent="0.25"/>
  <cols>
    <col min="1" max="1" width="17.28515625" customWidth="1"/>
    <col min="2" max="2" width="20.85546875" customWidth="1"/>
    <col min="3" max="3" width="18.140625" customWidth="1"/>
    <col min="4" max="5" width="11.5703125" customWidth="1"/>
    <col min="6" max="6" width="5.140625" customWidth="1"/>
    <col min="7" max="7" width="5.28515625" customWidth="1"/>
    <col min="8" max="8" width="4.5703125" customWidth="1"/>
    <col min="9" max="9" width="7.28515625" customWidth="1"/>
    <col min="10" max="10" width="7.85546875" customWidth="1"/>
    <col min="11" max="11" width="6.85546875" customWidth="1"/>
    <col min="12" max="12" width="8.42578125" customWidth="1"/>
    <col min="14" max="14" width="18.5703125" customWidth="1"/>
    <col min="16" max="16" width="14" customWidth="1"/>
    <col min="17" max="17" width="9.140625" customWidth="1"/>
    <col min="18" max="18" width="8.42578125" customWidth="1"/>
  </cols>
  <sheetData>
    <row r="1" spans="1:21" x14ac:dyDescent="0.25">
      <c r="A1" s="50" t="s">
        <v>270</v>
      </c>
      <c r="B1" s="50" t="s">
        <v>271</v>
      </c>
      <c r="C1" s="7" t="s">
        <v>2</v>
      </c>
      <c r="D1" s="7" t="s">
        <v>3</v>
      </c>
      <c r="E1" s="49" t="s">
        <v>265</v>
      </c>
      <c r="F1" s="1" t="s">
        <v>96</v>
      </c>
      <c r="G1" s="1" t="s">
        <v>102</v>
      </c>
      <c r="H1" s="1" t="s">
        <v>7</v>
      </c>
      <c r="I1" s="1" t="s">
        <v>8</v>
      </c>
      <c r="J1" s="1" t="s">
        <v>5</v>
      </c>
      <c r="K1" s="1" t="s">
        <v>101</v>
      </c>
      <c r="L1" s="1" t="s">
        <v>9</v>
      </c>
    </row>
    <row r="2" spans="1:21" x14ac:dyDescent="0.25">
      <c r="A2" s="28" t="s">
        <v>193</v>
      </c>
      <c r="B2" s="28" t="s">
        <v>18</v>
      </c>
      <c r="C2" s="42"/>
      <c r="D2" s="42"/>
      <c r="E2" s="42"/>
      <c r="F2" s="18"/>
      <c r="G2" s="18"/>
      <c r="H2" s="18"/>
      <c r="I2" s="18"/>
      <c r="J2" s="18"/>
      <c r="K2" s="18"/>
      <c r="L2" s="18"/>
      <c r="N2" s="7" t="s">
        <v>186</v>
      </c>
      <c r="O2" s="7" t="s">
        <v>92</v>
      </c>
      <c r="P2" s="7" t="s">
        <v>94</v>
      </c>
      <c r="Q2" s="7" t="s">
        <v>95</v>
      </c>
      <c r="R2" s="7"/>
      <c r="S2" s="8"/>
      <c r="T2" s="8"/>
    </row>
    <row r="3" spans="1:21" x14ac:dyDescent="0.25">
      <c r="A3" s="29" t="s">
        <v>194</v>
      </c>
      <c r="B3" s="29" t="s">
        <v>108</v>
      </c>
      <c r="C3" s="42" t="s">
        <v>80</v>
      </c>
      <c r="D3" s="42">
        <v>3</v>
      </c>
      <c r="E3" s="42">
        <v>3</v>
      </c>
      <c r="F3" s="18"/>
      <c r="G3" s="15"/>
      <c r="H3" s="18"/>
      <c r="I3" s="18"/>
      <c r="J3" s="18"/>
      <c r="K3" s="18"/>
      <c r="L3" s="18"/>
      <c r="N3" s="8" t="s">
        <v>80</v>
      </c>
      <c r="O3" s="8">
        <f>3+4</f>
        <v>7</v>
      </c>
      <c r="P3" s="8">
        <v>20</v>
      </c>
      <c r="Q3" s="8">
        <f>O3*P3</f>
        <v>140</v>
      </c>
      <c r="R3" s="8"/>
      <c r="S3" s="8"/>
      <c r="T3" s="8"/>
    </row>
    <row r="4" spans="1:21" x14ac:dyDescent="0.25">
      <c r="A4" s="29" t="s">
        <v>195</v>
      </c>
      <c r="B4" s="29" t="s">
        <v>24</v>
      </c>
      <c r="C4" s="42" t="s">
        <v>126</v>
      </c>
      <c r="D4" s="42">
        <v>1</v>
      </c>
      <c r="E4" s="42">
        <v>1</v>
      </c>
      <c r="F4" s="18"/>
      <c r="G4" s="18"/>
      <c r="H4" s="18"/>
      <c r="I4" s="19"/>
      <c r="J4" s="18"/>
      <c r="K4" s="18"/>
      <c r="L4" s="18"/>
      <c r="N4" s="8" t="s">
        <v>90</v>
      </c>
      <c r="O4" s="8">
        <f>6+2</f>
        <v>8</v>
      </c>
      <c r="P4" s="8">
        <v>30</v>
      </c>
      <c r="Q4" s="8">
        <f>O4*P4</f>
        <v>240</v>
      </c>
      <c r="R4" s="8"/>
      <c r="S4" s="8"/>
      <c r="T4" s="8"/>
    </row>
    <row r="5" spans="1:21" x14ac:dyDescent="0.25">
      <c r="A5" s="28" t="s">
        <v>196</v>
      </c>
      <c r="B5" s="28" t="s">
        <v>48</v>
      </c>
      <c r="C5" s="42"/>
      <c r="D5" s="42"/>
      <c r="E5" s="42"/>
      <c r="F5" s="18"/>
      <c r="G5" s="18"/>
      <c r="H5" s="18"/>
      <c r="I5" s="18"/>
      <c r="J5" s="18"/>
      <c r="K5" s="18"/>
      <c r="L5" s="18"/>
      <c r="N5" s="8" t="s">
        <v>188</v>
      </c>
      <c r="O5" s="8">
        <f>3</f>
        <v>3</v>
      </c>
      <c r="P5" s="8">
        <v>25</v>
      </c>
      <c r="Q5" s="8">
        <f t="shared" ref="Q5:Q6" si="0">O5*P5</f>
        <v>75</v>
      </c>
      <c r="R5" s="8"/>
      <c r="S5" s="8"/>
      <c r="T5" s="8"/>
    </row>
    <row r="6" spans="1:21" x14ac:dyDescent="0.25">
      <c r="A6" s="28" t="s">
        <v>197</v>
      </c>
      <c r="B6" s="28" t="s">
        <v>108</v>
      </c>
      <c r="C6" s="42"/>
      <c r="D6" s="42"/>
      <c r="E6" s="42"/>
      <c r="F6" s="18"/>
      <c r="G6" s="18"/>
      <c r="H6" s="18"/>
      <c r="I6" s="18"/>
      <c r="J6" s="18"/>
      <c r="K6" s="18"/>
      <c r="L6" s="18"/>
      <c r="N6" s="8" t="s">
        <v>126</v>
      </c>
      <c r="O6" s="8">
        <v>81</v>
      </c>
      <c r="P6" s="8">
        <v>15</v>
      </c>
      <c r="Q6" s="8">
        <f t="shared" si="0"/>
        <v>1215</v>
      </c>
      <c r="R6" s="8"/>
      <c r="S6" s="8"/>
      <c r="T6" s="8"/>
    </row>
    <row r="7" spans="1:21" x14ac:dyDescent="0.25">
      <c r="A7" s="29" t="s">
        <v>198</v>
      </c>
      <c r="B7" s="29" t="s">
        <v>136</v>
      </c>
      <c r="C7" s="42" t="s">
        <v>90</v>
      </c>
      <c r="D7" s="42">
        <v>6</v>
      </c>
      <c r="E7" s="42">
        <v>6</v>
      </c>
      <c r="F7" s="18"/>
      <c r="G7" s="18"/>
      <c r="H7" s="18"/>
      <c r="I7" s="18"/>
      <c r="J7" s="11"/>
      <c r="K7" s="18"/>
      <c r="L7" s="18"/>
      <c r="N7" s="8" t="s">
        <v>187</v>
      </c>
      <c r="O7" s="8">
        <v>114</v>
      </c>
      <c r="P7" s="8">
        <v>22</v>
      </c>
      <c r="Q7" s="8">
        <f>O7*P7</f>
        <v>2508</v>
      </c>
      <c r="R7" s="8"/>
      <c r="S7" s="8"/>
      <c r="T7" s="8"/>
    </row>
    <row r="8" spans="1:21" x14ac:dyDescent="0.25">
      <c r="A8" s="29" t="s">
        <v>199</v>
      </c>
      <c r="B8" s="29" t="s">
        <v>138</v>
      </c>
      <c r="C8" s="42" t="s">
        <v>90</v>
      </c>
      <c r="D8" s="42">
        <v>2</v>
      </c>
      <c r="E8" s="42">
        <v>2</v>
      </c>
      <c r="F8" s="18"/>
      <c r="G8" s="18"/>
      <c r="H8" s="18"/>
      <c r="I8" s="18"/>
      <c r="J8" s="11"/>
      <c r="K8" s="18"/>
      <c r="L8" s="18"/>
      <c r="N8" s="8" t="s">
        <v>224</v>
      </c>
      <c r="O8" s="8">
        <v>132</v>
      </c>
      <c r="P8" s="8">
        <v>15</v>
      </c>
      <c r="Q8" s="8">
        <f>O8*P8</f>
        <v>1980</v>
      </c>
      <c r="R8" s="8"/>
      <c r="S8" s="8"/>
      <c r="T8" s="8"/>
    </row>
    <row r="9" spans="1:21" x14ac:dyDescent="0.25">
      <c r="A9" s="29" t="s">
        <v>200</v>
      </c>
      <c r="B9" s="29" t="s">
        <v>24</v>
      </c>
      <c r="C9" s="42" t="s">
        <v>126</v>
      </c>
      <c r="D9" s="42">
        <v>2</v>
      </c>
      <c r="E9" s="42">
        <v>2</v>
      </c>
      <c r="F9" s="18"/>
      <c r="G9" s="18"/>
      <c r="H9" s="18"/>
      <c r="I9" s="19"/>
      <c r="J9" s="18"/>
      <c r="K9" s="18"/>
      <c r="L9" s="18"/>
      <c r="N9" s="8"/>
      <c r="O9" s="8">
        <f>SUM(O3:O8)</f>
        <v>345</v>
      </c>
      <c r="P9" s="8"/>
      <c r="Q9" s="8">
        <f>SUM(Q3:Q8)</f>
        <v>6158</v>
      </c>
      <c r="R9" s="8" t="s">
        <v>189</v>
      </c>
      <c r="S9" s="8"/>
      <c r="T9" s="8"/>
    </row>
    <row r="10" spans="1:21" x14ac:dyDescent="0.25">
      <c r="A10" s="28" t="s">
        <v>201</v>
      </c>
      <c r="B10" s="28" t="s">
        <v>37</v>
      </c>
      <c r="C10" s="42"/>
      <c r="D10" s="42"/>
      <c r="E10" s="42"/>
      <c r="F10" s="18"/>
      <c r="G10" s="18"/>
      <c r="H10" s="18"/>
      <c r="I10" s="18"/>
      <c r="J10" s="18"/>
      <c r="K10" s="18"/>
      <c r="L10" s="18"/>
      <c r="N10" s="8"/>
      <c r="O10" s="8"/>
      <c r="P10" s="8"/>
      <c r="Q10" s="8"/>
      <c r="R10" s="8"/>
      <c r="S10" s="8"/>
      <c r="T10" s="8"/>
    </row>
    <row r="11" spans="1:21" x14ac:dyDescent="0.25">
      <c r="A11" s="29" t="s">
        <v>202</v>
      </c>
      <c r="B11" s="29" t="s">
        <v>108</v>
      </c>
      <c r="C11" s="42" t="s">
        <v>82</v>
      </c>
      <c r="D11" s="42">
        <v>3</v>
      </c>
      <c r="E11" s="42">
        <v>3</v>
      </c>
      <c r="F11" s="18"/>
      <c r="G11" s="18"/>
      <c r="H11" s="17"/>
      <c r="I11" s="18"/>
      <c r="J11" s="18"/>
      <c r="K11" s="18"/>
      <c r="L11" s="18"/>
      <c r="N11" s="8"/>
      <c r="O11" s="8"/>
      <c r="P11" s="8"/>
      <c r="Q11" s="8"/>
      <c r="R11" s="8"/>
      <c r="S11" s="8"/>
      <c r="T11" s="8"/>
    </row>
    <row r="12" spans="1:21" x14ac:dyDescent="0.25">
      <c r="A12" s="29" t="s">
        <v>203</v>
      </c>
      <c r="B12" s="29" t="s">
        <v>24</v>
      </c>
      <c r="C12" s="42" t="s">
        <v>126</v>
      </c>
      <c r="D12" s="42">
        <v>1</v>
      </c>
      <c r="E12" s="42">
        <v>1</v>
      </c>
      <c r="F12" s="18"/>
      <c r="G12" s="18"/>
      <c r="H12" s="18"/>
      <c r="I12" s="18"/>
      <c r="J12" s="11"/>
      <c r="K12" s="18"/>
      <c r="L12" s="18"/>
      <c r="N12" s="8"/>
      <c r="O12" s="8"/>
      <c r="P12" s="8"/>
      <c r="Q12" s="8"/>
      <c r="R12" s="8"/>
      <c r="S12" s="6"/>
      <c r="T12" s="6"/>
    </row>
    <row r="13" spans="1:21" x14ac:dyDescent="0.25">
      <c r="A13" s="28" t="s">
        <v>204</v>
      </c>
      <c r="B13" s="28" t="s">
        <v>144</v>
      </c>
      <c r="C13" s="42"/>
      <c r="D13" s="42"/>
      <c r="E13" s="42"/>
      <c r="F13" s="18"/>
      <c r="G13" s="18"/>
      <c r="H13" s="18"/>
      <c r="I13" s="18"/>
      <c r="J13" s="18"/>
      <c r="K13" s="18"/>
      <c r="L13" s="18"/>
      <c r="N13" s="6"/>
      <c r="O13" s="63" t="s">
        <v>90</v>
      </c>
      <c r="P13" s="63" t="s">
        <v>80</v>
      </c>
      <c r="Q13" s="63" t="s">
        <v>82</v>
      </c>
      <c r="R13" s="63" t="s">
        <v>224</v>
      </c>
      <c r="S13" s="63" t="s">
        <v>126</v>
      </c>
      <c r="T13" s="63" t="s">
        <v>187</v>
      </c>
      <c r="U13" s="8" t="s">
        <v>100</v>
      </c>
    </row>
    <row r="14" spans="1:21" x14ac:dyDescent="0.25">
      <c r="A14" s="29" t="s">
        <v>205</v>
      </c>
      <c r="B14" s="29" t="s">
        <v>108</v>
      </c>
      <c r="C14" s="43" t="s">
        <v>187</v>
      </c>
      <c r="D14" s="43">
        <v>12</v>
      </c>
      <c r="E14" s="43">
        <v>12</v>
      </c>
      <c r="F14" s="18"/>
      <c r="G14" s="18"/>
      <c r="H14" s="17"/>
      <c r="I14" s="18"/>
      <c r="J14" s="18"/>
      <c r="K14" s="18"/>
      <c r="L14" s="18"/>
      <c r="N14" s="12" t="s">
        <v>281</v>
      </c>
      <c r="O14" s="8"/>
      <c r="P14" s="8"/>
      <c r="Q14" s="8"/>
      <c r="R14" s="8">
        <v>28</v>
      </c>
      <c r="S14" s="8">
        <v>4</v>
      </c>
      <c r="T14" s="8">
        <v>18</v>
      </c>
      <c r="U14" s="8">
        <f>SUM(O14:T14)</f>
        <v>50</v>
      </c>
    </row>
    <row r="15" spans="1:21" x14ac:dyDescent="0.25">
      <c r="A15" s="29" t="s">
        <v>206</v>
      </c>
      <c r="B15" s="29" t="s">
        <v>24</v>
      </c>
      <c r="C15" s="42" t="s">
        <v>126</v>
      </c>
      <c r="D15" s="43">
        <v>4</v>
      </c>
      <c r="E15" s="43">
        <v>4</v>
      </c>
      <c r="F15" s="18"/>
      <c r="G15" s="18"/>
      <c r="H15" s="18"/>
      <c r="I15" s="18"/>
      <c r="J15" s="11"/>
      <c r="K15" s="18"/>
      <c r="L15" s="18"/>
      <c r="N15" s="14" t="s">
        <v>282</v>
      </c>
      <c r="O15" s="8"/>
      <c r="P15" s="8">
        <v>3</v>
      </c>
      <c r="Q15" s="8"/>
      <c r="R15" s="8">
        <v>28</v>
      </c>
      <c r="S15" s="8">
        <v>8</v>
      </c>
      <c r="T15" s="8">
        <v>12</v>
      </c>
      <c r="U15" s="8">
        <f>SUM(O15:T15)</f>
        <v>51</v>
      </c>
    </row>
    <row r="16" spans="1:21" x14ac:dyDescent="0.25">
      <c r="A16" s="28" t="s">
        <v>207</v>
      </c>
      <c r="B16" s="28" t="s">
        <v>65</v>
      </c>
      <c r="C16" s="42"/>
      <c r="D16" s="42"/>
      <c r="E16" s="42"/>
      <c r="F16" s="18"/>
      <c r="G16" s="18"/>
      <c r="H16" s="18"/>
      <c r="I16" s="18"/>
      <c r="J16" s="18"/>
      <c r="K16" s="18"/>
      <c r="L16" s="18"/>
      <c r="N16" s="10" t="s">
        <v>283</v>
      </c>
      <c r="O16" s="8">
        <v>8</v>
      </c>
      <c r="P16" s="8"/>
      <c r="Q16" s="8"/>
      <c r="R16" s="8">
        <v>28</v>
      </c>
      <c r="S16" s="8">
        <v>13</v>
      </c>
      <c r="T16" s="8"/>
      <c r="U16" s="8">
        <f>SUM(O16:T16)</f>
        <v>49</v>
      </c>
    </row>
    <row r="17" spans="1:21" ht="30" x14ac:dyDescent="0.25">
      <c r="A17" s="29" t="s">
        <v>208</v>
      </c>
      <c r="B17" s="29" t="s">
        <v>108</v>
      </c>
      <c r="C17" s="43" t="s">
        <v>225</v>
      </c>
      <c r="D17" s="44" t="s">
        <v>269</v>
      </c>
      <c r="E17" s="44">
        <v>14</v>
      </c>
      <c r="F17" s="35"/>
      <c r="G17" s="54" t="s">
        <v>191</v>
      </c>
      <c r="H17" s="41" t="s">
        <v>279</v>
      </c>
      <c r="I17" s="36"/>
      <c r="J17" s="36"/>
      <c r="K17" s="18"/>
      <c r="L17" s="18"/>
      <c r="N17" s="22" t="s">
        <v>284</v>
      </c>
      <c r="O17" s="8"/>
      <c r="P17" s="8"/>
      <c r="Q17" s="8"/>
      <c r="R17" s="8">
        <v>10</v>
      </c>
      <c r="S17" s="8">
        <v>15</v>
      </c>
      <c r="T17" s="8">
        <v>27</v>
      </c>
      <c r="U17" s="8">
        <f t="shared" ref="U17:U19" si="1">SUM(O17:T17)</f>
        <v>52</v>
      </c>
    </row>
    <row r="18" spans="1:21" x14ac:dyDescent="0.25">
      <c r="A18" s="29" t="s">
        <v>209</v>
      </c>
      <c r="B18" s="29" t="s">
        <v>272</v>
      </c>
      <c r="C18" s="42" t="s">
        <v>126</v>
      </c>
      <c r="D18" s="44">
        <v>4</v>
      </c>
      <c r="E18" s="44">
        <v>4</v>
      </c>
      <c r="F18" s="35"/>
      <c r="G18" s="36"/>
      <c r="H18" s="36"/>
      <c r="I18" s="36"/>
      <c r="J18" s="40"/>
      <c r="K18" s="45"/>
      <c r="L18" s="18"/>
      <c r="N18" s="16" t="s">
        <v>285</v>
      </c>
      <c r="O18" s="8"/>
      <c r="P18" s="8"/>
      <c r="Q18" s="8">
        <v>3</v>
      </c>
      <c r="R18" s="8">
        <v>10</v>
      </c>
      <c r="S18" s="8">
        <v>23</v>
      </c>
      <c r="T18" s="8">
        <v>12</v>
      </c>
      <c r="U18" s="8">
        <f>SUM(O18:T18)</f>
        <v>48</v>
      </c>
    </row>
    <row r="19" spans="1:21" x14ac:dyDescent="0.25">
      <c r="A19" s="29" t="s">
        <v>273</v>
      </c>
      <c r="B19" s="29" t="s">
        <v>24</v>
      </c>
      <c r="C19" s="42" t="s">
        <v>126</v>
      </c>
      <c r="D19" s="44">
        <v>4</v>
      </c>
      <c r="E19" s="44">
        <v>4</v>
      </c>
      <c r="F19" s="37"/>
      <c r="G19" s="35"/>
      <c r="H19" s="36"/>
      <c r="I19" s="36"/>
      <c r="J19" s="36"/>
      <c r="K19" s="18"/>
      <c r="L19" s="18"/>
      <c r="N19" s="9" t="s">
        <v>286</v>
      </c>
      <c r="O19" s="8"/>
      <c r="P19" s="8">
        <v>4</v>
      </c>
      <c r="Q19" s="8"/>
      <c r="R19" s="8">
        <v>0</v>
      </c>
      <c r="S19" s="8">
        <v>18</v>
      </c>
      <c r="T19" s="8">
        <v>27</v>
      </c>
      <c r="U19" s="8">
        <f t="shared" si="1"/>
        <v>49</v>
      </c>
    </row>
    <row r="20" spans="1:21" ht="30" x14ac:dyDescent="0.25">
      <c r="A20" s="28" t="s">
        <v>210</v>
      </c>
      <c r="B20" s="28" t="s">
        <v>214</v>
      </c>
      <c r="C20" s="44"/>
      <c r="D20" s="44"/>
      <c r="E20" s="44"/>
      <c r="F20" s="35"/>
      <c r="G20" s="35"/>
      <c r="H20" s="36"/>
      <c r="I20" s="18"/>
      <c r="J20" s="18"/>
      <c r="K20" s="18"/>
      <c r="L20" s="18"/>
      <c r="N20" s="20" t="s">
        <v>287</v>
      </c>
      <c r="O20" s="8"/>
      <c r="P20" s="8"/>
      <c r="Q20" s="8"/>
      <c r="R20" s="8">
        <v>28</v>
      </c>
      <c r="S20" s="8">
        <v>0</v>
      </c>
      <c r="T20" s="8">
        <v>18</v>
      </c>
      <c r="U20" s="8">
        <f>SUM(O20:T20)</f>
        <v>46</v>
      </c>
    </row>
    <row r="21" spans="1:21" x14ac:dyDescent="0.25">
      <c r="A21" s="29" t="s">
        <v>211</v>
      </c>
      <c r="B21" s="29" t="s">
        <v>215</v>
      </c>
      <c r="C21" s="44" t="s">
        <v>226</v>
      </c>
      <c r="D21" s="44">
        <v>18</v>
      </c>
      <c r="E21" s="44">
        <v>36</v>
      </c>
      <c r="F21" s="53"/>
      <c r="G21" s="36"/>
      <c r="H21" s="36"/>
      <c r="I21" s="18"/>
      <c r="J21" s="18"/>
      <c r="K21" s="18"/>
      <c r="L21" s="21"/>
      <c r="N21" s="6"/>
      <c r="O21" s="7">
        <f t="shared" ref="O21:T21" si="2">SUM(O14:O20)</f>
        <v>8</v>
      </c>
      <c r="P21" s="7">
        <f t="shared" si="2"/>
        <v>7</v>
      </c>
      <c r="Q21" s="7">
        <f t="shared" si="2"/>
        <v>3</v>
      </c>
      <c r="R21" s="7">
        <f>SUM(R14:R20)</f>
        <v>132</v>
      </c>
      <c r="S21" s="7">
        <f t="shared" si="2"/>
        <v>81</v>
      </c>
      <c r="T21" s="7">
        <f t="shared" si="2"/>
        <v>114</v>
      </c>
      <c r="U21" s="7">
        <f>SUM(U14:U20)</f>
        <v>345</v>
      </c>
    </row>
    <row r="22" spans="1:21" ht="30" x14ac:dyDescent="0.25">
      <c r="A22" s="29" t="s">
        <v>212</v>
      </c>
      <c r="B22" s="29" t="s">
        <v>216</v>
      </c>
      <c r="C22" s="44" t="s">
        <v>227</v>
      </c>
      <c r="D22" s="44">
        <v>17</v>
      </c>
      <c r="E22" s="44">
        <f>17*2</f>
        <v>34</v>
      </c>
      <c r="F22" s="35"/>
      <c r="G22" s="36"/>
      <c r="H22" s="36"/>
      <c r="I22" s="19"/>
      <c r="J22" s="18"/>
      <c r="K22" s="23"/>
      <c r="L22" s="18"/>
    </row>
    <row r="23" spans="1:21" ht="30" x14ac:dyDescent="0.25">
      <c r="A23" s="29" t="s">
        <v>274</v>
      </c>
      <c r="B23" s="29" t="s">
        <v>217</v>
      </c>
      <c r="C23" s="44" t="s">
        <v>227</v>
      </c>
      <c r="D23" s="44">
        <v>10</v>
      </c>
      <c r="E23" s="44">
        <v>20</v>
      </c>
      <c r="F23" s="35"/>
      <c r="G23" s="36"/>
      <c r="H23" s="36"/>
      <c r="I23" s="19"/>
      <c r="J23" s="18"/>
      <c r="K23" s="23"/>
      <c r="L23" s="18"/>
    </row>
    <row r="24" spans="1:21" x14ac:dyDescent="0.25">
      <c r="A24" s="29" t="s">
        <v>275</v>
      </c>
      <c r="B24" s="29" t="s">
        <v>24</v>
      </c>
      <c r="C24" s="44" t="s">
        <v>126</v>
      </c>
      <c r="D24" s="44">
        <v>8</v>
      </c>
      <c r="E24" s="44">
        <v>8</v>
      </c>
      <c r="F24" s="35"/>
      <c r="G24" s="38"/>
      <c r="H24" s="36"/>
      <c r="I24" s="18"/>
      <c r="J24" s="18"/>
      <c r="K24" s="18"/>
      <c r="L24" s="18"/>
    </row>
    <row r="25" spans="1:21" ht="45" x14ac:dyDescent="0.25">
      <c r="A25" s="28" t="s">
        <v>213</v>
      </c>
      <c r="B25" s="28" t="s">
        <v>219</v>
      </c>
      <c r="C25" s="44" t="s">
        <v>263</v>
      </c>
      <c r="D25" s="44">
        <v>28</v>
      </c>
      <c r="E25" s="44">
        <f>28*4</f>
        <v>112</v>
      </c>
      <c r="F25" s="37"/>
      <c r="G25" s="38"/>
      <c r="H25" s="36"/>
      <c r="I25" s="18"/>
      <c r="J25" s="11"/>
      <c r="K25" s="18"/>
      <c r="L25" s="21"/>
    </row>
    <row r="26" spans="1:21" x14ac:dyDescent="0.25">
      <c r="A26" s="28" t="s">
        <v>218</v>
      </c>
      <c r="B26" s="28" t="s">
        <v>262</v>
      </c>
      <c r="C26" s="44" t="s">
        <v>266</v>
      </c>
      <c r="D26" s="44">
        <v>15</v>
      </c>
      <c r="E26" s="44">
        <v>45</v>
      </c>
      <c r="F26" s="35"/>
      <c r="G26" s="35"/>
      <c r="H26" s="41"/>
      <c r="I26" s="19"/>
      <c r="J26" s="18"/>
      <c r="K26" s="23"/>
      <c r="L26" s="18"/>
    </row>
    <row r="27" spans="1:21" x14ac:dyDescent="0.25">
      <c r="A27" s="28" t="s">
        <v>220</v>
      </c>
      <c r="B27" s="28" t="s">
        <v>221</v>
      </c>
      <c r="C27" s="44"/>
      <c r="D27" s="44"/>
      <c r="E27" s="44"/>
      <c r="F27" s="46"/>
      <c r="G27" s="36"/>
      <c r="H27" s="36"/>
      <c r="I27" s="18"/>
      <c r="J27" s="18"/>
      <c r="K27" s="18"/>
      <c r="L27" s="18"/>
    </row>
    <row r="28" spans="1:21" ht="45" x14ac:dyDescent="0.25">
      <c r="A28" s="29" t="s">
        <v>222</v>
      </c>
      <c r="B28" s="29" t="s">
        <v>76</v>
      </c>
      <c r="C28" s="44" t="s">
        <v>228</v>
      </c>
      <c r="D28" s="44" t="s">
        <v>267</v>
      </c>
      <c r="E28" s="44">
        <v>30</v>
      </c>
      <c r="F28" s="46"/>
      <c r="G28" s="39" t="s">
        <v>191</v>
      </c>
      <c r="H28" s="41" t="s">
        <v>277</v>
      </c>
      <c r="I28" s="19" t="s">
        <v>276</v>
      </c>
      <c r="J28" s="18"/>
      <c r="K28" s="23" t="s">
        <v>277</v>
      </c>
      <c r="L28" s="18"/>
    </row>
    <row r="29" spans="1:21" x14ac:dyDescent="0.25">
      <c r="A29" s="29" t="s">
        <v>223</v>
      </c>
      <c r="B29" s="29" t="s">
        <v>24</v>
      </c>
      <c r="C29" s="44" t="s">
        <v>81</v>
      </c>
      <c r="D29" s="44">
        <v>4</v>
      </c>
      <c r="E29" s="44">
        <v>4</v>
      </c>
      <c r="F29" s="46"/>
      <c r="G29" s="36"/>
      <c r="H29" s="36"/>
      <c r="I29" s="18"/>
      <c r="J29" s="11"/>
      <c r="K29" s="18"/>
      <c r="L29" s="18"/>
    </row>
    <row r="30" spans="1:21" x14ac:dyDescent="0.25">
      <c r="A30" s="29"/>
      <c r="B30" s="29"/>
      <c r="C30" s="47"/>
      <c r="D30" s="47"/>
      <c r="E30" s="47">
        <f>SUM(E2:E29)</f>
        <v>345</v>
      </c>
      <c r="F30" s="35"/>
      <c r="G30" s="36"/>
      <c r="H30" s="36"/>
      <c r="I30" s="18"/>
      <c r="J30" s="18"/>
      <c r="K30" s="18"/>
      <c r="L30" s="18"/>
    </row>
    <row r="31" spans="1:21" x14ac:dyDescent="0.25">
      <c r="A31" s="27"/>
      <c r="B31" s="27"/>
      <c r="F31" s="35"/>
      <c r="G31" s="36"/>
      <c r="H31" s="36"/>
      <c r="I31" s="18"/>
      <c r="J31" s="18"/>
      <c r="K31" s="18"/>
      <c r="L31" s="18"/>
    </row>
    <row r="32" spans="1:21" x14ac:dyDescent="0.25">
      <c r="A32" s="27"/>
      <c r="B32" s="27"/>
      <c r="F32" s="46"/>
      <c r="G32" s="36"/>
      <c r="H32" s="36"/>
      <c r="I32" s="18"/>
      <c r="J32" s="18"/>
      <c r="K32" s="18"/>
      <c r="L32" s="18"/>
    </row>
    <row r="33" spans="1:12" x14ac:dyDescent="0.25">
      <c r="A33" s="29"/>
      <c r="B33" s="29"/>
      <c r="C33" s="44"/>
      <c r="D33" s="44"/>
      <c r="E33" s="44"/>
      <c r="F33" s="35"/>
      <c r="G33" s="36"/>
      <c r="H33" s="36"/>
      <c r="I33" s="18"/>
      <c r="J33" s="18"/>
      <c r="K33" s="18"/>
      <c r="L33" s="18"/>
    </row>
    <row r="34" spans="1:12" x14ac:dyDescent="0.25">
      <c r="A34" s="29"/>
      <c r="B34" s="29"/>
      <c r="C34" s="44"/>
      <c r="D34" s="44"/>
      <c r="E34" s="44"/>
      <c r="F34" s="35"/>
      <c r="G34" s="35"/>
      <c r="H34" s="36"/>
      <c r="I34" s="18"/>
      <c r="J34" s="18"/>
      <c r="K34" s="18"/>
      <c r="L34" s="18"/>
    </row>
    <row r="35" spans="1:12" x14ac:dyDescent="0.25">
      <c r="C35" s="44"/>
      <c r="D35" s="44"/>
      <c r="E35" s="44"/>
      <c r="F35" s="35"/>
      <c r="G35" s="35"/>
      <c r="H35" s="36"/>
      <c r="I35" s="18"/>
      <c r="J35" s="18"/>
      <c r="K35" s="18"/>
      <c r="L35" s="18"/>
    </row>
    <row r="36" spans="1:12" x14ac:dyDescent="0.25">
      <c r="C36" s="42"/>
      <c r="D36" s="42"/>
      <c r="E36" s="42"/>
      <c r="F36" s="18"/>
      <c r="G36" s="18"/>
      <c r="H36" s="18"/>
      <c r="I36" s="18"/>
      <c r="J36" s="18"/>
      <c r="K36" s="18"/>
      <c r="L36" s="18"/>
    </row>
    <row r="37" spans="1:12" x14ac:dyDescent="0.25">
      <c r="C37" s="42"/>
      <c r="D37" s="42"/>
      <c r="E37" s="42"/>
      <c r="F37" s="18"/>
      <c r="G37" s="18"/>
      <c r="H37" s="18"/>
      <c r="I37" s="18"/>
      <c r="J37" s="18"/>
      <c r="K37" s="18"/>
      <c r="L37" s="18"/>
    </row>
    <row r="38" spans="1:12" x14ac:dyDescent="0.25">
      <c r="C38" s="8"/>
      <c r="D38" s="8"/>
      <c r="E38" s="48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1"/>
  <sheetViews>
    <sheetView zoomScale="80" zoomScaleNormal="80" workbookViewId="0">
      <selection activeCell="O3" sqref="O3:Q9"/>
    </sheetView>
  </sheetViews>
  <sheetFormatPr defaultRowHeight="15" x14ac:dyDescent="0.25"/>
  <cols>
    <col min="1" max="1" width="13.7109375" customWidth="1"/>
    <col min="2" max="2" width="21.42578125" customWidth="1"/>
    <col min="3" max="3" width="18.140625" customWidth="1"/>
    <col min="14" max="14" width="18.140625" customWidth="1"/>
    <col min="15" max="15" width="17.5703125" customWidth="1"/>
    <col min="16" max="16" width="9.140625" customWidth="1"/>
  </cols>
  <sheetData>
    <row r="1" spans="1:21" x14ac:dyDescent="0.25">
      <c r="A1" s="50" t="s">
        <v>0</v>
      </c>
      <c r="B1" s="50" t="s">
        <v>1</v>
      </c>
      <c r="C1" s="26" t="s">
        <v>2</v>
      </c>
      <c r="D1" s="26" t="s">
        <v>3</v>
      </c>
      <c r="E1" s="26" t="s">
        <v>261</v>
      </c>
      <c r="F1" s="1" t="s">
        <v>96</v>
      </c>
      <c r="G1" s="1" t="s">
        <v>102</v>
      </c>
      <c r="H1" s="1" t="s">
        <v>7</v>
      </c>
      <c r="I1" s="1" t="s">
        <v>8</v>
      </c>
      <c r="J1" s="1" t="s">
        <v>5</v>
      </c>
      <c r="K1" s="1" t="s">
        <v>101</v>
      </c>
      <c r="L1" s="1" t="s">
        <v>9</v>
      </c>
    </row>
    <row r="2" spans="1:21" x14ac:dyDescent="0.25">
      <c r="A2" s="28" t="s">
        <v>229</v>
      </c>
      <c r="B2" s="28" t="s">
        <v>18</v>
      </c>
      <c r="C2" s="42"/>
      <c r="D2" s="42"/>
      <c r="E2" s="42"/>
      <c r="F2" s="18"/>
      <c r="G2" s="18"/>
      <c r="H2" s="18"/>
      <c r="I2" s="18"/>
      <c r="J2" s="18"/>
      <c r="K2" s="18"/>
      <c r="L2" s="18"/>
      <c r="N2" s="26" t="s">
        <v>186</v>
      </c>
      <c r="O2" s="26" t="s">
        <v>92</v>
      </c>
      <c r="P2" s="26" t="s">
        <v>94</v>
      </c>
      <c r="Q2" s="26" t="s">
        <v>95</v>
      </c>
      <c r="R2" s="26"/>
      <c r="S2" s="25"/>
    </row>
    <row r="3" spans="1:21" x14ac:dyDescent="0.25">
      <c r="A3" s="29" t="s">
        <v>230</v>
      </c>
      <c r="B3" s="29" t="s">
        <v>108</v>
      </c>
      <c r="C3" s="42" t="s">
        <v>80</v>
      </c>
      <c r="D3" s="42">
        <v>4</v>
      </c>
      <c r="E3" s="42">
        <v>4</v>
      </c>
      <c r="F3" s="18"/>
      <c r="G3" s="18"/>
      <c r="H3" s="18"/>
      <c r="I3" s="18"/>
      <c r="J3" s="11"/>
      <c r="K3" s="18"/>
      <c r="L3" s="18"/>
      <c r="N3" s="25" t="s">
        <v>80</v>
      </c>
      <c r="O3" s="25">
        <f>4+2+2</f>
        <v>8</v>
      </c>
      <c r="P3" s="25">
        <v>20</v>
      </c>
      <c r="Q3" s="25">
        <f>O3*P3</f>
        <v>160</v>
      </c>
      <c r="R3" s="25"/>
      <c r="S3" s="25"/>
    </row>
    <row r="4" spans="1:21" x14ac:dyDescent="0.25">
      <c r="A4" s="29" t="s">
        <v>231</v>
      </c>
      <c r="B4" s="29" t="s">
        <v>24</v>
      </c>
      <c r="C4" s="42" t="s">
        <v>126</v>
      </c>
      <c r="D4" s="42">
        <v>1</v>
      </c>
      <c r="E4" s="42">
        <v>1</v>
      </c>
      <c r="F4" s="18"/>
      <c r="G4" s="18"/>
      <c r="H4" s="18"/>
      <c r="I4" s="18"/>
      <c r="J4" s="18"/>
      <c r="K4" s="18"/>
      <c r="L4" s="21"/>
      <c r="N4" s="25" t="s">
        <v>90</v>
      </c>
      <c r="O4" s="25">
        <f>1+1+4</f>
        <v>6</v>
      </c>
      <c r="P4" s="25">
        <v>30</v>
      </c>
      <c r="Q4" s="25">
        <f>O4*P4</f>
        <v>180</v>
      </c>
      <c r="R4" s="25"/>
      <c r="S4" s="25"/>
    </row>
    <row r="5" spans="1:21" x14ac:dyDescent="0.25">
      <c r="A5" s="28" t="s">
        <v>232</v>
      </c>
      <c r="B5" s="28" t="s">
        <v>48</v>
      </c>
      <c r="C5" s="42"/>
      <c r="D5" s="42"/>
      <c r="E5" s="42"/>
      <c r="F5" s="18"/>
      <c r="G5" s="18"/>
      <c r="H5" s="18"/>
      <c r="I5" s="18"/>
      <c r="J5" s="18"/>
      <c r="K5" s="18"/>
      <c r="L5" s="18"/>
      <c r="N5" s="25" t="s">
        <v>188</v>
      </c>
      <c r="O5" s="25">
        <v>0</v>
      </c>
      <c r="P5" s="25">
        <v>25</v>
      </c>
      <c r="Q5" s="25">
        <f t="shared" ref="Q5:Q6" si="0">O5*P5</f>
        <v>0</v>
      </c>
      <c r="R5" s="25"/>
      <c r="S5" s="25"/>
    </row>
    <row r="6" spans="1:21" x14ac:dyDescent="0.25">
      <c r="A6" s="28" t="s">
        <v>233</v>
      </c>
      <c r="B6" s="28" t="s">
        <v>108</v>
      </c>
      <c r="C6" s="42"/>
      <c r="D6" s="42"/>
      <c r="E6" s="42"/>
      <c r="F6" s="18"/>
      <c r="G6" s="18"/>
      <c r="H6" s="18"/>
      <c r="I6" s="18"/>
      <c r="J6" s="18"/>
      <c r="K6" s="18"/>
      <c r="L6" s="18"/>
      <c r="N6" s="25" t="s">
        <v>126</v>
      </c>
      <c r="O6" s="25">
        <v>72</v>
      </c>
      <c r="P6" s="25">
        <v>15</v>
      </c>
      <c r="Q6" s="25">
        <f t="shared" si="0"/>
        <v>1080</v>
      </c>
      <c r="R6" s="25"/>
      <c r="S6" s="25"/>
    </row>
    <row r="7" spans="1:21" x14ac:dyDescent="0.25">
      <c r="A7" s="29" t="s">
        <v>234</v>
      </c>
      <c r="B7" s="29" t="s">
        <v>136</v>
      </c>
      <c r="C7" s="42" t="s">
        <v>90</v>
      </c>
      <c r="D7" s="42">
        <v>1</v>
      </c>
      <c r="E7" s="42">
        <v>1</v>
      </c>
      <c r="F7" s="13"/>
      <c r="G7" s="18"/>
      <c r="H7" s="18"/>
      <c r="I7" s="18"/>
      <c r="J7" s="18"/>
      <c r="K7" s="18"/>
      <c r="L7" s="18"/>
      <c r="N7" s="25" t="s">
        <v>187</v>
      </c>
      <c r="O7" s="25">
        <v>36</v>
      </c>
      <c r="P7" s="25">
        <v>22</v>
      </c>
      <c r="Q7" s="25">
        <f>O7*P7</f>
        <v>792</v>
      </c>
      <c r="R7" s="25"/>
      <c r="S7" s="25"/>
    </row>
    <row r="8" spans="1:21" x14ac:dyDescent="0.25">
      <c r="A8" s="29" t="s">
        <v>235</v>
      </c>
      <c r="B8" s="29" t="s">
        <v>138</v>
      </c>
      <c r="C8" s="42" t="s">
        <v>90</v>
      </c>
      <c r="D8" s="42">
        <v>1</v>
      </c>
      <c r="E8" s="42">
        <v>1</v>
      </c>
      <c r="F8" s="18"/>
      <c r="G8" s="18"/>
      <c r="H8" s="18"/>
      <c r="I8" s="18"/>
      <c r="J8" s="18"/>
      <c r="K8" s="23"/>
      <c r="L8" s="18"/>
      <c r="N8" s="25" t="s">
        <v>224</v>
      </c>
      <c r="O8" s="25">
        <v>30</v>
      </c>
      <c r="P8" s="25">
        <v>15</v>
      </c>
      <c r="Q8" s="25">
        <f>O8*P8</f>
        <v>450</v>
      </c>
      <c r="R8" s="25"/>
      <c r="S8" s="25"/>
    </row>
    <row r="9" spans="1:21" x14ac:dyDescent="0.25">
      <c r="A9" s="29" t="s">
        <v>236</v>
      </c>
      <c r="B9" s="29" t="s">
        <v>24</v>
      </c>
      <c r="C9" s="42" t="s">
        <v>126</v>
      </c>
      <c r="D9" s="42">
        <v>1</v>
      </c>
      <c r="E9" s="42">
        <v>1</v>
      </c>
      <c r="F9" s="18"/>
      <c r="G9" s="18"/>
      <c r="H9" s="18"/>
      <c r="I9" s="18"/>
      <c r="J9" s="18"/>
      <c r="K9" s="18"/>
      <c r="L9" s="21"/>
      <c r="N9" s="25"/>
      <c r="O9" s="25">
        <f>SUM(O3:O8)</f>
        <v>152</v>
      </c>
      <c r="P9" s="25"/>
      <c r="Q9" s="25">
        <f>SUM(Q3:Q8)</f>
        <v>2662</v>
      </c>
      <c r="R9" s="25" t="s">
        <v>189</v>
      </c>
      <c r="S9" s="25"/>
    </row>
    <row r="10" spans="1:21" x14ac:dyDescent="0.25">
      <c r="A10" s="28" t="s">
        <v>237</v>
      </c>
      <c r="B10" s="28" t="s">
        <v>65</v>
      </c>
      <c r="C10" s="42"/>
      <c r="D10" s="42"/>
      <c r="E10" s="42"/>
      <c r="F10" s="18"/>
      <c r="G10" s="18"/>
      <c r="H10" s="18"/>
      <c r="I10" s="18"/>
      <c r="J10" s="18"/>
      <c r="K10" s="18"/>
      <c r="L10" s="18"/>
      <c r="N10" s="25"/>
      <c r="O10" s="25"/>
      <c r="P10" s="25"/>
      <c r="Q10" s="25"/>
      <c r="R10" s="25"/>
      <c r="S10" s="25"/>
    </row>
    <row r="11" spans="1:21" x14ac:dyDescent="0.25">
      <c r="A11" s="29" t="s">
        <v>238</v>
      </c>
      <c r="B11" s="29" t="s">
        <v>108</v>
      </c>
      <c r="C11" s="42" t="s">
        <v>89</v>
      </c>
      <c r="D11" s="42">
        <v>14</v>
      </c>
      <c r="E11" s="42">
        <v>28</v>
      </c>
      <c r="F11" s="18"/>
      <c r="G11" s="18"/>
      <c r="H11" s="17"/>
      <c r="I11" s="42"/>
      <c r="J11" s="42"/>
      <c r="K11" s="18"/>
      <c r="L11" s="21"/>
      <c r="N11" s="25"/>
      <c r="O11" s="25"/>
      <c r="P11" s="25"/>
      <c r="Q11" s="25"/>
      <c r="R11" s="25"/>
      <c r="S11" s="25"/>
    </row>
    <row r="12" spans="1:21" x14ac:dyDescent="0.25">
      <c r="A12" s="29" t="s">
        <v>239</v>
      </c>
      <c r="B12" s="29" t="s">
        <v>24</v>
      </c>
      <c r="C12" s="42" t="s">
        <v>257</v>
      </c>
      <c r="D12" s="42">
        <v>3</v>
      </c>
      <c r="E12" s="42">
        <v>3</v>
      </c>
      <c r="F12" s="18"/>
      <c r="G12" s="18"/>
      <c r="H12" s="18"/>
      <c r="I12" s="55"/>
      <c r="J12" s="42"/>
      <c r="K12" s="18"/>
      <c r="L12" s="18"/>
      <c r="N12" s="6"/>
      <c r="O12" s="63"/>
      <c r="P12" s="63"/>
      <c r="Q12" s="63"/>
      <c r="R12" s="63"/>
      <c r="S12" s="63"/>
      <c r="T12" s="63"/>
      <c r="U12" s="63"/>
    </row>
    <row r="13" spans="1:21" ht="18" customHeight="1" x14ac:dyDescent="0.25">
      <c r="A13" s="28" t="s">
        <v>240</v>
      </c>
      <c r="B13" s="28" t="s">
        <v>214</v>
      </c>
      <c r="C13" s="42"/>
      <c r="D13" s="42"/>
      <c r="E13" s="42"/>
      <c r="F13" s="18"/>
      <c r="G13" s="18"/>
      <c r="H13" s="18"/>
      <c r="I13" s="42"/>
      <c r="J13" s="42"/>
      <c r="K13" s="18"/>
      <c r="L13" s="18"/>
      <c r="N13" s="6"/>
      <c r="O13" s="63" t="s">
        <v>90</v>
      </c>
      <c r="P13" s="63" t="s">
        <v>80</v>
      </c>
      <c r="Q13" s="63" t="s">
        <v>82</v>
      </c>
      <c r="R13" s="63" t="s">
        <v>224</v>
      </c>
      <c r="S13" s="63" t="s">
        <v>126</v>
      </c>
      <c r="T13" s="63" t="s">
        <v>187</v>
      </c>
      <c r="U13" s="48" t="s">
        <v>100</v>
      </c>
    </row>
    <row r="14" spans="1:21" x14ac:dyDescent="0.25">
      <c r="A14" s="29" t="s">
        <v>241</v>
      </c>
      <c r="B14" s="29" t="s">
        <v>108</v>
      </c>
      <c r="C14" s="43" t="s">
        <v>187</v>
      </c>
      <c r="D14" s="43">
        <v>15</v>
      </c>
      <c r="E14" s="43">
        <v>15</v>
      </c>
      <c r="F14" s="18"/>
      <c r="G14" s="18"/>
      <c r="H14" s="18"/>
      <c r="I14" s="42"/>
      <c r="J14" s="42"/>
      <c r="K14" s="23"/>
      <c r="L14" s="18"/>
      <c r="N14" s="12" t="s">
        <v>281</v>
      </c>
      <c r="O14" s="48">
        <v>5</v>
      </c>
      <c r="P14" s="48"/>
      <c r="Q14" s="48"/>
      <c r="R14" s="48"/>
      <c r="S14" s="48">
        <v>19</v>
      </c>
      <c r="T14" s="48"/>
      <c r="U14" s="48">
        <f>SUM(O14:T14)</f>
        <v>24</v>
      </c>
    </row>
    <row r="15" spans="1:21" x14ac:dyDescent="0.25">
      <c r="A15" s="29" t="s">
        <v>242</v>
      </c>
      <c r="B15" s="29" t="s">
        <v>24</v>
      </c>
      <c r="C15" s="42" t="s">
        <v>126</v>
      </c>
      <c r="D15" s="43">
        <v>4</v>
      </c>
      <c r="E15" s="43">
        <v>4</v>
      </c>
      <c r="F15" s="18"/>
      <c r="G15" s="18"/>
      <c r="H15" s="18"/>
      <c r="I15" s="42"/>
      <c r="J15" s="56"/>
      <c r="K15" s="18"/>
      <c r="L15" s="18"/>
      <c r="N15" s="14" t="s">
        <v>282</v>
      </c>
      <c r="O15" s="48"/>
      <c r="P15" s="48"/>
      <c r="Q15" s="48"/>
      <c r="R15" s="48"/>
      <c r="S15" s="48">
        <v>12</v>
      </c>
      <c r="T15" s="48">
        <v>6</v>
      </c>
      <c r="U15" s="48">
        <f>SUM(O15:T15)</f>
        <v>18</v>
      </c>
    </row>
    <row r="16" spans="1:21" x14ac:dyDescent="0.25">
      <c r="A16" s="28" t="s">
        <v>243</v>
      </c>
      <c r="B16" s="28" t="s">
        <v>144</v>
      </c>
      <c r="C16" s="42"/>
      <c r="D16" s="42"/>
      <c r="E16" s="42"/>
      <c r="F16" s="18"/>
      <c r="G16" s="18"/>
      <c r="H16" s="18"/>
      <c r="I16" s="18"/>
      <c r="J16" s="18"/>
      <c r="K16" s="18"/>
      <c r="L16" s="18"/>
      <c r="N16" s="10" t="s">
        <v>283</v>
      </c>
      <c r="O16" s="48"/>
      <c r="P16" s="48">
        <v>6</v>
      </c>
      <c r="Q16" s="48"/>
      <c r="R16" s="48">
        <v>10</v>
      </c>
      <c r="S16" s="48">
        <v>7</v>
      </c>
      <c r="T16" s="48"/>
      <c r="U16" s="48">
        <f>SUM(O16:T16)</f>
        <v>23</v>
      </c>
    </row>
    <row r="17" spans="1:21" ht="30" x14ac:dyDescent="0.25">
      <c r="A17" s="29" t="s">
        <v>244</v>
      </c>
      <c r="B17" s="29" t="s">
        <v>108</v>
      </c>
      <c r="C17" s="43" t="s">
        <v>312</v>
      </c>
      <c r="D17" s="60" t="s">
        <v>313</v>
      </c>
      <c r="E17" s="44">
        <v>15</v>
      </c>
      <c r="F17" s="35"/>
      <c r="G17" s="36"/>
      <c r="H17" s="36"/>
      <c r="I17" s="57"/>
      <c r="J17" s="36"/>
      <c r="K17" s="18"/>
      <c r="L17" s="21"/>
      <c r="N17" s="22" t="s">
        <v>284</v>
      </c>
      <c r="O17" s="48">
        <v>1</v>
      </c>
      <c r="P17" s="48">
        <v>2</v>
      </c>
      <c r="Q17" s="48"/>
      <c r="R17" s="48"/>
      <c r="S17" s="48">
        <v>1</v>
      </c>
      <c r="T17" s="48">
        <v>15</v>
      </c>
      <c r="U17" s="48">
        <f t="shared" ref="U17:U19" si="1">SUM(O17:T17)</f>
        <v>19</v>
      </c>
    </row>
    <row r="18" spans="1:21" x14ac:dyDescent="0.25">
      <c r="A18" s="29" t="s">
        <v>245</v>
      </c>
      <c r="B18" s="29" t="s">
        <v>24</v>
      </c>
      <c r="C18" s="42" t="s">
        <v>126</v>
      </c>
      <c r="D18" s="44">
        <v>4</v>
      </c>
      <c r="E18" s="44">
        <v>4</v>
      </c>
      <c r="F18" s="37"/>
      <c r="G18" s="36"/>
      <c r="H18" s="36"/>
      <c r="I18" s="36"/>
      <c r="J18" s="36"/>
      <c r="K18" s="45"/>
      <c r="L18" s="18"/>
      <c r="N18" s="16" t="s">
        <v>285</v>
      </c>
      <c r="O18" s="48"/>
      <c r="P18" s="48"/>
      <c r="Q18" s="48"/>
      <c r="R18" s="48">
        <v>10</v>
      </c>
      <c r="S18" s="48">
        <v>14</v>
      </c>
      <c r="T18" s="48"/>
      <c r="U18" s="48">
        <f>SUM(O18:T18)</f>
        <v>24</v>
      </c>
    </row>
    <row r="19" spans="1:21" x14ac:dyDescent="0.25">
      <c r="A19" s="28" t="s">
        <v>246</v>
      </c>
      <c r="B19" s="28" t="s">
        <v>74</v>
      </c>
      <c r="C19" s="42"/>
      <c r="D19" s="44"/>
      <c r="E19" s="44"/>
      <c r="F19" s="35"/>
      <c r="G19" s="35"/>
      <c r="H19" s="36"/>
      <c r="I19" s="36"/>
      <c r="J19" s="36"/>
      <c r="K19" s="18"/>
      <c r="L19" s="18"/>
      <c r="N19" s="9" t="s">
        <v>286</v>
      </c>
      <c r="O19" s="48"/>
      <c r="P19" s="48"/>
      <c r="Q19" s="48"/>
      <c r="R19" s="48">
        <v>10</v>
      </c>
      <c r="S19" s="48">
        <v>3</v>
      </c>
      <c r="T19" s="48">
        <v>8</v>
      </c>
      <c r="U19" s="48">
        <f t="shared" si="1"/>
        <v>21</v>
      </c>
    </row>
    <row r="20" spans="1:21" x14ac:dyDescent="0.25">
      <c r="A20" s="29" t="s">
        <v>247</v>
      </c>
      <c r="B20" s="29" t="s">
        <v>108</v>
      </c>
      <c r="C20" s="44"/>
      <c r="D20" s="44"/>
      <c r="E20" s="44"/>
      <c r="F20" s="35"/>
      <c r="G20" s="35"/>
      <c r="H20" s="36"/>
      <c r="I20" s="18"/>
      <c r="J20" s="18"/>
      <c r="K20" s="18"/>
      <c r="L20" s="18"/>
      <c r="N20" s="20" t="s">
        <v>287</v>
      </c>
      <c r="O20" s="48"/>
      <c r="P20" s="48"/>
      <c r="Q20" s="48"/>
      <c r="R20" s="48">
        <v>0</v>
      </c>
      <c r="S20" s="48">
        <v>16</v>
      </c>
      <c r="T20" s="48">
        <v>7</v>
      </c>
      <c r="U20" s="48">
        <f>SUM(O20:T20)</f>
        <v>23</v>
      </c>
    </row>
    <row r="21" spans="1:21" x14ac:dyDescent="0.25">
      <c r="A21" s="29" t="s">
        <v>248</v>
      </c>
      <c r="B21" s="29" t="s">
        <v>24</v>
      </c>
      <c r="C21" s="44" t="s">
        <v>126</v>
      </c>
      <c r="D21" s="44">
        <v>1</v>
      </c>
      <c r="E21" s="44">
        <v>1</v>
      </c>
      <c r="F21" s="46"/>
      <c r="G21" s="36"/>
      <c r="H21" s="36"/>
      <c r="I21" s="18"/>
      <c r="J21" s="18"/>
      <c r="K21" s="23"/>
      <c r="L21" s="18"/>
      <c r="N21" s="6"/>
      <c r="O21" s="49">
        <f t="shared" ref="O21:T21" si="2">SUM(O14:O20)</f>
        <v>6</v>
      </c>
      <c r="P21" s="49">
        <f t="shared" si="2"/>
        <v>8</v>
      </c>
      <c r="Q21" s="49">
        <f t="shared" si="2"/>
        <v>0</v>
      </c>
      <c r="R21" s="49">
        <f>SUM(R14:R20)</f>
        <v>30</v>
      </c>
      <c r="S21" s="49">
        <f t="shared" si="2"/>
        <v>72</v>
      </c>
      <c r="T21" s="49">
        <f t="shared" si="2"/>
        <v>36</v>
      </c>
      <c r="U21" s="49">
        <f>SUM(U14:U20)</f>
        <v>152</v>
      </c>
    </row>
    <row r="22" spans="1:21" x14ac:dyDescent="0.25">
      <c r="A22" s="28" t="s">
        <v>249</v>
      </c>
      <c r="B22" s="28" t="s">
        <v>250</v>
      </c>
      <c r="C22" s="44"/>
      <c r="D22" s="44"/>
      <c r="E22" s="44"/>
      <c r="F22" s="35"/>
      <c r="G22" s="18"/>
      <c r="H22" s="36"/>
      <c r="I22" s="18"/>
      <c r="J22" s="18"/>
      <c r="K22" s="18"/>
      <c r="L22" s="18"/>
    </row>
    <row r="23" spans="1:21" ht="45" x14ac:dyDescent="0.25">
      <c r="A23" s="29" t="s">
        <v>251</v>
      </c>
      <c r="B23" s="29" t="s">
        <v>108</v>
      </c>
      <c r="C23" s="44" t="s">
        <v>258</v>
      </c>
      <c r="D23" s="44" t="s">
        <v>301</v>
      </c>
      <c r="E23" s="44">
        <v>18</v>
      </c>
      <c r="F23" s="35"/>
      <c r="G23" s="39" t="s">
        <v>191</v>
      </c>
      <c r="H23" s="41" t="s">
        <v>278</v>
      </c>
      <c r="I23" s="18"/>
      <c r="J23" s="18"/>
      <c r="K23" s="23" t="s">
        <v>276</v>
      </c>
      <c r="L23" s="18"/>
    </row>
    <row r="24" spans="1:21" x14ac:dyDescent="0.25">
      <c r="A24" s="29" t="s">
        <v>252</v>
      </c>
      <c r="B24" s="29" t="s">
        <v>24</v>
      </c>
      <c r="C24" s="44" t="s">
        <v>89</v>
      </c>
      <c r="D24" s="44">
        <v>3</v>
      </c>
      <c r="E24" s="44">
        <v>6</v>
      </c>
      <c r="F24" s="37"/>
      <c r="G24" s="35"/>
      <c r="H24" s="36"/>
      <c r="I24" s="18"/>
      <c r="J24" s="11"/>
      <c r="K24" s="18"/>
      <c r="L24" s="18"/>
    </row>
    <row r="25" spans="1:21" ht="30" x14ac:dyDescent="0.25">
      <c r="A25" s="28" t="s">
        <v>253</v>
      </c>
      <c r="B25" s="28" t="s">
        <v>254</v>
      </c>
      <c r="C25" s="44" t="s">
        <v>259</v>
      </c>
      <c r="D25" s="44" t="s">
        <v>182</v>
      </c>
      <c r="E25" s="44">
        <v>6</v>
      </c>
      <c r="F25" s="37" t="s">
        <v>280</v>
      </c>
      <c r="G25" s="35"/>
      <c r="H25" s="36"/>
      <c r="I25" s="18"/>
      <c r="J25" s="11" t="s">
        <v>276</v>
      </c>
      <c r="K25" s="18"/>
      <c r="L25" s="18"/>
    </row>
    <row r="26" spans="1:21" ht="30" x14ac:dyDescent="0.25">
      <c r="A26" s="28" t="s">
        <v>255</v>
      </c>
      <c r="B26" s="28" t="s">
        <v>256</v>
      </c>
      <c r="C26" s="44" t="s">
        <v>260</v>
      </c>
      <c r="D26" s="44" t="s">
        <v>302</v>
      </c>
      <c r="E26" s="44">
        <v>44</v>
      </c>
      <c r="F26" s="37" t="s">
        <v>279</v>
      </c>
      <c r="G26" s="38" t="s">
        <v>279</v>
      </c>
      <c r="I26" s="19" t="s">
        <v>191</v>
      </c>
      <c r="J26" s="11" t="s">
        <v>191</v>
      </c>
      <c r="K26" s="18"/>
      <c r="L26" s="18"/>
    </row>
    <row r="27" spans="1:21" x14ac:dyDescent="0.25">
      <c r="A27" s="29"/>
      <c r="B27" s="29"/>
      <c r="C27" s="47"/>
      <c r="D27" s="47"/>
      <c r="E27" s="47">
        <f>SUM(E2:E26)</f>
        <v>152</v>
      </c>
      <c r="F27" s="46"/>
      <c r="G27" s="36"/>
      <c r="H27" s="36"/>
      <c r="I27" s="18"/>
      <c r="J27" s="18"/>
      <c r="K27" s="18"/>
      <c r="L27" s="18"/>
    </row>
    <row r="28" spans="1:21" x14ac:dyDescent="0.25">
      <c r="A28" s="27"/>
      <c r="B28" s="27"/>
      <c r="C28" s="44"/>
      <c r="D28" s="44"/>
      <c r="E28" s="44"/>
      <c r="F28" s="46"/>
      <c r="G28" s="36"/>
      <c r="H28" s="36"/>
      <c r="I28" s="18"/>
      <c r="J28" s="18"/>
      <c r="K28" s="18"/>
      <c r="L28" s="18"/>
    </row>
    <row r="29" spans="1:21" x14ac:dyDescent="0.25">
      <c r="A29" s="27"/>
      <c r="B29" s="27"/>
      <c r="C29" s="44"/>
      <c r="D29" s="44"/>
      <c r="E29" s="44"/>
      <c r="F29" s="35"/>
      <c r="G29" s="36"/>
      <c r="H29" s="36"/>
      <c r="I29" s="18"/>
      <c r="J29" s="18"/>
      <c r="K29" s="18"/>
      <c r="L29" s="18"/>
    </row>
    <row r="30" spans="1:21" x14ac:dyDescent="0.25">
      <c r="A30" s="29"/>
      <c r="B30" s="29"/>
      <c r="C30" s="44"/>
      <c r="D30" s="44"/>
      <c r="E30" s="44"/>
      <c r="F30" s="35"/>
      <c r="G30" s="36"/>
      <c r="H30" s="36"/>
      <c r="I30" s="18"/>
      <c r="J30" s="18"/>
      <c r="K30" s="18"/>
      <c r="L30" s="18"/>
    </row>
    <row r="31" spans="1:21" x14ac:dyDescent="0.25">
      <c r="C31" s="44"/>
      <c r="D31" s="44"/>
      <c r="E31" s="44"/>
      <c r="F31" s="35"/>
      <c r="G31" s="35"/>
      <c r="H31" s="36"/>
      <c r="I31" s="18"/>
      <c r="J31" s="18"/>
      <c r="K31" s="18"/>
      <c r="L31" s="18"/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36"/>
  <sheetViews>
    <sheetView topLeftCell="L1" zoomScale="70" zoomScaleNormal="70" workbookViewId="0">
      <selection activeCell="Z17" sqref="Z17"/>
    </sheetView>
  </sheetViews>
  <sheetFormatPr defaultRowHeight="15" x14ac:dyDescent="0.25"/>
  <cols>
    <col min="1" max="1" width="18.28515625" customWidth="1"/>
    <col min="2" max="2" width="20.7109375" customWidth="1"/>
    <col min="3" max="3" width="19.85546875" customWidth="1"/>
    <col min="4" max="5" width="12.85546875" customWidth="1"/>
    <col min="6" max="7" width="10.28515625" customWidth="1"/>
    <col min="8" max="8" width="18.5703125" customWidth="1"/>
    <col min="10" max="10" width="15.5703125" customWidth="1"/>
    <col min="13" max="14" width="15.28515625" customWidth="1"/>
    <col min="18" max="18" width="14.85546875" customWidth="1"/>
    <col min="19" max="19" width="16" customWidth="1"/>
    <col min="20" max="20" width="10.140625" customWidth="1"/>
    <col min="21" max="21" width="10.85546875" customWidth="1"/>
    <col min="22" max="22" width="11.42578125" customWidth="1"/>
    <col min="23" max="23" width="20.28515625" customWidth="1"/>
  </cols>
  <sheetData>
    <row r="1" spans="1:44" x14ac:dyDescent="0.25">
      <c r="A1" s="101" t="s">
        <v>288</v>
      </c>
      <c r="B1" s="99"/>
      <c r="C1" s="99"/>
      <c r="D1" s="99"/>
      <c r="E1" s="99"/>
      <c r="F1" s="99"/>
      <c r="G1" s="99"/>
      <c r="H1" s="99"/>
      <c r="J1" s="99" t="s">
        <v>289</v>
      </c>
      <c r="K1" s="99"/>
      <c r="L1" s="99"/>
      <c r="M1" s="99"/>
      <c r="N1" s="99"/>
      <c r="O1" s="99"/>
      <c r="P1" s="99"/>
      <c r="Q1" s="99"/>
      <c r="S1" s="99" t="s">
        <v>290</v>
      </c>
      <c r="T1" s="99"/>
      <c r="U1" s="99"/>
      <c r="V1" s="99"/>
      <c r="W1" s="99"/>
      <c r="X1" s="99"/>
      <c r="Y1" s="99"/>
      <c r="Z1" s="99"/>
      <c r="AB1" s="99" t="s">
        <v>219</v>
      </c>
      <c r="AC1" s="99"/>
      <c r="AD1" s="99"/>
      <c r="AE1" s="99"/>
      <c r="AF1" s="99"/>
      <c r="AG1" s="99"/>
      <c r="AH1" s="99"/>
      <c r="AI1" s="99"/>
      <c r="AK1" s="99" t="s">
        <v>291</v>
      </c>
      <c r="AL1" s="99"/>
      <c r="AM1" s="99"/>
      <c r="AN1" s="99"/>
      <c r="AO1" s="99"/>
      <c r="AP1" s="99"/>
      <c r="AQ1" s="99"/>
      <c r="AR1" s="99"/>
    </row>
    <row r="3" spans="1:44" x14ac:dyDescent="0.25">
      <c r="A3" s="62" t="s">
        <v>186</v>
      </c>
      <c r="B3" s="62" t="s">
        <v>92</v>
      </c>
      <c r="C3" s="62" t="s">
        <v>94</v>
      </c>
      <c r="D3" s="62" t="s">
        <v>95</v>
      </c>
      <c r="E3" s="52"/>
      <c r="F3" s="52"/>
      <c r="G3" s="52"/>
      <c r="J3" s="62" t="s">
        <v>186</v>
      </c>
      <c r="K3" s="62" t="s">
        <v>92</v>
      </c>
      <c r="L3" s="62" t="s">
        <v>94</v>
      </c>
      <c r="M3" s="62" t="s">
        <v>95</v>
      </c>
      <c r="N3" s="52"/>
      <c r="O3" s="52"/>
      <c r="P3" s="52"/>
      <c r="S3" s="62" t="s">
        <v>186</v>
      </c>
      <c r="T3" s="62" t="s">
        <v>92</v>
      </c>
      <c r="U3" s="62" t="s">
        <v>94</v>
      </c>
      <c r="V3" s="62" t="s">
        <v>95</v>
      </c>
      <c r="W3" s="52"/>
      <c r="X3" s="51"/>
      <c r="AB3" s="62" t="s">
        <v>186</v>
      </c>
      <c r="AC3" s="62" t="s">
        <v>92</v>
      </c>
      <c r="AD3" s="62" t="s">
        <v>94</v>
      </c>
      <c r="AE3" s="62" t="s">
        <v>95</v>
      </c>
      <c r="AF3" s="52"/>
      <c r="AK3" s="62" t="s">
        <v>186</v>
      </c>
      <c r="AL3" s="62" t="s">
        <v>92</v>
      </c>
      <c r="AM3" s="62" t="s">
        <v>94</v>
      </c>
      <c r="AN3" s="62" t="s">
        <v>95</v>
      </c>
      <c r="AO3" s="52"/>
    </row>
    <row r="4" spans="1:44" x14ac:dyDescent="0.25">
      <c r="A4" s="61" t="s">
        <v>80</v>
      </c>
      <c r="B4" s="61">
        <v>19</v>
      </c>
      <c r="C4" s="61">
        <v>20</v>
      </c>
      <c r="D4" s="61">
        <f>B4*C4</f>
        <v>380</v>
      </c>
      <c r="E4" s="51"/>
      <c r="F4" s="51"/>
      <c r="G4" s="51"/>
      <c r="J4" s="61" t="s">
        <v>80</v>
      </c>
      <c r="K4" s="61">
        <v>2</v>
      </c>
      <c r="L4" s="61">
        <v>20</v>
      </c>
      <c r="M4" s="61">
        <f>K4*L4</f>
        <v>40</v>
      </c>
      <c r="N4" s="51"/>
      <c r="O4" s="51"/>
      <c r="P4" s="51"/>
      <c r="S4" s="61" t="s">
        <v>80</v>
      </c>
      <c r="T4" s="61">
        <v>7</v>
      </c>
      <c r="U4" s="61">
        <v>20</v>
      </c>
      <c r="V4" s="61">
        <f>U4*T4</f>
        <v>140</v>
      </c>
      <c r="W4" s="51"/>
      <c r="X4" s="51"/>
      <c r="AB4" s="61" t="s">
        <v>80</v>
      </c>
      <c r="AC4" s="61">
        <f>3+4</f>
        <v>7</v>
      </c>
      <c r="AD4" s="61">
        <v>20</v>
      </c>
      <c r="AE4" s="61">
        <f>AC4*AD4</f>
        <v>140</v>
      </c>
      <c r="AF4" s="51"/>
      <c r="AK4" s="61" t="s">
        <v>80</v>
      </c>
      <c r="AL4" s="61">
        <f>4+2+2</f>
        <v>8</v>
      </c>
      <c r="AM4" s="61">
        <v>20</v>
      </c>
      <c r="AN4" s="61">
        <f>AL4*AM4</f>
        <v>160</v>
      </c>
      <c r="AO4" s="51"/>
    </row>
    <row r="5" spans="1:44" x14ac:dyDescent="0.25">
      <c r="A5" s="61" t="s">
        <v>90</v>
      </c>
      <c r="B5" s="61">
        <v>24</v>
      </c>
      <c r="C5" s="61">
        <v>30</v>
      </c>
      <c r="D5" s="61">
        <f>B5*C5</f>
        <v>720</v>
      </c>
      <c r="E5" s="51"/>
      <c r="F5" s="51"/>
      <c r="G5" s="51"/>
      <c r="J5" s="61" t="s">
        <v>90</v>
      </c>
      <c r="K5" s="61">
        <v>3</v>
      </c>
      <c r="L5" s="61">
        <v>30</v>
      </c>
      <c r="M5" s="61">
        <f>K5*L5</f>
        <v>90</v>
      </c>
      <c r="N5" s="51"/>
      <c r="O5" s="51"/>
      <c r="P5" s="51"/>
      <c r="S5" s="61" t="s">
        <v>90</v>
      </c>
      <c r="T5" s="61">
        <v>9</v>
      </c>
      <c r="U5" s="61">
        <v>30</v>
      </c>
      <c r="V5" s="93">
        <f t="shared" ref="V5:V9" si="0">U5*T5</f>
        <v>270</v>
      </c>
      <c r="W5" s="51"/>
      <c r="X5" s="51"/>
      <c r="AB5" s="61" t="s">
        <v>90</v>
      </c>
      <c r="AC5" s="61">
        <f>6+2</f>
        <v>8</v>
      </c>
      <c r="AD5" s="61">
        <v>30</v>
      </c>
      <c r="AE5" s="61">
        <f>AC5*AD5</f>
        <v>240</v>
      </c>
      <c r="AF5" s="51"/>
      <c r="AK5" s="61" t="s">
        <v>90</v>
      </c>
      <c r="AL5" s="61">
        <f>1+1+4</f>
        <v>6</v>
      </c>
      <c r="AM5" s="61">
        <v>30</v>
      </c>
      <c r="AN5" s="61">
        <f>AL5*AM5</f>
        <v>180</v>
      </c>
      <c r="AO5" s="51"/>
    </row>
    <row r="6" spans="1:44" x14ac:dyDescent="0.25">
      <c r="A6" s="61" t="s">
        <v>188</v>
      </c>
      <c r="B6" s="61">
        <v>63</v>
      </c>
      <c r="C6" s="61">
        <v>25</v>
      </c>
      <c r="D6" s="61">
        <f t="shared" ref="D6:D7" si="1">B6*C6</f>
        <v>1575</v>
      </c>
      <c r="E6" s="51"/>
      <c r="F6" s="51"/>
      <c r="G6" s="51"/>
      <c r="J6" s="61" t="s">
        <v>188</v>
      </c>
      <c r="K6" s="61">
        <v>28</v>
      </c>
      <c r="L6" s="61">
        <v>25</v>
      </c>
      <c r="M6" s="61">
        <f t="shared" ref="M6:M7" si="2">K6*L6</f>
        <v>700</v>
      </c>
      <c r="N6" s="51"/>
      <c r="O6" s="51"/>
      <c r="P6" s="51"/>
      <c r="S6" s="61" t="s">
        <v>188</v>
      </c>
      <c r="T6" s="61">
        <v>17</v>
      </c>
      <c r="U6" s="61">
        <v>25</v>
      </c>
      <c r="V6" s="93">
        <f t="shared" si="0"/>
        <v>425</v>
      </c>
      <c r="W6" s="51"/>
      <c r="X6" s="51"/>
      <c r="AB6" s="61" t="s">
        <v>188</v>
      </c>
      <c r="AC6" s="61">
        <f>3</f>
        <v>3</v>
      </c>
      <c r="AD6" s="61">
        <v>25</v>
      </c>
      <c r="AE6" s="61">
        <f t="shared" ref="AE6:AE7" si="3">AC6*AD6</f>
        <v>75</v>
      </c>
      <c r="AF6" s="51"/>
      <c r="AK6" s="61" t="s">
        <v>188</v>
      </c>
      <c r="AL6" s="61">
        <v>0</v>
      </c>
      <c r="AM6" s="61">
        <v>25</v>
      </c>
      <c r="AN6" s="61">
        <f t="shared" ref="AN6:AN7" si="4">AL6*AM6</f>
        <v>0</v>
      </c>
      <c r="AO6" s="51"/>
    </row>
    <row r="7" spans="1:44" x14ac:dyDescent="0.25">
      <c r="A7" s="61" t="s">
        <v>126</v>
      </c>
      <c r="B7" s="61">
        <v>33</v>
      </c>
      <c r="C7" s="61">
        <v>15</v>
      </c>
      <c r="D7" s="61">
        <f t="shared" si="1"/>
        <v>495</v>
      </c>
      <c r="E7" s="51"/>
      <c r="F7" s="51"/>
      <c r="G7" s="51"/>
      <c r="J7" s="61" t="s">
        <v>126</v>
      </c>
      <c r="K7" s="61">
        <v>8</v>
      </c>
      <c r="L7" s="61">
        <v>15</v>
      </c>
      <c r="M7" s="61">
        <f t="shared" si="2"/>
        <v>120</v>
      </c>
      <c r="N7" s="51"/>
      <c r="O7" s="51"/>
      <c r="P7" s="51"/>
      <c r="S7" s="61" t="s">
        <v>126</v>
      </c>
      <c r="T7" s="61">
        <v>61</v>
      </c>
      <c r="U7" s="61">
        <v>15</v>
      </c>
      <c r="V7" s="93">
        <f t="shared" si="0"/>
        <v>915</v>
      </c>
      <c r="W7" s="51"/>
      <c r="X7" s="51"/>
      <c r="AB7" s="61" t="s">
        <v>126</v>
      </c>
      <c r="AC7" s="61">
        <v>81</v>
      </c>
      <c r="AD7" s="61">
        <v>15</v>
      </c>
      <c r="AE7" s="61">
        <f t="shared" si="3"/>
        <v>1215</v>
      </c>
      <c r="AF7" s="51"/>
      <c r="AK7" s="61" t="s">
        <v>126</v>
      </c>
      <c r="AL7" s="61">
        <v>72</v>
      </c>
      <c r="AM7" s="61">
        <v>15</v>
      </c>
      <c r="AN7" s="61">
        <f t="shared" si="4"/>
        <v>1080</v>
      </c>
      <c r="AO7" s="51"/>
    </row>
    <row r="8" spans="1:44" x14ac:dyDescent="0.25">
      <c r="A8" s="61" t="s">
        <v>187</v>
      </c>
      <c r="B8" s="61">
        <v>0</v>
      </c>
      <c r="C8" s="61">
        <v>22</v>
      </c>
      <c r="D8" s="61">
        <f>B8*C8</f>
        <v>0</v>
      </c>
      <c r="E8" s="51"/>
      <c r="F8" s="51"/>
      <c r="G8" s="51"/>
      <c r="J8" s="61" t="s">
        <v>187</v>
      </c>
      <c r="K8" s="61">
        <v>0</v>
      </c>
      <c r="L8" s="61">
        <v>22</v>
      </c>
      <c r="M8" s="61">
        <f>K8*L8</f>
        <v>0</v>
      </c>
      <c r="N8" s="51"/>
      <c r="O8" s="51"/>
      <c r="P8" s="51"/>
      <c r="S8" s="61" t="s">
        <v>187</v>
      </c>
      <c r="T8" s="61">
        <v>144</v>
      </c>
      <c r="U8" s="61">
        <v>22</v>
      </c>
      <c r="V8" s="93">
        <f t="shared" si="0"/>
        <v>3168</v>
      </c>
      <c r="W8" s="51"/>
      <c r="X8" s="51"/>
      <c r="AB8" s="61" t="s">
        <v>187</v>
      </c>
      <c r="AC8" s="61">
        <v>114</v>
      </c>
      <c r="AD8" s="61">
        <v>22</v>
      </c>
      <c r="AE8" s="61">
        <f>AC8*AD8</f>
        <v>2508</v>
      </c>
      <c r="AF8" s="51"/>
      <c r="AK8" s="61" t="s">
        <v>187</v>
      </c>
      <c r="AL8" s="61">
        <v>36</v>
      </c>
      <c r="AM8" s="61">
        <v>22</v>
      </c>
      <c r="AN8" s="61">
        <f>AL8*AM8</f>
        <v>792</v>
      </c>
      <c r="AO8" s="51"/>
    </row>
    <row r="9" spans="1:44" x14ac:dyDescent="0.25">
      <c r="A9" s="61" t="s">
        <v>224</v>
      </c>
      <c r="B9" s="61">
        <v>0</v>
      </c>
      <c r="C9" s="61">
        <v>15</v>
      </c>
      <c r="D9" s="61">
        <f>B9*C9</f>
        <v>0</v>
      </c>
      <c r="E9" s="51"/>
      <c r="F9" s="51"/>
      <c r="G9" s="51"/>
      <c r="J9" s="61" t="s">
        <v>224</v>
      </c>
      <c r="K9" s="61">
        <v>0</v>
      </c>
      <c r="L9" s="61">
        <v>15</v>
      </c>
      <c r="M9" s="61">
        <f>K9*L9</f>
        <v>0</v>
      </c>
      <c r="N9" s="51"/>
      <c r="O9" s="51"/>
      <c r="P9" s="51"/>
      <c r="S9" s="61" t="s">
        <v>224</v>
      </c>
      <c r="T9" s="61">
        <v>0</v>
      </c>
      <c r="U9" s="61">
        <v>15</v>
      </c>
      <c r="V9" s="93">
        <f t="shared" si="0"/>
        <v>0</v>
      </c>
      <c r="W9" s="51"/>
      <c r="X9" s="51"/>
      <c r="AB9" s="61" t="s">
        <v>224</v>
      </c>
      <c r="AC9" s="61">
        <v>132</v>
      </c>
      <c r="AD9" s="61">
        <v>15</v>
      </c>
      <c r="AE9" s="61">
        <f>AC9*AD9</f>
        <v>1980</v>
      </c>
      <c r="AF9" s="51"/>
      <c r="AK9" s="61" t="s">
        <v>224</v>
      </c>
      <c r="AL9" s="61">
        <v>30</v>
      </c>
      <c r="AM9" s="61">
        <v>15</v>
      </c>
      <c r="AN9" s="61">
        <f>AL9*AM9</f>
        <v>450</v>
      </c>
      <c r="AO9" s="51"/>
    </row>
    <row r="10" spans="1:44" x14ac:dyDescent="0.25">
      <c r="A10" s="61"/>
      <c r="B10" s="61">
        <f>SUM(B4:B9)</f>
        <v>139</v>
      </c>
      <c r="C10" s="61"/>
      <c r="D10" s="61">
        <f>SUM(D4:D9)</f>
        <v>3170</v>
      </c>
      <c r="E10" s="51"/>
      <c r="F10" s="51" t="s">
        <v>189</v>
      </c>
      <c r="G10" s="51"/>
      <c r="J10" s="61"/>
      <c r="K10" s="61">
        <f>SUM(K4:K9)</f>
        <v>41</v>
      </c>
      <c r="L10" s="61"/>
      <c r="M10" s="61">
        <f>SUM(M4:M9)</f>
        <v>950</v>
      </c>
      <c r="N10" s="51"/>
      <c r="O10" s="51" t="s">
        <v>189</v>
      </c>
      <c r="P10" s="51"/>
      <c r="S10" s="61"/>
      <c r="T10" s="61">
        <f>SUM(T4:T9)</f>
        <v>238</v>
      </c>
      <c r="U10" s="61"/>
      <c r="V10" s="61">
        <f>SUM(V4:V9)</f>
        <v>4918</v>
      </c>
      <c r="W10" s="51"/>
      <c r="X10" s="51" t="s">
        <v>189</v>
      </c>
      <c r="AB10" s="61"/>
      <c r="AC10" s="61">
        <f>SUM(AC4:AC9)</f>
        <v>345</v>
      </c>
      <c r="AD10" s="61"/>
      <c r="AE10" s="61">
        <f>SUM(AE4:AE9)</f>
        <v>6158</v>
      </c>
      <c r="AF10" s="51" t="s">
        <v>189</v>
      </c>
      <c r="AK10" s="61"/>
      <c r="AL10" s="61">
        <f>SUM(AL4:AL9)</f>
        <v>152</v>
      </c>
      <c r="AM10" s="61"/>
      <c r="AN10" s="61">
        <f>SUM(AN4:AN9)</f>
        <v>2662</v>
      </c>
      <c r="AO10" s="51" t="s">
        <v>189</v>
      </c>
    </row>
    <row r="13" spans="1:44" x14ac:dyDescent="0.25">
      <c r="A13" s="6"/>
      <c r="B13" s="51" t="s">
        <v>97</v>
      </c>
      <c r="C13" s="51" t="s">
        <v>98</v>
      </c>
      <c r="D13" s="51" t="s">
        <v>82</v>
      </c>
      <c r="E13" s="51" t="s">
        <v>295</v>
      </c>
      <c r="F13" s="61" t="s">
        <v>99</v>
      </c>
      <c r="G13" s="51" t="s">
        <v>296</v>
      </c>
      <c r="H13" s="51" t="s">
        <v>100</v>
      </c>
      <c r="J13" s="6"/>
      <c r="K13" s="51" t="s">
        <v>97</v>
      </c>
      <c r="L13" s="51" t="s">
        <v>98</v>
      </c>
      <c r="M13" s="51" t="s">
        <v>82</v>
      </c>
      <c r="N13" s="51" t="s">
        <v>297</v>
      </c>
      <c r="O13" s="61" t="s">
        <v>99</v>
      </c>
      <c r="P13" s="51" t="s">
        <v>187</v>
      </c>
      <c r="Q13" s="51" t="s">
        <v>100</v>
      </c>
      <c r="S13" s="6"/>
      <c r="T13" s="61" t="s">
        <v>97</v>
      </c>
      <c r="U13" s="61" t="s">
        <v>98</v>
      </c>
      <c r="V13" s="61" t="s">
        <v>82</v>
      </c>
      <c r="W13" s="61" t="s">
        <v>295</v>
      </c>
      <c r="X13" s="61" t="s">
        <v>99</v>
      </c>
      <c r="Y13" s="61" t="s">
        <v>187</v>
      </c>
      <c r="Z13" s="61" t="s">
        <v>100</v>
      </c>
      <c r="AB13" s="6"/>
      <c r="AC13" s="61" t="s">
        <v>97</v>
      </c>
      <c r="AD13" s="61" t="s">
        <v>98</v>
      </c>
      <c r="AE13" s="61" t="s">
        <v>82</v>
      </c>
      <c r="AF13" s="61" t="s">
        <v>224</v>
      </c>
      <c r="AG13" s="61" t="s">
        <v>99</v>
      </c>
      <c r="AH13" s="61" t="s">
        <v>187</v>
      </c>
      <c r="AI13" s="61" t="s">
        <v>100</v>
      </c>
      <c r="AK13" s="6"/>
      <c r="AL13" s="61" t="s">
        <v>97</v>
      </c>
      <c r="AM13" s="61" t="s">
        <v>98</v>
      </c>
      <c r="AN13" s="61" t="s">
        <v>82</v>
      </c>
      <c r="AO13" s="61" t="s">
        <v>278</v>
      </c>
      <c r="AP13" s="61" t="s">
        <v>99</v>
      </c>
      <c r="AQ13" s="61" t="s">
        <v>187</v>
      </c>
      <c r="AR13" s="61" t="s">
        <v>100</v>
      </c>
    </row>
    <row r="14" spans="1:44" x14ac:dyDescent="0.25">
      <c r="A14" s="12" t="s">
        <v>281</v>
      </c>
      <c r="B14" s="51">
        <v>8</v>
      </c>
      <c r="C14" s="51">
        <v>10</v>
      </c>
      <c r="D14" s="51"/>
      <c r="E14" s="51">
        <v>0</v>
      </c>
      <c r="F14" s="61">
        <v>2</v>
      </c>
      <c r="G14" s="51"/>
      <c r="H14" s="51">
        <f>B14+C14+D14+F14</f>
        <v>20</v>
      </c>
      <c r="J14" s="12" t="s">
        <v>281</v>
      </c>
      <c r="K14" s="51"/>
      <c r="L14" s="51"/>
      <c r="M14" s="51">
        <v>5</v>
      </c>
      <c r="N14" s="51"/>
      <c r="O14" s="61">
        <v>1</v>
      </c>
      <c r="P14" s="51"/>
      <c r="Q14" s="51">
        <f>SUM(K14:O14)</f>
        <v>6</v>
      </c>
      <c r="S14" s="12" t="s">
        <v>281</v>
      </c>
      <c r="T14" s="61">
        <v>0</v>
      </c>
      <c r="U14" s="61"/>
      <c r="V14" s="61"/>
      <c r="W14" s="61"/>
      <c r="X14" s="61">
        <v>3</v>
      </c>
      <c r="Y14" s="61">
        <v>30</v>
      </c>
      <c r="Z14" s="61">
        <f>SUM(T14:Y14)</f>
        <v>33</v>
      </c>
      <c r="AB14" s="12" t="s">
        <v>281</v>
      </c>
      <c r="AC14" s="61"/>
      <c r="AD14" s="61"/>
      <c r="AE14" s="61"/>
      <c r="AF14" s="61">
        <v>28</v>
      </c>
      <c r="AG14" s="61">
        <v>4</v>
      </c>
      <c r="AH14" s="61">
        <v>18</v>
      </c>
      <c r="AI14" s="61">
        <f>SUM(AC14:AH14)</f>
        <v>50</v>
      </c>
      <c r="AK14" s="12" t="s">
        <v>281</v>
      </c>
      <c r="AL14" s="61">
        <v>5</v>
      </c>
      <c r="AM14" s="61"/>
      <c r="AN14" s="61"/>
      <c r="AO14" s="61"/>
      <c r="AP14" s="61">
        <v>19</v>
      </c>
      <c r="AQ14" s="61"/>
      <c r="AR14" s="61">
        <f>SUM(AL14:AQ14)</f>
        <v>24</v>
      </c>
    </row>
    <row r="15" spans="1:44" x14ac:dyDescent="0.25">
      <c r="A15" s="14" t="s">
        <v>282</v>
      </c>
      <c r="B15" s="51"/>
      <c r="C15" s="51"/>
      <c r="D15" s="51">
        <v>15</v>
      </c>
      <c r="E15" s="51">
        <v>0</v>
      </c>
      <c r="F15" s="61">
        <v>5</v>
      </c>
      <c r="G15" s="51"/>
      <c r="H15" s="51">
        <f>B15+C15+D15+F15</f>
        <v>20</v>
      </c>
      <c r="J15" s="14" t="s">
        <v>282</v>
      </c>
      <c r="K15" s="51"/>
      <c r="L15" s="51"/>
      <c r="M15" s="51">
        <v>5</v>
      </c>
      <c r="N15" s="51"/>
      <c r="O15" s="61"/>
      <c r="P15" s="51"/>
      <c r="Q15" s="51">
        <f t="shared" ref="Q15:Q20" si="5">SUM(K15:O15)</f>
        <v>5</v>
      </c>
      <c r="S15" s="14" t="s">
        <v>282</v>
      </c>
      <c r="T15" s="61">
        <v>6</v>
      </c>
      <c r="U15" s="61"/>
      <c r="V15" s="61"/>
      <c r="W15" s="61"/>
      <c r="X15" s="61"/>
      <c r="Y15" s="61">
        <v>29</v>
      </c>
      <c r="Z15" s="61">
        <f t="shared" ref="Z15:Z19" si="6">SUM(T15:Y15)</f>
        <v>35</v>
      </c>
      <c r="AB15" s="14" t="s">
        <v>282</v>
      </c>
      <c r="AC15" s="61"/>
      <c r="AD15" s="61">
        <v>3</v>
      </c>
      <c r="AE15" s="61"/>
      <c r="AF15" s="61">
        <v>28</v>
      </c>
      <c r="AG15" s="61">
        <v>8</v>
      </c>
      <c r="AH15" s="61">
        <v>12</v>
      </c>
      <c r="AI15" s="61">
        <f>SUM(AC15:AH15)</f>
        <v>51</v>
      </c>
      <c r="AK15" s="14" t="s">
        <v>282</v>
      </c>
      <c r="AL15" s="61"/>
      <c r="AM15" s="61"/>
      <c r="AN15" s="61"/>
      <c r="AO15" s="61"/>
      <c r="AP15" s="61">
        <v>12</v>
      </c>
      <c r="AQ15" s="61">
        <v>6</v>
      </c>
      <c r="AR15" s="61">
        <f>SUM(AL15:AQ15)</f>
        <v>18</v>
      </c>
    </row>
    <row r="16" spans="1:44" x14ac:dyDescent="0.25">
      <c r="A16" s="10" t="s">
        <v>283</v>
      </c>
      <c r="B16" s="51"/>
      <c r="C16" s="51">
        <v>7</v>
      </c>
      <c r="D16" s="51">
        <v>14</v>
      </c>
      <c r="E16" s="51">
        <v>0</v>
      </c>
      <c r="F16" s="61"/>
      <c r="G16" s="51"/>
      <c r="H16" s="51">
        <f>B16+C16+D16+F16</f>
        <v>21</v>
      </c>
      <c r="J16" s="10" t="s">
        <v>283</v>
      </c>
      <c r="K16" s="51"/>
      <c r="L16" s="51"/>
      <c r="M16" s="51">
        <v>5</v>
      </c>
      <c r="N16" s="51"/>
      <c r="O16" s="61"/>
      <c r="P16" s="51"/>
      <c r="Q16" s="51">
        <f t="shared" si="5"/>
        <v>5</v>
      </c>
      <c r="S16" s="10" t="s">
        <v>283</v>
      </c>
      <c r="T16" s="61"/>
      <c r="U16" s="61"/>
      <c r="V16" s="61"/>
      <c r="W16" s="61"/>
      <c r="X16" s="61">
        <v>4</v>
      </c>
      <c r="Y16" s="61">
        <v>29</v>
      </c>
      <c r="Z16" s="61">
        <f>SUM(T16:Y16)</f>
        <v>33</v>
      </c>
      <c r="AB16" s="10" t="s">
        <v>283</v>
      </c>
      <c r="AC16" s="61">
        <v>8</v>
      </c>
      <c r="AD16" s="61"/>
      <c r="AE16" s="61"/>
      <c r="AF16" s="61">
        <v>28</v>
      </c>
      <c r="AG16" s="61">
        <v>13</v>
      </c>
      <c r="AH16" s="61"/>
      <c r="AI16" s="61">
        <f>SUM(AC16:AH16)</f>
        <v>49</v>
      </c>
      <c r="AK16" s="10" t="s">
        <v>283</v>
      </c>
      <c r="AL16" s="61"/>
      <c r="AM16" s="61">
        <v>6</v>
      </c>
      <c r="AN16" s="61"/>
      <c r="AO16" s="61">
        <v>10</v>
      </c>
      <c r="AP16" s="61">
        <v>7</v>
      </c>
      <c r="AQ16" s="61"/>
      <c r="AR16" s="61">
        <f>SUM(AL16:AQ16)</f>
        <v>23</v>
      </c>
    </row>
    <row r="17" spans="1:44" x14ac:dyDescent="0.25">
      <c r="A17" s="22" t="s">
        <v>284</v>
      </c>
      <c r="B17" s="51"/>
      <c r="C17" s="51"/>
      <c r="D17" s="51">
        <v>16</v>
      </c>
      <c r="E17" s="51">
        <v>0</v>
      </c>
      <c r="F17" s="61">
        <v>3</v>
      </c>
      <c r="G17" s="51"/>
      <c r="H17" s="51">
        <f>B17+C17+D17+F17</f>
        <v>19</v>
      </c>
      <c r="J17" s="22" t="s">
        <v>284</v>
      </c>
      <c r="K17" s="51">
        <v>3</v>
      </c>
      <c r="L17" s="51"/>
      <c r="M17" s="51">
        <v>3</v>
      </c>
      <c r="N17" s="51"/>
      <c r="O17" s="61"/>
      <c r="P17" s="51"/>
      <c r="Q17" s="51">
        <f t="shared" si="5"/>
        <v>6</v>
      </c>
      <c r="S17" s="22" t="s">
        <v>284</v>
      </c>
      <c r="T17" s="61"/>
      <c r="U17" s="61">
        <v>5</v>
      </c>
      <c r="V17" s="61">
        <v>7</v>
      </c>
      <c r="W17" s="61"/>
      <c r="X17" s="61">
        <v>21</v>
      </c>
      <c r="Y17" s="61"/>
      <c r="Z17" s="61">
        <f t="shared" si="6"/>
        <v>33</v>
      </c>
      <c r="AB17" s="22" t="s">
        <v>284</v>
      </c>
      <c r="AC17" s="61"/>
      <c r="AD17" s="61"/>
      <c r="AE17" s="61"/>
      <c r="AF17" s="61">
        <v>10</v>
      </c>
      <c r="AG17" s="61">
        <v>15</v>
      </c>
      <c r="AH17" s="61">
        <v>27</v>
      </c>
      <c r="AI17" s="61">
        <f t="shared" ref="AI17:AI19" si="7">SUM(AC17:AH17)</f>
        <v>52</v>
      </c>
      <c r="AK17" s="22" t="s">
        <v>284</v>
      </c>
      <c r="AL17" s="61">
        <v>1</v>
      </c>
      <c r="AM17" s="61">
        <v>2</v>
      </c>
      <c r="AN17" s="61"/>
      <c r="AO17" s="61"/>
      <c r="AP17" s="61">
        <v>1</v>
      </c>
      <c r="AQ17" s="61">
        <v>15</v>
      </c>
      <c r="AR17" s="61">
        <f t="shared" ref="AR17:AR19" si="8">SUM(AL17:AQ17)</f>
        <v>19</v>
      </c>
    </row>
    <row r="18" spans="1:44" x14ac:dyDescent="0.25">
      <c r="A18" s="16" t="s">
        <v>285</v>
      </c>
      <c r="B18" s="51"/>
      <c r="C18" s="51"/>
      <c r="D18" s="51">
        <v>18</v>
      </c>
      <c r="E18" s="51">
        <v>0</v>
      </c>
      <c r="F18" s="61">
        <v>2</v>
      </c>
      <c r="G18" s="51"/>
      <c r="H18" s="51">
        <f>B18+C18+D18+F18</f>
        <v>20</v>
      </c>
      <c r="J18" s="16" t="s">
        <v>285</v>
      </c>
      <c r="K18" s="51"/>
      <c r="L18" s="51">
        <v>2</v>
      </c>
      <c r="M18" s="51"/>
      <c r="N18" s="51"/>
      <c r="O18" s="61">
        <v>6</v>
      </c>
      <c r="P18" s="51"/>
      <c r="Q18" s="51">
        <f t="shared" si="5"/>
        <v>8</v>
      </c>
      <c r="S18" s="16" t="s">
        <v>285</v>
      </c>
      <c r="T18" s="61">
        <v>3</v>
      </c>
      <c r="U18" s="61">
        <v>2</v>
      </c>
      <c r="V18" s="61">
        <v>8</v>
      </c>
      <c r="W18" s="61"/>
      <c r="X18" s="61">
        <v>4</v>
      </c>
      <c r="Y18" s="61">
        <v>18</v>
      </c>
      <c r="Z18" s="61">
        <f>SUM(T18:Y18)</f>
        <v>35</v>
      </c>
      <c r="AB18" s="16" t="s">
        <v>285</v>
      </c>
      <c r="AC18" s="61"/>
      <c r="AD18" s="61"/>
      <c r="AE18" s="61">
        <v>3</v>
      </c>
      <c r="AF18" s="61">
        <v>10</v>
      </c>
      <c r="AG18" s="61">
        <v>23</v>
      </c>
      <c r="AH18" s="61">
        <v>12</v>
      </c>
      <c r="AI18" s="61">
        <f>SUM(AC18:AH18)</f>
        <v>48</v>
      </c>
      <c r="AK18" s="16" t="s">
        <v>285</v>
      </c>
      <c r="AL18" s="61"/>
      <c r="AM18" s="61"/>
      <c r="AN18" s="61"/>
      <c r="AO18" s="61">
        <v>10</v>
      </c>
      <c r="AP18" s="61">
        <v>14</v>
      </c>
      <c r="AQ18" s="61"/>
      <c r="AR18" s="61">
        <f>SUM(AL18:AQ18)</f>
        <v>24</v>
      </c>
    </row>
    <row r="19" spans="1:44" x14ac:dyDescent="0.25">
      <c r="A19" s="9" t="s">
        <v>286</v>
      </c>
      <c r="B19" s="51">
        <v>8</v>
      </c>
      <c r="C19" s="51"/>
      <c r="D19" s="51"/>
      <c r="E19" s="51">
        <v>0</v>
      </c>
      <c r="F19" s="61">
        <v>10</v>
      </c>
      <c r="G19" s="51"/>
      <c r="H19" s="51">
        <f t="shared" ref="H19" si="9">B19+C19+D19+F19</f>
        <v>18</v>
      </c>
      <c r="J19" s="9" t="s">
        <v>286</v>
      </c>
      <c r="K19" s="51"/>
      <c r="L19" s="51"/>
      <c r="M19" s="51">
        <v>5</v>
      </c>
      <c r="N19" s="51"/>
      <c r="O19" s="61"/>
      <c r="P19" s="51"/>
      <c r="Q19" s="51">
        <f t="shared" si="5"/>
        <v>5</v>
      </c>
      <c r="S19" s="9" t="s">
        <v>286</v>
      </c>
      <c r="T19" s="61">
        <v>0</v>
      </c>
      <c r="U19" s="61"/>
      <c r="V19" s="61">
        <v>2</v>
      </c>
      <c r="W19" s="61"/>
      <c r="X19" s="61">
        <v>24</v>
      </c>
      <c r="Y19" s="61">
        <v>8</v>
      </c>
      <c r="Z19" s="61">
        <f t="shared" si="6"/>
        <v>34</v>
      </c>
      <c r="AB19" s="9" t="s">
        <v>286</v>
      </c>
      <c r="AC19" s="61"/>
      <c r="AD19" s="61">
        <v>4</v>
      </c>
      <c r="AE19" s="61"/>
      <c r="AF19" s="61">
        <v>0</v>
      </c>
      <c r="AG19" s="61">
        <v>18</v>
      </c>
      <c r="AH19" s="61">
        <v>27</v>
      </c>
      <c r="AI19" s="61">
        <f t="shared" si="7"/>
        <v>49</v>
      </c>
      <c r="AK19" s="9" t="s">
        <v>286</v>
      </c>
      <c r="AL19" s="61"/>
      <c r="AM19" s="61"/>
      <c r="AN19" s="61"/>
      <c r="AO19" s="61">
        <v>10</v>
      </c>
      <c r="AP19" s="61">
        <v>3</v>
      </c>
      <c r="AQ19" s="61">
        <v>8</v>
      </c>
      <c r="AR19" s="61">
        <f t="shared" si="8"/>
        <v>21</v>
      </c>
    </row>
    <row r="20" spans="1:44" x14ac:dyDescent="0.25">
      <c r="A20" s="20" t="s">
        <v>287</v>
      </c>
      <c r="B20" s="51">
        <v>8</v>
      </c>
      <c r="C20" s="51">
        <v>2</v>
      </c>
      <c r="D20" s="51"/>
      <c r="E20" s="51">
        <v>0</v>
      </c>
      <c r="F20" s="61">
        <v>11</v>
      </c>
      <c r="G20" s="51"/>
      <c r="H20" s="51">
        <f>B20+C20+D20+F20</f>
        <v>21</v>
      </c>
      <c r="J20" s="20" t="s">
        <v>287</v>
      </c>
      <c r="K20" s="51"/>
      <c r="L20" s="51"/>
      <c r="M20" s="51">
        <v>5</v>
      </c>
      <c r="N20" s="51"/>
      <c r="O20" s="61">
        <v>1</v>
      </c>
      <c r="P20" s="51"/>
      <c r="Q20" s="51">
        <f t="shared" si="5"/>
        <v>6</v>
      </c>
      <c r="S20" s="20" t="s">
        <v>287</v>
      </c>
      <c r="T20" s="61"/>
      <c r="U20" s="61"/>
      <c r="V20" s="61"/>
      <c r="W20" s="61"/>
      <c r="X20" s="61">
        <v>5</v>
      </c>
      <c r="Y20" s="61">
        <v>30</v>
      </c>
      <c r="Z20" s="61">
        <f>SUM(T20:Y20)</f>
        <v>35</v>
      </c>
      <c r="AB20" s="20" t="s">
        <v>287</v>
      </c>
      <c r="AC20" s="61"/>
      <c r="AD20" s="61"/>
      <c r="AE20" s="61"/>
      <c r="AF20" s="61">
        <v>28</v>
      </c>
      <c r="AG20" s="61">
        <v>0</v>
      </c>
      <c r="AH20" s="61">
        <v>18</v>
      </c>
      <c r="AI20" s="61">
        <f>SUM(AC20:AH20)</f>
        <v>46</v>
      </c>
      <c r="AK20" s="20" t="s">
        <v>287</v>
      </c>
      <c r="AL20" s="61"/>
      <c r="AM20" s="61"/>
      <c r="AN20" s="61"/>
      <c r="AO20" s="61">
        <v>0</v>
      </c>
      <c r="AP20" s="61">
        <v>16</v>
      </c>
      <c r="AQ20" s="61">
        <v>7</v>
      </c>
      <c r="AR20" s="61">
        <f>SUM(AL20:AQ20)</f>
        <v>23</v>
      </c>
    </row>
    <row r="21" spans="1:44" x14ac:dyDescent="0.25">
      <c r="A21" s="6"/>
      <c r="B21" s="52">
        <f>SUM(B14:B20)</f>
        <v>24</v>
      </c>
      <c r="C21" s="52">
        <f t="shared" ref="C21:D21" si="10">SUM(C14:C20)</f>
        <v>19</v>
      </c>
      <c r="D21" s="52">
        <f t="shared" si="10"/>
        <v>63</v>
      </c>
      <c r="E21" s="52">
        <v>0</v>
      </c>
      <c r="F21" s="62">
        <f t="shared" ref="F21" si="11">SUM(F14:F20)</f>
        <v>33</v>
      </c>
      <c r="G21" s="52">
        <v>0</v>
      </c>
      <c r="H21" s="52">
        <f>SUM(H14:H20)</f>
        <v>139</v>
      </c>
      <c r="J21" s="6"/>
      <c r="K21" s="52">
        <f>SUM(K14:K20)</f>
        <v>3</v>
      </c>
      <c r="L21" s="52">
        <f t="shared" ref="L21:Q21" si="12">SUM(L14:L20)</f>
        <v>2</v>
      </c>
      <c r="M21" s="52">
        <f t="shared" si="12"/>
        <v>28</v>
      </c>
      <c r="N21" s="52">
        <v>0</v>
      </c>
      <c r="O21" s="62">
        <f t="shared" ref="O21" si="13">SUM(O14:O20)</f>
        <v>8</v>
      </c>
      <c r="P21" s="52">
        <v>0</v>
      </c>
      <c r="Q21" s="52">
        <f t="shared" si="12"/>
        <v>41</v>
      </c>
      <c r="S21" s="6"/>
      <c r="T21" s="62">
        <f t="shared" ref="T21:Y21" si="14">SUM(T14:T20)</f>
        <v>9</v>
      </c>
      <c r="U21" s="62">
        <f t="shared" si="14"/>
        <v>7</v>
      </c>
      <c r="V21" s="62">
        <f t="shared" si="14"/>
        <v>17</v>
      </c>
      <c r="W21" s="62">
        <v>0</v>
      </c>
      <c r="X21" s="62">
        <f t="shared" si="14"/>
        <v>61</v>
      </c>
      <c r="Y21" s="62">
        <f t="shared" si="14"/>
        <v>144</v>
      </c>
      <c r="Z21" s="62">
        <f>SUM(Z14:Z20)</f>
        <v>238</v>
      </c>
      <c r="AB21" s="6"/>
      <c r="AC21" s="62">
        <f t="shared" ref="AC21:AH21" si="15">SUM(AC14:AC20)</f>
        <v>8</v>
      </c>
      <c r="AD21" s="62">
        <f t="shared" si="15"/>
        <v>7</v>
      </c>
      <c r="AE21" s="62">
        <f t="shared" si="15"/>
        <v>3</v>
      </c>
      <c r="AF21" s="62">
        <f>SUM(AF14:AF20)</f>
        <v>132</v>
      </c>
      <c r="AG21" s="62">
        <f t="shared" si="15"/>
        <v>81</v>
      </c>
      <c r="AH21" s="62">
        <f t="shared" si="15"/>
        <v>114</v>
      </c>
      <c r="AI21" s="62">
        <f>SUM(AI14:AI20)</f>
        <v>345</v>
      </c>
      <c r="AK21" s="6"/>
      <c r="AL21" s="62">
        <f t="shared" ref="AL21:AQ21" si="16">SUM(AL14:AL20)</f>
        <v>6</v>
      </c>
      <c r="AM21" s="62">
        <f t="shared" si="16"/>
        <v>8</v>
      </c>
      <c r="AN21" s="62">
        <f t="shared" si="16"/>
        <v>0</v>
      </c>
      <c r="AO21" s="62">
        <f>SUM(AO14:AO20)</f>
        <v>30</v>
      </c>
      <c r="AP21" s="62">
        <f t="shared" si="16"/>
        <v>72</v>
      </c>
      <c r="AQ21" s="62">
        <f t="shared" si="16"/>
        <v>36</v>
      </c>
      <c r="AR21" s="62">
        <f>SUM(AR14:AR20)</f>
        <v>152</v>
      </c>
    </row>
    <row r="27" spans="1:44" ht="15.75" x14ac:dyDescent="0.25">
      <c r="H27" s="100" t="s">
        <v>307</v>
      </c>
      <c r="I27" s="100"/>
      <c r="J27" s="100"/>
      <c r="K27" s="100"/>
      <c r="L27" s="100"/>
      <c r="M27" s="100"/>
      <c r="N27" s="100"/>
      <c r="O27" s="100"/>
      <c r="W27" s="100" t="s">
        <v>308</v>
      </c>
      <c r="X27" s="99"/>
      <c r="Y27" s="99"/>
      <c r="Z27" s="99"/>
      <c r="AA27" s="99"/>
      <c r="AB27" s="99"/>
      <c r="AC27" s="99"/>
      <c r="AD27" s="99"/>
    </row>
    <row r="28" spans="1:44" x14ac:dyDescent="0.25">
      <c r="A28" s="1" t="s">
        <v>186</v>
      </c>
      <c r="B28" s="1" t="s">
        <v>292</v>
      </c>
      <c r="C28" s="1" t="s">
        <v>293</v>
      </c>
      <c r="D28" s="1" t="s">
        <v>294</v>
      </c>
      <c r="E28" s="1" t="s">
        <v>306</v>
      </c>
      <c r="F28" s="1" t="s">
        <v>305</v>
      </c>
      <c r="H28" s="6"/>
      <c r="I28" s="51" t="s">
        <v>90</v>
      </c>
      <c r="J28" s="51" t="s">
        <v>80</v>
      </c>
      <c r="K28" s="51" t="s">
        <v>82</v>
      </c>
      <c r="L28" s="51" t="s">
        <v>224</v>
      </c>
      <c r="M28" s="51" t="s">
        <v>126</v>
      </c>
      <c r="N28" s="51" t="s">
        <v>187</v>
      </c>
      <c r="O28" s="51" t="s">
        <v>100</v>
      </c>
      <c r="P28" s="51"/>
      <c r="Q28" s="51"/>
      <c r="R28" s="6"/>
      <c r="S28" s="58" t="s">
        <v>299</v>
      </c>
      <c r="T28" s="58" t="s">
        <v>300</v>
      </c>
      <c r="U28" s="58" t="s">
        <v>294</v>
      </c>
      <c r="V28" s="58"/>
      <c r="W28" s="6"/>
      <c r="X28" s="61" t="s">
        <v>90</v>
      </c>
      <c r="Y28" s="61" t="s">
        <v>80</v>
      </c>
      <c r="Z28" s="61" t="s">
        <v>82</v>
      </c>
      <c r="AA28" s="61" t="s">
        <v>224</v>
      </c>
      <c r="AB28" s="61" t="s">
        <v>126</v>
      </c>
      <c r="AC28" s="61" t="s">
        <v>187</v>
      </c>
      <c r="AD28" s="61" t="s">
        <v>100</v>
      </c>
    </row>
    <row r="29" spans="1:44" x14ac:dyDescent="0.25">
      <c r="A29" s="51" t="s">
        <v>80</v>
      </c>
      <c r="B29">
        <f>B4+K4</f>
        <v>21</v>
      </c>
      <c r="C29">
        <f>T4+AC4+AL4</f>
        <v>22</v>
      </c>
      <c r="D29">
        <f>B29+C29</f>
        <v>43</v>
      </c>
      <c r="E29">
        <f>C29*C4</f>
        <v>440</v>
      </c>
      <c r="F29">
        <f>D29*C4</f>
        <v>860</v>
      </c>
      <c r="H29" s="12" t="s">
        <v>281</v>
      </c>
      <c r="I29" s="51">
        <f>B14+K14+T14+AC14+AL14</f>
        <v>13</v>
      </c>
      <c r="J29" s="51">
        <f t="shared" ref="J29:N35" si="17">C14+L14+U14+AD14+AM14</f>
        <v>10</v>
      </c>
      <c r="K29" s="51">
        <f t="shared" si="17"/>
        <v>5</v>
      </c>
      <c r="L29" s="51">
        <f t="shared" si="17"/>
        <v>28</v>
      </c>
      <c r="M29" s="51">
        <f t="shared" si="17"/>
        <v>29</v>
      </c>
      <c r="N29" s="51">
        <f t="shared" si="17"/>
        <v>48</v>
      </c>
      <c r="O29" s="51">
        <f>SUM(I29:N29)</f>
        <v>133</v>
      </c>
      <c r="P29" s="51"/>
      <c r="Q29" s="51"/>
      <c r="R29" s="12" t="s">
        <v>281</v>
      </c>
      <c r="S29" s="58">
        <f>H14+Q14</f>
        <v>26</v>
      </c>
      <c r="T29" s="58">
        <f>Z14+AI14+AR14</f>
        <v>107</v>
      </c>
      <c r="U29" s="58">
        <f>S29+T29</f>
        <v>133</v>
      </c>
      <c r="V29" s="58"/>
      <c r="W29" s="12" t="s">
        <v>281</v>
      </c>
      <c r="X29" s="61">
        <f t="shared" ref="X29:AC35" si="18">T14+AC14+AL14</f>
        <v>5</v>
      </c>
      <c r="Y29" s="61">
        <f t="shared" si="18"/>
        <v>0</v>
      </c>
      <c r="Z29" s="61">
        <f t="shared" si="18"/>
        <v>0</v>
      </c>
      <c r="AA29" s="61">
        <f t="shared" si="18"/>
        <v>28</v>
      </c>
      <c r="AB29" s="61">
        <f t="shared" si="18"/>
        <v>26</v>
      </c>
      <c r="AC29" s="61">
        <f t="shared" si="18"/>
        <v>48</v>
      </c>
      <c r="AD29" s="61">
        <f>SUM(X29:AC29)</f>
        <v>107</v>
      </c>
    </row>
    <row r="30" spans="1:44" x14ac:dyDescent="0.25">
      <c r="A30" s="51" t="s">
        <v>90</v>
      </c>
      <c r="B30">
        <f t="shared" ref="B30:B34" si="19">B5+K5</f>
        <v>27</v>
      </c>
      <c r="C30">
        <f>T5+AC5+AL5</f>
        <v>23</v>
      </c>
      <c r="D30">
        <f>B30+C30</f>
        <v>50</v>
      </c>
      <c r="E30">
        <f t="shared" ref="E30:E34" si="20">C30*C5</f>
        <v>690</v>
      </c>
      <c r="F30">
        <f t="shared" ref="F30:F33" si="21">D30*C5</f>
        <v>1500</v>
      </c>
      <c r="H30" s="14" t="s">
        <v>282</v>
      </c>
      <c r="I30" s="51">
        <f t="shared" ref="I30:I35" si="22">B15+K15+T15+AC15+AL15</f>
        <v>6</v>
      </c>
      <c r="J30" s="51">
        <f t="shared" si="17"/>
        <v>3</v>
      </c>
      <c r="K30" s="51">
        <f t="shared" si="17"/>
        <v>20</v>
      </c>
      <c r="L30" s="51">
        <f t="shared" si="17"/>
        <v>28</v>
      </c>
      <c r="M30" s="51">
        <f>F15+O15+X15+AG15+AP15</f>
        <v>25</v>
      </c>
      <c r="N30" s="51">
        <f t="shared" si="17"/>
        <v>47</v>
      </c>
      <c r="O30" s="51">
        <f t="shared" ref="O30:O35" si="23">SUM(I30:N30)</f>
        <v>129</v>
      </c>
      <c r="P30" s="51"/>
      <c r="Q30" s="51"/>
      <c r="R30" s="14" t="s">
        <v>282</v>
      </c>
      <c r="S30" s="58">
        <f>H15+Q15</f>
        <v>25</v>
      </c>
      <c r="T30" s="58">
        <f t="shared" ref="T30:T35" si="24">Z15+AI15+AR15</f>
        <v>104</v>
      </c>
      <c r="U30" s="58">
        <f t="shared" ref="U30:U36" si="25">S30+T30</f>
        <v>129</v>
      </c>
      <c r="V30" s="58"/>
      <c r="W30" s="14" t="s">
        <v>282</v>
      </c>
      <c r="X30" s="61">
        <f t="shared" si="18"/>
        <v>6</v>
      </c>
      <c r="Y30" s="61">
        <f t="shared" si="18"/>
        <v>3</v>
      </c>
      <c r="Z30" s="61">
        <f t="shared" si="18"/>
        <v>0</v>
      </c>
      <c r="AA30" s="61">
        <f t="shared" si="18"/>
        <v>28</v>
      </c>
      <c r="AB30" s="61">
        <f t="shared" si="18"/>
        <v>20</v>
      </c>
      <c r="AC30" s="61">
        <f t="shared" si="18"/>
        <v>47</v>
      </c>
      <c r="AD30" s="61">
        <f t="shared" ref="AD30:AD35" si="26">SUM(X30:AC30)</f>
        <v>104</v>
      </c>
    </row>
    <row r="31" spans="1:44" x14ac:dyDescent="0.25">
      <c r="A31" s="51" t="s">
        <v>188</v>
      </c>
      <c r="B31">
        <f t="shared" si="19"/>
        <v>91</v>
      </c>
      <c r="C31">
        <f t="shared" ref="C31:C34" si="27">T6+AC6+AL6</f>
        <v>20</v>
      </c>
      <c r="D31">
        <f t="shared" ref="D31:D34" si="28">B31+C31</f>
        <v>111</v>
      </c>
      <c r="E31">
        <f t="shared" si="20"/>
        <v>500</v>
      </c>
      <c r="F31">
        <f t="shared" si="21"/>
        <v>2775</v>
      </c>
      <c r="H31" s="10" t="s">
        <v>283</v>
      </c>
      <c r="I31" s="51">
        <f t="shared" si="22"/>
        <v>8</v>
      </c>
      <c r="J31" s="51">
        <f t="shared" si="17"/>
        <v>13</v>
      </c>
      <c r="K31" s="51">
        <f t="shared" si="17"/>
        <v>19</v>
      </c>
      <c r="L31" s="51">
        <f t="shared" si="17"/>
        <v>38</v>
      </c>
      <c r="M31" s="51">
        <f t="shared" si="17"/>
        <v>24</v>
      </c>
      <c r="N31" s="51">
        <f t="shared" si="17"/>
        <v>29</v>
      </c>
      <c r="O31" s="51">
        <f t="shared" si="23"/>
        <v>131</v>
      </c>
      <c r="P31" s="51"/>
      <c r="Q31" s="51"/>
      <c r="R31" s="10" t="s">
        <v>283</v>
      </c>
      <c r="S31" s="58">
        <f t="shared" ref="S31:S35" si="29">H16+Q16</f>
        <v>26</v>
      </c>
      <c r="T31" s="58">
        <f t="shared" si="24"/>
        <v>105</v>
      </c>
      <c r="U31" s="58">
        <f t="shared" si="25"/>
        <v>131</v>
      </c>
      <c r="V31" s="58"/>
      <c r="W31" s="10" t="s">
        <v>283</v>
      </c>
      <c r="X31" s="61">
        <f t="shared" si="18"/>
        <v>8</v>
      </c>
      <c r="Y31" s="61">
        <f t="shared" si="18"/>
        <v>6</v>
      </c>
      <c r="Z31" s="61">
        <f t="shared" si="18"/>
        <v>0</v>
      </c>
      <c r="AA31" s="61">
        <f t="shared" si="18"/>
        <v>38</v>
      </c>
      <c r="AB31" s="61">
        <f t="shared" si="18"/>
        <v>24</v>
      </c>
      <c r="AC31" s="61">
        <f t="shared" si="18"/>
        <v>29</v>
      </c>
      <c r="AD31" s="61">
        <f t="shared" si="26"/>
        <v>105</v>
      </c>
    </row>
    <row r="32" spans="1:44" x14ac:dyDescent="0.25">
      <c r="A32" s="51" t="s">
        <v>126</v>
      </c>
      <c r="B32">
        <f t="shared" si="19"/>
        <v>41</v>
      </c>
      <c r="C32">
        <f t="shared" si="27"/>
        <v>214</v>
      </c>
      <c r="D32">
        <f t="shared" si="28"/>
        <v>255</v>
      </c>
      <c r="E32">
        <f t="shared" si="20"/>
        <v>3210</v>
      </c>
      <c r="F32">
        <f t="shared" si="21"/>
        <v>3825</v>
      </c>
      <c r="H32" s="22" t="s">
        <v>284</v>
      </c>
      <c r="I32" s="51">
        <f t="shared" si="22"/>
        <v>4</v>
      </c>
      <c r="J32" s="51">
        <f t="shared" si="17"/>
        <v>7</v>
      </c>
      <c r="K32" s="51">
        <f t="shared" si="17"/>
        <v>26</v>
      </c>
      <c r="L32" s="51">
        <f t="shared" si="17"/>
        <v>10</v>
      </c>
      <c r="M32" s="51">
        <f t="shared" si="17"/>
        <v>40</v>
      </c>
      <c r="N32" s="51">
        <f t="shared" si="17"/>
        <v>42</v>
      </c>
      <c r="O32" s="51">
        <f t="shared" si="23"/>
        <v>129</v>
      </c>
      <c r="P32" s="51"/>
      <c r="Q32" s="51"/>
      <c r="R32" s="22" t="s">
        <v>284</v>
      </c>
      <c r="S32" s="58">
        <f t="shared" si="29"/>
        <v>25</v>
      </c>
      <c r="T32" s="58">
        <f t="shared" si="24"/>
        <v>104</v>
      </c>
      <c r="U32" s="58">
        <f t="shared" si="25"/>
        <v>129</v>
      </c>
      <c r="V32" s="58"/>
      <c r="W32" s="22" t="s">
        <v>284</v>
      </c>
      <c r="X32" s="61">
        <f t="shared" si="18"/>
        <v>1</v>
      </c>
      <c r="Y32" s="61">
        <f t="shared" si="18"/>
        <v>7</v>
      </c>
      <c r="Z32" s="61">
        <f t="shared" si="18"/>
        <v>7</v>
      </c>
      <c r="AA32" s="61">
        <f t="shared" si="18"/>
        <v>10</v>
      </c>
      <c r="AB32" s="61">
        <f t="shared" si="18"/>
        <v>37</v>
      </c>
      <c r="AC32" s="61">
        <f t="shared" si="18"/>
        <v>42</v>
      </c>
      <c r="AD32" s="61">
        <f t="shared" si="26"/>
        <v>104</v>
      </c>
    </row>
    <row r="33" spans="1:30" x14ac:dyDescent="0.25">
      <c r="A33" s="51" t="s">
        <v>187</v>
      </c>
      <c r="B33">
        <f t="shared" si="19"/>
        <v>0</v>
      </c>
      <c r="C33">
        <f>T8+AC8+AL8</f>
        <v>294</v>
      </c>
      <c r="D33">
        <f>B33+C33</f>
        <v>294</v>
      </c>
      <c r="E33">
        <f t="shared" si="20"/>
        <v>6468</v>
      </c>
      <c r="F33">
        <f t="shared" si="21"/>
        <v>6468</v>
      </c>
      <c r="H33" s="16" t="s">
        <v>285</v>
      </c>
      <c r="I33" s="51">
        <f>B18+K18+T18+AC18+AL18</f>
        <v>3</v>
      </c>
      <c r="J33" s="51">
        <f t="shared" si="17"/>
        <v>4</v>
      </c>
      <c r="K33" s="51">
        <f t="shared" si="17"/>
        <v>29</v>
      </c>
      <c r="L33" s="51">
        <f>E18+N18+W18+AF18+AO18</f>
        <v>20</v>
      </c>
      <c r="M33" s="51">
        <f t="shared" si="17"/>
        <v>49</v>
      </c>
      <c r="N33" s="51">
        <f t="shared" si="17"/>
        <v>30</v>
      </c>
      <c r="O33" s="51">
        <f t="shared" si="23"/>
        <v>135</v>
      </c>
      <c r="P33" s="51"/>
      <c r="Q33" s="51"/>
      <c r="R33" s="16" t="s">
        <v>285</v>
      </c>
      <c r="S33" s="58">
        <f t="shared" si="29"/>
        <v>28</v>
      </c>
      <c r="T33" s="58">
        <f t="shared" si="24"/>
        <v>107</v>
      </c>
      <c r="U33" s="58">
        <f t="shared" si="25"/>
        <v>135</v>
      </c>
      <c r="V33" s="58"/>
      <c r="W33" s="16" t="s">
        <v>285</v>
      </c>
      <c r="X33" s="61">
        <f t="shared" si="18"/>
        <v>3</v>
      </c>
      <c r="Y33" s="61">
        <f t="shared" si="18"/>
        <v>2</v>
      </c>
      <c r="Z33" s="61">
        <f t="shared" si="18"/>
        <v>11</v>
      </c>
      <c r="AA33" s="61">
        <f t="shared" si="18"/>
        <v>20</v>
      </c>
      <c r="AB33" s="61">
        <f t="shared" si="18"/>
        <v>41</v>
      </c>
      <c r="AC33" s="61">
        <f t="shared" si="18"/>
        <v>30</v>
      </c>
      <c r="AD33" s="61">
        <f t="shared" si="26"/>
        <v>107</v>
      </c>
    </row>
    <row r="34" spans="1:30" x14ac:dyDescent="0.25">
      <c r="A34" s="51" t="s">
        <v>224</v>
      </c>
      <c r="B34">
        <f t="shared" si="19"/>
        <v>0</v>
      </c>
      <c r="C34">
        <f t="shared" si="27"/>
        <v>162</v>
      </c>
      <c r="D34">
        <f t="shared" si="28"/>
        <v>162</v>
      </c>
      <c r="E34">
        <f t="shared" si="20"/>
        <v>2430</v>
      </c>
      <c r="F34">
        <f>D34*C9</f>
        <v>2430</v>
      </c>
      <c r="H34" s="9" t="s">
        <v>286</v>
      </c>
      <c r="I34" s="51">
        <f t="shared" si="22"/>
        <v>8</v>
      </c>
      <c r="J34" s="51">
        <f t="shared" si="17"/>
        <v>4</v>
      </c>
      <c r="K34" s="51">
        <f t="shared" si="17"/>
        <v>7</v>
      </c>
      <c r="L34" s="51">
        <f>E19+N19+W19+AF19+AO19</f>
        <v>10</v>
      </c>
      <c r="M34" s="51">
        <f t="shared" si="17"/>
        <v>55</v>
      </c>
      <c r="N34" s="51">
        <f t="shared" si="17"/>
        <v>43</v>
      </c>
      <c r="O34" s="51">
        <f t="shared" si="23"/>
        <v>127</v>
      </c>
      <c r="P34" s="51"/>
      <c r="Q34" s="51"/>
      <c r="R34" s="9" t="s">
        <v>286</v>
      </c>
      <c r="S34" s="58">
        <f t="shared" si="29"/>
        <v>23</v>
      </c>
      <c r="T34" s="58">
        <f t="shared" si="24"/>
        <v>104</v>
      </c>
      <c r="U34" s="58">
        <f t="shared" si="25"/>
        <v>127</v>
      </c>
      <c r="V34" s="58"/>
      <c r="W34" s="9" t="s">
        <v>286</v>
      </c>
      <c r="X34" s="61">
        <f t="shared" si="18"/>
        <v>0</v>
      </c>
      <c r="Y34" s="61">
        <f t="shared" si="18"/>
        <v>4</v>
      </c>
      <c r="Z34" s="61">
        <f t="shared" si="18"/>
        <v>2</v>
      </c>
      <c r="AA34" s="61">
        <f t="shared" si="18"/>
        <v>10</v>
      </c>
      <c r="AB34" s="61">
        <f t="shared" si="18"/>
        <v>45</v>
      </c>
      <c r="AC34" s="61">
        <f t="shared" si="18"/>
        <v>43</v>
      </c>
      <c r="AD34" s="61">
        <f t="shared" si="26"/>
        <v>104</v>
      </c>
    </row>
    <row r="35" spans="1:30" x14ac:dyDescent="0.25">
      <c r="A35" s="52" t="s">
        <v>294</v>
      </c>
      <c r="B35">
        <f t="shared" ref="B35" si="30">SUM(B29:B34)</f>
        <v>180</v>
      </c>
      <c r="C35">
        <f>SUM(C29:C34)</f>
        <v>735</v>
      </c>
      <c r="D35">
        <f>SUM(D29:D34)</f>
        <v>915</v>
      </c>
      <c r="E35">
        <f>SUM(E29:E34)</f>
        <v>13738</v>
      </c>
      <c r="F35">
        <f>SUM(F29:F34)</f>
        <v>17858</v>
      </c>
      <c r="G35" t="s">
        <v>304</v>
      </c>
      <c r="H35" s="20" t="s">
        <v>287</v>
      </c>
      <c r="I35" s="51">
        <f t="shared" si="22"/>
        <v>8</v>
      </c>
      <c r="J35" s="51">
        <f t="shared" si="17"/>
        <v>2</v>
      </c>
      <c r="K35" s="51">
        <f t="shared" si="17"/>
        <v>5</v>
      </c>
      <c r="L35" s="51">
        <f t="shared" si="17"/>
        <v>28</v>
      </c>
      <c r="M35" s="51">
        <f t="shared" si="17"/>
        <v>33</v>
      </c>
      <c r="N35" s="51">
        <f t="shared" si="17"/>
        <v>55</v>
      </c>
      <c r="O35" s="51">
        <f t="shared" si="23"/>
        <v>131</v>
      </c>
      <c r="P35" s="51"/>
      <c r="Q35" s="51"/>
      <c r="R35" s="20" t="s">
        <v>287</v>
      </c>
      <c r="S35" s="58">
        <f t="shared" si="29"/>
        <v>27</v>
      </c>
      <c r="T35" s="58">
        <f t="shared" si="24"/>
        <v>104</v>
      </c>
      <c r="U35" s="58">
        <f t="shared" si="25"/>
        <v>131</v>
      </c>
      <c r="V35" s="58"/>
      <c r="W35" s="20" t="s">
        <v>287</v>
      </c>
      <c r="X35" s="61">
        <f t="shared" si="18"/>
        <v>0</v>
      </c>
      <c r="Y35" s="61">
        <f t="shared" si="18"/>
        <v>0</v>
      </c>
      <c r="Z35" s="61">
        <f t="shared" si="18"/>
        <v>0</v>
      </c>
      <c r="AA35" s="61">
        <f t="shared" si="18"/>
        <v>28</v>
      </c>
      <c r="AB35" s="61">
        <f t="shared" si="18"/>
        <v>21</v>
      </c>
      <c r="AC35" s="61">
        <f t="shared" si="18"/>
        <v>55</v>
      </c>
      <c r="AD35" s="61">
        <f t="shared" si="26"/>
        <v>104</v>
      </c>
    </row>
    <row r="36" spans="1:30" x14ac:dyDescent="0.25">
      <c r="H36" s="6"/>
      <c r="I36" s="52">
        <f>SUM(I29:I35)</f>
        <v>50</v>
      </c>
      <c r="J36" s="52">
        <f t="shared" ref="J36" si="31">SUM(J29:J35)</f>
        <v>43</v>
      </c>
      <c r="K36" s="52">
        <f t="shared" ref="K36" si="32">SUM(K29:K35)</f>
        <v>111</v>
      </c>
      <c r="L36" s="52">
        <f>SUM(L29:L35)</f>
        <v>162</v>
      </c>
      <c r="M36" s="52">
        <f t="shared" ref="M36" si="33">SUM(M29:M35)</f>
        <v>255</v>
      </c>
      <c r="N36" s="52">
        <f t="shared" ref="N36" si="34">SUM(N29:N35)</f>
        <v>294</v>
      </c>
      <c r="O36" s="52">
        <f>SUM(O29:O35)</f>
        <v>915</v>
      </c>
      <c r="P36" s="52"/>
      <c r="Q36" s="52"/>
      <c r="R36" s="6"/>
      <c r="S36" s="59">
        <f>SUM(S29:S35)</f>
        <v>180</v>
      </c>
      <c r="T36" s="59">
        <f t="shared" ref="T36" si="35">SUM(T29:T35)</f>
        <v>735</v>
      </c>
      <c r="U36" s="58">
        <f t="shared" si="25"/>
        <v>915</v>
      </c>
      <c r="V36" s="59"/>
      <c r="W36" s="6"/>
      <c r="X36" s="62">
        <f>SUM(X29:X35)</f>
        <v>23</v>
      </c>
      <c r="Y36" s="62">
        <f t="shared" ref="Y36:Z36" si="36">SUM(Y29:Y35)</f>
        <v>22</v>
      </c>
      <c r="Z36" s="62">
        <f t="shared" si="36"/>
        <v>20</v>
      </c>
      <c r="AA36" s="62">
        <f>SUM(AA29:AA35)</f>
        <v>162</v>
      </c>
      <c r="AB36" s="62">
        <f t="shared" ref="AB36:AC36" si="37">SUM(AB29:AB35)</f>
        <v>214</v>
      </c>
      <c r="AC36" s="62">
        <f t="shared" si="37"/>
        <v>294</v>
      </c>
      <c r="AD36" s="62">
        <f>SUM(AD29:AD35)</f>
        <v>735</v>
      </c>
    </row>
  </sheetData>
  <mergeCells count="7">
    <mergeCell ref="AK1:AR1"/>
    <mergeCell ref="H27:O27"/>
    <mergeCell ref="W27:AD27"/>
    <mergeCell ref="A1:H1"/>
    <mergeCell ref="J1:Q1"/>
    <mergeCell ref="S1:Z1"/>
    <mergeCell ref="AB1:AI1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2"/>
  <sheetViews>
    <sheetView tabSelected="1" topLeftCell="G4" workbookViewId="0">
      <selection activeCell="E13" sqref="E13"/>
    </sheetView>
  </sheetViews>
  <sheetFormatPr defaultColWidth="20.7109375" defaultRowHeight="15" x14ac:dyDescent="0.25"/>
  <cols>
    <col min="1" max="1" width="9.140625" style="63" customWidth="1"/>
    <col min="2" max="2" width="26" customWidth="1"/>
    <col min="3" max="3" width="18.28515625" style="63" customWidth="1"/>
    <col min="4" max="4" width="20.7109375" style="63"/>
    <col min="7" max="7" width="23.85546875" customWidth="1"/>
    <col min="8" max="14" width="8.7109375" customWidth="1"/>
    <col min="16" max="16" width="24.7109375" customWidth="1"/>
    <col min="18" max="18" width="0" hidden="1" customWidth="1"/>
    <col min="22" max="22" width="28.42578125" customWidth="1"/>
    <col min="25" max="25" width="23.140625" customWidth="1"/>
  </cols>
  <sheetData>
    <row r="1" spans="1:26" x14ac:dyDescent="0.25">
      <c r="A1" s="66" t="s">
        <v>311</v>
      </c>
      <c r="B1" s="66" t="s">
        <v>1</v>
      </c>
      <c r="C1" s="66" t="s">
        <v>2</v>
      </c>
      <c r="D1" s="66" t="s">
        <v>3</v>
      </c>
    </row>
    <row r="2" spans="1:26" x14ac:dyDescent="0.25">
      <c r="A2" s="1" t="s">
        <v>17</v>
      </c>
      <c r="B2" s="1" t="s">
        <v>18</v>
      </c>
      <c r="C2" s="65"/>
      <c r="D2" s="65"/>
    </row>
    <row r="3" spans="1:26" x14ac:dyDescent="0.25">
      <c r="A3" t="s">
        <v>19</v>
      </c>
      <c r="B3" t="s">
        <v>20</v>
      </c>
      <c r="C3" s="65" t="s">
        <v>80</v>
      </c>
      <c r="D3" s="65">
        <v>3</v>
      </c>
    </row>
    <row r="4" spans="1:26" x14ac:dyDescent="0.25">
      <c r="A4" t="s">
        <v>21</v>
      </c>
      <c r="B4" t="s">
        <v>22</v>
      </c>
      <c r="C4" s="65" t="s">
        <v>80</v>
      </c>
      <c r="D4" s="65">
        <v>10</v>
      </c>
    </row>
    <row r="5" spans="1:26" x14ac:dyDescent="0.25">
      <c r="A5" t="s">
        <v>23</v>
      </c>
      <c r="B5" t="s">
        <v>24</v>
      </c>
      <c r="C5" s="65" t="s">
        <v>81</v>
      </c>
      <c r="D5" s="65">
        <v>2</v>
      </c>
    </row>
    <row r="6" spans="1:26" x14ac:dyDescent="0.25">
      <c r="A6" s="1" t="s">
        <v>25</v>
      </c>
      <c r="B6" s="1" t="s">
        <v>26</v>
      </c>
      <c r="C6" s="65"/>
      <c r="D6" s="65"/>
    </row>
    <row r="7" spans="1:26" x14ac:dyDescent="0.25">
      <c r="A7" t="s">
        <v>27</v>
      </c>
      <c r="B7" t="s">
        <v>28</v>
      </c>
      <c r="C7" s="65" t="s">
        <v>83</v>
      </c>
      <c r="D7" s="65">
        <v>3</v>
      </c>
    </row>
    <row r="8" spans="1:26" x14ac:dyDescent="0.25">
      <c r="A8" t="s">
        <v>29</v>
      </c>
      <c r="B8" t="s">
        <v>30</v>
      </c>
      <c r="C8" s="65" t="s">
        <v>84</v>
      </c>
      <c r="D8" s="65">
        <v>3</v>
      </c>
    </row>
    <row r="9" spans="1:26" ht="18.75" x14ac:dyDescent="0.3">
      <c r="A9" t="s">
        <v>31</v>
      </c>
      <c r="B9" t="s">
        <v>32</v>
      </c>
      <c r="C9" s="65" t="s">
        <v>85</v>
      </c>
      <c r="D9" s="65">
        <v>3</v>
      </c>
      <c r="G9" s="106" t="s">
        <v>318</v>
      </c>
      <c r="H9" s="102" t="s">
        <v>319</v>
      </c>
      <c r="I9" s="103"/>
      <c r="J9" s="103"/>
      <c r="K9" s="103"/>
      <c r="L9" s="103"/>
      <c r="M9" s="103"/>
      <c r="N9" s="104" t="s">
        <v>322</v>
      </c>
      <c r="P9" s="80" t="s">
        <v>186</v>
      </c>
      <c r="Q9" s="91" t="s">
        <v>3</v>
      </c>
      <c r="R9" s="89"/>
      <c r="S9" s="90" t="s">
        <v>323</v>
      </c>
      <c r="U9" s="80" t="s">
        <v>186</v>
      </c>
      <c r="V9" s="88" t="s">
        <v>292</v>
      </c>
      <c r="W9" s="91" t="s">
        <v>293</v>
      </c>
      <c r="X9" s="89" t="s">
        <v>294</v>
      </c>
      <c r="Y9" s="91" t="s">
        <v>324</v>
      </c>
      <c r="Z9" s="90" t="s">
        <v>95</v>
      </c>
    </row>
    <row r="10" spans="1:26" ht="18.75" x14ac:dyDescent="0.3">
      <c r="A10" t="s">
        <v>33</v>
      </c>
      <c r="B10" t="s">
        <v>34</v>
      </c>
      <c r="C10" s="65" t="s">
        <v>86</v>
      </c>
      <c r="D10" s="65">
        <v>3</v>
      </c>
      <c r="G10" s="107"/>
      <c r="H10" s="68" t="s">
        <v>314</v>
      </c>
      <c r="I10" s="68" t="s">
        <v>315</v>
      </c>
      <c r="J10" s="69" t="s">
        <v>316</v>
      </c>
      <c r="K10" s="70" t="s">
        <v>320</v>
      </c>
      <c r="L10" s="69" t="s">
        <v>317</v>
      </c>
      <c r="M10" s="70" t="s">
        <v>321</v>
      </c>
      <c r="N10" s="105"/>
      <c r="P10" s="81" t="s">
        <v>80</v>
      </c>
      <c r="Q10" s="85" t="s">
        <v>328</v>
      </c>
      <c r="R10" s="85">
        <v>20</v>
      </c>
      <c r="S10" s="73">
        <f>7*20</f>
        <v>140</v>
      </c>
      <c r="U10" s="82" t="s">
        <v>80</v>
      </c>
      <c r="V10" s="84">
        <v>21</v>
      </c>
      <c r="W10" s="85">
        <v>25</v>
      </c>
      <c r="X10" s="73">
        <v>46</v>
      </c>
      <c r="Y10" s="84">
        <v>500</v>
      </c>
      <c r="Z10" s="73">
        <v>920</v>
      </c>
    </row>
    <row r="11" spans="1:26" ht="18.75" x14ac:dyDescent="0.3">
      <c r="A11" s="2" t="s">
        <v>35</v>
      </c>
      <c r="B11" t="s">
        <v>24</v>
      </c>
      <c r="C11" s="65" t="s">
        <v>81</v>
      </c>
      <c r="D11" s="65">
        <v>2</v>
      </c>
      <c r="G11" s="71" t="s">
        <v>281</v>
      </c>
      <c r="H11" s="65">
        <v>0</v>
      </c>
      <c r="I11" s="72"/>
      <c r="J11" s="78"/>
      <c r="K11" s="95"/>
      <c r="L11" s="72">
        <v>3</v>
      </c>
      <c r="M11" s="72" t="s">
        <v>342</v>
      </c>
      <c r="N11" s="79" t="s">
        <v>347</v>
      </c>
      <c r="P11" s="72" t="s">
        <v>90</v>
      </c>
      <c r="Q11" s="73" t="s">
        <v>327</v>
      </c>
      <c r="R11" s="72">
        <v>30</v>
      </c>
      <c r="S11" s="86">
        <f>9*30</f>
        <v>270</v>
      </c>
      <c r="U11" s="74" t="s">
        <v>90</v>
      </c>
      <c r="V11" s="78">
        <v>27</v>
      </c>
      <c r="W11" s="72">
        <v>24</v>
      </c>
      <c r="X11" s="78">
        <v>51</v>
      </c>
      <c r="Y11" s="72">
        <v>720</v>
      </c>
      <c r="Z11" s="72">
        <v>1530</v>
      </c>
    </row>
    <row r="12" spans="1:26" ht="18.75" x14ac:dyDescent="0.3">
      <c r="A12" s="1" t="s">
        <v>36</v>
      </c>
      <c r="B12" s="1" t="s">
        <v>37</v>
      </c>
      <c r="C12" s="65"/>
      <c r="D12" s="65"/>
      <c r="G12" s="74" t="s">
        <v>282</v>
      </c>
      <c r="H12" s="65">
        <v>6</v>
      </c>
      <c r="I12" s="72"/>
      <c r="J12" s="78"/>
      <c r="K12" s="95"/>
      <c r="L12" s="72"/>
      <c r="M12" s="72">
        <v>29</v>
      </c>
      <c r="N12" s="73">
        <v>35</v>
      </c>
      <c r="P12" s="72" t="s">
        <v>188</v>
      </c>
      <c r="Q12" s="73" t="s">
        <v>329</v>
      </c>
      <c r="R12" s="72">
        <v>25</v>
      </c>
      <c r="S12" s="86">
        <f>17*25</f>
        <v>425</v>
      </c>
      <c r="U12" s="74" t="s">
        <v>188</v>
      </c>
      <c r="V12" s="78">
        <v>91</v>
      </c>
      <c r="W12" s="72">
        <v>27</v>
      </c>
      <c r="X12" s="78">
        <v>118</v>
      </c>
      <c r="Y12" s="72">
        <v>675</v>
      </c>
      <c r="Z12" s="72">
        <v>2950</v>
      </c>
    </row>
    <row r="13" spans="1:26" ht="18.75" x14ac:dyDescent="0.3">
      <c r="A13" t="s">
        <v>38</v>
      </c>
      <c r="B13" t="s">
        <v>39</v>
      </c>
      <c r="C13" s="65" t="s">
        <v>87</v>
      </c>
      <c r="D13" s="65">
        <v>3</v>
      </c>
      <c r="G13" s="74" t="s">
        <v>283</v>
      </c>
      <c r="H13" s="65"/>
      <c r="I13" s="72"/>
      <c r="J13" s="78"/>
      <c r="K13" s="95"/>
      <c r="L13" s="72" t="s">
        <v>338</v>
      </c>
      <c r="M13" s="72" t="s">
        <v>343</v>
      </c>
      <c r="N13" s="73">
        <v>33</v>
      </c>
      <c r="P13" s="72" t="s">
        <v>126</v>
      </c>
      <c r="Q13" s="73" t="s">
        <v>330</v>
      </c>
      <c r="R13" s="72">
        <v>15</v>
      </c>
      <c r="S13" s="86">
        <f>61*15</f>
        <v>915</v>
      </c>
      <c r="U13" s="74" t="s">
        <v>126</v>
      </c>
      <c r="V13" s="78">
        <v>41</v>
      </c>
      <c r="W13" s="72">
        <v>202</v>
      </c>
      <c r="X13" s="78">
        <v>243</v>
      </c>
      <c r="Y13" s="72">
        <v>3030</v>
      </c>
      <c r="Z13" s="72">
        <v>3645</v>
      </c>
    </row>
    <row r="14" spans="1:26" ht="18.75" x14ac:dyDescent="0.3">
      <c r="A14" t="s">
        <v>40</v>
      </c>
      <c r="B14" t="s">
        <v>41</v>
      </c>
      <c r="C14" s="65" t="s">
        <v>87</v>
      </c>
      <c r="D14" s="65">
        <v>3</v>
      </c>
      <c r="G14" s="74" t="s">
        <v>284</v>
      </c>
      <c r="H14" s="78"/>
      <c r="I14" s="72" t="s">
        <v>336</v>
      </c>
      <c r="J14" s="78" t="s">
        <v>326</v>
      </c>
      <c r="K14" s="95"/>
      <c r="L14" s="72" t="s">
        <v>339</v>
      </c>
      <c r="M14" s="72"/>
      <c r="N14" s="73" t="s">
        <v>348</v>
      </c>
      <c r="P14" s="72" t="s">
        <v>187</v>
      </c>
      <c r="Q14" s="73" t="s">
        <v>331</v>
      </c>
      <c r="R14" s="72">
        <v>22</v>
      </c>
      <c r="S14" s="86">
        <f>144*22</f>
        <v>3168</v>
      </c>
      <c r="U14" s="74" t="s">
        <v>187</v>
      </c>
      <c r="V14" s="78">
        <v>0</v>
      </c>
      <c r="W14" s="72">
        <v>293</v>
      </c>
      <c r="X14" s="78">
        <v>293</v>
      </c>
      <c r="Y14" s="72">
        <v>6446</v>
      </c>
      <c r="Z14" s="72">
        <v>6446</v>
      </c>
    </row>
    <row r="15" spans="1:26" ht="18.75" x14ac:dyDescent="0.3">
      <c r="A15" t="s">
        <v>42</v>
      </c>
      <c r="B15" t="s">
        <v>43</v>
      </c>
      <c r="C15" s="65" t="s">
        <v>88</v>
      </c>
      <c r="D15" s="65">
        <v>5</v>
      </c>
      <c r="G15" s="74" t="s">
        <v>285</v>
      </c>
      <c r="H15" s="65">
        <v>3</v>
      </c>
      <c r="I15" s="72">
        <v>2</v>
      </c>
      <c r="J15" s="78" t="s">
        <v>337</v>
      </c>
      <c r="K15" s="95"/>
      <c r="L15" s="72" t="s">
        <v>340</v>
      </c>
      <c r="M15" s="72" t="s">
        <v>344</v>
      </c>
      <c r="N15" s="73" t="s">
        <v>349</v>
      </c>
      <c r="P15" s="72" t="s">
        <v>224</v>
      </c>
      <c r="Q15" s="73">
        <v>0</v>
      </c>
      <c r="R15" s="72">
        <v>15</v>
      </c>
      <c r="S15" s="86">
        <v>0</v>
      </c>
      <c r="U15" s="74" t="s">
        <v>224</v>
      </c>
      <c r="V15" s="78">
        <v>0</v>
      </c>
      <c r="W15" s="72">
        <v>162</v>
      </c>
      <c r="X15" s="78">
        <v>162</v>
      </c>
      <c r="Y15" s="72">
        <v>2430</v>
      </c>
      <c r="Z15" s="72">
        <v>2430</v>
      </c>
    </row>
    <row r="16" spans="1:26" ht="21" x14ac:dyDescent="0.35">
      <c r="A16" t="s">
        <v>44</v>
      </c>
      <c r="B16" t="s">
        <v>45</v>
      </c>
      <c r="C16" s="65" t="s">
        <v>88</v>
      </c>
      <c r="D16" s="65">
        <v>2</v>
      </c>
      <c r="G16" s="74" t="s">
        <v>286</v>
      </c>
      <c r="H16" s="65" t="s">
        <v>335</v>
      </c>
      <c r="I16" s="72"/>
      <c r="J16" s="78" t="s">
        <v>346</v>
      </c>
      <c r="K16" s="95"/>
      <c r="L16" s="72" t="s">
        <v>341</v>
      </c>
      <c r="M16" s="72" t="s">
        <v>345</v>
      </c>
      <c r="N16" s="73" t="s">
        <v>350</v>
      </c>
      <c r="P16" s="114" t="s">
        <v>332</v>
      </c>
      <c r="Q16" s="110">
        <v>238</v>
      </c>
      <c r="R16" s="109"/>
      <c r="S16" s="110">
        <f>SUM(S10:S15)</f>
        <v>4918</v>
      </c>
      <c r="U16" s="83" t="s">
        <v>294</v>
      </c>
      <c r="V16" s="92">
        <v>180</v>
      </c>
      <c r="W16" s="87">
        <v>733</v>
      </c>
      <c r="X16" s="92">
        <v>913</v>
      </c>
      <c r="Y16" s="87">
        <v>13801</v>
      </c>
      <c r="Z16" s="87">
        <v>17921</v>
      </c>
    </row>
    <row r="17" spans="1:21" ht="21" x14ac:dyDescent="0.35">
      <c r="A17" t="s">
        <v>46</v>
      </c>
      <c r="B17" t="s">
        <v>24</v>
      </c>
      <c r="C17" s="65" t="s">
        <v>89</v>
      </c>
      <c r="D17" s="65">
        <v>3</v>
      </c>
      <c r="G17" s="75" t="s">
        <v>287</v>
      </c>
      <c r="H17" s="67"/>
      <c r="I17" s="76"/>
      <c r="J17" s="77"/>
      <c r="K17" s="96"/>
      <c r="L17" s="76">
        <v>5</v>
      </c>
      <c r="M17" s="76">
        <v>30</v>
      </c>
      <c r="N17" s="77">
        <v>35</v>
      </c>
      <c r="P17" s="72" t="s">
        <v>333</v>
      </c>
      <c r="Q17" s="111">
        <v>236</v>
      </c>
      <c r="R17" s="108"/>
      <c r="S17" s="111">
        <v>4981</v>
      </c>
    </row>
    <row r="18" spans="1:21" ht="21" x14ac:dyDescent="0.35">
      <c r="A18" s="1" t="s">
        <v>47</v>
      </c>
      <c r="B18" s="1" t="s">
        <v>48</v>
      </c>
      <c r="C18" s="65"/>
      <c r="D18" s="65"/>
      <c r="N18" s="115"/>
      <c r="P18" s="76" t="s">
        <v>334</v>
      </c>
      <c r="Q18" s="112">
        <v>-2</v>
      </c>
      <c r="R18" s="108"/>
      <c r="S18" s="113">
        <f>S16-S17</f>
        <v>-63</v>
      </c>
    </row>
    <row r="19" spans="1:21" x14ac:dyDescent="0.25">
      <c r="A19" t="s">
        <v>49</v>
      </c>
      <c r="B19" t="s">
        <v>50</v>
      </c>
      <c r="C19" s="65" t="s">
        <v>90</v>
      </c>
      <c r="D19" s="65">
        <v>3</v>
      </c>
    </row>
    <row r="20" spans="1:21" x14ac:dyDescent="0.25">
      <c r="A20" t="s">
        <v>51</v>
      </c>
      <c r="B20" t="s">
        <v>52</v>
      </c>
      <c r="C20" s="65" t="s">
        <v>90</v>
      </c>
      <c r="D20" s="65">
        <v>4</v>
      </c>
    </row>
    <row r="21" spans="1:21" x14ac:dyDescent="0.25">
      <c r="A21" t="s">
        <v>53</v>
      </c>
      <c r="B21" t="s">
        <v>54</v>
      </c>
      <c r="C21" s="65" t="s">
        <v>90</v>
      </c>
      <c r="D21" s="65">
        <v>4</v>
      </c>
      <c r="Q21" s="94"/>
      <c r="R21" s="94"/>
      <c r="S21" s="94"/>
      <c r="T21" s="94"/>
      <c r="U21" s="94"/>
    </row>
    <row r="22" spans="1:21" ht="18.75" customHeight="1" x14ac:dyDescent="0.25">
      <c r="A22" t="s">
        <v>55</v>
      </c>
      <c r="B22" t="s">
        <v>56</v>
      </c>
      <c r="C22" s="65" t="s">
        <v>90</v>
      </c>
      <c r="D22" s="65">
        <v>3</v>
      </c>
      <c r="Q22" s="93"/>
      <c r="R22" s="93"/>
      <c r="S22" s="93"/>
      <c r="T22" s="93"/>
      <c r="U22" s="93"/>
    </row>
    <row r="23" spans="1:21" x14ac:dyDescent="0.25">
      <c r="A23" t="s">
        <v>57</v>
      </c>
      <c r="B23" t="s">
        <v>58</v>
      </c>
      <c r="C23" s="65" t="s">
        <v>90</v>
      </c>
      <c r="D23" s="65">
        <v>2</v>
      </c>
      <c r="Q23" s="93"/>
      <c r="R23" s="93"/>
      <c r="S23" s="93"/>
      <c r="T23" s="93"/>
      <c r="U23" s="93"/>
    </row>
    <row r="24" spans="1:21" x14ac:dyDescent="0.25">
      <c r="A24" t="s">
        <v>59</v>
      </c>
      <c r="B24" t="s">
        <v>60</v>
      </c>
      <c r="C24" s="65" t="s">
        <v>90</v>
      </c>
      <c r="D24" s="65">
        <v>2</v>
      </c>
      <c r="Q24" s="93"/>
      <c r="R24" s="93"/>
      <c r="S24" s="93"/>
      <c r="T24" s="93"/>
      <c r="U24" s="93"/>
    </row>
    <row r="25" spans="1:21" x14ac:dyDescent="0.25">
      <c r="A25" t="s">
        <v>61</v>
      </c>
      <c r="B25" t="s">
        <v>62</v>
      </c>
      <c r="C25" s="65" t="s">
        <v>81</v>
      </c>
      <c r="D25" s="65">
        <v>2</v>
      </c>
      <c r="Q25" s="93"/>
      <c r="R25" s="93"/>
      <c r="S25" s="93"/>
      <c r="T25" s="93"/>
      <c r="U25" s="93"/>
    </row>
    <row r="26" spans="1:21" x14ac:dyDescent="0.25">
      <c r="A26" t="s">
        <v>63</v>
      </c>
      <c r="B26" t="s">
        <v>24</v>
      </c>
      <c r="C26" s="65" t="s">
        <v>89</v>
      </c>
      <c r="D26" s="65">
        <v>3</v>
      </c>
      <c r="Q26" s="93"/>
      <c r="R26" s="93"/>
      <c r="S26" s="93"/>
      <c r="T26" s="93"/>
      <c r="U26" s="93"/>
    </row>
    <row r="27" spans="1:21" x14ac:dyDescent="0.25">
      <c r="A27" s="1" t="s">
        <v>64</v>
      </c>
      <c r="B27" s="1" t="s">
        <v>65</v>
      </c>
      <c r="C27" s="65"/>
      <c r="D27" s="65"/>
      <c r="Q27" s="93"/>
      <c r="R27" s="93"/>
      <c r="S27" s="93"/>
      <c r="T27" s="93"/>
      <c r="U27" s="93"/>
    </row>
    <row r="28" spans="1:21" x14ac:dyDescent="0.25">
      <c r="A28" t="s">
        <v>66</v>
      </c>
      <c r="B28" t="s">
        <v>67</v>
      </c>
      <c r="C28" s="65" t="s">
        <v>93</v>
      </c>
      <c r="D28" s="65">
        <v>6</v>
      </c>
      <c r="Q28" s="93"/>
      <c r="R28" s="93"/>
      <c r="S28" s="93"/>
      <c r="T28" s="93"/>
      <c r="U28" s="93"/>
    </row>
    <row r="29" spans="1:21" ht="45" x14ac:dyDescent="0.25">
      <c r="A29" t="s">
        <v>68</v>
      </c>
      <c r="B29" t="s">
        <v>69</v>
      </c>
      <c r="C29" s="32" t="s">
        <v>309</v>
      </c>
      <c r="D29" s="32" t="s">
        <v>310</v>
      </c>
    </row>
    <row r="30" spans="1:21" x14ac:dyDescent="0.25">
      <c r="A30" t="s">
        <v>70</v>
      </c>
      <c r="B30" t="s">
        <v>71</v>
      </c>
      <c r="C30" s="65" t="s">
        <v>81</v>
      </c>
      <c r="D30" s="65">
        <v>3</v>
      </c>
    </row>
    <row r="31" spans="1:21" x14ac:dyDescent="0.25">
      <c r="A31" t="s">
        <v>72</v>
      </c>
      <c r="B31" t="s">
        <v>24</v>
      </c>
      <c r="C31" s="65" t="s">
        <v>89</v>
      </c>
      <c r="D31" s="65">
        <v>2</v>
      </c>
    </row>
    <row r="32" spans="1:21" x14ac:dyDescent="0.25">
      <c r="A32" s="1" t="s">
        <v>73</v>
      </c>
      <c r="B32" s="1" t="s">
        <v>74</v>
      </c>
      <c r="C32"/>
      <c r="D32"/>
    </row>
    <row r="33" spans="1:4" x14ac:dyDescent="0.25">
      <c r="A33" t="s">
        <v>75</v>
      </c>
      <c r="B33" t="s">
        <v>76</v>
      </c>
      <c r="C33"/>
      <c r="D33"/>
    </row>
    <row r="34" spans="1:4" x14ac:dyDescent="0.25">
      <c r="A34" t="s">
        <v>77</v>
      </c>
      <c r="B34" t="s">
        <v>24</v>
      </c>
      <c r="C34" s="65" t="s">
        <v>91</v>
      </c>
      <c r="D34" s="65">
        <v>2</v>
      </c>
    </row>
    <row r="35" spans="1:4" x14ac:dyDescent="0.25">
      <c r="A35" s="64"/>
      <c r="B35" s="1"/>
    </row>
    <row r="36" spans="1:4" ht="18.75" customHeight="1" x14ac:dyDescent="0.25"/>
    <row r="48" spans="1:4" ht="18.75" customHeight="1" x14ac:dyDescent="0.25"/>
    <row r="62" ht="18.75" customHeight="1" x14ac:dyDescent="0.25"/>
  </sheetData>
  <mergeCells count="3">
    <mergeCell ref="H9:M9"/>
    <mergeCell ref="N9:N10"/>
    <mergeCell ref="G9:G1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7</vt:i4>
      </vt:variant>
    </vt:vector>
  </HeadingPairs>
  <TitlesOfParts>
    <vt:vector size="7" baseType="lpstr">
      <vt:lpstr>Analisi Requisiti</vt:lpstr>
      <vt:lpstr>Analisi dettaglio</vt:lpstr>
      <vt:lpstr>Progettazione</vt:lpstr>
      <vt:lpstr>Codifica</vt:lpstr>
      <vt:lpstr>Qualifica</vt:lpstr>
      <vt:lpstr>Resoconto finale</vt:lpstr>
      <vt:lpstr>tabelle forma carina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</dc:creator>
  <cp:lastModifiedBy>Fabio</cp:lastModifiedBy>
  <cp:lastPrinted>2013-12-10T23:43:21Z</cp:lastPrinted>
  <dcterms:created xsi:type="dcterms:W3CDTF">2013-12-10T14:04:32Z</dcterms:created>
  <dcterms:modified xsi:type="dcterms:W3CDTF">2014-03-10T15:37:50Z</dcterms:modified>
</cp:coreProperties>
</file>