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420" windowHeight="7530" tabRatio="787" activeTab="3"/>
  </bookViews>
  <sheets>
    <sheet name="Network_Drawing" sheetId="4" r:id="rId1"/>
    <sheet name="Network_Info" sheetId="1" r:id="rId2"/>
    <sheet name="unitop_input" sheetId="2" r:id="rId3"/>
    <sheet name="unitop_output" sheetId="5" r:id="rId4"/>
    <sheet name="unitop_output_std" sheetId="6" r:id="rId5"/>
    <sheet name="MassBalance" sheetId="8" r:id="rId6"/>
  </sheets>
  <externalReferences>
    <externalReference r:id="rId7"/>
  </externalReferences>
  <definedNames>
    <definedName name="DESIGN">[1]Filter!$B$24</definedName>
    <definedName name="DIA">[1]Filter!$B$9</definedName>
    <definedName name="MAXIMUM">[1]Filter!$B$23</definedName>
    <definedName name="NORMAL">[1]Filter!$B$25</definedName>
    <definedName name="PRESS">[1]Filter!$B$12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7" i="2" l="1"/>
  <c r="AN36" i="2"/>
  <c r="AN33" i="2"/>
  <c r="AN30" i="2"/>
  <c r="AN22" i="2"/>
  <c r="AN21" i="2"/>
  <c r="AN14" i="2"/>
  <c r="AN13" i="2"/>
  <c r="BD6" i="2"/>
  <c r="AJ15" i="2"/>
  <c r="AZ15" i="2"/>
  <c r="AZ14" i="2"/>
  <c r="AZ12" i="2"/>
  <c r="AZ11" i="2"/>
  <c r="AZ24" i="2"/>
  <c r="AZ23" i="2"/>
  <c r="AZ22" i="2"/>
  <c r="AZ21" i="2"/>
  <c r="AZ20" i="2"/>
  <c r="AZ19" i="2"/>
  <c r="AZ18" i="2"/>
  <c r="AZ17" i="2"/>
  <c r="AZ13" i="2"/>
  <c r="AZ6" i="2"/>
  <c r="BD21" i="2"/>
  <c r="BD20" i="2"/>
  <c r="BD19" i="2"/>
  <c r="BD18" i="2"/>
  <c r="BD17" i="2"/>
  <c r="BD16" i="2"/>
</calcChain>
</file>

<file path=xl/sharedStrings.xml><?xml version="1.0" encoding="utf-8"?>
<sst xmlns="http://schemas.openxmlformats.org/spreadsheetml/2006/main" count="2122" uniqueCount="804">
  <si>
    <t>Unit Name</t>
  </si>
  <si>
    <t>Unit Type</t>
  </si>
  <si>
    <t>Feed</t>
  </si>
  <si>
    <t>Feed Stream</t>
  </si>
  <si>
    <t>Product Stream</t>
  </si>
  <si>
    <t>Waste Stream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</si>
  <si>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</si>
  <si>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</si>
  <si>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</si>
  <si>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</si>
  <si>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</si>
  <si>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</si>
  <si>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</si>
  <si>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</si>
  <si>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</si>
  <si>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</si>
  <si>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Stream Name</t>
  </si>
  <si>
    <t>Source</t>
  </si>
  <si>
    <t>Dest</t>
  </si>
  <si>
    <t>Mixer</t>
  </si>
  <si>
    <t>bc</t>
  </si>
  <si>
    <t>SF</t>
  </si>
  <si>
    <t>cd</t>
  </si>
  <si>
    <t>Lamella</t>
  </si>
  <si>
    <t>de</t>
  </si>
  <si>
    <t>CF</t>
  </si>
  <si>
    <t>fg</t>
  </si>
  <si>
    <t>K</t>
  </si>
  <si>
    <t>L</t>
  </si>
  <si>
    <t>M</t>
  </si>
  <si>
    <t>Splitter</t>
  </si>
  <si>
    <t>hi</t>
  </si>
  <si>
    <t>ij</t>
  </si>
  <si>
    <t>jk</t>
  </si>
  <si>
    <t>kl</t>
  </si>
  <si>
    <t>lm</t>
  </si>
  <si>
    <t>WasteOut</t>
  </si>
  <si>
    <t>MMF</t>
  </si>
  <si>
    <t>HydratedLime</t>
  </si>
  <si>
    <t>LimeStone</t>
  </si>
  <si>
    <t>EDI</t>
  </si>
  <si>
    <t>O2</t>
  </si>
  <si>
    <t>ProductOut</t>
  </si>
  <si>
    <t>N</t>
  </si>
  <si>
    <t>Solve Order</t>
  </si>
  <si>
    <t>Tear Stream</t>
  </si>
  <si>
    <t>Source Node</t>
  </si>
  <si>
    <t>Source Stream</t>
  </si>
  <si>
    <t>Flow</t>
  </si>
  <si>
    <t>flow</t>
  </si>
  <si>
    <t>Temperature</t>
  </si>
  <si>
    <t>Pressure</t>
  </si>
  <si>
    <t>Calcium</t>
  </si>
  <si>
    <t>ca</t>
  </si>
  <si>
    <t>Magnesium</t>
  </si>
  <si>
    <t>mg</t>
  </si>
  <si>
    <t>Sodium</t>
  </si>
  <si>
    <t>na</t>
  </si>
  <si>
    <t>Ammonia</t>
  </si>
  <si>
    <t>nh4</t>
  </si>
  <si>
    <t>Barium</t>
  </si>
  <si>
    <t>ba</t>
  </si>
  <si>
    <t>Strontium</t>
  </si>
  <si>
    <t>sr</t>
  </si>
  <si>
    <t>Iron</t>
  </si>
  <si>
    <t>fe</t>
  </si>
  <si>
    <t>Maganese</t>
  </si>
  <si>
    <t>mn</t>
  </si>
  <si>
    <t>Copper</t>
  </si>
  <si>
    <t>cu</t>
  </si>
  <si>
    <t>Aluminium</t>
  </si>
  <si>
    <t>al</t>
  </si>
  <si>
    <t>Sulfate</t>
  </si>
  <si>
    <t>so4</t>
  </si>
  <si>
    <t>Chloride</t>
  </si>
  <si>
    <t>cl</t>
  </si>
  <si>
    <t>Fluoride</t>
  </si>
  <si>
    <t>f</t>
  </si>
  <si>
    <t>Nitrate</t>
  </si>
  <si>
    <t>no3</t>
  </si>
  <si>
    <t>Bromide</t>
  </si>
  <si>
    <t>br</t>
  </si>
  <si>
    <t>Phosphate</t>
  </si>
  <si>
    <t>po4</t>
  </si>
  <si>
    <t>Boron</t>
  </si>
  <si>
    <t>b</t>
  </si>
  <si>
    <t>Silica</t>
  </si>
  <si>
    <t>Hydrogen Sulfide</t>
  </si>
  <si>
    <t>h2s</t>
  </si>
  <si>
    <t>Bicarbonate</t>
  </si>
  <si>
    <t>hco3</t>
  </si>
  <si>
    <t>Carbon Dioxide</t>
  </si>
  <si>
    <t>co2</t>
  </si>
  <si>
    <t>Carbonate</t>
  </si>
  <si>
    <t>co3</t>
  </si>
  <si>
    <t>TSS</t>
  </si>
  <si>
    <t>tss</t>
  </si>
  <si>
    <t>TOC</t>
  </si>
  <si>
    <t>toc</t>
  </si>
  <si>
    <t>DOC</t>
  </si>
  <si>
    <t>doc</t>
  </si>
  <si>
    <t>TKN</t>
  </si>
  <si>
    <t>tkn</t>
  </si>
  <si>
    <t>COD</t>
  </si>
  <si>
    <t>cod</t>
  </si>
  <si>
    <t>Turbidity</t>
  </si>
  <si>
    <t>turbidity</t>
  </si>
  <si>
    <t>Color</t>
  </si>
  <si>
    <t>color</t>
  </si>
  <si>
    <t>M-Alkalinity</t>
  </si>
  <si>
    <t>malk</t>
  </si>
  <si>
    <t xml:space="preserve">pH </t>
  </si>
  <si>
    <t>ph</t>
  </si>
  <si>
    <t>unitop</t>
  </si>
  <si>
    <t>feed</t>
  </si>
  <si>
    <t>Unitop Type</t>
  </si>
  <si>
    <t>unitop Name</t>
  </si>
  <si>
    <t>name</t>
  </si>
  <si>
    <t>product</t>
  </si>
  <si>
    <t>waste</t>
  </si>
  <si>
    <t>Area</t>
  </si>
  <si>
    <t>Volume</t>
  </si>
  <si>
    <t>Flux</t>
  </si>
  <si>
    <t>Density</t>
  </si>
  <si>
    <t>Viscosity</t>
  </si>
  <si>
    <t>Voltage</t>
  </si>
  <si>
    <t>Current</t>
  </si>
  <si>
    <t>Resistivity</t>
  </si>
  <si>
    <t>Conductivity</t>
  </si>
  <si>
    <t>bar</t>
  </si>
  <si>
    <t>ppm</t>
  </si>
  <si>
    <t>m</t>
  </si>
  <si>
    <t>sqm</t>
  </si>
  <si>
    <t>kg/hr</t>
  </si>
  <si>
    <t>cP</t>
  </si>
  <si>
    <t>kJ/kg C</t>
  </si>
  <si>
    <t>Volts</t>
  </si>
  <si>
    <t>Amp</t>
  </si>
  <si>
    <t>uS/cm</t>
  </si>
  <si>
    <t>min</t>
  </si>
  <si>
    <t>Length</t>
  </si>
  <si>
    <t>IonicCon</t>
  </si>
  <si>
    <t>HeatCapacity</t>
  </si>
  <si>
    <t>LatentHeat</t>
  </si>
  <si>
    <t xml:space="preserve">kJ/kg  </t>
  </si>
  <si>
    <t>kW</t>
  </si>
  <si>
    <t>Time</t>
  </si>
  <si>
    <t>Application</t>
  </si>
  <si>
    <t>application</t>
  </si>
  <si>
    <t>Feed Water</t>
  </si>
  <si>
    <t>fwtype</t>
  </si>
  <si>
    <t>Recovery</t>
  </si>
  <si>
    <t>recovery</t>
  </si>
  <si>
    <t>O</t>
  </si>
  <si>
    <t>P</t>
  </si>
  <si>
    <t>Q</t>
  </si>
  <si>
    <t xml:space="preserve">Clarifier Sludge Blowdown </t>
  </si>
  <si>
    <t>Chemical Selection</t>
  </si>
  <si>
    <t>Al2(SO4)3</t>
  </si>
  <si>
    <t xml:space="preserve">% of Sludge as fixed soils </t>
  </si>
  <si>
    <t>Fixed Soil Specific Gravity</t>
  </si>
  <si>
    <t>Volatile Soil Specific Gravity</t>
  </si>
  <si>
    <t>Clarifier Diameter</t>
  </si>
  <si>
    <t>Clarifier Active Depth</t>
  </si>
  <si>
    <t xml:space="preserve">Clarifier Flocculation Zone Area to total Area (%) </t>
  </si>
  <si>
    <t>clarifier_sludge_blowdown</t>
  </si>
  <si>
    <t>chemical_selection</t>
  </si>
  <si>
    <t>Kg dry sludge/kg Al2(SO4)3 coagulant</t>
  </si>
  <si>
    <t>dry_sludge_per_chemical_dosage</t>
  </si>
  <si>
    <t>sludge_fixed_soils</t>
  </si>
  <si>
    <t>fixed_soil_sg</t>
  </si>
  <si>
    <t>volatile_soil_sg</t>
  </si>
  <si>
    <t>clarifier_dia</t>
  </si>
  <si>
    <t>clarifier_active_depth</t>
  </si>
  <si>
    <t>clarifier_flocculation_area_to_total_area</t>
  </si>
  <si>
    <t>Filter Type</t>
  </si>
  <si>
    <t>filter_type</t>
  </si>
  <si>
    <t>Flow per TIE</t>
  </si>
  <si>
    <t>flow_per_tie</t>
  </si>
  <si>
    <t>Split Fraction</t>
  </si>
  <si>
    <t>Total Design Flow rate</t>
  </si>
  <si>
    <t>Total Maximum Flow rate</t>
  </si>
  <si>
    <t>tot_max_flow</t>
  </si>
  <si>
    <t>Total number of installed unit(s), Optional</t>
  </si>
  <si>
    <t>tot_units</t>
  </si>
  <si>
    <t>Unit(s) in service, normally (Optional)</t>
  </si>
  <si>
    <t>service_units</t>
  </si>
  <si>
    <t>Inlet Total Suspended Solids, Optional</t>
  </si>
  <si>
    <t>inlet_tss</t>
  </si>
  <si>
    <t>Inlet Total Organic Carbon, Optional</t>
  </si>
  <si>
    <t>inlet_toc</t>
  </si>
  <si>
    <t>Inlet Chlorine, Optional</t>
  </si>
  <si>
    <t>inlet_chlorine</t>
  </si>
  <si>
    <t>Media Bed Freeboard</t>
  </si>
  <si>
    <t>free_board</t>
  </si>
  <si>
    <t>Back wash Temp, High</t>
  </si>
  <si>
    <t>bw_temp_high</t>
  </si>
  <si>
    <t>Back wash Temp, Low</t>
  </si>
  <si>
    <t>bw_temp_low</t>
  </si>
  <si>
    <t>Post back wash rinse</t>
  </si>
  <si>
    <t>post_bw_rinse</t>
  </si>
  <si>
    <t>Yes</t>
  </si>
  <si>
    <t>Air Scour</t>
  </si>
  <si>
    <t>airscour</t>
  </si>
  <si>
    <t>No</t>
  </si>
  <si>
    <t>Sub surface wash</t>
  </si>
  <si>
    <t>ssw</t>
  </si>
  <si>
    <t>Design Pressure</t>
  </si>
  <si>
    <t>design_pressure</t>
  </si>
  <si>
    <t>Corrosion allowance (Optional)</t>
  </si>
  <si>
    <t>corr_allowance</t>
  </si>
  <si>
    <t>Choice of lining</t>
  </si>
  <si>
    <t>lining_type</t>
  </si>
  <si>
    <t>Plasite</t>
  </si>
  <si>
    <t>Outer Diameter</t>
  </si>
  <si>
    <t>outer_dia</t>
  </si>
  <si>
    <t>Tan length</t>
  </si>
  <si>
    <t>tan_length</t>
  </si>
  <si>
    <t>Head Type</t>
  </si>
  <si>
    <t>head_type</t>
  </si>
  <si>
    <t>ASME F&amp;D</t>
  </si>
  <si>
    <t>Sand Depth</t>
  </si>
  <si>
    <t>sand_depth</t>
  </si>
  <si>
    <t>Anthracite Depth</t>
  </si>
  <si>
    <t>anthracite_depth</t>
  </si>
  <si>
    <t>Garnet Depth</t>
  </si>
  <si>
    <t>garnet_depth</t>
  </si>
  <si>
    <t>Sub Fill Type</t>
  </si>
  <si>
    <t>subfill_type</t>
  </si>
  <si>
    <t>Carbon</t>
  </si>
  <si>
    <t>Green Sand Load</t>
  </si>
  <si>
    <t>greensand_load</t>
  </si>
  <si>
    <t>Anthracite Cap</t>
  </si>
  <si>
    <t>anthracite_cap</t>
  </si>
  <si>
    <t>Yes/No</t>
  </si>
  <si>
    <t>Shell Joint efficiency</t>
  </si>
  <si>
    <t>shelljoint_eff</t>
  </si>
  <si>
    <t>Head Joint efficiency</t>
  </si>
  <si>
    <t>headjoint_eff</t>
  </si>
  <si>
    <t>CO2 add</t>
  </si>
  <si>
    <t>co2_add</t>
  </si>
  <si>
    <t>Ca(OH)2</t>
  </si>
  <si>
    <t>caoh2</t>
  </si>
  <si>
    <t>NaOH</t>
  </si>
  <si>
    <t>naoh</t>
  </si>
  <si>
    <t>Remineralization Bypass</t>
  </si>
  <si>
    <t>remin_bypass</t>
  </si>
  <si>
    <t>Reactive CO2/H2SO4</t>
  </si>
  <si>
    <t>reactive_co2_by_h2so4</t>
  </si>
  <si>
    <t>CO2 Stream 1A</t>
  </si>
  <si>
    <t>co2_add_1a</t>
  </si>
  <si>
    <t>CO2 Stream 1B</t>
  </si>
  <si>
    <t>co2_add_1b</t>
  </si>
  <si>
    <t>H2SO4</t>
  </si>
  <si>
    <t>h2so4</t>
  </si>
  <si>
    <t>Reactor Length</t>
  </si>
  <si>
    <t>reactor_length</t>
  </si>
  <si>
    <t>Reactor Width</t>
  </si>
  <si>
    <t>reactor_width</t>
  </si>
  <si>
    <t>Assumed Bed depth</t>
  </si>
  <si>
    <t>bed_depth_assumed</t>
  </si>
  <si>
    <t>Reduction in Finshed bed depth</t>
  </si>
  <si>
    <t>finished_bed_depth_reduction</t>
  </si>
  <si>
    <t>Number of Spare Units (N + )</t>
  </si>
  <si>
    <t>no_spare_units</t>
  </si>
  <si>
    <t xml:space="preserve">Assumed CaCO3 purity </t>
  </si>
  <si>
    <t>caco3_purity</t>
  </si>
  <si>
    <t>Assumed CaCO3 specific gravity</t>
  </si>
  <si>
    <t>caco3_sg</t>
  </si>
  <si>
    <t>Co- Current Flow</t>
  </si>
  <si>
    <t>co_current</t>
  </si>
  <si>
    <t>RO permeate softening</t>
  </si>
  <si>
    <t>ro_perm_soft</t>
  </si>
  <si>
    <t>3X-HH Stack</t>
  </si>
  <si>
    <t>hhard</t>
  </si>
  <si>
    <t xml:space="preserve">Target Resistivity </t>
  </si>
  <si>
    <t>target_resistivity</t>
  </si>
  <si>
    <t>Flow per stack</t>
  </si>
  <si>
    <t>flowperstack</t>
  </si>
  <si>
    <t xml:space="preserve">Target Silica </t>
  </si>
  <si>
    <t>target_silica</t>
  </si>
  <si>
    <t xml:space="preserve">Rectifier efficiency </t>
  </si>
  <si>
    <t>rect_eff</t>
  </si>
  <si>
    <t xml:space="preserve">Recifier DC output </t>
  </si>
  <si>
    <t>rect_dc_volt</t>
  </si>
  <si>
    <t>Feed Pressure</t>
  </si>
  <si>
    <t>feed_pressure</t>
  </si>
  <si>
    <t>tower_diameter</t>
  </si>
  <si>
    <t>o2_in_stage1</t>
  </si>
  <si>
    <t>n2_in_stage1</t>
  </si>
  <si>
    <t>co2_in_stage1</t>
  </si>
  <si>
    <t>Outlet O2 Stage 2</t>
  </si>
  <si>
    <t>o2_out_stage2</t>
  </si>
  <si>
    <t>Stage-1 Tower Packing Depth</t>
  </si>
  <si>
    <t>pack_depth_stage_1</t>
  </si>
  <si>
    <t>Stage-1 Inlet to Packing Height</t>
  </si>
  <si>
    <t>inlet_to_packheight</t>
  </si>
  <si>
    <t>Stage-1 Inlet to Upper Head T.L.</t>
  </si>
  <si>
    <t>inlet_to_upperhead</t>
  </si>
  <si>
    <t>Stage-2 Tower Packing Depth</t>
  </si>
  <si>
    <t>pack_depth_stage_2</t>
  </si>
  <si>
    <t>Stage-2 Loop Seal Height</t>
  </si>
  <si>
    <t>loop_seal_height</t>
  </si>
  <si>
    <t>Clearwell Retention Time</t>
  </si>
  <si>
    <t>ret_time</t>
  </si>
  <si>
    <t>Clearwell Straight Side Height</t>
  </si>
  <si>
    <t>clearwell_straight_height</t>
  </si>
  <si>
    <t>Pump Outlet Diameter</t>
  </si>
  <si>
    <t>pump_out_dia</t>
  </si>
  <si>
    <t>Low-Low Level alarm</t>
  </si>
  <si>
    <t>lll_alarm</t>
  </si>
  <si>
    <t>Low Level alarm</t>
  </si>
  <si>
    <t>ll_alarm</t>
  </si>
  <si>
    <t>High Level alarm</t>
  </si>
  <si>
    <t>hl_alarm</t>
  </si>
  <si>
    <t>Inlet Diameter</t>
  </si>
  <si>
    <t>inlet_dia</t>
  </si>
  <si>
    <t>Overflow</t>
  </si>
  <si>
    <t>overflow</t>
  </si>
  <si>
    <t>Skirt Straight Side Height</t>
  </si>
  <si>
    <t>skirt_straight_height</t>
  </si>
  <si>
    <t xml:space="preserve">CO2 Concentration Out </t>
  </si>
  <si>
    <t>co2_out</t>
  </si>
  <si>
    <t>temp</t>
  </si>
  <si>
    <t xml:space="preserve">Liquid Loading Rate   </t>
  </si>
  <si>
    <t>liq_load</t>
  </si>
  <si>
    <t xml:space="preserve">a </t>
  </si>
  <si>
    <t>a</t>
  </si>
  <si>
    <t xml:space="preserve">c </t>
  </si>
  <si>
    <t>c</t>
  </si>
  <si>
    <t>d</t>
  </si>
  <si>
    <t>e</t>
  </si>
  <si>
    <t xml:space="preserve">Clearwell Retention Time       
</t>
  </si>
  <si>
    <t xml:space="preserve">Turndown Ratio                         </t>
  </si>
  <si>
    <t>turndown_ratio</t>
  </si>
  <si>
    <t>Tower Height</t>
  </si>
  <si>
    <t>tow_height</t>
  </si>
  <si>
    <t>Clearwell Height</t>
  </si>
  <si>
    <t>clear_height</t>
  </si>
  <si>
    <t xml:space="preserve">Packing Support Grating Height </t>
  </si>
  <si>
    <t>pack_supp_grat_height</t>
  </si>
  <si>
    <t>Overflow Nozzle Diameter</t>
  </si>
  <si>
    <t>overflow_nozz_dia</t>
  </si>
  <si>
    <t xml:space="preserve">Inlet Header Distributor Size </t>
  </si>
  <si>
    <t>inlet_header_size</t>
  </si>
  <si>
    <t xml:space="preserve">Spray Nozzle Height </t>
  </si>
  <si>
    <t>spray_nozzle_height</t>
  </si>
  <si>
    <t>Fan Size</t>
  </si>
  <si>
    <t>fan_size</t>
  </si>
  <si>
    <t>split Fraction</t>
  </si>
  <si>
    <t>Potassium</t>
  </si>
  <si>
    <t>k</t>
  </si>
  <si>
    <t>press</t>
  </si>
  <si>
    <t>tot_design_flow</t>
  </si>
  <si>
    <t>Refill Time</t>
  </si>
  <si>
    <t>Subsurface Wash Time</t>
  </si>
  <si>
    <t>Backwash Time</t>
  </si>
  <si>
    <t>Rinse Time</t>
  </si>
  <si>
    <t>Na</t>
  </si>
  <si>
    <t>Ca</t>
  </si>
  <si>
    <t>Mg</t>
  </si>
  <si>
    <t>HCO3</t>
  </si>
  <si>
    <t>CO3</t>
  </si>
  <si>
    <t>CO2</t>
  </si>
  <si>
    <t>Cl</t>
  </si>
  <si>
    <t>SO4</t>
  </si>
  <si>
    <t>Tower Diameter</t>
  </si>
  <si>
    <t>sio2</t>
  </si>
  <si>
    <t>Volume Flow</t>
  </si>
  <si>
    <t>AC Power</t>
  </si>
  <si>
    <t>DC Power</t>
  </si>
  <si>
    <t>AC Energy</t>
  </si>
  <si>
    <t>cum</t>
  </si>
  <si>
    <t>gal/sqft-min</t>
  </si>
  <si>
    <t>kg/cum</t>
  </si>
  <si>
    <t>MOhm-cm</t>
  </si>
  <si>
    <t>kWhr</t>
  </si>
  <si>
    <t>kWhr/1000gal</t>
  </si>
  <si>
    <t>ac</t>
  </si>
  <si>
    <t>ac,bc</t>
  </si>
  <si>
    <t>Hydrated Lime</t>
  </si>
  <si>
    <t>Limestone</t>
  </si>
  <si>
    <t>IX</t>
  </si>
  <si>
    <t>RO</t>
  </si>
  <si>
    <t>ef</t>
  </si>
  <si>
    <t>gh</t>
  </si>
  <si>
    <t xml:space="preserve">O2 </t>
  </si>
  <si>
    <t>no</t>
  </si>
  <si>
    <t>R</t>
  </si>
  <si>
    <t>kp</t>
  </si>
  <si>
    <t>pq</t>
  </si>
  <si>
    <t>pr</t>
  </si>
  <si>
    <t>pq,pr</t>
  </si>
  <si>
    <t>S</t>
  </si>
  <si>
    <t>T</t>
  </si>
  <si>
    <t>U</t>
  </si>
  <si>
    <t>et</t>
  </si>
  <si>
    <t>ds</t>
  </si>
  <si>
    <t>fu</t>
  </si>
  <si>
    <t>V</t>
  </si>
  <si>
    <t>lv</t>
  </si>
  <si>
    <t>Non-MBR</t>
  </si>
  <si>
    <t>Surface Water</t>
  </si>
  <si>
    <t>Loading Rate</t>
  </si>
  <si>
    <t>loading_rate</t>
  </si>
  <si>
    <t>backwash_time</t>
  </si>
  <si>
    <t>Drain Time (Optional)</t>
  </si>
  <si>
    <t>drain_time</t>
  </si>
  <si>
    <t>Refill Time (Optional)</t>
  </si>
  <si>
    <t>refill_time</t>
  </si>
  <si>
    <t>Rinse Time (Optional)</t>
  </si>
  <si>
    <t>rinse_time</t>
  </si>
  <si>
    <t>Subsurface Wash Time (Optional)</t>
  </si>
  <si>
    <t>ssw_time</t>
  </si>
  <si>
    <t>Rinse flow to be maintained same as service flow</t>
  </si>
  <si>
    <t>rinse_serviceflow</t>
  </si>
  <si>
    <t>Rinse water recycled to feed</t>
  </si>
  <si>
    <t>rinse_feed</t>
  </si>
  <si>
    <t>Drain Time</t>
  </si>
  <si>
    <t>Whether rinse flow is same as service flow?</t>
  </si>
  <si>
    <t>Whether rinse flow is recycled?</t>
  </si>
  <si>
    <t>RO.Zs 05-40</t>
  </si>
  <si>
    <t>Remineralization Type</t>
  </si>
  <si>
    <t>remin_type</t>
  </si>
  <si>
    <t>gravity</t>
  </si>
  <si>
    <t>System  Recovery</t>
  </si>
  <si>
    <t>recovery_stg1</t>
  </si>
  <si>
    <t>Element Type</t>
  </si>
  <si>
    <t>element_type</t>
  </si>
  <si>
    <t>BWRO</t>
  </si>
  <si>
    <t>Elements per vessel</t>
  </si>
  <si>
    <t>elementspervessel</t>
  </si>
  <si>
    <t>Average Flux</t>
  </si>
  <si>
    <t>avg_flux_stg1</t>
  </si>
  <si>
    <t>Element Area</t>
  </si>
  <si>
    <t>membrane_area</t>
  </si>
  <si>
    <t>Element Age</t>
  </si>
  <si>
    <t>element_age</t>
  </si>
  <si>
    <t>Flux Annual percent change</t>
  </si>
  <si>
    <t>flux_change</t>
  </si>
  <si>
    <t>Salt passage  Annual percent change</t>
  </si>
  <si>
    <t>saltpassage_change</t>
  </si>
  <si>
    <t>Pump Efficiency</t>
  </si>
  <si>
    <t>pump_eff</t>
  </si>
  <si>
    <t>ca_rej</t>
  </si>
  <si>
    <t>mg_rej</t>
  </si>
  <si>
    <t>na_rej</t>
  </si>
  <si>
    <t>k_rej</t>
  </si>
  <si>
    <t>NH4</t>
  </si>
  <si>
    <t>nh4_rej</t>
  </si>
  <si>
    <t>Ba</t>
  </si>
  <si>
    <t>ba_rej</t>
  </si>
  <si>
    <t>Sr</t>
  </si>
  <si>
    <t>sr_rej</t>
  </si>
  <si>
    <t>Fe</t>
  </si>
  <si>
    <t>fe_rej</t>
  </si>
  <si>
    <t>Mn</t>
  </si>
  <si>
    <t>mn_rej</t>
  </si>
  <si>
    <t>so4_rej</t>
  </si>
  <si>
    <t>cl_rej</t>
  </si>
  <si>
    <t>f_rej</t>
  </si>
  <si>
    <t>NO3</t>
  </si>
  <si>
    <t>no3_rej</t>
  </si>
  <si>
    <t>Br</t>
  </si>
  <si>
    <t>br_rej</t>
  </si>
  <si>
    <t>PO4</t>
  </si>
  <si>
    <t>po4_rej</t>
  </si>
  <si>
    <t>b_rej</t>
  </si>
  <si>
    <t>sio2_rej</t>
  </si>
  <si>
    <t>H2S</t>
  </si>
  <si>
    <t>h2s_rej</t>
  </si>
  <si>
    <t>hco3_rej</t>
  </si>
  <si>
    <t>co2_rej</t>
  </si>
  <si>
    <t>co3_rej</t>
  </si>
  <si>
    <t>Cation</t>
  </si>
  <si>
    <t>cation_res</t>
  </si>
  <si>
    <t>PFC-100 H</t>
  </si>
  <si>
    <t>Anion</t>
  </si>
  <si>
    <t>PFA-400 Cl</t>
  </si>
  <si>
    <t>Inert</t>
  </si>
  <si>
    <t>inert_res</t>
  </si>
  <si>
    <t xml:space="preserve">SAC Unit Leakage </t>
  </si>
  <si>
    <t xml:space="preserve">SBA Unit Leakage </t>
  </si>
  <si>
    <t>sba_unit_leakage</t>
  </si>
  <si>
    <t xml:space="preserve">Cation Exchange Capacity                </t>
  </si>
  <si>
    <t xml:space="preserve">Anion Exchange Capacity                </t>
  </si>
  <si>
    <t>Acid Dosage</t>
  </si>
  <si>
    <t>acid_dosage</t>
  </si>
  <si>
    <t>Caustic Dosage</t>
  </si>
  <si>
    <t>caustic_dosage</t>
  </si>
  <si>
    <t>Acid Concetration</t>
  </si>
  <si>
    <t>Acid Step 1</t>
  </si>
  <si>
    <t>acid_step_1</t>
  </si>
  <si>
    <t>Acid Step 2</t>
  </si>
  <si>
    <t>acid_step_2</t>
  </si>
  <si>
    <t xml:space="preserve">Dilute Caustic </t>
  </si>
  <si>
    <t xml:space="preserve">Concentric Caustic </t>
  </si>
  <si>
    <t>Normal Flow Rate</t>
  </si>
  <si>
    <t xml:space="preserve">normal_flow_rate </t>
  </si>
  <si>
    <t xml:space="preserve">Run Length </t>
  </si>
  <si>
    <t xml:space="preserve">Use gross flow as serviceflow </t>
  </si>
  <si>
    <t xml:space="preserve">Recycle Mixed Bed </t>
  </si>
  <si>
    <t xml:space="preserve">Inert Resins </t>
  </si>
  <si>
    <t>inert_resins</t>
  </si>
  <si>
    <t xml:space="preserve">Ambersep Resins </t>
  </si>
  <si>
    <t xml:space="preserve">Backwash Source </t>
  </si>
  <si>
    <t>backwash_source</t>
  </si>
  <si>
    <t>Influent</t>
  </si>
  <si>
    <t>Heated Caustic</t>
  </si>
  <si>
    <t xml:space="preserve">Underdrain Type </t>
  </si>
  <si>
    <t>Flat Strainer Plate</t>
  </si>
  <si>
    <t>Lining Thickness</t>
  </si>
  <si>
    <t xml:space="preserve">force bed depth cation </t>
  </si>
  <si>
    <t xml:space="preserve">force bed depth anion </t>
  </si>
  <si>
    <t xml:space="preserve">MB Diameter </t>
  </si>
  <si>
    <t>mb_diameter</t>
  </si>
  <si>
    <t>MB Freeboard</t>
  </si>
  <si>
    <t xml:space="preserve">Design Pressure </t>
  </si>
  <si>
    <t>Resin high temperature</t>
  </si>
  <si>
    <t>Regen Temperature</t>
  </si>
  <si>
    <t>regen_temperature</t>
  </si>
  <si>
    <t>Slow BW [w/ classify] %</t>
  </si>
  <si>
    <t>slow_with_classify</t>
  </si>
  <si>
    <t>Slow [w/o classify] &amp; Classify BW %</t>
  </si>
  <si>
    <t>slow_without_classify_and_classify_backwash</t>
  </si>
  <si>
    <t xml:space="preserve">Acid injection flow </t>
  </si>
  <si>
    <t>acid_injection_flow_rate_per_volume</t>
  </si>
  <si>
    <t xml:space="preserve">Caustic injection flow </t>
  </si>
  <si>
    <t>caustic_injection_flow_rate_per_volume</t>
  </si>
  <si>
    <t>Use service flow for rinse ?</t>
  </si>
  <si>
    <t>use_service_flow_for_rinse</t>
  </si>
  <si>
    <t>Model Type</t>
  </si>
  <si>
    <t>model_type</t>
  </si>
  <si>
    <t>MK-3</t>
  </si>
  <si>
    <t>Inlet O2 Stage 1</t>
  </si>
  <si>
    <t>Inlet N2 Stage 1</t>
  </si>
  <si>
    <t>Inlet CO2 Stage 1</t>
  </si>
  <si>
    <t>flow_rate_norm</t>
  </si>
  <si>
    <t>Mass Flow</t>
  </si>
  <si>
    <t>IXMB</t>
  </si>
  <si>
    <t>anion_res</t>
  </si>
  <si>
    <t>sac_unit_leakage</t>
  </si>
  <si>
    <t>sac_kgr_per_ft3</t>
  </si>
  <si>
    <t>sba_kgr_per_ft3</t>
  </si>
  <si>
    <t>acid_type</t>
  </si>
  <si>
    <t>acid_concetration</t>
  </si>
  <si>
    <t>dilute_caustic</t>
  </si>
  <si>
    <t>conc_caustic</t>
  </si>
  <si>
    <t>run_length</t>
  </si>
  <si>
    <t>use_gross_flow_as_serviceflow</t>
  </si>
  <si>
    <t>recycle_mixed_bed</t>
  </si>
  <si>
    <t>ambersep_resins</t>
  </si>
  <si>
    <t>heated_caustic</t>
  </si>
  <si>
    <t>underdrain_type</t>
  </si>
  <si>
    <t>lining_thickness</t>
  </si>
  <si>
    <t>force_bed_depth_cation</t>
  </si>
  <si>
    <t>force_bed_depth_anion</t>
  </si>
  <si>
    <t>mb_freeboard</t>
  </si>
  <si>
    <t>resin_high_temperature</t>
  </si>
  <si>
    <t>Mass</t>
  </si>
  <si>
    <t>kg</t>
  </si>
  <si>
    <t>Total Volume for all Reactors</t>
  </si>
  <si>
    <t>Average refill time</t>
  </si>
  <si>
    <t>Average Volume required /Day</t>
  </si>
  <si>
    <t>Full Bed Rinse Flow</t>
  </si>
  <si>
    <t>Drain Down Flow</t>
  </si>
  <si>
    <t>Air Mix Flow</t>
  </si>
  <si>
    <t>Fast Fill Flow</t>
  </si>
  <si>
    <t>Final Rinse Flow</t>
  </si>
  <si>
    <t>Recycle Flow</t>
  </si>
  <si>
    <t>Fast Backwash Time</t>
  </si>
  <si>
    <t>Slow Backwash Time</t>
  </si>
  <si>
    <t>Classify Backwash Time</t>
  </si>
  <si>
    <t>Settle Time</t>
  </si>
  <si>
    <t>Preheat Block Time</t>
  </si>
  <si>
    <t>Acid Injection Step 1 Time</t>
  </si>
  <si>
    <t>Acid Injection Step 2 Time</t>
  </si>
  <si>
    <t>Acid Displacement / Rinse Time</t>
  </si>
  <si>
    <t>Caustic Preheat Time</t>
  </si>
  <si>
    <t>Caustic Injection Time</t>
  </si>
  <si>
    <t>Caustic Displacement Time</t>
  </si>
  <si>
    <t>Caustic Rinse Time</t>
  </si>
  <si>
    <t>Full Bed Rinse Time</t>
  </si>
  <si>
    <t>Drain Down Time</t>
  </si>
  <si>
    <t>Air Mix Time</t>
  </si>
  <si>
    <t>Fast Fill Time</t>
  </si>
  <si>
    <t>Final Rinse Time</t>
  </si>
  <si>
    <t>Recycle Time</t>
  </si>
  <si>
    <t>Fast Backwash Volume</t>
  </si>
  <si>
    <t>Slow Backwash Volume</t>
  </si>
  <si>
    <t>Classify Backwash Volume</t>
  </si>
  <si>
    <t>Preheat Block Volume</t>
  </si>
  <si>
    <t>Acid Injection Step 1 Volume</t>
  </si>
  <si>
    <t>Acid Injection Step 2 Volume</t>
  </si>
  <si>
    <t>Acid Displacement / Rinse Volume</t>
  </si>
  <si>
    <t>Caustic Preheat Volume</t>
  </si>
  <si>
    <t>Caustic Injection Volume</t>
  </si>
  <si>
    <t>Caustic Displacement Volume</t>
  </si>
  <si>
    <t>Caustic Rinse Volume</t>
  </si>
  <si>
    <t>Full Bed Rinse Volume</t>
  </si>
  <si>
    <t>Drain Down Volume</t>
  </si>
  <si>
    <t>Final Rinse Volume</t>
  </si>
  <si>
    <t>Regeneration Time</t>
  </si>
  <si>
    <t>Regeneration Volume</t>
  </si>
  <si>
    <t>Vertical Multimedia Filter</t>
  </si>
  <si>
    <t>Unitop Name</t>
  </si>
  <si>
    <t>Co2</t>
  </si>
  <si>
    <t>TDS</t>
  </si>
  <si>
    <t>Maximum screen opening size</t>
  </si>
  <si>
    <t>500 micron</t>
  </si>
  <si>
    <t>RW Clarifier Feed Flowrate</t>
  </si>
  <si>
    <t>Clarifier Product Flow Rate</t>
  </si>
  <si>
    <t>RW Clarifier Blowdown Flowrate</t>
  </si>
  <si>
    <t>Dosage</t>
  </si>
  <si>
    <t>Hydraulic Surface Loading Rate-Based on Product Flow Rate</t>
  </si>
  <si>
    <t>Hydraulic Surface Loading Rate-Based on Feed Flow Rate</t>
  </si>
  <si>
    <t>Clarifier Flocculation Zone Area to total Area (%)</t>
  </si>
  <si>
    <t>Flocculation Zone HRT</t>
  </si>
  <si>
    <t>Total HRT</t>
  </si>
  <si>
    <t>Flocculator Cylinder Diameter</t>
  </si>
  <si>
    <t>Diameter</t>
  </si>
  <si>
    <t>Straight Shell Height</t>
  </si>
  <si>
    <t>Vessel Design Pressure</t>
  </si>
  <si>
    <t>Vessel Test Pressure</t>
  </si>
  <si>
    <t>Volume of Anthracite/Unit</t>
  </si>
  <si>
    <t>Anthracite bed depth</t>
  </si>
  <si>
    <t>Volume of Filter sand /Unit</t>
  </si>
  <si>
    <t>Filter sand bed depth</t>
  </si>
  <si>
    <t>Volume of Garnet/Unit</t>
  </si>
  <si>
    <t>Garnet bed depth</t>
  </si>
  <si>
    <t>Volume of Greensand/Unit</t>
  </si>
  <si>
    <t>Greensand bed depth</t>
  </si>
  <si>
    <t>Volume of Carbon/Unit</t>
  </si>
  <si>
    <t>Carbon bed depth</t>
  </si>
  <si>
    <t>Subfill Volume [to top of underdrain]</t>
  </si>
  <si>
    <t>Maximum Service Flow Rate per unit</t>
  </si>
  <si>
    <t>Design Service Flow Rate per unit</t>
  </si>
  <si>
    <t>Maximum Flux Rate</t>
  </si>
  <si>
    <t>Design Flux Rate</t>
  </si>
  <si>
    <t>Max Flow Rate/Media Volume</t>
  </si>
  <si>
    <t>Design Flow Rate/Media Volume</t>
  </si>
  <si>
    <t>System Recovery</t>
  </si>
  <si>
    <t>Draindown Flow</t>
  </si>
  <si>
    <t>Draindown Time</t>
  </si>
  <si>
    <t>Draindown Volume</t>
  </si>
  <si>
    <t>Air Scour Flow</t>
  </si>
  <si>
    <t>Air Scour Time</t>
  </si>
  <si>
    <t>Refill Flow</t>
  </si>
  <si>
    <t>Subsurface Wash Flow</t>
  </si>
  <si>
    <t>Subsurface Wash Volume</t>
  </si>
  <si>
    <t>Backwash Flow</t>
  </si>
  <si>
    <t>Backwash Volume</t>
  </si>
  <si>
    <t>Rinse Flow</t>
  </si>
  <si>
    <t>Rinse Volume</t>
  </si>
  <si>
    <t>Total Time</t>
  </si>
  <si>
    <t>Total Volume</t>
  </si>
  <si>
    <t>Back Wash Frequency</t>
  </si>
  <si>
    <t>Total Feed Flow Rate</t>
  </si>
  <si>
    <t>No: of Filters</t>
  </si>
  <si>
    <t>Filter DP</t>
  </si>
  <si>
    <t>Actual Flow per TIE</t>
  </si>
  <si>
    <t>Flow Rate</t>
  </si>
  <si>
    <t>Hardness</t>
  </si>
  <si>
    <t>pH</t>
  </si>
  <si>
    <t>Alkalinity</t>
  </si>
  <si>
    <t>LSI</t>
  </si>
  <si>
    <t>CO2 addition</t>
  </si>
  <si>
    <t>Ca(OH)2 addition</t>
  </si>
  <si>
    <t>NaOH addition</t>
  </si>
  <si>
    <t>CO2 Flow Rate</t>
  </si>
  <si>
    <t>Ca(OH)2 Flow Rate</t>
  </si>
  <si>
    <t>NaOH Flow Rate</t>
  </si>
  <si>
    <t>CaCO3 Consumption</t>
  </si>
  <si>
    <t>CO2 Stream 1A Flow Rate</t>
  </si>
  <si>
    <t>CO2 Stream 1B Flow Rate</t>
  </si>
  <si>
    <t>H2SO4 Flow Rate</t>
  </si>
  <si>
    <t>CaCO3 Consumption Flow Rate</t>
  </si>
  <si>
    <t>Number of Reactors</t>
  </si>
  <si>
    <t>Minimum Bed depth</t>
  </si>
  <si>
    <t>Useable Volume (with 5% wastage)</t>
  </si>
  <si>
    <t>Flowrate N-Units in Operation</t>
  </si>
  <si>
    <t>Velocity N-Units in Operation</t>
  </si>
  <si>
    <t>Contact Time N-Units in Operation</t>
  </si>
  <si>
    <t>Cleaning Volume</t>
  </si>
  <si>
    <t>Cleaning Duration</t>
  </si>
  <si>
    <t>CaCO3 Consumption/Reactor</t>
  </si>
  <si>
    <t># of Days Before filling</t>
  </si>
  <si>
    <t>Volume for each Reactor</t>
  </si>
  <si>
    <t>Treated Water Volume /Reactor/fill</t>
  </si>
  <si>
    <t>N/A</t>
  </si>
  <si>
    <t>Cation Resin Volume / Unit</t>
  </si>
  <si>
    <t>Anion Resin Volume / Unit</t>
  </si>
  <si>
    <t>Inert Resin Volume / Unit</t>
  </si>
  <si>
    <t>Resin Bed Depth - Total</t>
  </si>
  <si>
    <t>Cation Dosage - 100% h2so4</t>
  </si>
  <si>
    <t>Anion Dosage -  100% NaOH</t>
  </si>
  <si>
    <t>Cation Exchange Capacity</t>
  </si>
  <si>
    <t>Anion Exchange Capacity</t>
  </si>
  <si>
    <t>Design Flow Rate</t>
  </si>
  <si>
    <t>Run Time Between Regenerations at Design Flow Rate</t>
  </si>
  <si>
    <t>Run Time Between Regenerations at Normal Flow Rate</t>
  </si>
  <si>
    <t>Gross Throughput</t>
  </si>
  <si>
    <t>Net Throughput</t>
  </si>
  <si>
    <t>Cation Influent Load</t>
  </si>
  <si>
    <t>Anion Influent Load</t>
  </si>
  <si>
    <t>Cation Exchange Capacity / Regeneration</t>
  </si>
  <si>
    <t>Anion Exchange Capacity / Regeneration</t>
  </si>
  <si>
    <t>Normal Flux Rate</t>
  </si>
  <si>
    <t>Design Flowrate / Resin Volume</t>
  </si>
  <si>
    <t>Normal Flowrate / Resin Volume</t>
  </si>
  <si>
    <t>Acid Dosage / Regeneration 100% h2so4</t>
  </si>
  <si>
    <t>Acid Dosage / Regeneration 93% h2so4</t>
  </si>
  <si>
    <t>Caustic Dosage / Regeneration 100% NaOH</t>
  </si>
  <si>
    <t>Caustic Dosage / Regeneration 50% NaOH</t>
  </si>
  <si>
    <t>Backwash Temperature</t>
  </si>
  <si>
    <t>Preheat Temperature</t>
  </si>
  <si>
    <t>Fast Backwash Flow</t>
  </si>
  <si>
    <t>Slow Backwash Flow</t>
  </si>
  <si>
    <t>Classify Backwash Flow</t>
  </si>
  <si>
    <t>Preheat Block Flow</t>
  </si>
  <si>
    <t>Acid Injection Step 1 Flow</t>
  </si>
  <si>
    <t>Acid Injection Step 2 Flow</t>
  </si>
  <si>
    <t>Acid Displacement / Rinse Flow</t>
  </si>
  <si>
    <t>Caustic Preheat Flow</t>
  </si>
  <si>
    <t>Caustic Injection Flow</t>
  </si>
  <si>
    <t>Caustic Displacement Flow</t>
  </si>
  <si>
    <t>Caustic Rinse Flow</t>
  </si>
  <si>
    <t>Feed Flow Rate</t>
  </si>
  <si>
    <t>Permeate Flow Rate</t>
  </si>
  <si>
    <t>Concentrate Flow Rate</t>
  </si>
  <si>
    <t>Feed TDS</t>
  </si>
  <si>
    <t>Permeate TDS</t>
  </si>
  <si>
    <t>Concentrate TDS</t>
  </si>
  <si>
    <t>Pressure Vessels</t>
  </si>
  <si>
    <t>Total Elements</t>
  </si>
  <si>
    <t>Product Flow Rate</t>
  </si>
  <si>
    <t>Product Resistivity</t>
  </si>
  <si>
    <t>Product Silica guarantee level</t>
  </si>
  <si>
    <t>Predicted Silica product</t>
  </si>
  <si>
    <t>Predicted Max product sodium</t>
  </si>
  <si>
    <t>Predicted Max product chloride</t>
  </si>
  <si>
    <t>Predicted Max product sulfate</t>
  </si>
  <si>
    <t>Maximum Allowable Recovery</t>
  </si>
  <si>
    <t>No: of E-cell Stacks</t>
  </si>
  <si>
    <t>DC power</t>
  </si>
  <si>
    <t>AC power consumption</t>
  </si>
  <si>
    <t>AC energy</t>
  </si>
  <si>
    <t>Feed pressure</t>
  </si>
  <si>
    <t>Predicted Product outlet pressure</t>
  </si>
  <si>
    <t>Feed Inlet</t>
  </si>
  <si>
    <t>Concentrate Bleed</t>
  </si>
  <si>
    <t>Electrode Bleed</t>
  </si>
  <si>
    <t>Outlet O2 Stage 1</t>
  </si>
  <si>
    <t>Outlet N2 Stage 1</t>
  </si>
  <si>
    <t>Outlet N2 Stage 2</t>
  </si>
  <si>
    <t>NCG Load Stage 1</t>
  </si>
  <si>
    <t>H2O Load Stage 1</t>
  </si>
  <si>
    <t>Volume Flow Stage 1</t>
  </si>
  <si>
    <t>Vacuum Stage 1</t>
  </si>
  <si>
    <t>NCG Load Stage 2</t>
  </si>
  <si>
    <t>H2O Load Stage 2</t>
  </si>
  <si>
    <t>Volume Flow Stage 2</t>
  </si>
  <si>
    <t>Vacuum Stage 2</t>
  </si>
  <si>
    <t>Clearwell Diameter</t>
  </si>
  <si>
    <t>Clearwell Volume</t>
  </si>
  <si>
    <t>Straight Side Height Excluding Skirt</t>
  </si>
  <si>
    <t>Straight Side Height Including Skirt</t>
  </si>
  <si>
    <t>Tower + Clearwell Height</t>
  </si>
  <si>
    <t>Overall Height [indoors]</t>
  </si>
  <si>
    <t>Overall Height [outdoors]</t>
  </si>
  <si>
    <t>Packing Volume</t>
  </si>
  <si>
    <t>Packing Depth</t>
  </si>
  <si>
    <t>Design Flow</t>
  </si>
  <si>
    <t>Normal Flow</t>
  </si>
  <si>
    <t>Design Flux</t>
  </si>
  <si>
    <t>Normal Flux</t>
  </si>
  <si>
    <t>Clearwell Usable Capacity</t>
  </si>
  <si>
    <t>Clearwell Usable Depth</t>
  </si>
  <si>
    <t>Influent CO2 ppm as CaCO3</t>
  </si>
  <si>
    <t>Influent CO2 ppm as CO2</t>
  </si>
  <si>
    <t>Effluent CO2 ppm as CaCO3</t>
  </si>
  <si>
    <t>Effluent CO2 ppm as CO2</t>
  </si>
  <si>
    <t>Design [Minimum] Water Temperature</t>
  </si>
  <si>
    <t>Recommended Fan Size</t>
  </si>
  <si>
    <t>Fan Size per Flow Rate</t>
  </si>
  <si>
    <t>Manganese</t>
  </si>
  <si>
    <t>Bromium</t>
  </si>
  <si>
    <t>NTU</t>
  </si>
  <si>
    <t>CU</t>
  </si>
  <si>
    <t>-</t>
  </si>
  <si>
    <t>cum/hr</t>
  </si>
  <si>
    <t>MF1</t>
  </si>
  <si>
    <t>MF</t>
  </si>
  <si>
    <t>Lamella1</t>
  </si>
  <si>
    <t>CF1</t>
  </si>
  <si>
    <t>Hydratedlime1</t>
  </si>
  <si>
    <t>Limestone1</t>
  </si>
  <si>
    <t>MB1</t>
  </si>
  <si>
    <t>MB</t>
  </si>
  <si>
    <t>Hydratedlime</t>
  </si>
  <si>
    <t>RO1</t>
  </si>
  <si>
    <t>EDI1</t>
  </si>
  <si>
    <t>O21</t>
  </si>
  <si>
    <t>CO21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</si>
</sst>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left"/>
    </xf>
    <xf numFmtId="0" fontId="0" fillId="4" borderId="0" xfId="0" applyFill="1" applyBorder="1"/>
    <xf numFmtId="0" fontId="0" fillId="2" borderId="0" xfId="0" applyFill="1" applyAlignment="1">
      <alignment horizontal="left"/>
    </xf>
    <xf numFmtId="2" fontId="0" fillId="0" borderId="0" xfId="0" applyNumberFormat="1"/>
    <xf numFmtId="2" fontId="0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4</xdr:row>
      <xdr:rowOff>132291</xdr:rowOff>
    </xdr:from>
    <xdr:to>
      <xdr:col>1</xdr:col>
      <xdr:colOff>120650</xdr:colOff>
      <xdr:row>6</xdr:row>
      <xdr:rowOff>179916</xdr:rowOff>
    </xdr:to>
    <xdr:sp macro="" textlink="">
      <xdr:nvSpPr>
        <xdr:cNvPr id="2" name="Oval 1">
          <a:extLst>
            <a:ext uri="{FF2B5EF4-FFF2-40B4-BE49-F238E27FC236}">
              <a16:creationId xmlns="" xmlns:a16="http://schemas.microsoft.com/office/drawing/2014/main" id="{B8BCEEED-CACC-4896-9EE8-5789D4B25DFC}"/>
            </a:ext>
          </a:extLst>
        </xdr:cNvPr>
        <xdr:cNvSpPr/>
      </xdr:nvSpPr>
      <xdr:spPr>
        <a:xfrm>
          <a:off x="15875" y="894291"/>
          <a:ext cx="708025" cy="4286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Feed</a:t>
          </a:r>
        </a:p>
      </xdr:txBody>
    </xdr:sp>
    <xdr:clientData/>
  </xdr:twoCellAnchor>
  <xdr:twoCellAnchor>
    <xdr:from>
      <xdr:col>2</xdr:col>
      <xdr:colOff>445560</xdr:colOff>
      <xdr:row>8</xdr:row>
      <xdr:rowOff>130175</xdr:rowOff>
    </xdr:from>
    <xdr:to>
      <xdr:col>3</xdr:col>
      <xdr:colOff>255060</xdr:colOff>
      <xdr:row>10</xdr:row>
      <xdr:rowOff>34925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3661ED25-A431-4F5B-8404-C513EC8A9F72}"/>
            </a:ext>
          </a:extLst>
        </xdr:cNvPr>
        <xdr:cNvSpPr/>
      </xdr:nvSpPr>
      <xdr:spPr>
        <a:xfrm>
          <a:off x="1664760" y="1654175"/>
          <a:ext cx="419100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SF</a:t>
          </a:r>
        </a:p>
      </xdr:txBody>
    </xdr:sp>
    <xdr:clientData/>
  </xdr:twoCellAnchor>
  <xdr:twoCellAnchor>
    <xdr:from>
      <xdr:col>4</xdr:col>
      <xdr:colOff>76200</xdr:colOff>
      <xdr:row>8</xdr:row>
      <xdr:rowOff>133350</xdr:rowOff>
    </xdr:from>
    <xdr:to>
      <xdr:col>5</xdr:col>
      <xdr:colOff>123825</xdr:colOff>
      <xdr:row>10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10754E66-016A-432A-83AB-73BC833374FB}"/>
            </a:ext>
          </a:extLst>
        </xdr:cNvPr>
        <xdr:cNvSpPr/>
      </xdr:nvSpPr>
      <xdr:spPr>
        <a:xfrm>
          <a:off x="2514600" y="1657350"/>
          <a:ext cx="6572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Lamella</a:t>
          </a:r>
        </a:p>
      </xdr:txBody>
    </xdr:sp>
    <xdr:clientData/>
  </xdr:twoCellAnchor>
  <xdr:twoCellAnchor>
    <xdr:from>
      <xdr:col>6</xdr:col>
      <xdr:colOff>200025</xdr:colOff>
      <xdr:row>8</xdr:row>
      <xdr:rowOff>152400</xdr:rowOff>
    </xdr:from>
    <xdr:to>
      <xdr:col>7</xdr:col>
      <xdr:colOff>174625</xdr:colOff>
      <xdr:row>10</xdr:row>
      <xdr:rowOff>63500</xdr:rowOff>
    </xdr:to>
    <xdr:sp macro="" textlink="">
      <xdr:nvSpPr>
        <xdr:cNvPr id="5" name="Rectangle 4">
          <a:extLst>
            <a:ext uri="{FF2B5EF4-FFF2-40B4-BE49-F238E27FC236}">
              <a16:creationId xmlns="" xmlns:a16="http://schemas.microsoft.com/office/drawing/2014/main" id="{CE10D83E-8336-49C2-A5AF-3E3666A9C8E3}"/>
            </a:ext>
          </a:extLst>
        </xdr:cNvPr>
        <xdr:cNvSpPr/>
      </xdr:nvSpPr>
      <xdr:spPr>
        <a:xfrm>
          <a:off x="3819525" y="1676400"/>
          <a:ext cx="577850" cy="292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MMF</a:t>
          </a:r>
        </a:p>
      </xdr:txBody>
    </xdr:sp>
    <xdr:clientData/>
  </xdr:twoCellAnchor>
  <xdr:twoCellAnchor>
    <xdr:from>
      <xdr:col>7</xdr:col>
      <xdr:colOff>514350</xdr:colOff>
      <xdr:row>8</xdr:row>
      <xdr:rowOff>142875</xdr:rowOff>
    </xdr:from>
    <xdr:to>
      <xdr:col>8</xdr:col>
      <xdr:colOff>457200</xdr:colOff>
      <xdr:row>10</xdr:row>
      <xdr:rowOff>47625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5272FCAC-1E3B-4A92-9FA6-0DBC309C73CC}"/>
            </a:ext>
          </a:extLst>
        </xdr:cNvPr>
        <xdr:cNvSpPr/>
      </xdr:nvSpPr>
      <xdr:spPr>
        <a:xfrm>
          <a:off x="4781550" y="1666875"/>
          <a:ext cx="552450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CF</a:t>
          </a:r>
        </a:p>
      </xdr:txBody>
    </xdr:sp>
    <xdr:clientData/>
  </xdr:twoCellAnchor>
  <xdr:twoCellAnchor>
    <xdr:from>
      <xdr:col>9</xdr:col>
      <xdr:colOff>342899</xdr:colOff>
      <xdr:row>8</xdr:row>
      <xdr:rowOff>133350</xdr:rowOff>
    </xdr:from>
    <xdr:to>
      <xdr:col>11</xdr:col>
      <xdr:colOff>161924</xdr:colOff>
      <xdr:row>10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39CC861B-2582-4846-83D2-43FCAAEFD378}"/>
            </a:ext>
          </a:extLst>
        </xdr:cNvPr>
        <xdr:cNvSpPr/>
      </xdr:nvSpPr>
      <xdr:spPr>
        <a:xfrm>
          <a:off x="5829299" y="1657350"/>
          <a:ext cx="10382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HydratedLime</a:t>
          </a:r>
        </a:p>
      </xdr:txBody>
    </xdr:sp>
    <xdr:clientData/>
  </xdr:twoCellAnchor>
  <xdr:twoCellAnchor>
    <xdr:from>
      <xdr:col>12</xdr:col>
      <xdr:colOff>76200</xdr:colOff>
      <xdr:row>8</xdr:row>
      <xdr:rowOff>123825</xdr:rowOff>
    </xdr:from>
    <xdr:to>
      <xdr:col>13</xdr:col>
      <xdr:colOff>504825</xdr:colOff>
      <xdr:row>10</xdr:row>
      <xdr:rowOff>28575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29E53160-531B-466E-AB4F-D86804637D9E}"/>
            </a:ext>
          </a:extLst>
        </xdr:cNvPr>
        <xdr:cNvSpPr/>
      </xdr:nvSpPr>
      <xdr:spPr>
        <a:xfrm>
          <a:off x="7391400" y="1647825"/>
          <a:ext cx="10382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LimeStone</a:t>
          </a:r>
        </a:p>
      </xdr:txBody>
    </xdr:sp>
    <xdr:clientData/>
  </xdr:twoCellAnchor>
  <xdr:twoCellAnchor>
    <xdr:from>
      <xdr:col>14</xdr:col>
      <xdr:colOff>504825</xdr:colOff>
      <xdr:row>8</xdr:row>
      <xdr:rowOff>85724</xdr:rowOff>
    </xdr:from>
    <xdr:to>
      <xdr:col>15</xdr:col>
      <xdr:colOff>412750</xdr:colOff>
      <xdr:row>10</xdr:row>
      <xdr:rowOff>31749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C79D0E4A-194C-4315-AEA4-E57C82185EB8}"/>
            </a:ext>
          </a:extLst>
        </xdr:cNvPr>
        <xdr:cNvSpPr/>
      </xdr:nvSpPr>
      <xdr:spPr>
        <a:xfrm>
          <a:off x="8950325" y="1609724"/>
          <a:ext cx="511175" cy="327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IX</a:t>
          </a:r>
        </a:p>
      </xdr:txBody>
    </xdr:sp>
    <xdr:clientData/>
  </xdr:twoCellAnchor>
  <xdr:twoCellAnchor>
    <xdr:from>
      <xdr:col>16</xdr:col>
      <xdr:colOff>396876</xdr:colOff>
      <xdr:row>8</xdr:row>
      <xdr:rowOff>92075</xdr:rowOff>
    </xdr:from>
    <xdr:to>
      <xdr:col>17</xdr:col>
      <xdr:colOff>449793</xdr:colOff>
      <xdr:row>9</xdr:row>
      <xdr:rowOff>187325</xdr:rowOff>
    </xdr:to>
    <xdr:sp macro="" textlink="">
      <xdr:nvSpPr>
        <xdr:cNvPr id="11" name="Rectangle 10">
          <a:extLst>
            <a:ext uri="{FF2B5EF4-FFF2-40B4-BE49-F238E27FC236}">
              <a16:creationId xmlns="" xmlns:a16="http://schemas.microsoft.com/office/drawing/2014/main" id="{48EC0B6A-5B44-406F-A44E-8D64A3A46510}"/>
            </a:ext>
          </a:extLst>
        </xdr:cNvPr>
        <xdr:cNvSpPr/>
      </xdr:nvSpPr>
      <xdr:spPr>
        <a:xfrm>
          <a:off x="10048876" y="1616075"/>
          <a:ext cx="656167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RO</a:t>
          </a:r>
        </a:p>
      </xdr:txBody>
    </xdr:sp>
    <xdr:clientData/>
  </xdr:twoCellAnchor>
  <xdr:twoCellAnchor>
    <xdr:from>
      <xdr:col>3</xdr:col>
      <xdr:colOff>483809</xdr:colOff>
      <xdr:row>12</xdr:row>
      <xdr:rowOff>173869</xdr:rowOff>
    </xdr:from>
    <xdr:to>
      <xdr:col>5</xdr:col>
      <xdr:colOff>279550</xdr:colOff>
      <xdr:row>15</xdr:row>
      <xdr:rowOff>30994</xdr:rowOff>
    </xdr:to>
    <xdr:sp macro="" textlink="">
      <xdr:nvSpPr>
        <xdr:cNvPr id="12" name="Oval 11">
          <a:extLst>
            <a:ext uri="{FF2B5EF4-FFF2-40B4-BE49-F238E27FC236}">
              <a16:creationId xmlns="" xmlns:a16="http://schemas.microsoft.com/office/drawing/2014/main" id="{1D19E658-5C25-4216-AB41-6E944E882566}"/>
            </a:ext>
          </a:extLst>
        </xdr:cNvPr>
        <xdr:cNvSpPr/>
      </xdr:nvSpPr>
      <xdr:spPr>
        <a:xfrm>
          <a:off x="2320773" y="2459869"/>
          <a:ext cx="1020384" cy="4286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WasteOut</a:t>
          </a:r>
        </a:p>
      </xdr:txBody>
    </xdr:sp>
    <xdr:clientData/>
  </xdr:twoCellAnchor>
  <xdr:twoCellAnchor>
    <xdr:from>
      <xdr:col>3</xdr:col>
      <xdr:colOff>255060</xdr:colOff>
      <xdr:row>9</xdr:row>
      <xdr:rowOff>82550</xdr:rowOff>
    </xdr:from>
    <xdr:to>
      <xdr:col>4</xdr:col>
      <xdr:colOff>76200</xdr:colOff>
      <xdr:row>9</xdr:row>
      <xdr:rowOff>85725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9798EF2D-4848-421A-A98D-6DFCCD87F2A1}"/>
            </a:ext>
          </a:extLst>
        </xdr:cNvPr>
        <xdr:cNvCxnSpPr>
          <a:stCxn id="3" idx="3"/>
          <a:endCxn id="4" idx="1"/>
        </xdr:cNvCxnSpPr>
      </xdr:nvCxnSpPr>
      <xdr:spPr>
        <a:xfrm>
          <a:off x="2083860" y="1797050"/>
          <a:ext cx="430740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9</xdr:row>
      <xdr:rowOff>85725</xdr:rowOff>
    </xdr:from>
    <xdr:to>
      <xdr:col>6</xdr:col>
      <xdr:colOff>200025</xdr:colOff>
      <xdr:row>9</xdr:row>
      <xdr:rowOff>107950</xdr:rowOff>
    </xdr:to>
    <xdr:cxnSp macro="">
      <xdr:nvCxnSpPr>
        <xdr:cNvPr id="15" name="Straight Arrow Connector 14">
          <a:extLst>
            <a:ext uri="{FF2B5EF4-FFF2-40B4-BE49-F238E27FC236}">
              <a16:creationId xmlns="" xmlns:a16="http://schemas.microsoft.com/office/drawing/2014/main" id="{9E93CE74-D8F5-45FB-9319-6E501DB94CD9}"/>
            </a:ext>
          </a:extLst>
        </xdr:cNvPr>
        <xdr:cNvCxnSpPr>
          <a:stCxn id="4" idx="3"/>
          <a:endCxn id="5" idx="1"/>
        </xdr:cNvCxnSpPr>
      </xdr:nvCxnSpPr>
      <xdr:spPr>
        <a:xfrm>
          <a:off x="3140075" y="1800225"/>
          <a:ext cx="679450" cy="22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174625</xdr:colOff>
      <xdr:row>9</xdr:row>
      <xdr:rowOff>95250</xdr:rowOff>
    </xdr:from>
    <xdr:to>
      <xdr:col>7</xdr:col>
      <xdr:colOff>514350</xdr:colOff>
      <xdr:row>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="" xmlns:a16="http://schemas.microsoft.com/office/drawing/2014/main" id="{CF4D03E5-1205-430A-84EC-8E8031464119}"/>
            </a:ext>
          </a:extLst>
        </xdr:cNvPr>
        <xdr:cNvCxnSpPr>
          <a:stCxn id="5" idx="3"/>
          <a:endCxn id="6" idx="1"/>
        </xdr:cNvCxnSpPr>
      </xdr:nvCxnSpPr>
      <xdr:spPr>
        <a:xfrm flipV="1">
          <a:off x="4397375" y="1809750"/>
          <a:ext cx="3397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9</xdr:row>
      <xdr:rowOff>85725</xdr:rowOff>
    </xdr:from>
    <xdr:to>
      <xdr:col>9</xdr:col>
      <xdr:colOff>342899</xdr:colOff>
      <xdr:row>9</xdr:row>
      <xdr:rowOff>95250</xdr:rowOff>
    </xdr:to>
    <xdr:cxnSp macro="">
      <xdr:nvCxnSpPr>
        <xdr:cNvPr id="17" name="Straight Arrow Connector 16">
          <a:extLst>
            <a:ext uri="{FF2B5EF4-FFF2-40B4-BE49-F238E27FC236}">
              <a16:creationId xmlns="" xmlns:a16="http://schemas.microsoft.com/office/drawing/2014/main" id="{5F8E2DD1-DB18-4684-AA73-2F987E417C62}"/>
            </a:ext>
          </a:extLst>
        </xdr:cNvPr>
        <xdr:cNvCxnSpPr>
          <a:stCxn id="6" idx="3"/>
          <a:endCxn id="8" idx="1"/>
        </xdr:cNvCxnSpPr>
      </xdr:nvCxnSpPr>
      <xdr:spPr>
        <a:xfrm flipV="1">
          <a:off x="5334000" y="1800225"/>
          <a:ext cx="49529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161924</xdr:colOff>
      <xdr:row>9</xdr:row>
      <xdr:rowOff>76200</xdr:rowOff>
    </xdr:from>
    <xdr:to>
      <xdr:col>12</xdr:col>
      <xdr:colOff>76200</xdr:colOff>
      <xdr:row>9</xdr:row>
      <xdr:rowOff>85725</xdr:rowOff>
    </xdr:to>
    <xdr:cxnSp macro="">
      <xdr:nvCxnSpPr>
        <xdr:cNvPr id="18" name="Straight Arrow Connector 17">
          <a:extLst>
            <a:ext uri="{FF2B5EF4-FFF2-40B4-BE49-F238E27FC236}">
              <a16:creationId xmlns="" xmlns:a16="http://schemas.microsoft.com/office/drawing/2014/main" id="{637C124E-3CC8-4BE0-9F7E-8C28CDCE4C90}"/>
            </a:ext>
          </a:extLst>
        </xdr:cNvPr>
        <xdr:cNvCxnSpPr>
          <a:stCxn id="8" idx="3"/>
          <a:endCxn id="9" idx="1"/>
        </xdr:cNvCxnSpPr>
      </xdr:nvCxnSpPr>
      <xdr:spPr>
        <a:xfrm flipV="1">
          <a:off x="6867524" y="1790700"/>
          <a:ext cx="52387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504825</xdr:colOff>
      <xdr:row>9</xdr:row>
      <xdr:rowOff>58737</xdr:rowOff>
    </xdr:from>
    <xdr:to>
      <xdr:col>14</xdr:col>
      <xdr:colOff>504825</xdr:colOff>
      <xdr:row>9</xdr:row>
      <xdr:rowOff>76200</xdr:rowOff>
    </xdr:to>
    <xdr:cxnSp macro="">
      <xdr:nvCxnSpPr>
        <xdr:cNvPr id="19" name="Straight Arrow Connector 18">
          <a:extLst>
            <a:ext uri="{FF2B5EF4-FFF2-40B4-BE49-F238E27FC236}">
              <a16:creationId xmlns="" xmlns:a16="http://schemas.microsoft.com/office/drawing/2014/main" id="{B87972B5-3746-4419-BFF4-501623335AAD}"/>
            </a:ext>
          </a:extLst>
        </xdr:cNvPr>
        <xdr:cNvCxnSpPr>
          <a:stCxn id="9" idx="3"/>
          <a:endCxn id="10" idx="1"/>
        </xdr:cNvCxnSpPr>
      </xdr:nvCxnSpPr>
      <xdr:spPr>
        <a:xfrm flipV="1">
          <a:off x="8347075" y="1773237"/>
          <a:ext cx="603250" cy="174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412750</xdr:colOff>
      <xdr:row>9</xdr:row>
      <xdr:rowOff>44450</xdr:rowOff>
    </xdr:from>
    <xdr:to>
      <xdr:col>16</xdr:col>
      <xdr:colOff>396876</xdr:colOff>
      <xdr:row>9</xdr:row>
      <xdr:rowOff>58737</xdr:rowOff>
    </xdr:to>
    <xdr:cxnSp macro="">
      <xdr:nvCxnSpPr>
        <xdr:cNvPr id="20" name="Straight Arrow Connector 19">
          <a:extLst>
            <a:ext uri="{FF2B5EF4-FFF2-40B4-BE49-F238E27FC236}">
              <a16:creationId xmlns="" xmlns:a16="http://schemas.microsoft.com/office/drawing/2014/main" id="{D108ACF3-6367-476C-8A02-79C2DD1D862D}"/>
            </a:ext>
          </a:extLst>
        </xdr:cNvPr>
        <xdr:cNvCxnSpPr>
          <a:stCxn id="10" idx="3"/>
          <a:endCxn id="11" idx="1"/>
        </xdr:cNvCxnSpPr>
      </xdr:nvCxnSpPr>
      <xdr:spPr>
        <a:xfrm flipV="1">
          <a:off x="9461500" y="1758950"/>
          <a:ext cx="587376" cy="14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463912</xdr:colOff>
      <xdr:row>8</xdr:row>
      <xdr:rowOff>2683</xdr:rowOff>
    </xdr:from>
    <xdr:to>
      <xdr:col>2</xdr:col>
      <xdr:colOff>165681</xdr:colOff>
      <xdr:row>10</xdr:row>
      <xdr:rowOff>188328</xdr:rowOff>
    </xdr:to>
    <xdr:sp macro="" textlink="">
      <xdr:nvSpPr>
        <xdr:cNvPr id="21" name="Isosceles Triangle 20">
          <a:extLst>
            <a:ext uri="{FF2B5EF4-FFF2-40B4-BE49-F238E27FC236}">
              <a16:creationId xmlns="" xmlns:a16="http://schemas.microsoft.com/office/drawing/2014/main" id="{C05C7C4A-C16E-44C7-B773-FA45FBA73B48}"/>
            </a:ext>
          </a:extLst>
        </xdr:cNvPr>
        <xdr:cNvSpPr/>
      </xdr:nvSpPr>
      <xdr:spPr>
        <a:xfrm rot="5224706">
          <a:off x="945874" y="1654321"/>
          <a:ext cx="566645" cy="31136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t"/>
        <a:lstStyle/>
        <a:p>
          <a:pPr algn="l"/>
          <a:r>
            <a:rPr lang="en-US" sz="1100"/>
            <a:t>Mixer</a:t>
          </a:r>
        </a:p>
      </xdr:txBody>
    </xdr:sp>
    <xdr:clientData/>
  </xdr:twoCellAnchor>
  <xdr:twoCellAnchor>
    <xdr:from>
      <xdr:col>4</xdr:col>
      <xdr:colOff>404812</xdr:colOff>
      <xdr:row>10</xdr:row>
      <xdr:rowOff>38100</xdr:rowOff>
    </xdr:from>
    <xdr:to>
      <xdr:col>4</xdr:col>
      <xdr:colOff>406930</xdr:colOff>
      <xdr:row>12</xdr:row>
      <xdr:rowOff>151342</xdr:rowOff>
    </xdr:to>
    <xdr:cxnSp macro="">
      <xdr:nvCxnSpPr>
        <xdr:cNvPr id="22" name="Straight Arrow Connector 21">
          <a:extLst>
            <a:ext uri="{FF2B5EF4-FFF2-40B4-BE49-F238E27FC236}">
              <a16:creationId xmlns="" xmlns:a16="http://schemas.microsoft.com/office/drawing/2014/main" id="{1509158A-9DC1-4E48-AF58-EBFA171B299E}"/>
            </a:ext>
          </a:extLst>
        </xdr:cNvPr>
        <xdr:cNvCxnSpPr>
          <a:stCxn id="4" idx="2"/>
        </xdr:cNvCxnSpPr>
      </xdr:nvCxnSpPr>
      <xdr:spPr>
        <a:xfrm flipH="1">
          <a:off x="2843212" y="1943100"/>
          <a:ext cx="2118" cy="494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165476</xdr:colOff>
      <xdr:row>9</xdr:row>
      <xdr:rowOff>82550</xdr:rowOff>
    </xdr:from>
    <xdr:to>
      <xdr:col>2</xdr:col>
      <xdr:colOff>445560</xdr:colOff>
      <xdr:row>9</xdr:row>
      <xdr:rowOff>87463</xdr:rowOff>
    </xdr:to>
    <xdr:cxnSp macro="">
      <xdr:nvCxnSpPr>
        <xdr:cNvPr id="26" name="Straight Arrow Connector 25">
          <a:extLst>
            <a:ext uri="{FF2B5EF4-FFF2-40B4-BE49-F238E27FC236}">
              <a16:creationId xmlns="" xmlns:a16="http://schemas.microsoft.com/office/drawing/2014/main" id="{915CF06C-A513-44EA-ADA8-3DA560459CB2}"/>
            </a:ext>
          </a:extLst>
        </xdr:cNvPr>
        <xdr:cNvCxnSpPr>
          <a:stCxn id="21" idx="0"/>
          <a:endCxn id="3" idx="1"/>
        </xdr:cNvCxnSpPr>
      </xdr:nvCxnSpPr>
      <xdr:spPr>
        <a:xfrm flipV="1">
          <a:off x="1384676" y="1797050"/>
          <a:ext cx="280084" cy="49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129949</xdr:colOff>
      <xdr:row>9</xdr:row>
      <xdr:rowOff>181428</xdr:rowOff>
    </xdr:from>
    <xdr:to>
      <xdr:col>17</xdr:col>
      <xdr:colOff>131536</xdr:colOff>
      <xdr:row>12</xdr:row>
      <xdr:rowOff>133804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E8D73A7F-6EBA-4449-89F6-81B6EDD76FCD}"/>
            </a:ext>
          </a:extLst>
        </xdr:cNvPr>
        <xdr:cNvCxnSpPr/>
      </xdr:nvCxnSpPr>
      <xdr:spPr>
        <a:xfrm>
          <a:off x="10539413" y="1895928"/>
          <a:ext cx="1587" cy="5238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158750</xdr:colOff>
      <xdr:row>2</xdr:row>
      <xdr:rowOff>111125</xdr:rowOff>
    </xdr:from>
    <xdr:to>
      <xdr:col>3</xdr:col>
      <xdr:colOff>557742</xdr:colOff>
      <xdr:row>4</xdr:row>
      <xdr:rowOff>158750</xdr:rowOff>
    </xdr:to>
    <xdr:sp macro="" textlink="">
      <xdr:nvSpPr>
        <xdr:cNvPr id="30" name="Oval 29">
          <a:extLst>
            <a:ext uri="{FF2B5EF4-FFF2-40B4-BE49-F238E27FC236}">
              <a16:creationId xmlns="" xmlns:a16="http://schemas.microsoft.com/office/drawing/2014/main" id="{B3459C24-E980-4758-88DA-4299A27055A9}"/>
            </a:ext>
          </a:extLst>
        </xdr:cNvPr>
        <xdr:cNvSpPr/>
      </xdr:nvSpPr>
      <xdr:spPr>
        <a:xfrm>
          <a:off x="1377950" y="492125"/>
          <a:ext cx="1008592" cy="4286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WasteOut</a:t>
          </a:r>
        </a:p>
      </xdr:txBody>
    </xdr:sp>
    <xdr:clientData/>
  </xdr:twoCellAnchor>
  <xdr:twoCellAnchor>
    <xdr:from>
      <xdr:col>5</xdr:col>
      <xdr:colOff>587375</xdr:colOff>
      <xdr:row>2</xdr:row>
      <xdr:rowOff>31750</xdr:rowOff>
    </xdr:from>
    <xdr:to>
      <xdr:col>7</xdr:col>
      <xdr:colOff>383117</xdr:colOff>
      <xdr:row>4</xdr:row>
      <xdr:rowOff>79375</xdr:rowOff>
    </xdr:to>
    <xdr:sp macro="" textlink="">
      <xdr:nvSpPr>
        <xdr:cNvPr id="31" name="Oval 30">
          <a:extLst>
            <a:ext uri="{FF2B5EF4-FFF2-40B4-BE49-F238E27FC236}">
              <a16:creationId xmlns="" xmlns:a16="http://schemas.microsoft.com/office/drawing/2014/main" id="{658D314C-5F63-4AE3-9AD6-11D82AFE869E}"/>
            </a:ext>
          </a:extLst>
        </xdr:cNvPr>
        <xdr:cNvSpPr/>
      </xdr:nvSpPr>
      <xdr:spPr>
        <a:xfrm>
          <a:off x="3603625" y="412750"/>
          <a:ext cx="1002242" cy="4286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WasteOut</a:t>
          </a:r>
        </a:p>
      </xdr:txBody>
    </xdr:sp>
    <xdr:clientData/>
  </xdr:twoCellAnchor>
  <xdr:twoCellAnchor>
    <xdr:from>
      <xdr:col>3</xdr:col>
      <xdr:colOff>48685</xdr:colOff>
      <xdr:row>4</xdr:row>
      <xdr:rowOff>158750</xdr:rowOff>
    </xdr:from>
    <xdr:to>
      <xdr:col>3</xdr:col>
      <xdr:colOff>56621</xdr:colOff>
      <xdr:row>8</xdr:row>
      <xdr:rowOff>130175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D6FF93A9-76E9-4960-AF1A-B7097C65FFA8}"/>
            </a:ext>
          </a:extLst>
        </xdr:cNvPr>
        <xdr:cNvCxnSpPr>
          <a:stCxn id="3" idx="0"/>
          <a:endCxn id="30" idx="4"/>
        </xdr:cNvCxnSpPr>
      </xdr:nvCxnSpPr>
      <xdr:spPr>
        <a:xfrm flipV="1">
          <a:off x="1877485" y="920750"/>
          <a:ext cx="7936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485246</xdr:colOff>
      <xdr:row>4</xdr:row>
      <xdr:rowOff>79375</xdr:rowOff>
    </xdr:from>
    <xdr:to>
      <xdr:col>6</xdr:col>
      <xdr:colOff>488950</xdr:colOff>
      <xdr:row>8</xdr:row>
      <xdr:rowOff>152400</xdr:rowOff>
    </xdr:to>
    <xdr:cxnSp macro="">
      <xdr:nvCxnSpPr>
        <xdr:cNvPr id="34" name="Straight Arrow Connector 33">
          <a:extLst>
            <a:ext uri="{FF2B5EF4-FFF2-40B4-BE49-F238E27FC236}">
              <a16:creationId xmlns="" xmlns:a16="http://schemas.microsoft.com/office/drawing/2014/main" id="{D1B67388-5CE7-4C15-AC0B-68A265B2F069}"/>
            </a:ext>
          </a:extLst>
        </xdr:cNvPr>
        <xdr:cNvCxnSpPr>
          <a:stCxn id="5" idx="0"/>
          <a:endCxn id="31" idx="4"/>
        </xdr:cNvCxnSpPr>
      </xdr:nvCxnSpPr>
      <xdr:spPr>
        <a:xfrm flipH="1" flipV="1">
          <a:off x="4104746" y="841375"/>
          <a:ext cx="3704" cy="835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51859</xdr:colOff>
      <xdr:row>12</xdr:row>
      <xdr:rowOff>46566</xdr:rowOff>
    </xdr:from>
    <xdr:to>
      <xdr:col>1</xdr:col>
      <xdr:colOff>156634</xdr:colOff>
      <xdr:row>14</xdr:row>
      <xdr:rowOff>94191</xdr:rowOff>
    </xdr:to>
    <xdr:sp macro="" textlink="">
      <xdr:nvSpPr>
        <xdr:cNvPr id="36" name="Oval 35">
          <a:extLst>
            <a:ext uri="{FF2B5EF4-FFF2-40B4-BE49-F238E27FC236}">
              <a16:creationId xmlns="" xmlns:a16="http://schemas.microsoft.com/office/drawing/2014/main" id="{504BAECF-1F83-45BD-8297-5F2BA10CF00E}"/>
            </a:ext>
          </a:extLst>
        </xdr:cNvPr>
        <xdr:cNvSpPr/>
      </xdr:nvSpPr>
      <xdr:spPr>
        <a:xfrm>
          <a:off x="51859" y="2332566"/>
          <a:ext cx="708025" cy="4286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Feed</a:t>
          </a:r>
        </a:p>
      </xdr:txBody>
    </xdr:sp>
    <xdr:clientData/>
  </xdr:twoCellAnchor>
  <xdr:twoCellAnchor>
    <xdr:from>
      <xdr:col>0</xdr:col>
      <xdr:colOff>396875</xdr:colOff>
      <xdr:row>8</xdr:row>
      <xdr:rowOff>158752</xdr:rowOff>
    </xdr:from>
    <xdr:to>
      <xdr:col>1</xdr:col>
      <xdr:colOff>444500</xdr:colOff>
      <xdr:row>8</xdr:row>
      <xdr:rowOff>174625</xdr:rowOff>
    </xdr:to>
    <xdr:cxnSp macro="">
      <xdr:nvCxnSpPr>
        <xdr:cNvPr id="38" name="Straight Arrow Connector 37">
          <a:extLst>
            <a:ext uri="{FF2B5EF4-FFF2-40B4-BE49-F238E27FC236}">
              <a16:creationId xmlns="" xmlns:a16="http://schemas.microsoft.com/office/drawing/2014/main" id="{D4F812F0-839E-4CC5-8BEB-1805D60D777A}"/>
            </a:ext>
          </a:extLst>
        </xdr:cNvPr>
        <xdr:cNvCxnSpPr/>
      </xdr:nvCxnSpPr>
      <xdr:spPr>
        <a:xfrm flipV="1">
          <a:off x="396875" y="1682752"/>
          <a:ext cx="650875" cy="158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358775</xdr:colOff>
      <xdr:row>10</xdr:row>
      <xdr:rowOff>9525</xdr:rowOff>
    </xdr:from>
    <xdr:to>
      <xdr:col>1</xdr:col>
      <xdr:colOff>454025</xdr:colOff>
      <xdr:row>10</xdr:row>
      <xdr:rowOff>9526</xdr:rowOff>
    </xdr:to>
    <xdr:cxnSp macro="">
      <xdr:nvCxnSpPr>
        <xdr:cNvPr id="42" name="Straight Arrow Connector 41">
          <a:extLst>
            <a:ext uri="{FF2B5EF4-FFF2-40B4-BE49-F238E27FC236}">
              <a16:creationId xmlns="" xmlns:a16="http://schemas.microsoft.com/office/drawing/2014/main" id="{0BC3763B-8387-411C-A114-D29F43EF45D9}"/>
            </a:ext>
          </a:extLst>
        </xdr:cNvPr>
        <xdr:cNvCxnSpPr/>
      </xdr:nvCxnSpPr>
      <xdr:spPr>
        <a:xfrm>
          <a:off x="358775" y="1914525"/>
          <a:ext cx="6985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396875</xdr:colOff>
      <xdr:row>10</xdr:row>
      <xdr:rowOff>0</xdr:rowOff>
    </xdr:from>
    <xdr:to>
      <xdr:col>0</xdr:col>
      <xdr:colOff>405872</xdr:colOff>
      <xdr:row>12</xdr:row>
      <xdr:rowOff>46566</xdr:rowOff>
    </xdr:to>
    <xdr:cxnSp macro="">
      <xdr:nvCxnSpPr>
        <xdr:cNvPr id="44" name="Straight Connector 43">
          <a:extLst>
            <a:ext uri="{FF2B5EF4-FFF2-40B4-BE49-F238E27FC236}">
              <a16:creationId xmlns="" xmlns:a16="http://schemas.microsoft.com/office/drawing/2014/main" id="{25BBCFEC-8288-49CB-B1ED-E74109F6E6B8}"/>
            </a:ext>
          </a:extLst>
        </xdr:cNvPr>
        <xdr:cNvCxnSpPr>
          <a:endCxn id="36" idx="0"/>
        </xdr:cNvCxnSpPr>
      </xdr:nvCxnSpPr>
      <xdr:spPr>
        <a:xfrm>
          <a:off x="396875" y="1905000"/>
          <a:ext cx="8997" cy="4275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342900</xdr:colOff>
      <xdr:row>6</xdr:row>
      <xdr:rowOff>120650</xdr:rowOff>
    </xdr:from>
    <xdr:to>
      <xdr:col>0</xdr:col>
      <xdr:colOff>351897</xdr:colOff>
      <xdr:row>8</xdr:row>
      <xdr:rowOff>167216</xdr:rowOff>
    </xdr:to>
    <xdr:cxnSp macro="">
      <xdr:nvCxnSpPr>
        <xdr:cNvPr id="47" name="Straight Connector 46">
          <a:extLst>
            <a:ext uri="{FF2B5EF4-FFF2-40B4-BE49-F238E27FC236}">
              <a16:creationId xmlns="" xmlns:a16="http://schemas.microsoft.com/office/drawing/2014/main" id="{D9591005-C2AD-4B1E-84E8-6463A02C0F84}"/>
            </a:ext>
          </a:extLst>
        </xdr:cNvPr>
        <xdr:cNvCxnSpPr/>
      </xdr:nvCxnSpPr>
      <xdr:spPr>
        <a:xfrm>
          <a:off x="342900" y="1263650"/>
          <a:ext cx="8997" cy="4275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387805</xdr:colOff>
      <xdr:row>4</xdr:row>
      <xdr:rowOff>105682</xdr:rowOff>
    </xdr:from>
    <xdr:to>
      <xdr:col>17</xdr:col>
      <xdr:colOff>440722</xdr:colOff>
      <xdr:row>6</xdr:row>
      <xdr:rowOff>10432</xdr:rowOff>
    </xdr:to>
    <xdr:sp macro="" textlink="">
      <xdr:nvSpPr>
        <xdr:cNvPr id="61" name="Rectangle 60">
          <a:extLst>
            <a:ext uri="{FF2B5EF4-FFF2-40B4-BE49-F238E27FC236}">
              <a16:creationId xmlns="" xmlns:a16="http://schemas.microsoft.com/office/drawing/2014/main" id="{74292494-E1D1-4AA4-A815-BDB52F144B00}"/>
            </a:ext>
          </a:extLst>
        </xdr:cNvPr>
        <xdr:cNvSpPr/>
      </xdr:nvSpPr>
      <xdr:spPr>
        <a:xfrm>
          <a:off x="10184948" y="867682"/>
          <a:ext cx="665238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EDI</a:t>
          </a:r>
        </a:p>
      </xdr:txBody>
    </xdr:sp>
    <xdr:clientData/>
  </xdr:twoCellAnchor>
  <xdr:twoCellAnchor>
    <xdr:from>
      <xdr:col>17</xdr:col>
      <xdr:colOff>122465</xdr:colOff>
      <xdr:row>5</xdr:row>
      <xdr:rowOff>176893</xdr:rowOff>
    </xdr:from>
    <xdr:to>
      <xdr:col>17</xdr:col>
      <xdr:colOff>135164</xdr:colOff>
      <xdr:row>8</xdr:row>
      <xdr:rowOff>152401</xdr:rowOff>
    </xdr:to>
    <xdr:cxnSp macro="">
      <xdr:nvCxnSpPr>
        <xdr:cNvPr id="62" name="Straight Arrow Connector 61">
          <a:extLst>
            <a:ext uri="{FF2B5EF4-FFF2-40B4-BE49-F238E27FC236}">
              <a16:creationId xmlns="" xmlns:a16="http://schemas.microsoft.com/office/drawing/2014/main" id="{5BFD6048-FF60-421C-A976-894D3CE76113}"/>
            </a:ext>
          </a:extLst>
        </xdr:cNvPr>
        <xdr:cNvCxnSpPr/>
      </xdr:nvCxnSpPr>
      <xdr:spPr>
        <a:xfrm flipH="1" flipV="1">
          <a:off x="10531929" y="1129393"/>
          <a:ext cx="12699" cy="5470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431347</xdr:colOff>
      <xdr:row>1</xdr:row>
      <xdr:rowOff>108403</xdr:rowOff>
    </xdr:from>
    <xdr:to>
      <xdr:col>17</xdr:col>
      <xdr:colOff>340178</xdr:colOff>
      <xdr:row>2</xdr:row>
      <xdr:rowOff>176892</xdr:rowOff>
    </xdr:to>
    <xdr:sp macro="" textlink="">
      <xdr:nvSpPr>
        <xdr:cNvPr id="64" name="Rectangle 63">
          <a:extLst>
            <a:ext uri="{FF2B5EF4-FFF2-40B4-BE49-F238E27FC236}">
              <a16:creationId xmlns="" xmlns:a16="http://schemas.microsoft.com/office/drawing/2014/main" id="{BD939CE8-E78D-4BC5-B9D9-0F6B834419BE}"/>
            </a:ext>
          </a:extLst>
        </xdr:cNvPr>
        <xdr:cNvSpPr/>
      </xdr:nvSpPr>
      <xdr:spPr>
        <a:xfrm>
          <a:off x="10228490" y="298903"/>
          <a:ext cx="521152" cy="2589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O2</a:t>
          </a:r>
        </a:p>
      </xdr:txBody>
    </xdr:sp>
    <xdr:clientData/>
  </xdr:twoCellAnchor>
  <xdr:twoCellAnchor>
    <xdr:from>
      <xdr:col>17</xdr:col>
      <xdr:colOff>81643</xdr:colOff>
      <xdr:row>2</xdr:row>
      <xdr:rowOff>149679</xdr:rowOff>
    </xdr:from>
    <xdr:to>
      <xdr:col>17</xdr:col>
      <xdr:colOff>83458</xdr:colOff>
      <xdr:row>4</xdr:row>
      <xdr:rowOff>155124</xdr:rowOff>
    </xdr:to>
    <xdr:cxnSp macro="">
      <xdr:nvCxnSpPr>
        <xdr:cNvPr id="65" name="Straight Arrow Connector 64">
          <a:extLst>
            <a:ext uri="{FF2B5EF4-FFF2-40B4-BE49-F238E27FC236}">
              <a16:creationId xmlns="" xmlns:a16="http://schemas.microsoft.com/office/drawing/2014/main" id="{7DE705C0-2145-4526-B8CC-57AED9A9F962}"/>
            </a:ext>
          </a:extLst>
        </xdr:cNvPr>
        <xdr:cNvCxnSpPr/>
      </xdr:nvCxnSpPr>
      <xdr:spPr>
        <a:xfrm flipH="1" flipV="1">
          <a:off x="10491107" y="530679"/>
          <a:ext cx="1815" cy="3864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189140</xdr:colOff>
      <xdr:row>1</xdr:row>
      <xdr:rowOff>111124</xdr:rowOff>
    </xdr:from>
    <xdr:to>
      <xdr:col>19</xdr:col>
      <xdr:colOff>97971</xdr:colOff>
      <xdr:row>2</xdr:row>
      <xdr:rowOff>179613</xdr:rowOff>
    </xdr:to>
    <xdr:sp macro="" textlink="">
      <xdr:nvSpPr>
        <xdr:cNvPr id="67" name="Rectangle 66">
          <a:extLst>
            <a:ext uri="{FF2B5EF4-FFF2-40B4-BE49-F238E27FC236}">
              <a16:creationId xmlns="" xmlns:a16="http://schemas.microsoft.com/office/drawing/2014/main" id="{53D6F6EB-46F9-4BE2-9591-F32FE94759B1}"/>
            </a:ext>
          </a:extLst>
        </xdr:cNvPr>
        <xdr:cNvSpPr/>
      </xdr:nvSpPr>
      <xdr:spPr>
        <a:xfrm>
          <a:off x="11210926" y="301624"/>
          <a:ext cx="521152" cy="2589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CO2</a:t>
          </a:r>
        </a:p>
      </xdr:txBody>
    </xdr:sp>
    <xdr:clientData/>
  </xdr:twoCellAnchor>
  <xdr:twoCellAnchor>
    <xdr:from>
      <xdr:col>17</xdr:col>
      <xdr:colOff>340178</xdr:colOff>
      <xdr:row>2</xdr:row>
      <xdr:rowOff>47398</xdr:rowOff>
    </xdr:from>
    <xdr:to>
      <xdr:col>18</xdr:col>
      <xdr:colOff>189140</xdr:colOff>
      <xdr:row>2</xdr:row>
      <xdr:rowOff>50119</xdr:rowOff>
    </xdr:to>
    <xdr:cxnSp macro="">
      <xdr:nvCxnSpPr>
        <xdr:cNvPr id="68" name="Straight Arrow Connector 67">
          <a:extLst>
            <a:ext uri="{FF2B5EF4-FFF2-40B4-BE49-F238E27FC236}">
              <a16:creationId xmlns="" xmlns:a16="http://schemas.microsoft.com/office/drawing/2014/main" id="{87B4E8B7-9B48-42AC-8494-B1BC42B4F1AF}"/>
            </a:ext>
          </a:extLst>
        </xdr:cNvPr>
        <xdr:cNvCxnSpPr>
          <a:stCxn id="64" idx="3"/>
          <a:endCxn id="67" idx="1"/>
        </xdr:cNvCxnSpPr>
      </xdr:nvCxnSpPr>
      <xdr:spPr>
        <a:xfrm>
          <a:off x="10749642" y="428398"/>
          <a:ext cx="461284" cy="27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4537</xdr:colOff>
      <xdr:row>1</xdr:row>
      <xdr:rowOff>20108</xdr:rowOff>
    </xdr:from>
    <xdr:to>
      <xdr:col>21</xdr:col>
      <xdr:colOff>416833</xdr:colOff>
      <xdr:row>3</xdr:row>
      <xdr:rowOff>67733</xdr:rowOff>
    </xdr:to>
    <xdr:sp macro="" textlink="">
      <xdr:nvSpPr>
        <xdr:cNvPr id="74" name="Oval 73">
          <a:extLst>
            <a:ext uri="{FF2B5EF4-FFF2-40B4-BE49-F238E27FC236}">
              <a16:creationId xmlns="" xmlns:a16="http://schemas.microsoft.com/office/drawing/2014/main" id="{1C89EFDF-D8B4-4C1E-B59C-26CC28DB194C}"/>
            </a:ext>
          </a:extLst>
        </xdr:cNvPr>
        <xdr:cNvSpPr/>
      </xdr:nvSpPr>
      <xdr:spPr>
        <a:xfrm>
          <a:off x="12250966" y="210608"/>
          <a:ext cx="1024617" cy="4286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ProductOut</a:t>
          </a:r>
        </a:p>
      </xdr:txBody>
    </xdr:sp>
    <xdr:clientData/>
  </xdr:twoCellAnchor>
  <xdr:twoCellAnchor>
    <xdr:from>
      <xdr:col>19</xdr:col>
      <xdr:colOff>97971</xdr:colOff>
      <xdr:row>2</xdr:row>
      <xdr:rowOff>43921</xdr:rowOff>
    </xdr:from>
    <xdr:to>
      <xdr:col>20</xdr:col>
      <xdr:colOff>4537</xdr:colOff>
      <xdr:row>2</xdr:row>
      <xdr:rowOff>50119</xdr:rowOff>
    </xdr:to>
    <xdr:cxnSp macro="">
      <xdr:nvCxnSpPr>
        <xdr:cNvPr id="75" name="Straight Arrow Connector 74">
          <a:extLst>
            <a:ext uri="{FF2B5EF4-FFF2-40B4-BE49-F238E27FC236}">
              <a16:creationId xmlns="" xmlns:a16="http://schemas.microsoft.com/office/drawing/2014/main" id="{671FE070-4CD4-48C3-A56E-298C23CB8C65}"/>
            </a:ext>
          </a:extLst>
        </xdr:cNvPr>
        <xdr:cNvCxnSpPr>
          <a:stCxn id="67" idx="3"/>
          <a:endCxn id="74" idx="2"/>
        </xdr:cNvCxnSpPr>
      </xdr:nvCxnSpPr>
      <xdr:spPr>
        <a:xfrm flipV="1">
          <a:off x="11732078" y="424921"/>
          <a:ext cx="518888" cy="61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381000</xdr:colOff>
      <xdr:row>14</xdr:row>
      <xdr:rowOff>108856</xdr:rowOff>
    </xdr:from>
    <xdr:to>
      <xdr:col>17</xdr:col>
      <xdr:colOff>382587</xdr:colOff>
      <xdr:row>17</xdr:row>
      <xdr:rowOff>61232</xdr:rowOff>
    </xdr:to>
    <xdr:cxnSp macro="">
      <xdr:nvCxnSpPr>
        <xdr:cNvPr id="88" name="Straight Arrow Connector 87">
          <a:extLst>
            <a:ext uri="{FF2B5EF4-FFF2-40B4-BE49-F238E27FC236}">
              <a16:creationId xmlns="" xmlns:a16="http://schemas.microsoft.com/office/drawing/2014/main" id="{94E48A51-636F-4BFC-96DD-D242BA265FCD}"/>
            </a:ext>
          </a:extLst>
        </xdr:cNvPr>
        <xdr:cNvCxnSpPr/>
      </xdr:nvCxnSpPr>
      <xdr:spPr>
        <a:xfrm>
          <a:off x="10790464" y="2775856"/>
          <a:ext cx="1587" cy="5238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435428</xdr:colOff>
      <xdr:row>12</xdr:row>
      <xdr:rowOff>149679</xdr:rowOff>
    </xdr:from>
    <xdr:to>
      <xdr:col>17</xdr:col>
      <xdr:colOff>450698</xdr:colOff>
      <xdr:row>14</xdr:row>
      <xdr:rowOff>187779</xdr:rowOff>
    </xdr:to>
    <xdr:sp macro="" textlink="">
      <xdr:nvSpPr>
        <xdr:cNvPr id="89" name="Isosceles Triangle 88">
          <a:extLst>
            <a:ext uri="{FF2B5EF4-FFF2-40B4-BE49-F238E27FC236}">
              <a16:creationId xmlns="" xmlns:a16="http://schemas.microsoft.com/office/drawing/2014/main" id="{AE82A338-367F-47B5-9F69-84B0516FA918}"/>
            </a:ext>
          </a:extLst>
        </xdr:cNvPr>
        <xdr:cNvSpPr/>
      </xdr:nvSpPr>
      <xdr:spPr>
        <a:xfrm>
          <a:off x="10232571" y="2435679"/>
          <a:ext cx="627591" cy="4191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</a:p>
      </xdr:txBody>
    </xdr:sp>
    <xdr:clientData/>
  </xdr:twoCellAnchor>
  <xdr:twoCellAnchor>
    <xdr:from>
      <xdr:col>17</xdr:col>
      <xdr:colOff>33944</xdr:colOff>
      <xdr:row>15</xdr:row>
      <xdr:rowOff>13607</xdr:rowOff>
    </xdr:from>
    <xdr:to>
      <xdr:col>17</xdr:col>
      <xdr:colOff>40821</xdr:colOff>
      <xdr:row>20</xdr:row>
      <xdr:rowOff>40822</xdr:rowOff>
    </xdr:to>
    <xdr:cxnSp macro="">
      <xdr:nvCxnSpPr>
        <xdr:cNvPr id="90" name="Straight Arrow Connector 89">
          <a:extLst>
            <a:ext uri="{FF2B5EF4-FFF2-40B4-BE49-F238E27FC236}">
              <a16:creationId xmlns="" xmlns:a16="http://schemas.microsoft.com/office/drawing/2014/main" id="{3ED2F176-9DAB-4F72-A953-876C7231553E}"/>
            </a:ext>
          </a:extLst>
        </xdr:cNvPr>
        <xdr:cNvCxnSpPr>
          <a:endCxn id="92" idx="0"/>
        </xdr:cNvCxnSpPr>
      </xdr:nvCxnSpPr>
      <xdr:spPr>
        <a:xfrm flipH="1">
          <a:off x="10443408" y="2871107"/>
          <a:ext cx="6877" cy="979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136072</xdr:colOff>
      <xdr:row>20</xdr:row>
      <xdr:rowOff>40822</xdr:rowOff>
    </xdr:from>
    <xdr:to>
      <xdr:col>17</xdr:col>
      <xdr:colOff>544136</xdr:colOff>
      <xdr:row>22</xdr:row>
      <xdr:rowOff>88447</xdr:rowOff>
    </xdr:to>
    <xdr:sp macro="" textlink="">
      <xdr:nvSpPr>
        <xdr:cNvPr id="92" name="Oval 91">
          <a:extLst>
            <a:ext uri="{FF2B5EF4-FFF2-40B4-BE49-F238E27FC236}">
              <a16:creationId xmlns="" xmlns:a16="http://schemas.microsoft.com/office/drawing/2014/main" id="{8DD2BD4E-C0AD-4D6C-B78C-D3FE9DD5679F}"/>
            </a:ext>
          </a:extLst>
        </xdr:cNvPr>
        <xdr:cNvSpPr/>
      </xdr:nvSpPr>
      <xdr:spPr>
        <a:xfrm>
          <a:off x="9933215" y="3850822"/>
          <a:ext cx="1020385" cy="4286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WasteOut</a:t>
          </a:r>
        </a:p>
      </xdr:txBody>
    </xdr:sp>
    <xdr:clientData/>
  </xdr:twoCellAnchor>
  <xdr:twoCellAnchor>
    <xdr:from>
      <xdr:col>18</xdr:col>
      <xdr:colOff>380394</xdr:colOff>
      <xdr:row>15</xdr:row>
      <xdr:rowOff>187477</xdr:rowOff>
    </xdr:from>
    <xdr:to>
      <xdr:col>20</xdr:col>
      <xdr:colOff>176135</xdr:colOff>
      <xdr:row>18</xdr:row>
      <xdr:rowOff>44602</xdr:rowOff>
    </xdr:to>
    <xdr:sp macro="" textlink="">
      <xdr:nvSpPr>
        <xdr:cNvPr id="97" name="Oval 96">
          <a:extLst>
            <a:ext uri="{FF2B5EF4-FFF2-40B4-BE49-F238E27FC236}">
              <a16:creationId xmlns="" xmlns:a16="http://schemas.microsoft.com/office/drawing/2014/main" id="{4490091C-0E4A-432C-AF31-7882FC4BA439}"/>
            </a:ext>
          </a:extLst>
        </xdr:cNvPr>
        <xdr:cNvSpPr/>
      </xdr:nvSpPr>
      <xdr:spPr>
        <a:xfrm>
          <a:off x="11402180" y="3044977"/>
          <a:ext cx="1020384" cy="4286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WasteOut</a:t>
          </a:r>
        </a:p>
      </xdr:txBody>
    </xdr:sp>
    <xdr:clientData/>
  </xdr:twoCellAnchor>
  <xdr:twoCellAnchor>
    <xdr:from>
      <xdr:col>17</xdr:col>
      <xdr:colOff>394607</xdr:colOff>
      <xdr:row>17</xdr:row>
      <xdr:rowOff>40821</xdr:rowOff>
    </xdr:from>
    <xdr:to>
      <xdr:col>18</xdr:col>
      <xdr:colOff>367392</xdr:colOff>
      <xdr:row>17</xdr:row>
      <xdr:rowOff>40821</xdr:rowOff>
    </xdr:to>
    <xdr:cxnSp macro="">
      <xdr:nvCxnSpPr>
        <xdr:cNvPr id="101" name="Straight Arrow Connector 100">
          <a:extLst>
            <a:ext uri="{FF2B5EF4-FFF2-40B4-BE49-F238E27FC236}">
              <a16:creationId xmlns="" xmlns:a16="http://schemas.microsoft.com/office/drawing/2014/main" id="{E7CE905E-679F-49A0-A66D-BC8156AC4F09}"/>
            </a:ext>
          </a:extLst>
        </xdr:cNvPr>
        <xdr:cNvCxnSpPr/>
      </xdr:nvCxnSpPr>
      <xdr:spPr>
        <a:xfrm>
          <a:off x="10804071" y="3279321"/>
          <a:ext cx="58510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289679</xdr:colOff>
      <xdr:row>4</xdr:row>
      <xdr:rowOff>102812</xdr:rowOff>
    </xdr:from>
    <xdr:to>
      <xdr:col>20</xdr:col>
      <xdr:colOff>31749</xdr:colOff>
      <xdr:row>6</xdr:row>
      <xdr:rowOff>74084</xdr:rowOff>
    </xdr:to>
    <xdr:sp macro="" textlink="">
      <xdr:nvSpPr>
        <xdr:cNvPr id="104" name="Oval 103">
          <a:extLst>
            <a:ext uri="{FF2B5EF4-FFF2-40B4-BE49-F238E27FC236}">
              <a16:creationId xmlns="" xmlns:a16="http://schemas.microsoft.com/office/drawing/2014/main" id="{3983EFED-6230-42BE-ADD6-17C5607BF97A}"/>
            </a:ext>
          </a:extLst>
        </xdr:cNvPr>
        <xdr:cNvSpPr/>
      </xdr:nvSpPr>
      <xdr:spPr>
        <a:xfrm>
          <a:off x="11338679" y="864812"/>
          <a:ext cx="969737" cy="35227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WasteOut</a:t>
          </a:r>
        </a:p>
      </xdr:txBody>
    </xdr:sp>
    <xdr:clientData/>
  </xdr:twoCellAnchor>
  <xdr:twoCellAnchor>
    <xdr:from>
      <xdr:col>17</xdr:col>
      <xdr:colOff>420308</xdr:colOff>
      <xdr:row>5</xdr:row>
      <xdr:rowOff>57981</xdr:rowOff>
    </xdr:from>
    <xdr:to>
      <xdr:col>18</xdr:col>
      <xdr:colOff>269270</xdr:colOff>
      <xdr:row>5</xdr:row>
      <xdr:rowOff>60702</xdr:rowOff>
    </xdr:to>
    <xdr:cxnSp macro="">
      <xdr:nvCxnSpPr>
        <xdr:cNvPr id="105" name="Straight Arrow Connector 104">
          <a:extLst>
            <a:ext uri="{FF2B5EF4-FFF2-40B4-BE49-F238E27FC236}">
              <a16:creationId xmlns="" xmlns:a16="http://schemas.microsoft.com/office/drawing/2014/main" id="{477F282C-BF20-49F4-BA8D-CF7282870D10}"/>
            </a:ext>
          </a:extLst>
        </xdr:cNvPr>
        <xdr:cNvCxnSpPr/>
      </xdr:nvCxnSpPr>
      <xdr:spPr>
        <a:xfrm>
          <a:off x="10855475" y="1010481"/>
          <a:ext cx="462795" cy="27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5050836/Desktop/iFS/OneDrive_1_3-15-2018/Filter%20-MMF_DMF/GAC%20Filter%20Sizing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ter"/>
      <sheetName val="Multi-Media Data Sheet"/>
      <sheetName val="Carbon Filter Data Sheet"/>
      <sheetName val="Greensand Data Sheet"/>
      <sheetName val="Notes"/>
    </sheetNames>
    <sheetDataSet>
      <sheetData sheetId="0">
        <row r="9">
          <cell r="B9">
            <v>60</v>
          </cell>
        </row>
        <row r="12">
          <cell r="B12">
            <v>100</v>
          </cell>
        </row>
        <row r="23">
          <cell r="B23">
            <v>1000</v>
          </cell>
        </row>
        <row r="24">
          <cell r="B24">
            <v>1000</v>
          </cell>
        </row>
        <row r="25">
          <cell r="B25">
            <v>1000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8"/>
  <sheetViews>
    <sheetView zoomScale="90" zoomScaleNormal="90" workbookViewId="0">
      <selection activeCell="J17" sqref="J17"/>
    </sheetView>
  </sheetViews>
  <sheetFormatPr defaultColWidth="9.1796875" defaultRowHeight="14.5" x14ac:dyDescent="0.35"/>
  <cols>
    <col min="1" max="23" width="9.1796875" style="2"/>
    <col min="24" max="24" width="13.7265625" style="2" customWidth="1"/>
    <col min="25" max="25" width="15.1796875" style="2" customWidth="1"/>
    <col min="26" max="26" width="15.26953125" style="2" customWidth="1"/>
    <col min="27" max="27" width="17.453125" style="2" customWidth="1"/>
    <col min="28" max="28" width="15.453125" style="2" bestFit="1" customWidth="1"/>
    <col min="29" max="29" width="9.1796875" style="2"/>
    <col min="30" max="30" width="15.1796875" style="2" bestFit="1" customWidth="1"/>
    <col min="31" max="16384" width="9.1796875" style="2"/>
  </cols>
  <sheetData>
    <row r="2" spans="1:32" ht="15" x14ac:dyDescent="0.25">
      <c r="R2" s="3" t="s">
        <v>67</v>
      </c>
      <c r="T2" s="3" t="s">
        <v>387</v>
      </c>
      <c r="X2" s="1" t="s">
        <v>0</v>
      </c>
      <c r="Y2" s="1" t="s">
        <v>1</v>
      </c>
      <c r="Z2" s="1" t="s">
        <v>3</v>
      </c>
      <c r="AA2" s="1" t="s">
        <v>4</v>
      </c>
      <c r="AB2" s="1" t="s">
        <v>5</v>
      </c>
      <c r="AD2" s="1" t="s">
        <v>16</v>
      </c>
      <c r="AE2" s="1" t="s">
        <v>17</v>
      </c>
      <c r="AF2" s="1" t="s">
        <v>18</v>
      </c>
    </row>
    <row r="3" spans="1:32" ht="15" x14ac:dyDescent="0.25">
      <c r="Q3" s="4" t="s">
        <v>29</v>
      </c>
      <c r="X3" s="1" t="s">
        <v>6</v>
      </c>
      <c r="Y3" s="1" t="s">
        <v>2</v>
      </c>
      <c r="Z3" s="1"/>
      <c r="AA3" s="1" t="s">
        <v>378</v>
      </c>
      <c r="AB3" s="1"/>
      <c r="AD3" s="1" t="s">
        <v>378</v>
      </c>
      <c r="AE3" s="1" t="s">
        <v>6</v>
      </c>
      <c r="AF3" s="1" t="s">
        <v>8</v>
      </c>
    </row>
    <row r="4" spans="1:32" ht="15" x14ac:dyDescent="0.25">
      <c r="A4" s="2" t="s">
        <v>6</v>
      </c>
      <c r="E4" s="2" t="s">
        <v>393</v>
      </c>
      <c r="H4" s="3" t="s">
        <v>395</v>
      </c>
      <c r="R4" s="4" t="s">
        <v>35</v>
      </c>
      <c r="S4" s="4" t="s">
        <v>43</v>
      </c>
      <c r="U4" s="2" t="s">
        <v>153</v>
      </c>
      <c r="X4" s="1" t="s">
        <v>7</v>
      </c>
      <c r="Y4" s="1" t="s">
        <v>2</v>
      </c>
      <c r="Z4" s="1"/>
      <c r="AA4" s="1" t="s">
        <v>20</v>
      </c>
      <c r="AB4" s="1"/>
      <c r="AD4" s="1" t="s">
        <v>20</v>
      </c>
      <c r="AE4" s="1" t="s">
        <v>7</v>
      </c>
      <c r="AF4" s="1" t="s">
        <v>8</v>
      </c>
    </row>
    <row r="5" spans="1:32" ht="15" x14ac:dyDescent="0.25">
      <c r="X5" s="1" t="s">
        <v>8</v>
      </c>
      <c r="Y5" s="1" t="s">
        <v>19</v>
      </c>
      <c r="Z5" s="1" t="s">
        <v>379</v>
      </c>
      <c r="AA5" s="1" t="s">
        <v>22</v>
      </c>
      <c r="AB5" s="1"/>
      <c r="AD5" s="1" t="s">
        <v>22</v>
      </c>
      <c r="AE5" s="1" t="s">
        <v>8</v>
      </c>
      <c r="AF5" s="1" t="s">
        <v>9</v>
      </c>
    </row>
    <row r="6" spans="1:32" ht="15" x14ac:dyDescent="0.25">
      <c r="G6" s="4" t="s">
        <v>398</v>
      </c>
      <c r="H6" s="3"/>
      <c r="Q6" s="4" t="s">
        <v>28</v>
      </c>
      <c r="R6" s="3" t="s">
        <v>400</v>
      </c>
      <c r="X6" s="1" t="s">
        <v>9</v>
      </c>
      <c r="Y6" s="1" t="s">
        <v>21</v>
      </c>
      <c r="Z6" s="1" t="s">
        <v>22</v>
      </c>
      <c r="AA6" s="1" t="s">
        <v>24</v>
      </c>
      <c r="AB6" s="1" t="s">
        <v>397</v>
      </c>
      <c r="AD6" s="1" t="s">
        <v>24</v>
      </c>
      <c r="AE6" s="1" t="s">
        <v>9</v>
      </c>
      <c r="AF6" s="1" t="s">
        <v>10</v>
      </c>
    </row>
    <row r="7" spans="1:32" ht="15" x14ac:dyDescent="0.25">
      <c r="D7" s="2" t="s">
        <v>397</v>
      </c>
      <c r="S7" s="4" t="s">
        <v>399</v>
      </c>
      <c r="X7" s="1" t="s">
        <v>10</v>
      </c>
      <c r="Y7" s="1" t="s">
        <v>23</v>
      </c>
      <c r="Z7" s="1" t="s">
        <v>24</v>
      </c>
      <c r="AA7" s="1" t="s">
        <v>384</v>
      </c>
      <c r="AB7" s="1" t="s">
        <v>396</v>
      </c>
      <c r="AD7" s="1" t="s">
        <v>384</v>
      </c>
      <c r="AE7" s="1" t="s">
        <v>10</v>
      </c>
      <c r="AF7" s="1" t="s">
        <v>11</v>
      </c>
    </row>
    <row r="8" spans="1:32" ht="15" x14ac:dyDescent="0.25">
      <c r="A8" s="18" t="s">
        <v>378</v>
      </c>
      <c r="B8" s="3" t="s">
        <v>8</v>
      </c>
      <c r="D8" s="2" t="s">
        <v>9</v>
      </c>
      <c r="E8" s="4" t="s">
        <v>10</v>
      </c>
      <c r="G8" s="3" t="s">
        <v>11</v>
      </c>
      <c r="I8" s="2" t="s">
        <v>12</v>
      </c>
      <c r="K8" s="2" t="s">
        <v>13</v>
      </c>
      <c r="M8" s="2" t="s">
        <v>14</v>
      </c>
      <c r="P8" s="2" t="s">
        <v>15</v>
      </c>
      <c r="Q8" s="3" t="s">
        <v>27</v>
      </c>
      <c r="R8" s="4" t="s">
        <v>34</v>
      </c>
      <c r="X8" s="1" t="s">
        <v>11</v>
      </c>
      <c r="Y8" s="1" t="s">
        <v>37</v>
      </c>
      <c r="Z8" s="2" t="s">
        <v>384</v>
      </c>
      <c r="AA8" s="1" t="s">
        <v>26</v>
      </c>
      <c r="AB8" s="1" t="s">
        <v>398</v>
      </c>
      <c r="AD8" s="1" t="s">
        <v>26</v>
      </c>
      <c r="AE8" s="1" t="s">
        <v>11</v>
      </c>
      <c r="AF8" s="1" t="s">
        <v>12</v>
      </c>
    </row>
    <row r="9" spans="1:32" ht="15" x14ac:dyDescent="0.25">
      <c r="B9" s="4"/>
      <c r="C9" s="4" t="s">
        <v>22</v>
      </c>
      <c r="D9" s="3" t="s">
        <v>24</v>
      </c>
      <c r="F9" s="4" t="s">
        <v>384</v>
      </c>
      <c r="H9" s="4" t="s">
        <v>26</v>
      </c>
      <c r="J9" s="2" t="s">
        <v>385</v>
      </c>
      <c r="L9" s="4" t="s">
        <v>31</v>
      </c>
      <c r="O9" s="2" t="s">
        <v>32</v>
      </c>
      <c r="Q9" s="2" t="s">
        <v>33</v>
      </c>
      <c r="T9" s="4"/>
      <c r="X9" s="1" t="s">
        <v>12</v>
      </c>
      <c r="Y9" s="1" t="s">
        <v>25</v>
      </c>
      <c r="Z9" s="1" t="s">
        <v>26</v>
      </c>
      <c r="AA9" s="1" t="s">
        <v>385</v>
      </c>
      <c r="AB9" s="1"/>
      <c r="AD9" s="1" t="s">
        <v>385</v>
      </c>
      <c r="AE9" s="1" t="s">
        <v>12</v>
      </c>
      <c r="AF9" s="1" t="s">
        <v>13</v>
      </c>
    </row>
    <row r="10" spans="1:32" ht="15" x14ac:dyDescent="0.25">
      <c r="X10" s="1" t="s">
        <v>13</v>
      </c>
      <c r="Y10" s="1" t="s">
        <v>380</v>
      </c>
      <c r="Z10" s="1" t="s">
        <v>385</v>
      </c>
      <c r="AA10" s="1" t="s">
        <v>31</v>
      </c>
      <c r="AB10" s="1"/>
      <c r="AD10" s="1" t="s">
        <v>31</v>
      </c>
      <c r="AE10" s="1" t="s">
        <v>13</v>
      </c>
      <c r="AF10" s="1" t="s">
        <v>14</v>
      </c>
    </row>
    <row r="11" spans="1:32" ht="15" x14ac:dyDescent="0.25">
      <c r="R11" s="2" t="s">
        <v>389</v>
      </c>
      <c r="X11" s="1" t="s">
        <v>14</v>
      </c>
      <c r="Y11" s="1" t="s">
        <v>381</v>
      </c>
      <c r="Z11" s="1" t="s">
        <v>31</v>
      </c>
      <c r="AA11" s="1" t="s">
        <v>32</v>
      </c>
      <c r="AB11" s="1"/>
      <c r="AD11" s="1" t="s">
        <v>32</v>
      </c>
      <c r="AE11" s="1" t="s">
        <v>14</v>
      </c>
      <c r="AF11" s="1" t="s">
        <v>15</v>
      </c>
    </row>
    <row r="12" spans="1:32" ht="15" x14ac:dyDescent="0.25">
      <c r="A12" s="2" t="s">
        <v>20</v>
      </c>
      <c r="E12" s="4" t="s">
        <v>396</v>
      </c>
      <c r="X12" s="1" t="s">
        <v>15</v>
      </c>
      <c r="Y12" s="1" t="s">
        <v>382</v>
      </c>
      <c r="Z12" s="1" t="s">
        <v>32</v>
      </c>
      <c r="AA12" s="1" t="s">
        <v>33</v>
      </c>
      <c r="AB12" s="1"/>
      <c r="AD12" s="1" t="s">
        <v>33</v>
      </c>
      <c r="AE12" s="1" t="s">
        <v>15</v>
      </c>
      <c r="AF12" s="1" t="s">
        <v>27</v>
      </c>
    </row>
    <row r="13" spans="1:32" ht="15" x14ac:dyDescent="0.25">
      <c r="X13" s="1" t="s">
        <v>27</v>
      </c>
      <c r="Y13" s="1" t="s">
        <v>383</v>
      </c>
      <c r="Z13" s="1" t="s">
        <v>33</v>
      </c>
      <c r="AA13" s="1" t="s">
        <v>34</v>
      </c>
      <c r="AB13" s="1" t="s">
        <v>389</v>
      </c>
      <c r="AD13" s="1" t="s">
        <v>34</v>
      </c>
      <c r="AE13" s="1" t="s">
        <v>27</v>
      </c>
      <c r="AF13" s="1" t="s">
        <v>28</v>
      </c>
    </row>
    <row r="14" spans="1:32" ht="15" x14ac:dyDescent="0.25">
      <c r="Q14" s="2" t="s">
        <v>154</v>
      </c>
      <c r="X14" s="1" t="s">
        <v>28</v>
      </c>
      <c r="Y14" s="1" t="s">
        <v>40</v>
      </c>
      <c r="Z14" s="1" t="s">
        <v>34</v>
      </c>
      <c r="AA14" s="1" t="s">
        <v>35</v>
      </c>
      <c r="AB14" s="1" t="s">
        <v>400</v>
      </c>
      <c r="AD14" s="1" t="s">
        <v>389</v>
      </c>
      <c r="AE14" s="1" t="s">
        <v>27</v>
      </c>
      <c r="AF14" s="1" t="s">
        <v>154</v>
      </c>
    </row>
    <row r="15" spans="1:32" ht="15" x14ac:dyDescent="0.25">
      <c r="F15" s="4" t="s">
        <v>394</v>
      </c>
      <c r="X15" s="1" t="s">
        <v>29</v>
      </c>
      <c r="Y15" s="1" t="s">
        <v>386</v>
      </c>
      <c r="Z15" s="2" t="s">
        <v>35</v>
      </c>
      <c r="AA15" s="1" t="s">
        <v>67</v>
      </c>
      <c r="AB15" s="1"/>
      <c r="AD15" s="1" t="s">
        <v>35</v>
      </c>
      <c r="AE15" s="1" t="s">
        <v>28</v>
      </c>
      <c r="AF15" s="1" t="s">
        <v>29</v>
      </c>
    </row>
    <row r="16" spans="1:32" ht="15" x14ac:dyDescent="0.25">
      <c r="A16" s="2" t="s">
        <v>7</v>
      </c>
      <c r="Q16" s="4"/>
      <c r="T16" s="2" t="s">
        <v>388</v>
      </c>
      <c r="X16" s="1" t="s">
        <v>43</v>
      </c>
      <c r="Y16" s="1" t="s">
        <v>363</v>
      </c>
      <c r="Z16" s="1" t="s">
        <v>67</v>
      </c>
      <c r="AA16" s="1" t="s">
        <v>387</v>
      </c>
      <c r="AB16" s="1"/>
      <c r="AD16" s="1" t="s">
        <v>67</v>
      </c>
      <c r="AE16" s="1" t="s">
        <v>29</v>
      </c>
      <c r="AF16" s="1" t="s">
        <v>43</v>
      </c>
    </row>
    <row r="17" spans="6:32" ht="15" x14ac:dyDescent="0.25">
      <c r="R17" s="3" t="s">
        <v>391</v>
      </c>
      <c r="X17" s="1" t="s">
        <v>153</v>
      </c>
      <c r="Y17" s="1" t="s">
        <v>42</v>
      </c>
      <c r="Z17" s="1" t="s">
        <v>387</v>
      </c>
      <c r="AA17" s="1"/>
      <c r="AB17" s="1"/>
      <c r="AD17" s="1" t="s">
        <v>387</v>
      </c>
      <c r="AE17" s="1" t="s">
        <v>43</v>
      </c>
      <c r="AF17" s="1" t="s">
        <v>153</v>
      </c>
    </row>
    <row r="18" spans="6:32" ht="15" x14ac:dyDescent="0.25">
      <c r="Q18" s="2" t="s">
        <v>390</v>
      </c>
      <c r="X18" s="1" t="s">
        <v>154</v>
      </c>
      <c r="Y18" s="1" t="s">
        <v>30</v>
      </c>
      <c r="Z18" s="1" t="s">
        <v>389</v>
      </c>
      <c r="AA18" s="1" t="s">
        <v>392</v>
      </c>
      <c r="AB18" s="1"/>
      <c r="AD18" s="1" t="s">
        <v>390</v>
      </c>
      <c r="AE18" s="1" t="s">
        <v>154</v>
      </c>
      <c r="AF18" s="1" t="s">
        <v>155</v>
      </c>
    </row>
    <row r="19" spans="6:32" ht="15" x14ac:dyDescent="0.25">
      <c r="F19" s="3"/>
      <c r="X19" s="1" t="s">
        <v>155</v>
      </c>
      <c r="Y19" s="1" t="s">
        <v>36</v>
      </c>
      <c r="Z19" s="1" t="s">
        <v>390</v>
      </c>
      <c r="AA19" s="1"/>
      <c r="AB19" s="1"/>
      <c r="AD19" s="1" t="s">
        <v>391</v>
      </c>
      <c r="AE19" s="1" t="s">
        <v>154</v>
      </c>
      <c r="AF19" s="1" t="s">
        <v>388</v>
      </c>
    </row>
    <row r="20" spans="6:32" ht="15" x14ac:dyDescent="0.25">
      <c r="X20" s="1" t="s">
        <v>388</v>
      </c>
      <c r="Y20" s="1" t="s">
        <v>36</v>
      </c>
      <c r="Z20" s="1" t="s">
        <v>391</v>
      </c>
      <c r="AA20" s="1"/>
      <c r="AB20" s="1"/>
      <c r="AD20" s="1" t="s">
        <v>397</v>
      </c>
      <c r="AE20" s="1" t="s">
        <v>9</v>
      </c>
      <c r="AF20" s="1" t="s">
        <v>393</v>
      </c>
    </row>
    <row r="21" spans="6:32" ht="15" x14ac:dyDescent="0.25">
      <c r="Q21" s="2" t="s">
        <v>155</v>
      </c>
      <c r="X21" s="1" t="s">
        <v>393</v>
      </c>
      <c r="Y21" s="1" t="s">
        <v>36</v>
      </c>
      <c r="Z21" s="1" t="s">
        <v>397</v>
      </c>
      <c r="AA21" s="1"/>
      <c r="AB21" s="1"/>
      <c r="AD21" s="1" t="s">
        <v>398</v>
      </c>
      <c r="AE21" s="1" t="s">
        <v>11</v>
      </c>
      <c r="AF21" s="1" t="s">
        <v>395</v>
      </c>
    </row>
    <row r="22" spans="6:32" ht="15" x14ac:dyDescent="0.25">
      <c r="X22" s="1" t="s">
        <v>394</v>
      </c>
      <c r="Y22" s="1" t="s">
        <v>36</v>
      </c>
      <c r="Z22" s="1" t="s">
        <v>396</v>
      </c>
      <c r="AA22" s="1"/>
      <c r="AB22" s="1"/>
      <c r="AD22" s="1" t="s">
        <v>396</v>
      </c>
      <c r="AE22" s="1" t="s">
        <v>10</v>
      </c>
      <c r="AF22" s="1" t="s">
        <v>394</v>
      </c>
    </row>
    <row r="23" spans="6:32" ht="15" x14ac:dyDescent="0.25">
      <c r="X23" s="1" t="s">
        <v>395</v>
      </c>
      <c r="Y23" s="1" t="s">
        <v>36</v>
      </c>
      <c r="Z23" s="1" t="s">
        <v>398</v>
      </c>
      <c r="AA23" s="1"/>
      <c r="AB23" s="1"/>
      <c r="AD23" s="1" t="s">
        <v>400</v>
      </c>
      <c r="AE23" s="1" t="s">
        <v>28</v>
      </c>
      <c r="AF23" s="1" t="s">
        <v>399</v>
      </c>
    </row>
    <row r="24" spans="6:32" ht="15" x14ac:dyDescent="0.25">
      <c r="X24" s="1" t="s">
        <v>399</v>
      </c>
      <c r="Y24" s="1" t="s">
        <v>36</v>
      </c>
      <c r="Z24" s="1" t="s">
        <v>400</v>
      </c>
      <c r="AA24" s="1"/>
      <c r="AB24" s="1"/>
      <c r="AD24" s="1"/>
      <c r="AE24" s="1"/>
      <c r="AF24" s="1"/>
    </row>
    <row r="25" spans="6:32" ht="15" x14ac:dyDescent="0.25">
      <c r="X25" s="1"/>
      <c r="Y25" s="1"/>
      <c r="Z25" s="1"/>
      <c r="AA25" s="1"/>
      <c r="AB25" s="1"/>
      <c r="AD25" s="1"/>
      <c r="AE25" s="1"/>
      <c r="AF25" s="1"/>
    </row>
    <row r="26" spans="6:32" ht="15" x14ac:dyDescent="0.25">
      <c r="X26" s="1"/>
      <c r="Y26" s="1"/>
      <c r="Z26" s="1"/>
      <c r="AA26" s="1"/>
      <c r="AB26" s="1"/>
      <c r="AD26" s="1"/>
      <c r="AE26" s="1"/>
      <c r="AF26" s="1"/>
    </row>
    <row r="27" spans="6:32" x14ac:dyDescent="0.35">
      <c r="X27" s="1"/>
      <c r="Y27" s="1"/>
      <c r="Z27" s="1"/>
      <c r="AA27" s="1"/>
      <c r="AB27" s="1"/>
      <c r="AD27" s="1"/>
      <c r="AE27" s="1"/>
      <c r="AF27" s="1"/>
    </row>
    <row r="28" spans="6:32" x14ac:dyDescent="0.35">
      <c r="X28" s="1"/>
      <c r="Y28" s="1"/>
      <c r="Z28" s="1"/>
      <c r="AA28" s="1"/>
      <c r="AB28" s="1"/>
      <c r="AD28" s="1"/>
      <c r="AE28" s="1"/>
      <c r="AF28" s="1"/>
    </row>
  </sheetData>
  <pageMargins left="0.7" right="0.7" top="0.75" bottom="0.75" header="0.3" footer="0.3"/>
  <pageSetup orientation="portrait" r:id="rId1"/>
  <headerFooter>
    <oddFooter>&amp;CGE Public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8"/>
  <sheetViews>
    <sheetView topLeftCell="V1" zoomScale="90" zoomScaleNormal="90" workbookViewId="0">
      <selection activeCell="AA10" sqref="AA10"/>
    </sheetView>
  </sheetViews>
  <sheetFormatPr defaultRowHeight="14.5" x14ac:dyDescent="0.35"/>
  <cols>
    <col min="1" max="1" width="10.453125" bestFit="1" customWidth="1"/>
    <col min="2" max="2" width="13.54296875" bestFit="1" customWidth="1"/>
    <col min="3" max="3" width="12.1796875" bestFit="1" customWidth="1"/>
    <col min="4" max="4" width="14.7265625" bestFit="1" customWidth="1"/>
    <col min="5" max="5" width="13.453125" bestFit="1" customWidth="1"/>
    <col min="7" max="7" width="13.1796875" bestFit="1" customWidth="1"/>
    <col min="18" max="18" width="11.453125" bestFit="1" customWidth="1"/>
    <col min="19" max="19" width="11.54296875" bestFit="1" customWidth="1"/>
    <col min="22" max="22" width="12.26953125" bestFit="1" customWidth="1"/>
    <col min="23" max="23" width="13.81640625" bestFit="1" customWidth="1"/>
  </cols>
  <sheetData>
    <row r="1" spans="1:48" ht="15" x14ac:dyDescent="0.25">
      <c r="AA1" t="s">
        <v>368</v>
      </c>
      <c r="AB1" t="s">
        <v>50</v>
      </c>
      <c r="AC1" t="s">
        <v>51</v>
      </c>
      <c r="AD1" t="s">
        <v>141</v>
      </c>
      <c r="AE1" t="s">
        <v>140</v>
      </c>
      <c r="AF1" t="s">
        <v>120</v>
      </c>
      <c r="AG1" t="s">
        <v>121</v>
      </c>
      <c r="AH1" t="s">
        <v>122</v>
      </c>
      <c r="AI1" t="s">
        <v>538</v>
      </c>
      <c r="AJ1" t="s">
        <v>123</v>
      </c>
      <c r="AK1" t="s">
        <v>124</v>
      </c>
      <c r="AL1" t="s">
        <v>142</v>
      </c>
      <c r="AM1" t="s">
        <v>143</v>
      </c>
      <c r="AN1" t="s">
        <v>125</v>
      </c>
      <c r="AO1" t="s">
        <v>126</v>
      </c>
      <c r="AP1" t="s">
        <v>127</v>
      </c>
      <c r="AQ1" t="s">
        <v>128</v>
      </c>
      <c r="AR1" t="s">
        <v>369</v>
      </c>
      <c r="AS1" t="s">
        <v>370</v>
      </c>
      <c r="AT1" t="s">
        <v>371</v>
      </c>
      <c r="AU1" t="s">
        <v>146</v>
      </c>
      <c r="AV1" t="s">
        <v>559</v>
      </c>
    </row>
    <row r="2" spans="1:48" ht="15" x14ac:dyDescent="0.25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  <c r="G2" s="1" t="s">
        <v>16</v>
      </c>
      <c r="H2" s="1" t="s">
        <v>17</v>
      </c>
      <c r="I2" s="1" t="s">
        <v>18</v>
      </c>
      <c r="R2" s="5" t="s">
        <v>44</v>
      </c>
      <c r="S2" s="5" t="s">
        <v>45</v>
      </c>
      <c r="V2" s="5" t="s">
        <v>46</v>
      </c>
      <c r="W2" s="5" t="s">
        <v>47</v>
      </c>
      <c r="AA2" t="s">
        <v>790</v>
      </c>
      <c r="AB2" t="s">
        <v>8</v>
      </c>
      <c r="AC2" t="s">
        <v>129</v>
      </c>
      <c r="AD2" t="s">
        <v>130</v>
      </c>
      <c r="AE2" t="s">
        <v>131</v>
      </c>
      <c r="AF2" t="s">
        <v>132</v>
      </c>
      <c r="AG2" t="s">
        <v>372</v>
      </c>
      <c r="AH2" t="s">
        <v>373</v>
      </c>
      <c r="AI2" t="s">
        <v>133</v>
      </c>
      <c r="AJ2" t="s">
        <v>374</v>
      </c>
      <c r="AK2" t="s">
        <v>134</v>
      </c>
      <c r="AL2" t="s">
        <v>135</v>
      </c>
      <c r="AM2" t="s">
        <v>144</v>
      </c>
      <c r="AN2" t="s">
        <v>136</v>
      </c>
      <c r="AO2" t="s">
        <v>137</v>
      </c>
      <c r="AP2" t="s">
        <v>375</v>
      </c>
      <c r="AQ2" t="s">
        <v>138</v>
      </c>
      <c r="AR2" t="s">
        <v>376</v>
      </c>
      <c r="AS2" t="s">
        <v>145</v>
      </c>
      <c r="AT2" t="s">
        <v>377</v>
      </c>
      <c r="AU2" t="s">
        <v>139</v>
      </c>
      <c r="AV2" t="s">
        <v>560</v>
      </c>
    </row>
    <row r="3" spans="1:48" ht="15" x14ac:dyDescent="0.25">
      <c r="A3" s="1" t="s">
        <v>6</v>
      </c>
      <c r="B3" s="1" t="s">
        <v>2</v>
      </c>
      <c r="C3" s="1"/>
      <c r="D3" s="1" t="s">
        <v>378</v>
      </c>
      <c r="E3" s="1"/>
      <c r="F3" s="2"/>
      <c r="G3" s="1" t="s">
        <v>378</v>
      </c>
      <c r="H3" s="1" t="s">
        <v>6</v>
      </c>
      <c r="I3" s="1" t="s">
        <v>8</v>
      </c>
      <c r="R3" s="5" t="s">
        <v>7</v>
      </c>
      <c r="S3" s="5"/>
      <c r="V3" s="5" t="s">
        <v>6</v>
      </c>
      <c r="W3" s="5" t="s">
        <v>378</v>
      </c>
    </row>
    <row r="4" spans="1:48" ht="15" x14ac:dyDescent="0.25">
      <c r="A4" s="1" t="s">
        <v>7</v>
      </c>
      <c r="B4" s="1" t="s">
        <v>2</v>
      </c>
      <c r="C4" s="1"/>
      <c r="D4" s="1" t="s">
        <v>20</v>
      </c>
      <c r="E4" s="1"/>
      <c r="F4" s="2"/>
      <c r="G4" s="1" t="s">
        <v>20</v>
      </c>
      <c r="H4" s="1" t="s">
        <v>7</v>
      </c>
      <c r="I4" s="1" t="s">
        <v>8</v>
      </c>
      <c r="R4" s="5" t="s">
        <v>6</v>
      </c>
      <c r="S4" s="5"/>
      <c r="V4" t="s">
        <v>7</v>
      </c>
      <c r="W4" t="s">
        <v>20</v>
      </c>
    </row>
    <row r="5" spans="1:48" ht="15" x14ac:dyDescent="0.25">
      <c r="A5" s="1" t="s">
        <v>8</v>
      </c>
      <c r="B5" s="1" t="s">
        <v>19</v>
      </c>
      <c r="C5" s="1" t="s">
        <v>379</v>
      </c>
      <c r="D5" s="1" t="s">
        <v>22</v>
      </c>
      <c r="E5" s="1"/>
      <c r="F5" s="2"/>
      <c r="G5" s="1" t="s">
        <v>22</v>
      </c>
      <c r="H5" s="1" t="s">
        <v>8</v>
      </c>
      <c r="I5" s="1" t="s">
        <v>9</v>
      </c>
      <c r="R5" s="5" t="s">
        <v>8</v>
      </c>
      <c r="S5" s="5"/>
    </row>
    <row r="6" spans="1:48" ht="15" x14ac:dyDescent="0.25">
      <c r="A6" s="1" t="s">
        <v>9</v>
      </c>
      <c r="B6" s="1" t="s">
        <v>21</v>
      </c>
      <c r="C6" s="1" t="s">
        <v>22</v>
      </c>
      <c r="D6" s="1" t="s">
        <v>24</v>
      </c>
      <c r="E6" s="1" t="s">
        <v>397</v>
      </c>
      <c r="F6" s="2"/>
      <c r="G6" s="1" t="s">
        <v>24</v>
      </c>
      <c r="H6" s="1" t="s">
        <v>9</v>
      </c>
      <c r="I6" s="1" t="s">
        <v>10</v>
      </c>
      <c r="R6" s="5" t="s">
        <v>9</v>
      </c>
      <c r="S6" s="5"/>
    </row>
    <row r="7" spans="1:48" ht="15" x14ac:dyDescent="0.25">
      <c r="A7" s="1" t="s">
        <v>10</v>
      </c>
      <c r="B7" s="1" t="s">
        <v>23</v>
      </c>
      <c r="C7" s="1" t="s">
        <v>24</v>
      </c>
      <c r="D7" s="1" t="s">
        <v>384</v>
      </c>
      <c r="E7" s="1" t="s">
        <v>396</v>
      </c>
      <c r="F7" s="2"/>
      <c r="G7" s="1" t="s">
        <v>384</v>
      </c>
      <c r="H7" s="1" t="s">
        <v>10</v>
      </c>
      <c r="I7" s="1" t="s">
        <v>11</v>
      </c>
      <c r="R7" s="5" t="s">
        <v>10</v>
      </c>
      <c r="S7" s="5"/>
    </row>
    <row r="8" spans="1:48" ht="15" x14ac:dyDescent="0.25">
      <c r="A8" s="1" t="s">
        <v>11</v>
      </c>
      <c r="B8" s="1" t="s">
        <v>37</v>
      </c>
      <c r="C8" s="2" t="s">
        <v>384</v>
      </c>
      <c r="D8" s="1" t="s">
        <v>26</v>
      </c>
      <c r="E8" s="1" t="s">
        <v>398</v>
      </c>
      <c r="F8" s="2"/>
      <c r="G8" s="1" t="s">
        <v>26</v>
      </c>
      <c r="H8" s="1" t="s">
        <v>11</v>
      </c>
      <c r="I8" s="1" t="s">
        <v>12</v>
      </c>
      <c r="R8" s="5" t="s">
        <v>394</v>
      </c>
      <c r="S8" s="5"/>
    </row>
    <row r="9" spans="1:48" ht="15" x14ac:dyDescent="0.25">
      <c r="A9" s="1" t="s">
        <v>12</v>
      </c>
      <c r="B9" s="1" t="s">
        <v>25</v>
      </c>
      <c r="C9" s="1" t="s">
        <v>26</v>
      </c>
      <c r="D9" s="1" t="s">
        <v>385</v>
      </c>
      <c r="E9" s="1"/>
      <c r="F9" s="2"/>
      <c r="G9" s="1" t="s">
        <v>385</v>
      </c>
      <c r="H9" s="1" t="s">
        <v>12</v>
      </c>
      <c r="I9" s="1" t="s">
        <v>13</v>
      </c>
      <c r="R9" s="5" t="s">
        <v>11</v>
      </c>
      <c r="S9" s="5"/>
    </row>
    <row r="10" spans="1:48" ht="15" x14ac:dyDescent="0.25">
      <c r="A10" s="1" t="s">
        <v>13</v>
      </c>
      <c r="B10" s="1" t="s">
        <v>380</v>
      </c>
      <c r="C10" s="1" t="s">
        <v>385</v>
      </c>
      <c r="D10" s="1" t="s">
        <v>31</v>
      </c>
      <c r="E10" s="1"/>
      <c r="F10" s="2"/>
      <c r="G10" s="1" t="s">
        <v>31</v>
      </c>
      <c r="H10" s="1" t="s">
        <v>13</v>
      </c>
      <c r="I10" s="1" t="s">
        <v>14</v>
      </c>
      <c r="R10" s="5" t="s">
        <v>12</v>
      </c>
      <c r="S10" s="5"/>
    </row>
    <row r="11" spans="1:48" ht="15" x14ac:dyDescent="0.25">
      <c r="A11" s="1" t="s">
        <v>14</v>
      </c>
      <c r="B11" s="1" t="s">
        <v>381</v>
      </c>
      <c r="C11" s="1" t="s">
        <v>31</v>
      </c>
      <c r="D11" s="1" t="s">
        <v>32</v>
      </c>
      <c r="E11" s="1"/>
      <c r="F11" s="2"/>
      <c r="G11" s="1" t="s">
        <v>32</v>
      </c>
      <c r="H11" s="1" t="s">
        <v>14</v>
      </c>
      <c r="I11" s="1" t="s">
        <v>15</v>
      </c>
      <c r="R11" s="5" t="s">
        <v>13</v>
      </c>
      <c r="S11" s="5"/>
    </row>
    <row r="12" spans="1:48" ht="15" x14ac:dyDescent="0.25">
      <c r="A12" s="1" t="s">
        <v>15</v>
      </c>
      <c r="B12" s="1" t="s">
        <v>539</v>
      </c>
      <c r="C12" s="1" t="s">
        <v>32</v>
      </c>
      <c r="D12" s="1" t="s">
        <v>33</v>
      </c>
      <c r="E12" s="1"/>
      <c r="F12" s="2"/>
      <c r="G12" s="1" t="s">
        <v>33</v>
      </c>
      <c r="H12" s="1" t="s">
        <v>15</v>
      </c>
      <c r="I12" s="1" t="s">
        <v>27</v>
      </c>
      <c r="R12" s="5" t="s">
        <v>14</v>
      </c>
      <c r="S12" s="5"/>
    </row>
    <row r="13" spans="1:48" ht="15" x14ac:dyDescent="0.25">
      <c r="A13" s="1" t="s">
        <v>27</v>
      </c>
      <c r="B13" s="1" t="s">
        <v>383</v>
      </c>
      <c r="C13" s="1" t="s">
        <v>33</v>
      </c>
      <c r="D13" s="1" t="s">
        <v>34</v>
      </c>
      <c r="E13" s="1" t="s">
        <v>389</v>
      </c>
      <c r="F13" s="2"/>
      <c r="G13" s="1" t="s">
        <v>34</v>
      </c>
      <c r="H13" s="1" t="s">
        <v>27</v>
      </c>
      <c r="I13" s="1" t="s">
        <v>28</v>
      </c>
      <c r="R13" s="5" t="s">
        <v>15</v>
      </c>
      <c r="S13" s="5"/>
    </row>
    <row r="14" spans="1:48" ht="15" x14ac:dyDescent="0.25">
      <c r="A14" s="1" t="s">
        <v>28</v>
      </c>
      <c r="B14" s="1" t="s">
        <v>40</v>
      </c>
      <c r="C14" s="1" t="s">
        <v>34</v>
      </c>
      <c r="D14" s="1" t="s">
        <v>35</v>
      </c>
      <c r="E14" s="1" t="s">
        <v>400</v>
      </c>
      <c r="F14" s="2"/>
      <c r="G14" s="1" t="s">
        <v>389</v>
      </c>
      <c r="H14" s="1" t="s">
        <v>27</v>
      </c>
      <c r="I14" s="1" t="s">
        <v>154</v>
      </c>
      <c r="R14" s="5" t="s">
        <v>27</v>
      </c>
      <c r="S14" s="5"/>
    </row>
    <row r="15" spans="1:48" ht="15" x14ac:dyDescent="0.25">
      <c r="A15" s="1" t="s">
        <v>29</v>
      </c>
      <c r="B15" s="1" t="s">
        <v>386</v>
      </c>
      <c r="C15" s="2" t="s">
        <v>35</v>
      </c>
      <c r="D15" s="1" t="s">
        <v>67</v>
      </c>
      <c r="E15" s="1"/>
      <c r="F15" s="2"/>
      <c r="G15" s="1" t="s">
        <v>35</v>
      </c>
      <c r="H15" s="1" t="s">
        <v>28</v>
      </c>
      <c r="I15" s="1" t="s">
        <v>29</v>
      </c>
      <c r="R15" s="5" t="s">
        <v>154</v>
      </c>
      <c r="S15" s="5"/>
    </row>
    <row r="16" spans="1:48" ht="15" x14ac:dyDescent="0.25">
      <c r="A16" s="1" t="s">
        <v>43</v>
      </c>
      <c r="B16" s="1" t="s">
        <v>363</v>
      </c>
      <c r="C16" s="1" t="s">
        <v>67</v>
      </c>
      <c r="D16" s="1" t="s">
        <v>387</v>
      </c>
      <c r="E16" s="1"/>
      <c r="F16" s="2"/>
      <c r="G16" s="1" t="s">
        <v>67</v>
      </c>
      <c r="H16" s="1" t="s">
        <v>29</v>
      </c>
      <c r="I16" s="1" t="s">
        <v>43</v>
      </c>
      <c r="R16" s="5" t="s">
        <v>388</v>
      </c>
      <c r="S16" s="5"/>
    </row>
    <row r="17" spans="1:39" ht="15" x14ac:dyDescent="0.25">
      <c r="A17" s="1" t="s">
        <v>153</v>
      </c>
      <c r="B17" s="1" t="s">
        <v>42</v>
      </c>
      <c r="C17" s="1" t="s">
        <v>387</v>
      </c>
      <c r="D17" s="1"/>
      <c r="E17" s="1"/>
      <c r="F17" s="2"/>
      <c r="G17" s="1" t="s">
        <v>387</v>
      </c>
      <c r="H17" s="1" t="s">
        <v>43</v>
      </c>
      <c r="I17" s="1" t="s">
        <v>153</v>
      </c>
      <c r="R17" s="5" t="s">
        <v>155</v>
      </c>
      <c r="S17" s="5"/>
    </row>
    <row r="18" spans="1:39" ht="15" x14ac:dyDescent="0.25">
      <c r="A18" s="1" t="s">
        <v>154</v>
      </c>
      <c r="B18" s="1" t="s">
        <v>30</v>
      </c>
      <c r="C18" s="1" t="s">
        <v>389</v>
      </c>
      <c r="D18" s="1" t="s">
        <v>392</v>
      </c>
      <c r="E18" s="1"/>
      <c r="F18" s="2"/>
      <c r="G18" s="1" t="s">
        <v>390</v>
      </c>
      <c r="H18" s="1" t="s">
        <v>154</v>
      </c>
      <c r="I18" s="1" t="s">
        <v>155</v>
      </c>
      <c r="R18" s="5" t="s">
        <v>28</v>
      </c>
      <c r="S18" s="5"/>
    </row>
    <row r="19" spans="1:39" ht="15" x14ac:dyDescent="0.25">
      <c r="A19" s="1" t="s">
        <v>155</v>
      </c>
      <c r="B19" s="1" t="s">
        <v>36</v>
      </c>
      <c r="C19" s="1" t="s">
        <v>390</v>
      </c>
      <c r="D19" s="1"/>
      <c r="E19" s="1"/>
      <c r="F19" s="2"/>
      <c r="G19" s="1" t="s">
        <v>391</v>
      </c>
      <c r="H19" s="1" t="s">
        <v>154</v>
      </c>
      <c r="I19" s="1" t="s">
        <v>388</v>
      </c>
      <c r="R19" s="5" t="s">
        <v>399</v>
      </c>
      <c r="S19" s="5"/>
    </row>
    <row r="20" spans="1:39" ht="15" x14ac:dyDescent="0.25">
      <c r="A20" s="1" t="s">
        <v>388</v>
      </c>
      <c r="B20" s="1" t="s">
        <v>36</v>
      </c>
      <c r="C20" s="1" t="s">
        <v>391</v>
      </c>
      <c r="D20" s="1"/>
      <c r="E20" s="1"/>
      <c r="F20" s="2"/>
      <c r="G20" s="1" t="s">
        <v>397</v>
      </c>
      <c r="H20" s="1" t="s">
        <v>9</v>
      </c>
      <c r="I20" s="1" t="s">
        <v>393</v>
      </c>
      <c r="R20" s="5" t="s">
        <v>29</v>
      </c>
      <c r="S20" s="5"/>
    </row>
    <row r="21" spans="1:39" ht="15" x14ac:dyDescent="0.25">
      <c r="A21" s="1" t="s">
        <v>393</v>
      </c>
      <c r="B21" s="1" t="s">
        <v>36</v>
      </c>
      <c r="C21" s="1" t="s">
        <v>397</v>
      </c>
      <c r="D21" s="1"/>
      <c r="E21" s="1"/>
      <c r="F21" s="2"/>
      <c r="G21" s="1" t="s">
        <v>398</v>
      </c>
      <c r="H21" s="1" t="s">
        <v>11</v>
      </c>
      <c r="I21" s="1" t="s">
        <v>395</v>
      </c>
      <c r="R21" s="5" t="s">
        <v>43</v>
      </c>
      <c r="S21" s="5"/>
    </row>
    <row r="22" spans="1:39" ht="15" x14ac:dyDescent="0.25">
      <c r="A22" s="1" t="s">
        <v>394</v>
      </c>
      <c r="B22" s="1" t="s">
        <v>36</v>
      </c>
      <c r="C22" s="1" t="s">
        <v>396</v>
      </c>
      <c r="D22" s="1"/>
      <c r="E22" s="1"/>
      <c r="F22" s="2"/>
      <c r="G22" s="1" t="s">
        <v>396</v>
      </c>
      <c r="H22" s="1" t="s">
        <v>10</v>
      </c>
      <c r="I22" s="1" t="s">
        <v>394</v>
      </c>
      <c r="R22" s="5" t="s">
        <v>153</v>
      </c>
      <c r="S22" s="5"/>
    </row>
    <row r="23" spans="1:39" ht="15" x14ac:dyDescent="0.25">
      <c r="A23" s="1" t="s">
        <v>395</v>
      </c>
      <c r="B23" s="1" t="s">
        <v>36</v>
      </c>
      <c r="C23" s="1" t="s">
        <v>398</v>
      </c>
      <c r="D23" s="1"/>
      <c r="E23" s="1"/>
      <c r="F23" s="2"/>
      <c r="G23" s="1" t="s">
        <v>400</v>
      </c>
      <c r="H23" s="1" t="s">
        <v>28</v>
      </c>
      <c r="I23" s="1" t="s">
        <v>399</v>
      </c>
      <c r="R23" s="5" t="s">
        <v>395</v>
      </c>
      <c r="S23" s="5"/>
    </row>
    <row r="24" spans="1:39" ht="15" x14ac:dyDescent="0.25">
      <c r="A24" s="1" t="s">
        <v>399</v>
      </c>
      <c r="B24" s="1" t="s">
        <v>36</v>
      </c>
      <c r="C24" s="1" t="s">
        <v>400</v>
      </c>
      <c r="D24" s="1"/>
      <c r="E24" s="1"/>
      <c r="F24" s="2"/>
      <c r="G24" s="1"/>
      <c r="H24" s="1"/>
      <c r="I24" s="1"/>
      <c r="R24" s="5" t="s">
        <v>393</v>
      </c>
      <c r="S24" s="5"/>
    </row>
    <row r="25" spans="1:39" ht="15" x14ac:dyDescent="0.25">
      <c r="A25" s="1"/>
      <c r="B25" s="1"/>
      <c r="C25" s="1"/>
      <c r="D25" s="1"/>
      <c r="E25" s="1"/>
      <c r="F25" s="2"/>
      <c r="G25" s="1"/>
      <c r="H25" s="1"/>
      <c r="I25" s="1"/>
      <c r="AM25" t="s">
        <v>370</v>
      </c>
    </row>
    <row r="26" spans="1:39" ht="15" x14ac:dyDescent="0.25">
      <c r="A26" s="1"/>
      <c r="B26" s="1"/>
      <c r="C26" s="1"/>
      <c r="D26" s="1"/>
      <c r="E26" s="1"/>
      <c r="F26" s="2"/>
      <c r="G26" s="1"/>
      <c r="H26" s="1"/>
      <c r="I26" s="1"/>
      <c r="AM26" t="s">
        <v>371</v>
      </c>
    </row>
    <row r="27" spans="1:39" x14ac:dyDescent="0.35">
      <c r="A27" s="1"/>
      <c r="B27" s="1"/>
      <c r="C27" s="1"/>
      <c r="D27" s="1"/>
      <c r="E27" s="1"/>
      <c r="F27" s="2"/>
      <c r="G27" s="1"/>
      <c r="H27" s="1"/>
      <c r="I27" s="1"/>
      <c r="AM27" t="s">
        <v>146</v>
      </c>
    </row>
    <row r="28" spans="1:39" x14ac:dyDescent="0.35">
      <c r="A28" s="1"/>
      <c r="B28" s="1"/>
      <c r="C28" s="1"/>
      <c r="D28" s="1"/>
      <c r="E28" s="1"/>
      <c r="F28" s="2"/>
      <c r="G28" s="1"/>
      <c r="H28" s="1"/>
      <c r="I28" s="1"/>
    </row>
  </sheetData>
  <pageMargins left="0.7" right="0.7" top="0.75" bottom="0.75" header="0.3" footer="0.3"/>
  <pageSetup orientation="portrait" r:id="rId1"/>
  <headerFooter>
    <oddFooter>&amp;CGE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J47"/>
  <sheetViews>
    <sheetView zoomScaleNormal="100" workbookViewId="0">
      <selection activeCell="J15" sqref="J15"/>
    </sheetView>
  </sheetViews>
  <sheetFormatPr defaultRowHeight="14.5" x14ac:dyDescent="0.35"/>
  <cols>
    <col min="2" max="2" width="16.453125" style="10" bestFit="1" customWidth="1"/>
    <col min="3" max="3" width="11.81640625" style="10" bestFit="1" customWidth="1"/>
    <col min="4" max="4" width="13.453125" style="10" bestFit="1" customWidth="1"/>
    <col min="5" max="8" width="13.453125" style="10" customWidth="1"/>
    <col min="9" max="9" width="14.54296875" bestFit="1" customWidth="1"/>
    <col min="10" max="10" width="14.7265625" bestFit="1" customWidth="1"/>
    <col min="14" max="14" width="14.7265625" bestFit="1" customWidth="1"/>
    <col min="15" max="15" width="10.81640625" bestFit="1" customWidth="1"/>
    <col min="16" max="16" width="14" customWidth="1"/>
    <col min="18" max="18" width="37.1796875" bestFit="1" customWidth="1"/>
    <col min="19" max="19" width="38" bestFit="1" customWidth="1"/>
    <col min="22" max="22" width="28.26953125" customWidth="1"/>
    <col min="23" max="23" width="20.81640625" customWidth="1"/>
    <col min="24" max="24" width="15.26953125" customWidth="1"/>
    <col min="26" max="26" width="14.7265625" bestFit="1" customWidth="1"/>
    <col min="27" max="27" width="15.7265625" customWidth="1"/>
    <col min="28" max="28" width="15" customWidth="1"/>
    <col min="30" max="30" width="12.54296875" bestFit="1" customWidth="1"/>
    <col min="32" max="32" width="9.81640625" bestFit="1" customWidth="1"/>
    <col min="34" max="34" width="39.26953125" bestFit="1" customWidth="1"/>
    <col min="35" max="35" width="16.453125" style="12" bestFit="1" customWidth="1"/>
    <col min="36" max="36" width="9.1796875" style="12"/>
    <col min="38" max="38" width="22.1796875" customWidth="1"/>
    <col min="39" max="39" width="25" customWidth="1"/>
    <col min="40" max="40" width="13.54296875" style="12" bestFit="1" customWidth="1"/>
    <col min="42" max="42" width="14.7265625" bestFit="1" customWidth="1"/>
    <col min="43" max="43" width="29.1796875" bestFit="1" customWidth="1"/>
    <col min="46" max="46" width="22" bestFit="1" customWidth="1"/>
    <col min="47" max="47" width="16.1796875" bestFit="1" customWidth="1"/>
    <col min="50" max="50" width="29.26953125" bestFit="1" customWidth="1"/>
    <col min="51" max="51" width="24" bestFit="1" customWidth="1"/>
    <col min="54" max="54" width="29.26953125" customWidth="1"/>
    <col min="55" max="55" width="16.54296875" customWidth="1"/>
    <col min="56" max="56" width="15" customWidth="1"/>
    <col min="58" max="58" width="12.54296875" bestFit="1" customWidth="1"/>
    <col min="60" max="60" width="9.81640625" bestFit="1" customWidth="1"/>
    <col min="62" max="62" width="12.54296875" bestFit="1" customWidth="1"/>
    <col min="63" max="63" width="6.81640625" bestFit="1" customWidth="1"/>
    <col min="64" max="64" width="9.81640625" bestFit="1" customWidth="1"/>
    <col min="70" max="70" width="12.54296875" bestFit="1" customWidth="1"/>
    <col min="71" max="71" width="6.81640625" bestFit="1" customWidth="1"/>
    <col min="72" max="72" width="10.453125" customWidth="1"/>
    <col min="74" max="74" width="18.453125" customWidth="1"/>
    <col min="75" max="75" width="15.7265625" customWidth="1"/>
    <col min="76" max="76" width="11.7265625" customWidth="1"/>
    <col min="77" max="77" width="12.1796875" customWidth="1"/>
  </cols>
  <sheetData>
    <row r="1" spans="2:88" ht="15" x14ac:dyDescent="0.25">
      <c r="B1" s="8" t="s">
        <v>116</v>
      </c>
      <c r="C1" s="8" t="s">
        <v>117</v>
      </c>
      <c r="D1" s="8" t="s">
        <v>6</v>
      </c>
      <c r="E1" s="8"/>
      <c r="F1" s="8" t="s">
        <v>116</v>
      </c>
      <c r="G1" s="8" t="s">
        <v>117</v>
      </c>
      <c r="H1" s="8" t="s">
        <v>7</v>
      </c>
      <c r="I1" s="7"/>
      <c r="J1" s="9" t="s">
        <v>116</v>
      </c>
      <c r="K1" s="9" t="s">
        <v>117</v>
      </c>
      <c r="L1" s="9" t="s">
        <v>8</v>
      </c>
      <c r="N1" s="9" t="s">
        <v>116</v>
      </c>
      <c r="O1" s="9" t="s">
        <v>117</v>
      </c>
      <c r="P1" s="9" t="s">
        <v>9</v>
      </c>
      <c r="R1" s="9" t="s">
        <v>116</v>
      </c>
      <c r="S1" s="9" t="s">
        <v>117</v>
      </c>
      <c r="T1" s="9" t="s">
        <v>10</v>
      </c>
      <c r="V1" s="9" t="s">
        <v>116</v>
      </c>
      <c r="W1" s="9" t="s">
        <v>117</v>
      </c>
      <c r="X1" s="9" t="s">
        <v>11</v>
      </c>
      <c r="Z1" s="9" t="s">
        <v>116</v>
      </c>
      <c r="AA1" s="9" t="s">
        <v>117</v>
      </c>
      <c r="AB1" s="9" t="s">
        <v>12</v>
      </c>
      <c r="AC1" s="9"/>
      <c r="AD1" s="9" t="s">
        <v>116</v>
      </c>
      <c r="AE1" s="9" t="s">
        <v>117</v>
      </c>
      <c r="AF1" s="9" t="s">
        <v>13</v>
      </c>
      <c r="AH1" s="9" t="s">
        <v>116</v>
      </c>
      <c r="AI1" s="11" t="s">
        <v>117</v>
      </c>
      <c r="AJ1" s="11" t="s">
        <v>14</v>
      </c>
      <c r="AL1" s="9" t="s">
        <v>116</v>
      </c>
      <c r="AM1" s="9" t="s">
        <v>117</v>
      </c>
      <c r="AN1" s="12" t="s">
        <v>15</v>
      </c>
      <c r="AP1" s="9" t="s">
        <v>116</v>
      </c>
      <c r="AQ1" s="9" t="s">
        <v>117</v>
      </c>
      <c r="AR1" s="9" t="s">
        <v>27</v>
      </c>
      <c r="AT1" s="9" t="s">
        <v>116</v>
      </c>
      <c r="AU1" s="9" t="s">
        <v>117</v>
      </c>
      <c r="AV1" s="9" t="s">
        <v>28</v>
      </c>
      <c r="AX1" s="9" t="s">
        <v>116</v>
      </c>
      <c r="AY1" s="9" t="s">
        <v>117</v>
      </c>
      <c r="AZ1" s="9" t="s">
        <v>29</v>
      </c>
      <c r="BB1" s="9" t="s">
        <v>116</v>
      </c>
      <c r="BC1" s="9" t="s">
        <v>117</v>
      </c>
      <c r="BD1" s="9" t="s">
        <v>43</v>
      </c>
      <c r="BF1" s="9" t="s">
        <v>116</v>
      </c>
      <c r="BG1" s="9" t="s">
        <v>117</v>
      </c>
      <c r="BH1" s="9" t="s">
        <v>153</v>
      </c>
      <c r="BJ1" s="9" t="s">
        <v>116</v>
      </c>
      <c r="BK1" s="9" t="s">
        <v>117</v>
      </c>
      <c r="BL1" s="9" t="s">
        <v>154</v>
      </c>
      <c r="BN1" s="9" t="s">
        <v>116</v>
      </c>
      <c r="BO1" s="9" t="s">
        <v>117</v>
      </c>
      <c r="BP1" s="9" t="s">
        <v>155</v>
      </c>
      <c r="BR1" s="9" t="s">
        <v>116</v>
      </c>
      <c r="BS1" s="9" t="s">
        <v>117</v>
      </c>
      <c r="BT1" s="9" t="s">
        <v>388</v>
      </c>
      <c r="BV1" s="9" t="s">
        <v>116</v>
      </c>
      <c r="BW1" s="9" t="s">
        <v>117</v>
      </c>
      <c r="BX1" s="9" t="s">
        <v>393</v>
      </c>
      <c r="BY1" s="9"/>
      <c r="BZ1" s="9" t="s">
        <v>116</v>
      </c>
      <c r="CA1" s="9" t="s">
        <v>117</v>
      </c>
      <c r="CB1" s="9" t="s">
        <v>394</v>
      </c>
      <c r="CD1" s="9" t="s">
        <v>116</v>
      </c>
      <c r="CE1" s="9" t="s">
        <v>117</v>
      </c>
      <c r="CF1" s="9" t="s">
        <v>395</v>
      </c>
      <c r="CH1" s="9" t="s">
        <v>116</v>
      </c>
      <c r="CI1" s="9" t="s">
        <v>117</v>
      </c>
      <c r="CJ1" s="9" t="s">
        <v>399</v>
      </c>
    </row>
    <row r="2" spans="2:88" ht="15" x14ac:dyDescent="0.25">
      <c r="B2" s="8" t="s">
        <v>115</v>
      </c>
      <c r="C2" s="8" t="s">
        <v>113</v>
      </c>
      <c r="D2" s="13" t="s">
        <v>2</v>
      </c>
      <c r="E2" s="13"/>
      <c r="F2" s="8" t="s">
        <v>115</v>
      </c>
      <c r="G2" s="8" t="s">
        <v>113</v>
      </c>
      <c r="H2" s="13" t="s">
        <v>2</v>
      </c>
      <c r="I2" s="7"/>
      <c r="J2" s="9" t="s">
        <v>115</v>
      </c>
      <c r="K2" s="9" t="s">
        <v>113</v>
      </c>
      <c r="L2" s="13" t="s">
        <v>19</v>
      </c>
      <c r="N2" s="9" t="s">
        <v>115</v>
      </c>
      <c r="O2" s="9" t="s">
        <v>113</v>
      </c>
      <c r="P2" s="13" t="s">
        <v>21</v>
      </c>
      <c r="R2" s="9" t="s">
        <v>115</v>
      </c>
      <c r="S2" s="9" t="s">
        <v>113</v>
      </c>
      <c r="T2" s="13" t="s">
        <v>23</v>
      </c>
      <c r="V2" s="9" t="s">
        <v>115</v>
      </c>
      <c r="W2" s="9" t="s">
        <v>113</v>
      </c>
      <c r="X2" s="9" t="s">
        <v>37</v>
      </c>
      <c r="Z2" s="9" t="s">
        <v>115</v>
      </c>
      <c r="AA2" s="9" t="s">
        <v>113</v>
      </c>
      <c r="AB2" s="9" t="s">
        <v>25</v>
      </c>
      <c r="AC2" s="9"/>
      <c r="AD2" s="9" t="s">
        <v>115</v>
      </c>
      <c r="AE2" s="9" t="s">
        <v>113</v>
      </c>
      <c r="AF2" s="12" t="s">
        <v>38</v>
      </c>
      <c r="AH2" s="9" t="s">
        <v>115</v>
      </c>
      <c r="AI2" s="11" t="s">
        <v>113</v>
      </c>
      <c r="AJ2" s="9" t="s">
        <v>39</v>
      </c>
      <c r="AL2" s="9" t="s">
        <v>115</v>
      </c>
      <c r="AM2" s="9" t="s">
        <v>113</v>
      </c>
      <c r="AN2" s="12" t="s">
        <v>539</v>
      </c>
      <c r="AP2" s="9" t="s">
        <v>115</v>
      </c>
      <c r="AQ2" s="9" t="s">
        <v>113</v>
      </c>
      <c r="AR2" s="9" t="s">
        <v>383</v>
      </c>
      <c r="AT2" s="9" t="s">
        <v>115</v>
      </c>
      <c r="AU2" s="9" t="s">
        <v>113</v>
      </c>
      <c r="AV2" s="9" t="s">
        <v>40</v>
      </c>
      <c r="AX2" s="9" t="s">
        <v>115</v>
      </c>
      <c r="AY2" s="9" t="s">
        <v>113</v>
      </c>
      <c r="AZ2" s="9" t="s">
        <v>41</v>
      </c>
      <c r="BB2" s="9" t="s">
        <v>115</v>
      </c>
      <c r="BC2" s="9" t="s">
        <v>113</v>
      </c>
      <c r="BD2" s="9" t="s">
        <v>363</v>
      </c>
      <c r="BF2" s="9" t="s">
        <v>115</v>
      </c>
      <c r="BG2" s="9" t="s">
        <v>113</v>
      </c>
      <c r="BH2" s="9" t="s">
        <v>42</v>
      </c>
      <c r="BJ2" s="9" t="s">
        <v>115</v>
      </c>
      <c r="BK2" s="9" t="s">
        <v>113</v>
      </c>
      <c r="BL2" s="9" t="s">
        <v>30</v>
      </c>
      <c r="BN2" s="9" t="s">
        <v>115</v>
      </c>
      <c r="BO2" s="9" t="s">
        <v>113</v>
      </c>
      <c r="BP2" s="9" t="s">
        <v>36</v>
      </c>
      <c r="BR2" s="9" t="s">
        <v>115</v>
      </c>
      <c r="BS2" s="9" t="s">
        <v>113</v>
      </c>
      <c r="BT2" s="9" t="s">
        <v>36</v>
      </c>
      <c r="BV2" s="9" t="s">
        <v>115</v>
      </c>
      <c r="BW2" s="9" t="s">
        <v>113</v>
      </c>
      <c r="BX2" s="9" t="s">
        <v>36</v>
      </c>
      <c r="BY2" s="9"/>
      <c r="BZ2" s="9" t="s">
        <v>115</v>
      </c>
      <c r="CA2" s="9" t="s">
        <v>113</v>
      </c>
      <c r="CB2" s="9" t="s">
        <v>36</v>
      </c>
      <c r="CD2" s="9" t="s">
        <v>115</v>
      </c>
      <c r="CE2" s="9" t="s">
        <v>113</v>
      </c>
      <c r="CF2" s="9" t="s">
        <v>36</v>
      </c>
      <c r="CH2" s="9" t="s">
        <v>115</v>
      </c>
      <c r="CI2" s="9" t="s">
        <v>113</v>
      </c>
      <c r="CJ2" s="9" t="s">
        <v>36</v>
      </c>
    </row>
    <row r="3" spans="2:88" ht="15" x14ac:dyDescent="0.25">
      <c r="B3" s="8" t="s">
        <v>3</v>
      </c>
      <c r="C3" s="8" t="s">
        <v>114</v>
      </c>
      <c r="D3" s="8"/>
      <c r="E3" s="8"/>
      <c r="F3" s="8" t="s">
        <v>3</v>
      </c>
      <c r="G3" s="8" t="s">
        <v>114</v>
      </c>
      <c r="H3" s="8"/>
      <c r="I3" s="7"/>
      <c r="J3" s="7" t="s">
        <v>3</v>
      </c>
      <c r="K3" s="9" t="s">
        <v>114</v>
      </c>
      <c r="L3" s="9" t="s">
        <v>379</v>
      </c>
      <c r="N3" s="7" t="s">
        <v>3</v>
      </c>
      <c r="O3" s="9" t="s">
        <v>114</v>
      </c>
      <c r="P3" s="9" t="s">
        <v>22</v>
      </c>
      <c r="R3" s="7" t="s">
        <v>3</v>
      </c>
      <c r="S3" s="9" t="s">
        <v>114</v>
      </c>
      <c r="T3" s="9" t="s">
        <v>24</v>
      </c>
      <c r="V3" s="7" t="s">
        <v>3</v>
      </c>
      <c r="W3" s="9" t="s">
        <v>114</v>
      </c>
      <c r="X3" s="9" t="s">
        <v>384</v>
      </c>
      <c r="Z3" s="7" t="s">
        <v>3</v>
      </c>
      <c r="AA3" s="9" t="s">
        <v>114</v>
      </c>
      <c r="AB3" s="9" t="s">
        <v>26</v>
      </c>
      <c r="AC3" s="9"/>
      <c r="AD3" s="7" t="s">
        <v>3</v>
      </c>
      <c r="AE3" s="9" t="s">
        <v>114</v>
      </c>
      <c r="AF3" s="12" t="s">
        <v>385</v>
      </c>
      <c r="AH3" s="7" t="s">
        <v>3</v>
      </c>
      <c r="AI3" s="11" t="s">
        <v>114</v>
      </c>
      <c r="AJ3" s="11" t="s">
        <v>31</v>
      </c>
      <c r="AL3" s="7" t="s">
        <v>3</v>
      </c>
      <c r="AM3" s="9" t="s">
        <v>114</v>
      </c>
      <c r="AN3" s="12" t="s">
        <v>32</v>
      </c>
      <c r="AP3" s="7" t="s">
        <v>3</v>
      </c>
      <c r="AQ3" s="9" t="s">
        <v>114</v>
      </c>
      <c r="AR3" t="s">
        <v>33</v>
      </c>
      <c r="AT3" s="7" t="s">
        <v>3</v>
      </c>
      <c r="AU3" s="9" t="s">
        <v>114</v>
      </c>
      <c r="AV3" s="9" t="s">
        <v>34</v>
      </c>
      <c r="AX3" s="7" t="s">
        <v>3</v>
      </c>
      <c r="AY3" s="9" t="s">
        <v>114</v>
      </c>
      <c r="AZ3" s="9" t="s">
        <v>35</v>
      </c>
      <c r="BB3" s="7" t="s">
        <v>3</v>
      </c>
      <c r="BC3" s="9" t="s">
        <v>114</v>
      </c>
      <c r="BD3" s="9" t="s">
        <v>67</v>
      </c>
      <c r="BF3" s="7" t="s">
        <v>3</v>
      </c>
      <c r="BG3" s="9" t="s">
        <v>114</v>
      </c>
      <c r="BH3" s="9" t="s">
        <v>387</v>
      </c>
      <c r="BJ3" s="7" t="s">
        <v>3</v>
      </c>
      <c r="BK3" s="9" t="s">
        <v>114</v>
      </c>
      <c r="BL3" s="9" t="s">
        <v>389</v>
      </c>
      <c r="BN3" s="7" t="s">
        <v>3</v>
      </c>
      <c r="BO3" s="9" t="s">
        <v>114</v>
      </c>
      <c r="BP3" s="9" t="s">
        <v>390</v>
      </c>
      <c r="BR3" s="7" t="s">
        <v>3</v>
      </c>
      <c r="BS3" s="9" t="s">
        <v>114</v>
      </c>
      <c r="BT3" s="9" t="s">
        <v>391</v>
      </c>
      <c r="BV3" s="7" t="s">
        <v>3</v>
      </c>
      <c r="BW3" s="9" t="s">
        <v>114</v>
      </c>
      <c r="BX3" s="9" t="s">
        <v>397</v>
      </c>
      <c r="BZ3" s="7" t="s">
        <v>3</v>
      </c>
      <c r="CA3" s="9" t="s">
        <v>114</v>
      </c>
      <c r="CB3" s="9" t="s">
        <v>396</v>
      </c>
      <c r="CD3" s="7" t="s">
        <v>3</v>
      </c>
      <c r="CE3" s="9" t="s">
        <v>114</v>
      </c>
      <c r="CF3" s="9" t="s">
        <v>398</v>
      </c>
      <c r="CH3" s="7" t="s">
        <v>3</v>
      </c>
      <c r="CI3" s="9" t="s">
        <v>114</v>
      </c>
      <c r="CJ3" s="9" t="s">
        <v>400</v>
      </c>
    </row>
    <row r="4" spans="2:88" ht="15" x14ac:dyDescent="0.25">
      <c r="B4" s="9" t="s">
        <v>4</v>
      </c>
      <c r="C4" s="9" t="s">
        <v>118</v>
      </c>
      <c r="D4" s="8" t="s">
        <v>378</v>
      </c>
      <c r="E4" s="8"/>
      <c r="F4" s="9" t="s">
        <v>4</v>
      </c>
      <c r="G4" s="9" t="s">
        <v>118</v>
      </c>
      <c r="H4" s="8" t="s">
        <v>20</v>
      </c>
      <c r="I4" s="7"/>
      <c r="J4" s="9" t="s">
        <v>4</v>
      </c>
      <c r="K4" s="9" t="s">
        <v>118</v>
      </c>
      <c r="L4" s="9" t="s">
        <v>22</v>
      </c>
      <c r="N4" s="9" t="s">
        <v>4</v>
      </c>
      <c r="O4" s="9" t="s">
        <v>118</v>
      </c>
      <c r="P4" s="9" t="s">
        <v>24</v>
      </c>
      <c r="R4" s="9" t="s">
        <v>4</v>
      </c>
      <c r="S4" s="9" t="s">
        <v>118</v>
      </c>
      <c r="T4" s="9" t="s">
        <v>384</v>
      </c>
      <c r="V4" s="9" t="s">
        <v>4</v>
      </c>
      <c r="W4" s="9" t="s">
        <v>118</v>
      </c>
      <c r="X4" s="9" t="s">
        <v>26</v>
      </c>
      <c r="Z4" s="9" t="s">
        <v>4</v>
      </c>
      <c r="AA4" s="9" t="s">
        <v>118</v>
      </c>
      <c r="AB4" s="9" t="s">
        <v>385</v>
      </c>
      <c r="AC4" s="9"/>
      <c r="AD4" s="9" t="s">
        <v>4</v>
      </c>
      <c r="AE4" s="9" t="s">
        <v>118</v>
      </c>
      <c r="AF4" s="12" t="s">
        <v>31</v>
      </c>
      <c r="AH4" s="9" t="s">
        <v>4</v>
      </c>
      <c r="AI4" s="11" t="s">
        <v>118</v>
      </c>
      <c r="AJ4" s="11" t="s">
        <v>32</v>
      </c>
      <c r="AL4" s="9" t="s">
        <v>4</v>
      </c>
      <c r="AM4" s="9" t="s">
        <v>118</v>
      </c>
      <c r="AN4" s="12" t="s">
        <v>33</v>
      </c>
      <c r="AP4" s="9" t="s">
        <v>4</v>
      </c>
      <c r="AQ4" s="9" t="s">
        <v>118</v>
      </c>
      <c r="AR4" s="9" t="s">
        <v>34</v>
      </c>
      <c r="AT4" s="9" t="s">
        <v>4</v>
      </c>
      <c r="AU4" s="9" t="s">
        <v>118</v>
      </c>
      <c r="AV4" s="7" t="s">
        <v>35</v>
      </c>
      <c r="AX4" s="9" t="s">
        <v>4</v>
      </c>
      <c r="AY4" s="9" t="s">
        <v>118</v>
      </c>
      <c r="AZ4" s="9" t="s">
        <v>67</v>
      </c>
      <c r="BB4" s="9" t="s">
        <v>4</v>
      </c>
      <c r="BC4" s="9" t="s">
        <v>118</v>
      </c>
      <c r="BD4" s="9" t="s">
        <v>387</v>
      </c>
      <c r="BJ4" s="9" t="s">
        <v>4</v>
      </c>
      <c r="BK4" s="9" t="s">
        <v>118</v>
      </c>
      <c r="BL4" s="9" t="s">
        <v>392</v>
      </c>
      <c r="BW4" s="9"/>
      <c r="BX4" s="9"/>
    </row>
    <row r="5" spans="2:88" ht="15" x14ac:dyDescent="0.25">
      <c r="B5" s="9" t="s">
        <v>5</v>
      </c>
      <c r="C5" s="9" t="s">
        <v>119</v>
      </c>
      <c r="D5" s="8"/>
      <c r="E5" s="8"/>
      <c r="F5" s="9" t="s">
        <v>5</v>
      </c>
      <c r="G5" s="9" t="s">
        <v>119</v>
      </c>
      <c r="H5" s="8"/>
      <c r="I5" s="7"/>
      <c r="J5" s="9" t="s">
        <v>5</v>
      </c>
      <c r="K5" s="9" t="s">
        <v>119</v>
      </c>
      <c r="L5" s="6"/>
      <c r="N5" s="9" t="s">
        <v>5</v>
      </c>
      <c r="O5" s="9" t="s">
        <v>119</v>
      </c>
      <c r="P5" s="9" t="s">
        <v>397</v>
      </c>
      <c r="R5" s="9" t="s">
        <v>5</v>
      </c>
      <c r="S5" s="9" t="s">
        <v>119</v>
      </c>
      <c r="T5" s="9" t="s">
        <v>396</v>
      </c>
      <c r="V5" s="9" t="s">
        <v>5</v>
      </c>
      <c r="W5" s="9" t="s">
        <v>119</v>
      </c>
      <c r="X5" s="9" t="s">
        <v>398</v>
      </c>
      <c r="Z5" s="9" t="s">
        <v>5</v>
      </c>
      <c r="AA5" s="9" t="s">
        <v>119</v>
      </c>
      <c r="AD5" s="9" t="s">
        <v>5</v>
      </c>
      <c r="AE5" s="9" t="s">
        <v>119</v>
      </c>
      <c r="AF5" s="12"/>
      <c r="AH5" s="9" t="s">
        <v>5</v>
      </c>
      <c r="AI5" s="11" t="s">
        <v>119</v>
      </c>
      <c r="AJ5" s="11"/>
      <c r="AL5" s="9" t="s">
        <v>5</v>
      </c>
      <c r="AM5" s="9" t="s">
        <v>119</v>
      </c>
      <c r="AP5" s="9" t="s">
        <v>5</v>
      </c>
      <c r="AQ5" s="9" t="s">
        <v>119</v>
      </c>
      <c r="AR5" s="9" t="s">
        <v>389</v>
      </c>
      <c r="AT5" s="9" t="s">
        <v>5</v>
      </c>
      <c r="AU5" s="9" t="s">
        <v>119</v>
      </c>
      <c r="AV5" s="9" t="s">
        <v>400</v>
      </c>
      <c r="AX5" s="9" t="s">
        <v>5</v>
      </c>
      <c r="AY5" s="9" t="s">
        <v>119</v>
      </c>
      <c r="BB5" s="9" t="s">
        <v>5</v>
      </c>
      <c r="BC5" s="9" t="s">
        <v>119</v>
      </c>
      <c r="BJ5" s="9" t="s">
        <v>5</v>
      </c>
      <c r="BK5" s="9" t="s">
        <v>119</v>
      </c>
      <c r="BW5" s="9"/>
      <c r="BX5" s="9"/>
    </row>
    <row r="6" spans="2:88" ht="15" x14ac:dyDescent="0.25">
      <c r="B6" s="14" t="s">
        <v>48</v>
      </c>
      <c r="C6" s="14" t="s">
        <v>49</v>
      </c>
      <c r="D6" s="14">
        <v>10</v>
      </c>
      <c r="E6" s="14"/>
      <c r="F6" s="14" t="s">
        <v>48</v>
      </c>
      <c r="G6" s="14" t="s">
        <v>49</v>
      </c>
      <c r="H6" s="14">
        <v>90</v>
      </c>
      <c r="I6" s="6"/>
      <c r="J6" s="6"/>
      <c r="K6" s="6"/>
      <c r="L6" s="6"/>
      <c r="N6" s="15" t="s">
        <v>147</v>
      </c>
      <c r="O6" s="15" t="s">
        <v>148</v>
      </c>
      <c r="P6" s="15" t="s">
        <v>401</v>
      </c>
      <c r="R6" s="17" t="s">
        <v>156</v>
      </c>
      <c r="S6" s="16" t="s">
        <v>165</v>
      </c>
      <c r="T6" s="17">
        <v>1.5</v>
      </c>
      <c r="V6" s="9" t="s">
        <v>175</v>
      </c>
      <c r="W6" s="9" t="s">
        <v>176</v>
      </c>
      <c r="X6" s="9" t="s">
        <v>604</v>
      </c>
      <c r="Z6" t="s">
        <v>175</v>
      </c>
      <c r="AA6" t="s">
        <v>176</v>
      </c>
      <c r="AB6" t="s">
        <v>421</v>
      </c>
      <c r="AC6" s="9"/>
      <c r="AD6" t="s">
        <v>239</v>
      </c>
      <c r="AE6" t="s">
        <v>240</v>
      </c>
      <c r="AF6" s="12">
        <v>20</v>
      </c>
      <c r="AH6" t="s">
        <v>245</v>
      </c>
      <c r="AI6" t="s">
        <v>246</v>
      </c>
      <c r="AJ6">
        <v>10</v>
      </c>
      <c r="AL6" s="9" t="s">
        <v>474</v>
      </c>
      <c r="AM6" s="9" t="s">
        <v>475</v>
      </c>
      <c r="AN6" s="9" t="s">
        <v>476</v>
      </c>
      <c r="AP6" t="s">
        <v>425</v>
      </c>
      <c r="AQ6" t="s">
        <v>426</v>
      </c>
      <c r="AR6">
        <v>75</v>
      </c>
      <c r="AT6" s="9" t="s">
        <v>531</v>
      </c>
      <c r="AU6" s="9" t="s">
        <v>532</v>
      </c>
      <c r="AV6" s="9" t="s">
        <v>533</v>
      </c>
      <c r="AX6" t="s">
        <v>366</v>
      </c>
      <c r="AY6" t="s">
        <v>287</v>
      </c>
      <c r="AZ6">
        <f>96/39.3701</f>
        <v>2.4383986832647109</v>
      </c>
      <c r="BB6" t="s">
        <v>497</v>
      </c>
      <c r="BC6" t="s">
        <v>537</v>
      </c>
      <c r="BD6">
        <f>1000/4.40287</f>
        <v>227.12458010343252</v>
      </c>
      <c r="BJ6" s="9" t="s">
        <v>179</v>
      </c>
      <c r="BK6" s="9" t="s">
        <v>390</v>
      </c>
      <c r="BL6" s="9">
        <v>0.9</v>
      </c>
    </row>
    <row r="7" spans="2:88" ht="15" x14ac:dyDescent="0.25">
      <c r="B7" s="14" t="s">
        <v>50</v>
      </c>
      <c r="C7" s="14" t="s">
        <v>323</v>
      </c>
      <c r="D7" s="14">
        <v>25</v>
      </c>
      <c r="E7" s="14"/>
      <c r="F7" s="14" t="s">
        <v>50</v>
      </c>
      <c r="G7" s="14" t="s">
        <v>323</v>
      </c>
      <c r="H7" s="14">
        <v>25</v>
      </c>
      <c r="I7" s="6"/>
      <c r="J7" s="6"/>
      <c r="K7" s="6"/>
      <c r="L7" s="6"/>
      <c r="N7" s="15" t="s">
        <v>149</v>
      </c>
      <c r="O7" s="15" t="s">
        <v>150</v>
      </c>
      <c r="P7" s="15" t="s">
        <v>402</v>
      </c>
      <c r="R7" s="17" t="s">
        <v>157</v>
      </c>
      <c r="S7" s="16" t="s">
        <v>166</v>
      </c>
      <c r="T7" s="17" t="s">
        <v>158</v>
      </c>
      <c r="V7" t="s">
        <v>180</v>
      </c>
      <c r="W7" s="12" t="s">
        <v>353</v>
      </c>
      <c r="X7" s="12">
        <v>227.12458000000001</v>
      </c>
      <c r="Z7" t="s">
        <v>177</v>
      </c>
      <c r="AA7" t="s">
        <v>178</v>
      </c>
      <c r="AB7">
        <v>0.91</v>
      </c>
      <c r="AD7" t="s">
        <v>241</v>
      </c>
      <c r="AE7" t="s">
        <v>242</v>
      </c>
      <c r="AF7" s="12">
        <v>10</v>
      </c>
      <c r="AH7" t="s">
        <v>247</v>
      </c>
      <c r="AI7" t="s">
        <v>248</v>
      </c>
      <c r="AJ7">
        <v>85</v>
      </c>
      <c r="AL7" s="9" t="s">
        <v>477</v>
      </c>
      <c r="AM7" s="9" t="s">
        <v>540</v>
      </c>
      <c r="AN7" s="9" t="s">
        <v>478</v>
      </c>
      <c r="AP7" t="s">
        <v>427</v>
      </c>
      <c r="AQ7" t="s">
        <v>428</v>
      </c>
      <c r="AR7" t="s">
        <v>429</v>
      </c>
      <c r="AT7" t="s">
        <v>269</v>
      </c>
      <c r="AU7" t="s">
        <v>270</v>
      </c>
      <c r="AV7" s="19">
        <v>0</v>
      </c>
      <c r="AX7" t="s">
        <v>534</v>
      </c>
      <c r="AY7" t="s">
        <v>288</v>
      </c>
      <c r="AZ7">
        <v>10</v>
      </c>
      <c r="BB7" t="s">
        <v>321</v>
      </c>
      <c r="BC7" t="s">
        <v>322</v>
      </c>
      <c r="BD7">
        <v>5</v>
      </c>
      <c r="BJ7" s="9" t="s">
        <v>349</v>
      </c>
      <c r="BK7" s="9" t="s">
        <v>391</v>
      </c>
      <c r="BL7">
        <v>0.1</v>
      </c>
    </row>
    <row r="8" spans="2:88" ht="15" x14ac:dyDescent="0.25">
      <c r="B8" s="14" t="s">
        <v>51</v>
      </c>
      <c r="C8" s="14" t="s">
        <v>352</v>
      </c>
      <c r="D8" s="14">
        <v>1</v>
      </c>
      <c r="E8" s="14"/>
      <c r="F8" s="14" t="s">
        <v>51</v>
      </c>
      <c r="G8" s="14" t="s">
        <v>352</v>
      </c>
      <c r="H8" s="14">
        <v>1</v>
      </c>
      <c r="I8" s="6"/>
      <c r="J8" s="6"/>
      <c r="K8" s="6"/>
      <c r="L8" s="6"/>
      <c r="N8" s="15" t="s">
        <v>151</v>
      </c>
      <c r="O8" s="15" t="s">
        <v>152</v>
      </c>
      <c r="P8" s="15">
        <v>90</v>
      </c>
      <c r="R8" s="16" t="s">
        <v>167</v>
      </c>
      <c r="S8" s="16" t="s">
        <v>168</v>
      </c>
      <c r="T8" s="16">
        <v>44</v>
      </c>
      <c r="V8" t="s">
        <v>181</v>
      </c>
      <c r="W8" s="12" t="s">
        <v>182</v>
      </c>
      <c r="X8" s="12">
        <v>227.12458000000001</v>
      </c>
      <c r="AD8" t="s">
        <v>243</v>
      </c>
      <c r="AE8" t="s">
        <v>244</v>
      </c>
      <c r="AF8" s="12">
        <v>9.1</v>
      </c>
      <c r="AH8" t="s">
        <v>249</v>
      </c>
      <c r="AI8" t="s">
        <v>250</v>
      </c>
      <c r="AJ8">
        <v>15</v>
      </c>
      <c r="AL8" s="9" t="s">
        <v>479</v>
      </c>
      <c r="AM8" s="9" t="s">
        <v>480</v>
      </c>
      <c r="AN8" s="9" t="s">
        <v>204</v>
      </c>
      <c r="AP8" t="s">
        <v>430</v>
      </c>
      <c r="AQ8" t="s">
        <v>431</v>
      </c>
      <c r="AR8">
        <v>6</v>
      </c>
      <c r="AT8" t="s">
        <v>271</v>
      </c>
      <c r="AU8" t="s">
        <v>272</v>
      </c>
      <c r="AV8" s="19">
        <v>0</v>
      </c>
      <c r="AX8" t="s">
        <v>535</v>
      </c>
      <c r="AY8" t="s">
        <v>289</v>
      </c>
      <c r="AZ8">
        <v>17</v>
      </c>
      <c r="BB8" t="s">
        <v>324</v>
      </c>
      <c r="BC8" t="s">
        <v>325</v>
      </c>
      <c r="BD8">
        <v>36</v>
      </c>
    </row>
    <row r="9" spans="2:88" ht="15" x14ac:dyDescent="0.25">
      <c r="B9" s="14" t="s">
        <v>52</v>
      </c>
      <c r="C9" s="14" t="s">
        <v>53</v>
      </c>
      <c r="D9" s="14">
        <v>100</v>
      </c>
      <c r="E9" s="14"/>
      <c r="F9" s="14" t="s">
        <v>52</v>
      </c>
      <c r="G9" s="14" t="s">
        <v>53</v>
      </c>
      <c r="H9" s="14">
        <v>1000</v>
      </c>
      <c r="R9" s="16" t="s">
        <v>159</v>
      </c>
      <c r="S9" s="16" t="s">
        <v>169</v>
      </c>
      <c r="T9" s="16">
        <v>95</v>
      </c>
      <c r="V9" t="s">
        <v>183</v>
      </c>
      <c r="W9" s="12" t="s">
        <v>184</v>
      </c>
      <c r="X9" s="12">
        <v>1</v>
      </c>
      <c r="AH9" t="s">
        <v>251</v>
      </c>
      <c r="AI9" t="s">
        <v>252</v>
      </c>
      <c r="AJ9">
        <v>12</v>
      </c>
      <c r="AL9" s="9" t="s">
        <v>481</v>
      </c>
      <c r="AM9" s="9" t="s">
        <v>541</v>
      </c>
      <c r="AN9" s="9">
        <v>1</v>
      </c>
      <c r="AP9" t="s">
        <v>432</v>
      </c>
      <c r="AQ9" t="s">
        <v>433</v>
      </c>
      <c r="AR9">
        <v>8.3333333333333332E-3</v>
      </c>
      <c r="AT9" t="s">
        <v>273</v>
      </c>
      <c r="AU9" t="s">
        <v>274</v>
      </c>
      <c r="AV9" s="20">
        <v>1</v>
      </c>
      <c r="AX9" t="s">
        <v>536</v>
      </c>
      <c r="AY9" t="s">
        <v>290</v>
      </c>
      <c r="AZ9">
        <v>0</v>
      </c>
      <c r="BB9" t="s">
        <v>326</v>
      </c>
      <c r="BC9" t="s">
        <v>327</v>
      </c>
      <c r="BD9">
        <v>26.92</v>
      </c>
    </row>
    <row r="10" spans="2:88" ht="15" x14ac:dyDescent="0.25">
      <c r="B10" s="14" t="s">
        <v>54</v>
      </c>
      <c r="C10" s="14" t="s">
        <v>55</v>
      </c>
      <c r="D10" s="14">
        <v>90</v>
      </c>
      <c r="E10" s="14"/>
      <c r="F10" s="14" t="s">
        <v>54</v>
      </c>
      <c r="G10" s="14" t="s">
        <v>55</v>
      </c>
      <c r="H10" s="14">
        <v>100</v>
      </c>
      <c r="I10" s="6"/>
      <c r="J10" s="6"/>
      <c r="K10" s="6"/>
      <c r="L10" s="6"/>
      <c r="R10" s="17" t="s">
        <v>160</v>
      </c>
      <c r="S10" s="16" t="s">
        <v>170</v>
      </c>
      <c r="T10" s="17">
        <v>2.5</v>
      </c>
      <c r="V10" t="s">
        <v>185</v>
      </c>
      <c r="W10" s="12" t="s">
        <v>186</v>
      </c>
      <c r="X10" s="12">
        <v>1</v>
      </c>
      <c r="AH10" t="s">
        <v>243</v>
      </c>
      <c r="AI10" t="s">
        <v>244</v>
      </c>
      <c r="AJ10">
        <v>12</v>
      </c>
      <c r="AL10" s="9" t="s">
        <v>482</v>
      </c>
      <c r="AM10" s="9" t="s">
        <v>483</v>
      </c>
      <c r="AN10" s="9">
        <v>0.1</v>
      </c>
      <c r="AP10" t="s">
        <v>434</v>
      </c>
      <c r="AQ10" t="s">
        <v>435</v>
      </c>
      <c r="AR10">
        <v>37.158000000000001</v>
      </c>
      <c r="AT10" t="s">
        <v>275</v>
      </c>
      <c r="AU10" t="s">
        <v>276</v>
      </c>
      <c r="AV10">
        <v>16</v>
      </c>
      <c r="AX10" t="s">
        <v>291</v>
      </c>
      <c r="AY10" t="s">
        <v>292</v>
      </c>
      <c r="AZ10">
        <v>7.0000000000000001E-3</v>
      </c>
      <c r="BB10" t="s">
        <v>85</v>
      </c>
      <c r="BC10" t="s">
        <v>85</v>
      </c>
      <c r="BD10">
        <v>-0.61</v>
      </c>
    </row>
    <row r="11" spans="2:88" ht="15" x14ac:dyDescent="0.25">
      <c r="B11" s="14" t="s">
        <v>56</v>
      </c>
      <c r="C11" s="14" t="s">
        <v>57</v>
      </c>
      <c r="D11" s="14">
        <v>80</v>
      </c>
      <c r="E11" s="14"/>
      <c r="F11" s="14" t="s">
        <v>56</v>
      </c>
      <c r="G11" s="14" t="s">
        <v>57</v>
      </c>
      <c r="H11" s="14">
        <v>444.42</v>
      </c>
      <c r="I11" s="6"/>
      <c r="J11" s="6"/>
      <c r="K11" s="6"/>
      <c r="L11" s="6"/>
      <c r="R11" s="16" t="s">
        <v>161</v>
      </c>
      <c r="S11" s="16" t="s">
        <v>171</v>
      </c>
      <c r="T11" s="16">
        <v>1</v>
      </c>
      <c r="V11" t="s">
        <v>187</v>
      </c>
      <c r="W11" s="12" t="s">
        <v>188</v>
      </c>
      <c r="X11" s="12">
        <v>10</v>
      </c>
      <c r="AH11" t="s">
        <v>253</v>
      </c>
      <c r="AI11" t="s">
        <v>254</v>
      </c>
      <c r="AJ11">
        <v>200</v>
      </c>
      <c r="AL11" s="9" t="s">
        <v>484</v>
      </c>
      <c r="AM11" s="9" t="s">
        <v>542</v>
      </c>
      <c r="AN11" s="9">
        <v>10</v>
      </c>
      <c r="AP11" t="s">
        <v>436</v>
      </c>
      <c r="AQ11" t="s">
        <v>437</v>
      </c>
      <c r="AR11">
        <v>1</v>
      </c>
      <c r="AT11" t="s">
        <v>277</v>
      </c>
      <c r="AU11" t="s">
        <v>278</v>
      </c>
      <c r="AV11">
        <v>3.41</v>
      </c>
      <c r="AW11">
        <v>9.08</v>
      </c>
      <c r="AX11" t="s">
        <v>293</v>
      </c>
      <c r="AY11" t="s">
        <v>294</v>
      </c>
      <c r="AZ11">
        <f>10/3.28084</f>
        <v>3.047999902464003</v>
      </c>
      <c r="BB11" t="s">
        <v>328</v>
      </c>
      <c r="BC11" t="s">
        <v>329</v>
      </c>
      <c r="BD11">
        <v>2.9000000000000001E-2</v>
      </c>
    </row>
    <row r="12" spans="2:88" ht="15" x14ac:dyDescent="0.25">
      <c r="B12" s="10" t="s">
        <v>350</v>
      </c>
      <c r="C12" s="10" t="s">
        <v>351</v>
      </c>
      <c r="D12" s="10">
        <v>85</v>
      </c>
      <c r="F12" s="10" t="s">
        <v>350</v>
      </c>
      <c r="G12" s="10" t="s">
        <v>351</v>
      </c>
      <c r="H12" s="10">
        <v>10</v>
      </c>
      <c r="I12" s="6"/>
      <c r="J12" s="6"/>
      <c r="K12" s="6"/>
      <c r="L12" s="6"/>
      <c r="R12" t="s">
        <v>162</v>
      </c>
      <c r="S12" t="s">
        <v>172</v>
      </c>
      <c r="T12">
        <v>12.5</v>
      </c>
      <c r="V12" t="s">
        <v>189</v>
      </c>
      <c r="W12" s="12" t="s">
        <v>190</v>
      </c>
      <c r="X12" s="12">
        <v>5</v>
      </c>
      <c r="AH12" t="s">
        <v>422</v>
      </c>
      <c r="AI12" t="s">
        <v>423</v>
      </c>
      <c r="AJ12" t="s">
        <v>424</v>
      </c>
      <c r="AL12" s="9" t="s">
        <v>485</v>
      </c>
      <c r="AM12" s="9" t="s">
        <v>543</v>
      </c>
      <c r="AN12" s="9">
        <v>10</v>
      </c>
      <c r="AP12" t="s">
        <v>438</v>
      </c>
      <c r="AQ12" t="s">
        <v>439</v>
      </c>
      <c r="AR12">
        <v>5</v>
      </c>
      <c r="AT12" t="s">
        <v>279</v>
      </c>
      <c r="AU12" t="s">
        <v>280</v>
      </c>
      <c r="AV12" s="21">
        <v>20</v>
      </c>
      <c r="AX12" t="s">
        <v>295</v>
      </c>
      <c r="AY12" t="s">
        <v>296</v>
      </c>
      <c r="AZ12">
        <f>4.5/3.28084</f>
        <v>1.3715999561088015</v>
      </c>
      <c r="BB12" t="s">
        <v>330</v>
      </c>
      <c r="BC12" t="s">
        <v>330</v>
      </c>
      <c r="BD12">
        <v>-8.0000000000000004E-4</v>
      </c>
    </row>
    <row r="13" spans="2:88" ht="15" x14ac:dyDescent="0.25">
      <c r="B13" s="14" t="s">
        <v>58</v>
      </c>
      <c r="C13" s="14" t="s">
        <v>59</v>
      </c>
      <c r="D13" s="14">
        <v>70</v>
      </c>
      <c r="E13" s="14"/>
      <c r="F13" s="14" t="s">
        <v>58</v>
      </c>
      <c r="G13" s="14" t="s">
        <v>59</v>
      </c>
      <c r="H13" s="14">
        <v>0</v>
      </c>
      <c r="I13" s="6"/>
      <c r="J13" s="6"/>
      <c r="K13" s="6"/>
      <c r="L13" s="6"/>
      <c r="R13" t="s">
        <v>163</v>
      </c>
      <c r="S13" t="s">
        <v>173</v>
      </c>
      <c r="T13">
        <v>3.7</v>
      </c>
      <c r="V13" t="s">
        <v>191</v>
      </c>
      <c r="W13" s="12" t="s">
        <v>192</v>
      </c>
      <c r="X13" s="12">
        <v>0.5</v>
      </c>
      <c r="AH13" t="s">
        <v>255</v>
      </c>
      <c r="AI13" t="s">
        <v>256</v>
      </c>
      <c r="AJ13">
        <v>12.9</v>
      </c>
      <c r="AL13" s="9" t="s">
        <v>486</v>
      </c>
      <c r="AM13" s="9" t="s">
        <v>487</v>
      </c>
      <c r="AN13" s="9">
        <f>8/0.062428</f>
        <v>128.14762606522714</v>
      </c>
      <c r="AP13" t="s">
        <v>440</v>
      </c>
      <c r="AQ13" t="s">
        <v>441</v>
      </c>
      <c r="AR13">
        <v>7</v>
      </c>
      <c r="AT13" t="s">
        <v>281</v>
      </c>
      <c r="AU13" t="s">
        <v>282</v>
      </c>
      <c r="AV13">
        <v>70</v>
      </c>
      <c r="AX13" t="s">
        <v>297</v>
      </c>
      <c r="AY13" t="s">
        <v>298</v>
      </c>
      <c r="AZ13">
        <f>9/39.3701</f>
        <v>0.22859987655606664</v>
      </c>
      <c r="BB13" t="s">
        <v>331</v>
      </c>
      <c r="BC13" t="s">
        <v>331</v>
      </c>
      <c r="BD13">
        <v>7.9999999999999996E-6</v>
      </c>
    </row>
    <row r="14" spans="2:88" ht="15" x14ac:dyDescent="0.25">
      <c r="B14" s="14" t="s">
        <v>60</v>
      </c>
      <c r="C14" s="14" t="s">
        <v>61</v>
      </c>
      <c r="D14" s="14">
        <v>60</v>
      </c>
      <c r="E14" s="14"/>
      <c r="F14" s="14" t="s">
        <v>60</v>
      </c>
      <c r="G14" s="14" t="s">
        <v>61</v>
      </c>
      <c r="H14" s="14">
        <v>0.01</v>
      </c>
      <c r="I14" s="6"/>
      <c r="J14" s="6"/>
      <c r="K14" s="6"/>
      <c r="L14" s="6"/>
      <c r="R14" t="s">
        <v>164</v>
      </c>
      <c r="S14" t="s">
        <v>174</v>
      </c>
      <c r="T14">
        <v>20</v>
      </c>
      <c r="V14" t="s">
        <v>193</v>
      </c>
      <c r="W14" s="12" t="s">
        <v>194</v>
      </c>
      <c r="X14" s="12">
        <v>50</v>
      </c>
      <c r="AH14" t="s">
        <v>257</v>
      </c>
      <c r="AI14" t="s">
        <v>258</v>
      </c>
      <c r="AJ14">
        <v>6</v>
      </c>
      <c r="AL14" s="9" t="s">
        <v>488</v>
      </c>
      <c r="AM14" s="9" t="s">
        <v>489</v>
      </c>
      <c r="AN14" s="9">
        <f>8/0.062428</f>
        <v>128.14762606522714</v>
      </c>
      <c r="AP14" t="s">
        <v>442</v>
      </c>
      <c r="AQ14" t="s">
        <v>443</v>
      </c>
      <c r="AR14">
        <v>84</v>
      </c>
      <c r="AT14" t="s">
        <v>283</v>
      </c>
      <c r="AU14" t="s">
        <v>284</v>
      </c>
      <c r="AV14">
        <v>400</v>
      </c>
      <c r="AX14" t="s">
        <v>299</v>
      </c>
      <c r="AY14" t="s">
        <v>300</v>
      </c>
      <c r="AZ14">
        <f>10/3.28084</f>
        <v>3.047999902464003</v>
      </c>
      <c r="BB14" t="s">
        <v>332</v>
      </c>
      <c r="BC14" t="s">
        <v>304</v>
      </c>
      <c r="BD14">
        <v>3</v>
      </c>
    </row>
    <row r="15" spans="2:88" ht="15" x14ac:dyDescent="0.25">
      <c r="B15" s="14" t="s">
        <v>62</v>
      </c>
      <c r="C15" s="14" t="s">
        <v>63</v>
      </c>
      <c r="D15" s="14">
        <v>65</v>
      </c>
      <c r="E15" s="14"/>
      <c r="F15" s="14" t="s">
        <v>62</v>
      </c>
      <c r="G15" s="14" t="s">
        <v>63</v>
      </c>
      <c r="H15" s="14">
        <v>0.1</v>
      </c>
      <c r="I15" s="6"/>
      <c r="J15" s="6"/>
      <c r="K15" s="6"/>
      <c r="L15" s="6"/>
      <c r="V15" t="s">
        <v>195</v>
      </c>
      <c r="W15" s="12" t="s">
        <v>196</v>
      </c>
      <c r="X15" s="12">
        <v>32.222222222222221</v>
      </c>
      <c r="AH15" t="s">
        <v>259</v>
      </c>
      <c r="AI15" t="s">
        <v>260</v>
      </c>
      <c r="AJ15">
        <f>2000/1000</f>
        <v>2</v>
      </c>
      <c r="AL15" s="9" t="s">
        <v>544</v>
      </c>
      <c r="AM15" s="9" t="s">
        <v>544</v>
      </c>
      <c r="AN15" s="9" t="s">
        <v>253</v>
      </c>
      <c r="AP15" t="s">
        <v>359</v>
      </c>
      <c r="AQ15" t="s">
        <v>444</v>
      </c>
      <c r="AR15">
        <v>99</v>
      </c>
      <c r="AT15" t="s">
        <v>285</v>
      </c>
      <c r="AU15" t="s">
        <v>286</v>
      </c>
      <c r="AV15">
        <v>4.1368499999999999</v>
      </c>
      <c r="AX15" t="s">
        <v>301</v>
      </c>
      <c r="AY15" t="s">
        <v>302</v>
      </c>
      <c r="AZ15">
        <f>4/3.28084</f>
        <v>1.2191999609856012</v>
      </c>
      <c r="BB15" t="s">
        <v>333</v>
      </c>
      <c r="BC15" t="s">
        <v>334</v>
      </c>
      <c r="BD15">
        <v>5</v>
      </c>
    </row>
    <row r="16" spans="2:88" ht="15" x14ac:dyDescent="0.25">
      <c r="B16" s="14" t="s">
        <v>64</v>
      </c>
      <c r="C16" s="14" t="s">
        <v>65</v>
      </c>
      <c r="D16" s="14">
        <v>55</v>
      </c>
      <c r="E16" s="14"/>
      <c r="F16" s="14" t="s">
        <v>64</v>
      </c>
      <c r="G16" s="14" t="s">
        <v>65</v>
      </c>
      <c r="H16" s="14">
        <v>1</v>
      </c>
      <c r="V16" t="s">
        <v>197</v>
      </c>
      <c r="W16" s="12" t="s">
        <v>198</v>
      </c>
      <c r="X16" s="12">
        <v>5.5555555555999998</v>
      </c>
      <c r="AH16" t="s">
        <v>261</v>
      </c>
      <c r="AI16" t="s">
        <v>262</v>
      </c>
      <c r="AJ16">
        <v>0.95</v>
      </c>
      <c r="AL16" s="9" t="s">
        <v>490</v>
      </c>
      <c r="AM16" s="9" t="s">
        <v>545</v>
      </c>
      <c r="AN16" s="9">
        <v>93</v>
      </c>
      <c r="AP16" t="s">
        <v>360</v>
      </c>
      <c r="AQ16" t="s">
        <v>445</v>
      </c>
      <c r="AR16">
        <v>99.1</v>
      </c>
      <c r="AX16" t="s">
        <v>303</v>
      </c>
      <c r="AY16" t="s">
        <v>304</v>
      </c>
      <c r="AZ16">
        <v>3</v>
      </c>
      <c r="BB16" t="s">
        <v>335</v>
      </c>
      <c r="BC16" t="s">
        <v>336</v>
      </c>
      <c r="BD16">
        <f>120/39.3701</f>
        <v>3.0479983540808888</v>
      </c>
    </row>
    <row r="17" spans="2:56" ht="15" x14ac:dyDescent="0.25">
      <c r="B17" s="14" t="s">
        <v>66</v>
      </c>
      <c r="C17" s="14" t="s">
        <v>67</v>
      </c>
      <c r="D17" s="14">
        <v>50</v>
      </c>
      <c r="E17" s="14"/>
      <c r="F17" s="14" t="s">
        <v>66</v>
      </c>
      <c r="G17" s="14" t="s">
        <v>67</v>
      </c>
      <c r="H17" s="14">
        <v>0</v>
      </c>
      <c r="V17" t="s">
        <v>199</v>
      </c>
      <c r="W17" s="12" t="s">
        <v>200</v>
      </c>
      <c r="X17" s="12" t="s">
        <v>201</v>
      </c>
      <c r="AH17" t="s">
        <v>263</v>
      </c>
      <c r="AI17" t="s">
        <v>264</v>
      </c>
      <c r="AJ17">
        <v>2</v>
      </c>
      <c r="AL17" s="9" t="s">
        <v>491</v>
      </c>
      <c r="AM17" s="9" t="s">
        <v>492</v>
      </c>
      <c r="AN17" s="9">
        <v>2</v>
      </c>
      <c r="AP17" t="s">
        <v>358</v>
      </c>
      <c r="AQ17" t="s">
        <v>446</v>
      </c>
      <c r="AR17">
        <v>98.8</v>
      </c>
      <c r="AX17" t="s">
        <v>305</v>
      </c>
      <c r="AY17" t="s">
        <v>306</v>
      </c>
      <c r="AZ17">
        <f>240/39.3701</f>
        <v>6.0959967081617776</v>
      </c>
      <c r="BB17" t="s">
        <v>337</v>
      </c>
      <c r="BC17" t="s">
        <v>338</v>
      </c>
      <c r="BD17">
        <f>180/39.3701</f>
        <v>4.5719975311213332</v>
      </c>
    </row>
    <row r="18" spans="2:56" ht="15" x14ac:dyDescent="0.25">
      <c r="B18" s="14" t="s">
        <v>68</v>
      </c>
      <c r="C18" s="14" t="s">
        <v>69</v>
      </c>
      <c r="D18" s="14">
        <v>20</v>
      </c>
      <c r="E18" s="14"/>
      <c r="F18" s="14" t="s">
        <v>68</v>
      </c>
      <c r="G18" s="14" t="s">
        <v>69</v>
      </c>
      <c r="H18" s="14">
        <v>0</v>
      </c>
      <c r="V18" t="s">
        <v>202</v>
      </c>
      <c r="W18" s="12" t="s">
        <v>203</v>
      </c>
      <c r="X18" s="12" t="s">
        <v>204</v>
      </c>
      <c r="AH18" t="s">
        <v>265</v>
      </c>
      <c r="AI18" t="s">
        <v>266</v>
      </c>
      <c r="AJ18">
        <v>0.99</v>
      </c>
      <c r="AL18" s="9" t="s">
        <v>493</v>
      </c>
      <c r="AM18" s="9" t="s">
        <v>494</v>
      </c>
      <c r="AN18" s="9">
        <v>4</v>
      </c>
      <c r="AP18" t="s">
        <v>27</v>
      </c>
      <c r="AQ18" t="s">
        <v>447</v>
      </c>
      <c r="AR18">
        <v>98.2</v>
      </c>
      <c r="AX18" t="s">
        <v>307</v>
      </c>
      <c r="AY18" t="s">
        <v>308</v>
      </c>
      <c r="AZ18">
        <f>12/39.3701</f>
        <v>0.30479983540808886</v>
      </c>
      <c r="BB18" t="s">
        <v>339</v>
      </c>
      <c r="BC18" t="s">
        <v>340</v>
      </c>
      <c r="BD18">
        <f>1.5/39.3701</f>
        <v>3.8099979426011107E-2</v>
      </c>
    </row>
    <row r="19" spans="2:56" ht="15" x14ac:dyDescent="0.25">
      <c r="B19" s="14" t="s">
        <v>70</v>
      </c>
      <c r="C19" s="14" t="s">
        <v>71</v>
      </c>
      <c r="D19" s="14">
        <v>10</v>
      </c>
      <c r="E19" s="14"/>
      <c r="F19" s="14" t="s">
        <v>70</v>
      </c>
      <c r="G19" s="14" t="s">
        <v>71</v>
      </c>
      <c r="H19" s="14">
        <v>0</v>
      </c>
      <c r="V19" t="s">
        <v>205</v>
      </c>
      <c r="W19" s="12" t="s">
        <v>206</v>
      </c>
      <c r="X19" s="12" t="s">
        <v>201</v>
      </c>
      <c r="AH19" t="s">
        <v>267</v>
      </c>
      <c r="AI19" t="s">
        <v>268</v>
      </c>
      <c r="AJ19">
        <v>1450</v>
      </c>
      <c r="AL19" s="9" t="s">
        <v>495</v>
      </c>
      <c r="AM19" s="9" t="s">
        <v>546</v>
      </c>
      <c r="AN19" s="9">
        <v>4</v>
      </c>
      <c r="AP19" t="s">
        <v>448</v>
      </c>
      <c r="AQ19" t="s">
        <v>449</v>
      </c>
      <c r="AR19">
        <v>81</v>
      </c>
      <c r="AX19" t="s">
        <v>309</v>
      </c>
      <c r="AY19" t="s">
        <v>310</v>
      </c>
      <c r="AZ19">
        <f>3/39.3701</f>
        <v>7.6199958852022215E-2</v>
      </c>
      <c r="BB19" t="s">
        <v>341</v>
      </c>
      <c r="BC19" t="s">
        <v>342</v>
      </c>
      <c r="BD19">
        <f>12/39.3701</f>
        <v>0.30479983540808886</v>
      </c>
    </row>
    <row r="20" spans="2:56" ht="15" x14ac:dyDescent="0.25">
      <c r="B20" s="14" t="s">
        <v>72</v>
      </c>
      <c r="C20" s="14" t="s">
        <v>73</v>
      </c>
      <c r="D20" s="14">
        <v>200</v>
      </c>
      <c r="E20" s="14"/>
      <c r="F20" s="14" t="s">
        <v>72</v>
      </c>
      <c r="G20" s="14" t="s">
        <v>73</v>
      </c>
      <c r="H20" s="14">
        <v>500</v>
      </c>
      <c r="V20" t="s">
        <v>207</v>
      </c>
      <c r="W20" s="12" t="s">
        <v>208</v>
      </c>
      <c r="X20" s="12">
        <v>10.342117238241013</v>
      </c>
      <c r="AI20"/>
      <c r="AJ20"/>
      <c r="AL20" s="9" t="s">
        <v>496</v>
      </c>
      <c r="AM20" s="9" t="s">
        <v>547</v>
      </c>
      <c r="AN20" s="9">
        <v>50</v>
      </c>
      <c r="AP20" t="s">
        <v>450</v>
      </c>
      <c r="AQ20" t="s">
        <v>451</v>
      </c>
      <c r="AR20">
        <v>99</v>
      </c>
      <c r="AX20" t="s">
        <v>311</v>
      </c>
      <c r="AY20" t="s">
        <v>312</v>
      </c>
      <c r="AZ20">
        <f>3/39.3701</f>
        <v>7.6199958852022215E-2</v>
      </c>
      <c r="BB20" t="s">
        <v>343</v>
      </c>
      <c r="BC20" t="s">
        <v>344</v>
      </c>
      <c r="BD20">
        <f>10/39.3701</f>
        <v>0.25399986284007409</v>
      </c>
    </row>
    <row r="21" spans="2:56" ht="15" x14ac:dyDescent="0.25">
      <c r="B21" s="14" t="s">
        <v>74</v>
      </c>
      <c r="C21" s="14" t="s">
        <v>75</v>
      </c>
      <c r="D21" s="14">
        <v>150</v>
      </c>
      <c r="E21" s="14"/>
      <c r="F21" s="14" t="s">
        <v>74</v>
      </c>
      <c r="G21" s="14" t="s">
        <v>75</v>
      </c>
      <c r="H21" s="14">
        <v>2300</v>
      </c>
      <c r="V21" t="s">
        <v>209</v>
      </c>
      <c r="W21" s="12" t="s">
        <v>210</v>
      </c>
      <c r="X21" s="12">
        <v>0</v>
      </c>
      <c r="AI21"/>
      <c r="AJ21"/>
      <c r="AL21" s="9" t="s">
        <v>497</v>
      </c>
      <c r="AM21" s="9" t="s">
        <v>498</v>
      </c>
      <c r="AN21" s="9">
        <f>50/4.40287</f>
        <v>11.356229005171626</v>
      </c>
      <c r="AP21" t="s">
        <v>452</v>
      </c>
      <c r="AQ21" t="s">
        <v>453</v>
      </c>
      <c r="AR21">
        <v>99</v>
      </c>
      <c r="AX21" t="s">
        <v>313</v>
      </c>
      <c r="AY21" t="s">
        <v>314</v>
      </c>
      <c r="AZ21">
        <f>3/39.3701</f>
        <v>7.6199958852022215E-2</v>
      </c>
      <c r="BB21" t="s">
        <v>345</v>
      </c>
      <c r="BC21" t="s">
        <v>346</v>
      </c>
      <c r="BD21">
        <f>5.9/39.3701</f>
        <v>0.14985991907564369</v>
      </c>
    </row>
    <row r="22" spans="2:56" ht="15" x14ac:dyDescent="0.25">
      <c r="B22" s="14" t="s">
        <v>76</v>
      </c>
      <c r="C22" s="14" t="s">
        <v>77</v>
      </c>
      <c r="D22" s="14">
        <v>155</v>
      </c>
      <c r="E22" s="14"/>
      <c r="F22" s="14" t="s">
        <v>76</v>
      </c>
      <c r="G22" s="14" t="s">
        <v>77</v>
      </c>
      <c r="H22" s="14">
        <v>0.1</v>
      </c>
      <c r="V22" t="s">
        <v>211</v>
      </c>
      <c r="W22" s="12" t="s">
        <v>212</v>
      </c>
      <c r="X22" s="12" t="s">
        <v>213</v>
      </c>
      <c r="AI22"/>
      <c r="AJ22"/>
      <c r="AL22" s="9" t="s">
        <v>499</v>
      </c>
      <c r="AM22" s="9" t="s">
        <v>548</v>
      </c>
      <c r="AN22" s="9">
        <f>24/0.0166667</f>
        <v>1439.9971200057601</v>
      </c>
      <c r="AP22" t="s">
        <v>454</v>
      </c>
      <c r="AQ22" t="s">
        <v>455</v>
      </c>
      <c r="AR22">
        <v>99</v>
      </c>
      <c r="AX22" t="s">
        <v>315</v>
      </c>
      <c r="AY22" t="s">
        <v>316</v>
      </c>
      <c r="AZ22">
        <f>10/39.3701</f>
        <v>0.25399986284007409</v>
      </c>
      <c r="BB22" t="s">
        <v>347</v>
      </c>
      <c r="BC22" t="s">
        <v>348</v>
      </c>
      <c r="BD22">
        <v>3</v>
      </c>
    </row>
    <row r="23" spans="2:56" ht="15" x14ac:dyDescent="0.25">
      <c r="B23" s="14" t="s">
        <v>78</v>
      </c>
      <c r="C23" s="14" t="s">
        <v>79</v>
      </c>
      <c r="D23" s="14">
        <v>110</v>
      </c>
      <c r="E23" s="14"/>
      <c r="F23" s="14" t="s">
        <v>78</v>
      </c>
      <c r="G23" s="14" t="s">
        <v>79</v>
      </c>
      <c r="H23" s="14">
        <v>1</v>
      </c>
      <c r="V23" t="s">
        <v>214</v>
      </c>
      <c r="W23" s="12" t="s">
        <v>215</v>
      </c>
      <c r="X23" s="12">
        <v>3.6576</v>
      </c>
      <c r="AI23"/>
      <c r="AJ23"/>
      <c r="AL23" s="9" t="s">
        <v>500</v>
      </c>
      <c r="AM23" s="9" t="s">
        <v>549</v>
      </c>
      <c r="AN23" s="9" t="s">
        <v>204</v>
      </c>
      <c r="AP23" t="s">
        <v>456</v>
      </c>
      <c r="AQ23" t="s">
        <v>457</v>
      </c>
      <c r="AR23">
        <v>0</v>
      </c>
      <c r="AX23" t="s">
        <v>317</v>
      </c>
      <c r="AY23" t="s">
        <v>318</v>
      </c>
      <c r="AZ23">
        <f>18/39.3701</f>
        <v>0.45719975311213329</v>
      </c>
    </row>
    <row r="24" spans="2:56" ht="15" x14ac:dyDescent="0.25">
      <c r="B24" s="14" t="s">
        <v>80</v>
      </c>
      <c r="C24" s="14" t="s">
        <v>81</v>
      </c>
      <c r="D24" s="14">
        <v>35</v>
      </c>
      <c r="E24" s="14"/>
      <c r="F24" s="14" t="s">
        <v>80</v>
      </c>
      <c r="G24" s="14" t="s">
        <v>81</v>
      </c>
      <c r="H24" s="14">
        <v>0</v>
      </c>
      <c r="V24" t="s">
        <v>216</v>
      </c>
      <c r="W24" s="12" t="s">
        <v>217</v>
      </c>
      <c r="X24" s="12">
        <v>10.972799999999999</v>
      </c>
      <c r="AI24"/>
      <c r="AJ24"/>
      <c r="AL24" s="9" t="s">
        <v>501</v>
      </c>
      <c r="AM24" s="9" t="s">
        <v>550</v>
      </c>
      <c r="AN24" s="9" t="s">
        <v>204</v>
      </c>
      <c r="AP24" t="s">
        <v>365</v>
      </c>
      <c r="AQ24" t="s">
        <v>458</v>
      </c>
      <c r="AR24">
        <v>99</v>
      </c>
      <c r="AX24" t="s">
        <v>319</v>
      </c>
      <c r="AY24" t="s">
        <v>320</v>
      </c>
      <c r="AZ24">
        <f>240/39.3701</f>
        <v>6.0959967081617776</v>
      </c>
    </row>
    <row r="25" spans="2:56" x14ac:dyDescent="0.35">
      <c r="B25" s="14" t="s">
        <v>82</v>
      </c>
      <c r="C25" s="14" t="s">
        <v>83</v>
      </c>
      <c r="D25" s="14">
        <v>25</v>
      </c>
      <c r="E25" s="14"/>
      <c r="F25" s="14" t="s">
        <v>82</v>
      </c>
      <c r="G25" s="14" t="s">
        <v>83</v>
      </c>
      <c r="H25" s="14">
        <v>5</v>
      </c>
      <c r="V25" t="s">
        <v>218</v>
      </c>
      <c r="W25" s="12" t="s">
        <v>219</v>
      </c>
      <c r="X25" s="12" t="s">
        <v>220</v>
      </c>
      <c r="AI25"/>
      <c r="AJ25"/>
      <c r="AL25" s="9" t="s">
        <v>502</v>
      </c>
      <c r="AM25" s="9" t="s">
        <v>503</v>
      </c>
      <c r="AN25" s="9" t="s">
        <v>204</v>
      </c>
      <c r="AP25" t="s">
        <v>364</v>
      </c>
      <c r="AQ25" t="s">
        <v>459</v>
      </c>
      <c r="AR25">
        <v>98.9</v>
      </c>
    </row>
    <row r="26" spans="2:56" x14ac:dyDescent="0.35">
      <c r="B26" s="14" t="s">
        <v>84</v>
      </c>
      <c r="C26" s="14" t="s">
        <v>85</v>
      </c>
      <c r="D26" s="14">
        <v>15</v>
      </c>
      <c r="E26" s="14"/>
      <c r="F26" s="14" t="s">
        <v>84</v>
      </c>
      <c r="G26" s="14" t="s">
        <v>85</v>
      </c>
      <c r="H26" s="14">
        <v>0</v>
      </c>
      <c r="V26" t="s">
        <v>221</v>
      </c>
      <c r="W26" s="12" t="s">
        <v>222</v>
      </c>
      <c r="X26" s="12">
        <v>0.30480000000000002</v>
      </c>
      <c r="AI26"/>
      <c r="AJ26"/>
      <c r="AL26" s="9" t="s">
        <v>504</v>
      </c>
      <c r="AM26" s="9" t="s">
        <v>551</v>
      </c>
      <c r="AN26" s="9" t="s">
        <v>204</v>
      </c>
      <c r="AP26" t="s">
        <v>11</v>
      </c>
      <c r="AQ26" t="s">
        <v>460</v>
      </c>
      <c r="AR26">
        <v>99.8</v>
      </c>
    </row>
    <row r="27" spans="2:56" x14ac:dyDescent="0.35">
      <c r="B27" s="14" t="s">
        <v>86</v>
      </c>
      <c r="C27" s="14" t="s">
        <v>367</v>
      </c>
      <c r="D27" s="14">
        <v>5</v>
      </c>
      <c r="E27" s="14"/>
      <c r="F27" s="14" t="s">
        <v>86</v>
      </c>
      <c r="G27" s="14" t="s">
        <v>367</v>
      </c>
      <c r="H27" s="14">
        <v>50</v>
      </c>
      <c r="V27" t="s">
        <v>223</v>
      </c>
      <c r="W27" s="12" t="s">
        <v>224</v>
      </c>
      <c r="X27" s="12">
        <v>0.4572</v>
      </c>
      <c r="AL27" s="9" t="s">
        <v>505</v>
      </c>
      <c r="AM27" s="9" t="s">
        <v>506</v>
      </c>
      <c r="AN27" s="9" t="s">
        <v>507</v>
      </c>
      <c r="AP27" t="s">
        <v>461</v>
      </c>
      <c r="AQ27" t="s">
        <v>462</v>
      </c>
      <c r="AR27">
        <v>93</v>
      </c>
    </row>
    <row r="28" spans="2:56" x14ac:dyDescent="0.35">
      <c r="B28" s="14" t="s">
        <v>87</v>
      </c>
      <c r="C28" s="14" t="s">
        <v>88</v>
      </c>
      <c r="D28" s="14">
        <v>75</v>
      </c>
      <c r="E28" s="14"/>
      <c r="F28" s="14" t="s">
        <v>87</v>
      </c>
      <c r="G28" s="14" t="s">
        <v>88</v>
      </c>
      <c r="H28" s="14">
        <v>0</v>
      </c>
      <c r="V28" t="s">
        <v>225</v>
      </c>
      <c r="W28" s="12" t="s">
        <v>226</v>
      </c>
      <c r="X28" s="12">
        <v>0.2286</v>
      </c>
      <c r="AL28" s="9" t="s">
        <v>508</v>
      </c>
      <c r="AM28" s="9" t="s">
        <v>552</v>
      </c>
      <c r="AN28" s="9" t="s">
        <v>201</v>
      </c>
      <c r="AP28" t="s">
        <v>463</v>
      </c>
      <c r="AQ28" t="s">
        <v>464</v>
      </c>
      <c r="AR28">
        <v>98.8</v>
      </c>
    </row>
    <row r="29" spans="2:56" x14ac:dyDescent="0.35">
      <c r="B29" s="14" t="s">
        <v>89</v>
      </c>
      <c r="C29" s="14" t="s">
        <v>90</v>
      </c>
      <c r="D29" s="14">
        <v>85</v>
      </c>
      <c r="E29" s="14"/>
      <c r="F29" s="14" t="s">
        <v>89</v>
      </c>
      <c r="G29" s="14" t="s">
        <v>90</v>
      </c>
      <c r="H29" s="14">
        <v>146.05000000000001</v>
      </c>
      <c r="V29" t="s">
        <v>227</v>
      </c>
      <c r="W29" s="12" t="s">
        <v>228</v>
      </c>
      <c r="X29" s="12" t="s">
        <v>229</v>
      </c>
      <c r="AL29" s="9" t="s">
        <v>509</v>
      </c>
      <c r="AM29" s="9" t="s">
        <v>553</v>
      </c>
      <c r="AN29" s="9" t="s">
        <v>510</v>
      </c>
      <c r="AP29" t="s">
        <v>465</v>
      </c>
      <c r="AQ29" t="s">
        <v>466</v>
      </c>
      <c r="AR29">
        <v>99</v>
      </c>
    </row>
    <row r="30" spans="2:56" x14ac:dyDescent="0.35">
      <c r="B30" s="14" t="s">
        <v>91</v>
      </c>
      <c r="C30" s="14" t="s">
        <v>92</v>
      </c>
      <c r="D30" s="14">
        <v>115</v>
      </c>
      <c r="E30" s="14"/>
      <c r="F30" s="14" t="s">
        <v>91</v>
      </c>
      <c r="G30" s="14" t="s">
        <v>92</v>
      </c>
      <c r="H30" s="14">
        <v>18.22</v>
      </c>
      <c r="V30" t="s">
        <v>230</v>
      </c>
      <c r="W30" s="12" t="s">
        <v>231</v>
      </c>
      <c r="X30" s="12">
        <v>0</v>
      </c>
      <c r="AL30" s="9" t="s">
        <v>511</v>
      </c>
      <c r="AM30" s="9" t="s">
        <v>554</v>
      </c>
      <c r="AN30" s="9">
        <f>0.1875/39.3701</f>
        <v>4.7624974282513884E-3</v>
      </c>
      <c r="AP30" t="s">
        <v>7</v>
      </c>
      <c r="AQ30" t="s">
        <v>467</v>
      </c>
      <c r="AR30">
        <v>50</v>
      </c>
    </row>
    <row r="31" spans="2:56" x14ac:dyDescent="0.35">
      <c r="B31" s="14" t="s">
        <v>93</v>
      </c>
      <c r="C31" s="14" t="s">
        <v>94</v>
      </c>
      <c r="D31" s="14">
        <v>125</v>
      </c>
      <c r="E31" s="14"/>
      <c r="F31" s="14" t="s">
        <v>93</v>
      </c>
      <c r="G31" s="14" t="s">
        <v>94</v>
      </c>
      <c r="H31" s="14">
        <v>0.19</v>
      </c>
      <c r="V31" t="s">
        <v>232</v>
      </c>
      <c r="W31" s="12" t="s">
        <v>233</v>
      </c>
      <c r="X31" s="12" t="s">
        <v>201</v>
      </c>
      <c r="AL31" s="9" t="s">
        <v>512</v>
      </c>
      <c r="AM31" s="9" t="s">
        <v>555</v>
      </c>
      <c r="AN31" s="9">
        <v>10</v>
      </c>
      <c r="AP31" t="s">
        <v>86</v>
      </c>
      <c r="AQ31" t="s">
        <v>468</v>
      </c>
      <c r="AR31">
        <v>98</v>
      </c>
    </row>
    <row r="32" spans="2:56" x14ac:dyDescent="0.35">
      <c r="B32" s="14" t="s">
        <v>95</v>
      </c>
      <c r="C32" s="14" t="s">
        <v>96</v>
      </c>
      <c r="D32" s="14">
        <v>135</v>
      </c>
      <c r="E32" s="14"/>
      <c r="F32" s="14" t="s">
        <v>95</v>
      </c>
      <c r="G32" s="14" t="s">
        <v>96</v>
      </c>
      <c r="H32" s="14">
        <v>135</v>
      </c>
      <c r="V32" t="s">
        <v>403</v>
      </c>
      <c r="W32" s="12" t="s">
        <v>404</v>
      </c>
      <c r="X32" s="12">
        <v>2</v>
      </c>
      <c r="AL32" s="9" t="s">
        <v>513</v>
      </c>
      <c r="AM32" s="9" t="s">
        <v>556</v>
      </c>
      <c r="AN32" s="9">
        <v>10</v>
      </c>
      <c r="AP32" t="s">
        <v>469</v>
      </c>
      <c r="AQ32" t="s">
        <v>470</v>
      </c>
      <c r="AR32">
        <v>1</v>
      </c>
    </row>
    <row r="33" spans="2:44" x14ac:dyDescent="0.35">
      <c r="B33" s="14" t="s">
        <v>97</v>
      </c>
      <c r="C33" s="14" t="s">
        <v>98</v>
      </c>
      <c r="D33" s="14">
        <v>145</v>
      </c>
      <c r="E33" s="14"/>
      <c r="F33" s="14" t="s">
        <v>97</v>
      </c>
      <c r="G33" s="14" t="s">
        <v>98</v>
      </c>
      <c r="H33" s="14">
        <v>145</v>
      </c>
      <c r="V33" t="s">
        <v>235</v>
      </c>
      <c r="W33" s="12" t="s">
        <v>236</v>
      </c>
      <c r="X33" s="12">
        <v>0.85</v>
      </c>
      <c r="AL33" s="9" t="s">
        <v>514</v>
      </c>
      <c r="AM33" s="9" t="s">
        <v>515</v>
      </c>
      <c r="AN33" s="9">
        <f>36/39.3701</f>
        <v>0.91439950622426658</v>
      </c>
      <c r="AP33" t="s">
        <v>361</v>
      </c>
      <c r="AQ33" t="s">
        <v>471</v>
      </c>
      <c r="AR33">
        <v>98.4</v>
      </c>
    </row>
    <row r="34" spans="2:44" x14ac:dyDescent="0.35">
      <c r="B34" s="14" t="s">
        <v>99</v>
      </c>
      <c r="C34" s="14" t="s">
        <v>100</v>
      </c>
      <c r="D34" s="14">
        <v>205</v>
      </c>
      <c r="E34" s="14"/>
      <c r="F34" s="14" t="s">
        <v>99</v>
      </c>
      <c r="G34" s="14" t="s">
        <v>100</v>
      </c>
      <c r="H34" s="14">
        <v>205</v>
      </c>
      <c r="V34" t="s">
        <v>237</v>
      </c>
      <c r="W34" s="12" t="s">
        <v>238</v>
      </c>
      <c r="X34" s="12">
        <v>1</v>
      </c>
      <c r="AL34" s="9" t="s">
        <v>516</v>
      </c>
      <c r="AM34" s="9" t="s">
        <v>557</v>
      </c>
      <c r="AN34" s="9">
        <v>100</v>
      </c>
      <c r="AP34" t="s">
        <v>363</v>
      </c>
      <c r="AQ34" t="s">
        <v>472</v>
      </c>
      <c r="AR34">
        <v>2</v>
      </c>
    </row>
    <row r="35" spans="2:44" x14ac:dyDescent="0.35">
      <c r="B35" s="14" t="s">
        <v>101</v>
      </c>
      <c r="C35" s="14" t="s">
        <v>102</v>
      </c>
      <c r="D35" s="14">
        <v>95</v>
      </c>
      <c r="E35" s="14"/>
      <c r="F35" s="14" t="s">
        <v>101</v>
      </c>
      <c r="G35" s="14" t="s">
        <v>102</v>
      </c>
      <c r="H35" s="14">
        <v>95</v>
      </c>
      <c r="V35" t="s">
        <v>356</v>
      </c>
      <c r="W35" t="s">
        <v>405</v>
      </c>
      <c r="AL35" s="9" t="s">
        <v>517</v>
      </c>
      <c r="AM35" s="9" t="s">
        <v>208</v>
      </c>
      <c r="AN35" s="9">
        <v>100</v>
      </c>
      <c r="AP35" t="s">
        <v>362</v>
      </c>
      <c r="AQ35" t="s">
        <v>473</v>
      </c>
      <c r="AR35">
        <v>99.9</v>
      </c>
    </row>
    <row r="36" spans="2:44" x14ac:dyDescent="0.35">
      <c r="B36" s="14" t="s">
        <v>103</v>
      </c>
      <c r="C36" s="14" t="s">
        <v>104</v>
      </c>
      <c r="D36" s="14">
        <v>165</v>
      </c>
      <c r="E36" s="14"/>
      <c r="F36" s="14" t="s">
        <v>103</v>
      </c>
      <c r="G36" s="14" t="s">
        <v>104</v>
      </c>
      <c r="H36" s="14">
        <v>165</v>
      </c>
      <c r="V36" t="s">
        <v>418</v>
      </c>
      <c r="W36" t="s">
        <v>407</v>
      </c>
      <c r="AL36" s="9" t="s">
        <v>518</v>
      </c>
      <c r="AM36" s="9" t="s">
        <v>558</v>
      </c>
      <c r="AN36" s="9">
        <f>85*0.55555555 - 17.77777777</f>
        <v>29.444443980000003</v>
      </c>
    </row>
    <row r="37" spans="2:44" x14ac:dyDescent="0.35">
      <c r="B37" s="14" t="s">
        <v>105</v>
      </c>
      <c r="C37" s="14" t="s">
        <v>106</v>
      </c>
      <c r="D37" s="14">
        <v>175</v>
      </c>
      <c r="E37" s="14"/>
      <c r="F37" s="14" t="s">
        <v>105</v>
      </c>
      <c r="G37" s="14" t="s">
        <v>106</v>
      </c>
      <c r="H37" s="14">
        <v>175</v>
      </c>
      <c r="V37" t="s">
        <v>354</v>
      </c>
      <c r="W37" t="s">
        <v>409</v>
      </c>
      <c r="AL37" s="9" t="s">
        <v>519</v>
      </c>
      <c r="AM37" s="9" t="s">
        <v>520</v>
      </c>
      <c r="AN37" s="9">
        <f>120*0.55555555 - 17.77777777</f>
        <v>48.888888230000006</v>
      </c>
    </row>
    <row r="38" spans="2:44" x14ac:dyDescent="0.35">
      <c r="B38" s="14" t="s">
        <v>107</v>
      </c>
      <c r="C38" s="14" t="s">
        <v>108</v>
      </c>
      <c r="D38" s="14">
        <v>7</v>
      </c>
      <c r="E38" s="14"/>
      <c r="F38" s="14" t="s">
        <v>107</v>
      </c>
      <c r="G38" s="14" t="s">
        <v>108</v>
      </c>
      <c r="H38" s="14">
        <v>7</v>
      </c>
      <c r="V38" t="s">
        <v>357</v>
      </c>
      <c r="W38" t="s">
        <v>411</v>
      </c>
      <c r="AL38" s="9" t="s">
        <v>327</v>
      </c>
      <c r="AM38" s="9" t="s">
        <v>327</v>
      </c>
      <c r="AN38" s="9">
        <v>1.2345145</v>
      </c>
    </row>
    <row r="39" spans="2:44" x14ac:dyDescent="0.35">
      <c r="B39" s="14" t="s">
        <v>109</v>
      </c>
      <c r="C39" s="14" t="s">
        <v>110</v>
      </c>
      <c r="D39" s="14">
        <v>225</v>
      </c>
      <c r="E39" s="14"/>
      <c r="F39" s="14" t="s">
        <v>109</v>
      </c>
      <c r="G39" s="14" t="s">
        <v>110</v>
      </c>
      <c r="H39" s="14">
        <v>120</v>
      </c>
      <c r="V39" t="s">
        <v>355</v>
      </c>
      <c r="W39" t="s">
        <v>413</v>
      </c>
      <c r="AL39" s="9" t="s">
        <v>85</v>
      </c>
      <c r="AM39" s="9" t="s">
        <v>85</v>
      </c>
      <c r="AN39" s="9">
        <v>2.6088262000000001E-2</v>
      </c>
    </row>
    <row r="40" spans="2:44" x14ac:dyDescent="0.35">
      <c r="B40" s="14" t="s">
        <v>111</v>
      </c>
      <c r="C40" s="14" t="s">
        <v>112</v>
      </c>
      <c r="D40" s="14">
        <v>8</v>
      </c>
      <c r="E40" s="14"/>
      <c r="F40" s="14" t="s">
        <v>111</v>
      </c>
      <c r="G40" s="14" t="s">
        <v>112</v>
      </c>
      <c r="H40" s="14">
        <v>7</v>
      </c>
      <c r="V40" t="s">
        <v>419</v>
      </c>
      <c r="W40" t="s">
        <v>415</v>
      </c>
      <c r="X40" t="s">
        <v>204</v>
      </c>
      <c r="AL40" s="9" t="s">
        <v>328</v>
      </c>
      <c r="AM40" s="9" t="s">
        <v>329</v>
      </c>
      <c r="AN40" s="9">
        <v>1.4100000000000001E-4</v>
      </c>
    </row>
    <row r="41" spans="2:44" x14ac:dyDescent="0.35">
      <c r="V41" t="s">
        <v>420</v>
      </c>
      <c r="W41" t="s">
        <v>417</v>
      </c>
      <c r="X41" t="s">
        <v>201</v>
      </c>
      <c r="AL41" s="9" t="s">
        <v>330</v>
      </c>
      <c r="AM41" s="9" t="s">
        <v>330</v>
      </c>
      <c r="AN41" s="9">
        <v>-1.7900000000000001E-8</v>
      </c>
    </row>
    <row r="42" spans="2:44" x14ac:dyDescent="0.35">
      <c r="V42" t="s">
        <v>406</v>
      </c>
      <c r="W42" t="s">
        <v>407</v>
      </c>
      <c r="AL42" s="9" t="s">
        <v>521</v>
      </c>
      <c r="AM42" s="9" t="s">
        <v>522</v>
      </c>
      <c r="AN42" s="9">
        <v>65</v>
      </c>
    </row>
    <row r="43" spans="2:44" x14ac:dyDescent="0.35">
      <c r="V43" t="s">
        <v>408</v>
      </c>
      <c r="W43" t="s">
        <v>409</v>
      </c>
      <c r="AL43" s="9" t="s">
        <v>523</v>
      </c>
      <c r="AM43" s="9" t="s">
        <v>524</v>
      </c>
      <c r="AN43" s="9">
        <v>50</v>
      </c>
    </row>
    <row r="44" spans="2:44" x14ac:dyDescent="0.35">
      <c r="V44" t="s">
        <v>410</v>
      </c>
      <c r="W44" t="s">
        <v>411</v>
      </c>
      <c r="AL44" s="9" t="s">
        <v>525</v>
      </c>
      <c r="AM44" s="9" t="s">
        <v>526</v>
      </c>
      <c r="AN44" s="9">
        <v>0.68600000000000005</v>
      </c>
    </row>
    <row r="45" spans="2:44" x14ac:dyDescent="0.35">
      <c r="V45" t="s">
        <v>412</v>
      </c>
      <c r="W45" t="s">
        <v>413</v>
      </c>
      <c r="AL45" s="9" t="s">
        <v>527</v>
      </c>
      <c r="AM45" s="9" t="s">
        <v>528</v>
      </c>
      <c r="AN45" s="9">
        <v>0.38300000000000001</v>
      </c>
    </row>
    <row r="46" spans="2:44" x14ac:dyDescent="0.35">
      <c r="V46" t="s">
        <v>414</v>
      </c>
      <c r="W46" t="s">
        <v>415</v>
      </c>
      <c r="X46" t="s">
        <v>234</v>
      </c>
      <c r="AL46" s="9" t="s">
        <v>529</v>
      </c>
      <c r="AM46" s="9" t="s">
        <v>530</v>
      </c>
      <c r="AN46" s="9" t="s">
        <v>201</v>
      </c>
    </row>
    <row r="47" spans="2:44" x14ac:dyDescent="0.35">
      <c r="V47" t="s">
        <v>416</v>
      </c>
      <c r="W47" t="s">
        <v>417</v>
      </c>
      <c r="X47" t="s">
        <v>234</v>
      </c>
    </row>
  </sheetData>
  <dataValidations count="5">
    <dataValidation type="list" showInputMessage="1" showErrorMessage="1" sqref="S6">
      <formula1>$P$6:$P$9</formula1>
    </dataValidation>
    <dataValidation type="list" allowBlank="1" showInputMessage="1" showErrorMessage="1" sqref="AJ12">
      <formula1>$P$111:$P$112</formula1>
    </dataValidation>
    <dataValidation type="list" allowBlank="1" showInputMessage="1" showErrorMessage="1" sqref="AN29">
      <formula1>$X$174:$X$175</formula1>
    </dataValidation>
    <dataValidation type="list" allowBlank="1" showInputMessage="1" showErrorMessage="1" sqref="AN27">
      <formula1>$W$174:$W$175</formula1>
    </dataValidation>
    <dataValidation type="list" allowBlank="1" showInputMessage="1" showErrorMessage="1" sqref="AN46">
      <formula1>$U$174:$U$175</formula1>
    </dataValidation>
  </dataValidations>
  <pageMargins left="0.7" right="0.7" top="0.75" bottom="0.75" header="0.3" footer="0.3"/>
  <pageSetup orientation="portrait" r:id="rId1"/>
  <headerFooter>
    <oddFooter>&amp;CGE 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7"/>
  <sheetViews>
    <sheetView tabSelected="1" topLeftCell="AC1" workbookViewId="0">
      <selection activeCell="AO1" sqref="AO1"/>
    </sheetView>
  </sheetViews>
  <sheetFormatPr defaultRowHeight="14.5" x14ac:dyDescent="0.35"/>
  <cols>
    <col min="2" max="2" width="28.26953125" bestFit="1" customWidth="1"/>
    <col min="3" max="3" width="10.54296875" bestFit="1" customWidth="1"/>
    <col min="4" max="4" width="12.54296875" bestFit="1" customWidth="1"/>
    <col min="7" max="7" width="28.26953125" bestFit="1" customWidth="1"/>
    <col min="10" max="10" width="54.7265625" bestFit="1" customWidth="1"/>
    <col min="13" max="13" width="19.7265625" bestFit="1" customWidth="1"/>
    <col min="16" max="16" width="12.54296875" bestFit="1" customWidth="1"/>
    <col min="22" max="22" width="31.81640625" bestFit="1" customWidth="1"/>
    <col min="26" max="26" width="13.54296875" bestFit="1" customWidth="1"/>
    <col min="28" max="28" width="14.1796875" bestFit="1" customWidth="1"/>
    <col min="31" max="31" width="32" bestFit="1" customWidth="1"/>
    <col min="34" max="34" width="23" bestFit="1" customWidth="1"/>
    <col min="49" max="49" width="12.54296875" bestFit="1" customWidth="1"/>
    <col min="50" max="50" width="12.1796875" bestFit="1" customWidth="1"/>
  </cols>
  <sheetData>
    <row r="1" spans="1:65" ht="15" x14ac:dyDescent="0.25">
      <c r="A1" t="s">
        <v>605</v>
      </c>
      <c r="B1" t="s">
        <v>6</v>
      </c>
      <c r="D1" t="s">
        <v>605</v>
      </c>
      <c r="E1" t="s">
        <v>7</v>
      </c>
      <c r="G1" t="s">
        <v>605</v>
      </c>
      <c r="H1" t="s">
        <v>8</v>
      </c>
      <c r="J1" t="s">
        <v>605</v>
      </c>
      <c r="K1" t="s">
        <v>9</v>
      </c>
      <c r="M1" t="s">
        <v>605</v>
      </c>
      <c r="N1" t="s">
        <v>793</v>
      </c>
      <c r="P1" t="s">
        <v>605</v>
      </c>
      <c r="Q1" t="s">
        <v>791</v>
      </c>
      <c r="S1" t="s">
        <v>605</v>
      </c>
      <c r="T1" t="s">
        <v>794</v>
      </c>
      <c r="V1" t="s">
        <v>605</v>
      </c>
      <c r="W1" t="s">
        <v>795</v>
      </c>
      <c r="Y1" t="s">
        <v>605</v>
      </c>
      <c r="Z1" t="s">
        <v>796</v>
      </c>
      <c r="AB1" t="s">
        <v>605</v>
      </c>
      <c r="AC1" t="s">
        <v>797</v>
      </c>
      <c r="AE1" t="s">
        <v>605</v>
      </c>
      <c r="AF1" t="s">
        <v>800</v>
      </c>
      <c r="AH1" t="s">
        <v>605</v>
      </c>
      <c r="AI1" t="s">
        <v>801</v>
      </c>
      <c r="AK1" t="s">
        <v>605</v>
      </c>
      <c r="AL1" t="s">
        <v>802</v>
      </c>
      <c r="AN1" t="s">
        <v>605</v>
      </c>
      <c r="AO1" t="s">
        <v>803</v>
      </c>
      <c r="AQ1" t="s">
        <v>115</v>
      </c>
      <c r="AR1" t="s">
        <v>42</v>
      </c>
      <c r="AT1" t="s">
        <v>605</v>
      </c>
      <c r="AU1" t="s">
        <v>154</v>
      </c>
      <c r="AW1" t="s">
        <v>115</v>
      </c>
      <c r="AX1" t="s">
        <v>36</v>
      </c>
      <c r="AZ1" t="s">
        <v>115</v>
      </c>
      <c r="BA1" t="s">
        <v>36</v>
      </c>
      <c r="BC1" t="s">
        <v>115</v>
      </c>
      <c r="BD1" t="s">
        <v>36</v>
      </c>
      <c r="BF1" t="s">
        <v>115</v>
      </c>
      <c r="BG1" t="s">
        <v>36</v>
      </c>
      <c r="BI1" t="s">
        <v>115</v>
      </c>
      <c r="BJ1" t="s">
        <v>36</v>
      </c>
      <c r="BL1" t="s">
        <v>115</v>
      </c>
      <c r="BM1" t="s">
        <v>36</v>
      </c>
    </row>
    <row r="2" spans="1:65" ht="15" x14ac:dyDescent="0.25">
      <c r="A2" t="s">
        <v>115</v>
      </c>
      <c r="B2" t="s">
        <v>2</v>
      </c>
      <c r="D2" t="s">
        <v>115</v>
      </c>
      <c r="E2" t="s">
        <v>2</v>
      </c>
      <c r="G2" t="s">
        <v>115</v>
      </c>
      <c r="H2" t="s">
        <v>19</v>
      </c>
      <c r="J2" t="s">
        <v>115</v>
      </c>
      <c r="K2" t="s">
        <v>21</v>
      </c>
      <c r="M2" t="s">
        <v>115</v>
      </c>
      <c r="N2" t="s">
        <v>23</v>
      </c>
      <c r="P2" t="s">
        <v>115</v>
      </c>
      <c r="Q2" t="s">
        <v>792</v>
      </c>
      <c r="S2" t="s">
        <v>115</v>
      </c>
      <c r="T2" t="s">
        <v>25</v>
      </c>
      <c r="V2" t="s">
        <v>115</v>
      </c>
      <c r="W2" t="s">
        <v>799</v>
      </c>
      <c r="Y2" t="s">
        <v>115</v>
      </c>
      <c r="Z2" t="s">
        <v>381</v>
      </c>
      <c r="AB2" t="s">
        <v>115</v>
      </c>
      <c r="AC2" t="s">
        <v>798</v>
      </c>
      <c r="AE2" t="s">
        <v>115</v>
      </c>
      <c r="AF2" t="s">
        <v>383</v>
      </c>
      <c r="AH2" t="s">
        <v>115</v>
      </c>
      <c r="AI2" t="s">
        <v>40</v>
      </c>
      <c r="AK2" t="s">
        <v>115</v>
      </c>
      <c r="AL2" t="s">
        <v>41</v>
      </c>
      <c r="AN2" t="s">
        <v>115</v>
      </c>
      <c r="AO2" t="s">
        <v>363</v>
      </c>
      <c r="AQ2" t="s">
        <v>605</v>
      </c>
      <c r="AR2" t="s">
        <v>153</v>
      </c>
      <c r="AT2" t="s">
        <v>115</v>
      </c>
      <c r="AU2" t="s">
        <v>30</v>
      </c>
      <c r="AW2" t="s">
        <v>605</v>
      </c>
      <c r="AX2" t="s">
        <v>155</v>
      </c>
      <c r="AZ2" t="s">
        <v>605</v>
      </c>
      <c r="BA2" t="s">
        <v>388</v>
      </c>
      <c r="BC2" t="s">
        <v>605</v>
      </c>
      <c r="BD2" t="s">
        <v>393</v>
      </c>
      <c r="BF2" t="s">
        <v>605</v>
      </c>
      <c r="BG2" t="s">
        <v>394</v>
      </c>
      <c r="BI2" t="s">
        <v>605</v>
      </c>
      <c r="BJ2" t="s">
        <v>395</v>
      </c>
      <c r="BL2" t="s">
        <v>605</v>
      </c>
      <c r="BM2" t="s">
        <v>399</v>
      </c>
    </row>
    <row r="3" spans="1:65" ht="15" x14ac:dyDescent="0.25">
      <c r="A3" t="s">
        <v>89</v>
      </c>
      <c r="B3">
        <v>116.66906099578843</v>
      </c>
      <c r="D3" t="s">
        <v>89</v>
      </c>
      <c r="E3">
        <v>144.2517256636358</v>
      </c>
      <c r="J3" t="s">
        <v>608</v>
      </c>
      <c r="K3" t="s">
        <v>609</v>
      </c>
      <c r="M3" t="s">
        <v>610</v>
      </c>
      <c r="N3">
        <v>90</v>
      </c>
      <c r="P3" t="s">
        <v>620</v>
      </c>
      <c r="Q3">
        <v>3.6576</v>
      </c>
      <c r="S3" t="s">
        <v>657</v>
      </c>
      <c r="T3">
        <v>87.009211031314081</v>
      </c>
      <c r="V3" t="s">
        <v>661</v>
      </c>
      <c r="W3">
        <v>87.009211031314081</v>
      </c>
      <c r="Y3" t="s">
        <v>661</v>
      </c>
      <c r="Z3">
        <v>87.009211031314081</v>
      </c>
      <c r="AB3" t="s">
        <v>620</v>
      </c>
      <c r="AC3">
        <v>0.91439949599999992</v>
      </c>
      <c r="AE3" t="s">
        <v>727</v>
      </c>
      <c r="AF3">
        <v>87.009211031314081</v>
      </c>
      <c r="AH3" t="s">
        <v>735</v>
      </c>
      <c r="AI3">
        <v>65.257028917194731</v>
      </c>
      <c r="AK3" t="s">
        <v>661</v>
      </c>
      <c r="AL3">
        <v>65.257149561126937</v>
      </c>
      <c r="AN3" t="s">
        <v>366</v>
      </c>
      <c r="AO3">
        <v>1.219199328</v>
      </c>
    </row>
    <row r="4" spans="1:65" ht="15" x14ac:dyDescent="0.25">
      <c r="A4" t="s">
        <v>93</v>
      </c>
      <c r="B4">
        <v>0.92014853857711676</v>
      </c>
      <c r="D4" t="s">
        <v>93</v>
      </c>
      <c r="E4">
        <v>0.14305230645989667</v>
      </c>
      <c r="M4" t="s">
        <v>611</v>
      </c>
      <c r="N4">
        <v>89.270953261018093</v>
      </c>
      <c r="P4" t="s">
        <v>621</v>
      </c>
      <c r="Q4">
        <v>1.6763999999999999</v>
      </c>
      <c r="S4" t="s">
        <v>658</v>
      </c>
      <c r="T4">
        <v>24</v>
      </c>
      <c r="V4" t="s">
        <v>50</v>
      </c>
      <c r="W4">
        <v>87.009211031314081</v>
      </c>
      <c r="Y4" t="s">
        <v>50</v>
      </c>
      <c r="Z4">
        <v>25.000000000000004</v>
      </c>
      <c r="AB4" t="s">
        <v>621</v>
      </c>
      <c r="AC4">
        <v>40.233577824000001</v>
      </c>
      <c r="AE4" t="s">
        <v>728</v>
      </c>
      <c r="AF4">
        <v>65.256908273485564</v>
      </c>
      <c r="AH4" t="s">
        <v>736</v>
      </c>
      <c r="AI4">
        <v>0</v>
      </c>
      <c r="AK4" t="s">
        <v>122</v>
      </c>
      <c r="AL4">
        <v>5.716014267881377</v>
      </c>
      <c r="AN4" t="s">
        <v>335</v>
      </c>
      <c r="AO4">
        <v>3.04799832</v>
      </c>
    </row>
    <row r="5" spans="1:65" ht="15" x14ac:dyDescent="0.25">
      <c r="A5" t="s">
        <v>606</v>
      </c>
      <c r="B5">
        <v>1.4969929341753669</v>
      </c>
      <c r="D5" t="s">
        <v>606</v>
      </c>
      <c r="E5">
        <v>15.931114371957731</v>
      </c>
      <c r="M5" t="s">
        <v>612</v>
      </c>
      <c r="N5">
        <v>0.72904673898191363</v>
      </c>
      <c r="P5" t="s">
        <v>622</v>
      </c>
      <c r="Q5">
        <v>10.436504927827734</v>
      </c>
      <c r="S5" t="s">
        <v>659</v>
      </c>
      <c r="T5">
        <v>7.4380142534306026E-2</v>
      </c>
      <c r="V5" t="s">
        <v>358</v>
      </c>
      <c r="W5">
        <v>25.000000000000004</v>
      </c>
      <c r="Y5" t="s">
        <v>358</v>
      </c>
      <c r="Z5">
        <v>470.67824547118119</v>
      </c>
      <c r="AB5" t="s">
        <v>622</v>
      </c>
      <c r="AC5">
        <v>100.09458501582773</v>
      </c>
      <c r="AE5" t="s">
        <v>729</v>
      </c>
      <c r="AF5">
        <v>21.752302757828517</v>
      </c>
      <c r="AH5" t="s">
        <v>737</v>
      </c>
      <c r="AI5">
        <v>0</v>
      </c>
      <c r="AK5" t="s">
        <v>534</v>
      </c>
      <c r="AL5">
        <v>10</v>
      </c>
      <c r="AN5" t="s">
        <v>763</v>
      </c>
      <c r="AO5">
        <v>1.219199328</v>
      </c>
    </row>
    <row r="6" spans="1:65" ht="15" x14ac:dyDescent="0.25">
      <c r="A6" t="s">
        <v>607</v>
      </c>
      <c r="B6">
        <v>1698.1835145187515</v>
      </c>
      <c r="D6" t="s">
        <v>607</v>
      </c>
      <c r="E6">
        <v>4571.9630108137844</v>
      </c>
      <c r="M6" t="s">
        <v>613</v>
      </c>
      <c r="N6">
        <v>10.084676595330839</v>
      </c>
      <c r="P6" t="s">
        <v>623</v>
      </c>
      <c r="Q6">
        <v>13.537050514576054</v>
      </c>
      <c r="S6" t="s">
        <v>660</v>
      </c>
      <c r="T6">
        <v>0.90634594824285497</v>
      </c>
      <c r="V6" t="s">
        <v>27</v>
      </c>
      <c r="W6">
        <v>405.17832171307623</v>
      </c>
      <c r="Y6" t="s">
        <v>27</v>
      </c>
      <c r="Z6">
        <v>8.9992759487213938</v>
      </c>
      <c r="AB6" t="s">
        <v>474</v>
      </c>
      <c r="AC6" t="s">
        <v>476</v>
      </c>
      <c r="AE6" t="s">
        <v>730</v>
      </c>
      <c r="AF6">
        <v>4678.7840448051375</v>
      </c>
      <c r="AH6" t="s">
        <v>738</v>
      </c>
      <c r="AI6">
        <v>0</v>
      </c>
      <c r="AK6" t="s">
        <v>535</v>
      </c>
      <c r="AL6">
        <v>17</v>
      </c>
      <c r="AN6" t="s">
        <v>337</v>
      </c>
      <c r="AO6">
        <v>4.5719974800000003</v>
      </c>
    </row>
    <row r="7" spans="1:65" ht="15" x14ac:dyDescent="0.25">
      <c r="M7" t="s">
        <v>614</v>
      </c>
      <c r="N7">
        <v>0.37173699984653807</v>
      </c>
      <c r="P7" t="s">
        <v>624</v>
      </c>
      <c r="Q7">
        <v>4.7125300939362669</v>
      </c>
      <c r="V7" t="s">
        <v>359</v>
      </c>
      <c r="W7">
        <v>8.9992759487213938</v>
      </c>
      <c r="Y7" t="s">
        <v>359</v>
      </c>
      <c r="Z7">
        <v>992.36804047410635</v>
      </c>
      <c r="AB7" t="s">
        <v>477</v>
      </c>
      <c r="AC7" t="s">
        <v>478</v>
      </c>
      <c r="AE7" t="s">
        <v>731</v>
      </c>
      <c r="AF7">
        <v>55.081443025460949</v>
      </c>
      <c r="AH7" t="s">
        <v>739</v>
      </c>
      <c r="AI7">
        <v>0</v>
      </c>
      <c r="AK7" t="s">
        <v>752</v>
      </c>
      <c r="AL7">
        <v>0.26457513110645908</v>
      </c>
      <c r="AN7" t="s">
        <v>767</v>
      </c>
      <c r="AO7">
        <v>7.6199957999999999</v>
      </c>
    </row>
    <row r="8" spans="1:65" ht="15" x14ac:dyDescent="0.25">
      <c r="M8" t="s">
        <v>615</v>
      </c>
      <c r="N8">
        <v>0.37477255477580873</v>
      </c>
      <c r="P8" t="s">
        <v>625</v>
      </c>
      <c r="Q8">
        <v>0.4572</v>
      </c>
      <c r="V8" t="s">
        <v>360</v>
      </c>
      <c r="W8">
        <v>905.33300027754467</v>
      </c>
      <c r="Y8" t="s">
        <v>360</v>
      </c>
      <c r="Z8">
        <v>89.992759487213931</v>
      </c>
      <c r="AB8" t="s">
        <v>479</v>
      </c>
      <c r="AC8" t="s">
        <v>689</v>
      </c>
      <c r="AE8" t="s">
        <v>732</v>
      </c>
      <c r="AF8">
        <v>18550.847829218968</v>
      </c>
      <c r="AH8" t="s">
        <v>740</v>
      </c>
      <c r="AI8">
        <v>0</v>
      </c>
      <c r="AK8" t="s">
        <v>753</v>
      </c>
      <c r="AL8">
        <v>0.23132286417067979</v>
      </c>
      <c r="AN8" t="s">
        <v>768</v>
      </c>
      <c r="AO8">
        <v>7.7723957160000001</v>
      </c>
    </row>
    <row r="9" spans="1:65" ht="15" x14ac:dyDescent="0.25">
      <c r="M9" t="s">
        <v>162</v>
      </c>
      <c r="N9">
        <v>12.5</v>
      </c>
      <c r="P9" t="s">
        <v>626</v>
      </c>
      <c r="Q9">
        <v>3.141686729290845</v>
      </c>
      <c r="V9" t="s">
        <v>361</v>
      </c>
      <c r="W9">
        <v>89.992759487213931</v>
      </c>
      <c r="Y9" t="s">
        <v>361</v>
      </c>
      <c r="Z9">
        <v>364.93447071006119</v>
      </c>
      <c r="AB9" t="s">
        <v>690</v>
      </c>
      <c r="AC9">
        <v>5.3801920000000001</v>
      </c>
      <c r="AE9" t="s">
        <v>285</v>
      </c>
      <c r="AF9">
        <v>12.022534231798977</v>
      </c>
      <c r="AH9" t="s">
        <v>741</v>
      </c>
      <c r="AI9">
        <v>0</v>
      </c>
      <c r="AK9" t="s">
        <v>291</v>
      </c>
      <c r="AL9">
        <v>7.0000000000000001E-3</v>
      </c>
      <c r="AN9" t="s">
        <v>769</v>
      </c>
      <c r="AO9">
        <v>8.0771955480000006</v>
      </c>
    </row>
    <row r="10" spans="1:65" ht="15" x14ac:dyDescent="0.25">
      <c r="M10" t="s">
        <v>616</v>
      </c>
      <c r="N10">
        <v>20</v>
      </c>
      <c r="P10" t="s">
        <v>627</v>
      </c>
      <c r="Q10">
        <v>0.30480000000000002</v>
      </c>
      <c r="V10" t="s">
        <v>362</v>
      </c>
      <c r="W10">
        <v>160.43775319639886</v>
      </c>
      <c r="Y10" t="s">
        <v>362</v>
      </c>
      <c r="Z10">
        <v>3.8292706710506152</v>
      </c>
      <c r="AB10" t="s">
        <v>691</v>
      </c>
      <c r="AC10">
        <v>5.3801920000000001</v>
      </c>
      <c r="AE10" t="s">
        <v>733</v>
      </c>
      <c r="AF10">
        <v>15</v>
      </c>
      <c r="AH10" t="s">
        <v>742</v>
      </c>
      <c r="AI10">
        <v>0</v>
      </c>
      <c r="AK10" t="s">
        <v>754</v>
      </c>
      <c r="AL10">
        <v>3.1476627934192212E-3</v>
      </c>
      <c r="AN10" t="s">
        <v>770</v>
      </c>
      <c r="AO10">
        <v>2.83168</v>
      </c>
    </row>
    <row r="11" spans="1:65" ht="15" x14ac:dyDescent="0.25">
      <c r="M11" t="s">
        <v>163</v>
      </c>
      <c r="N11">
        <v>3.7</v>
      </c>
      <c r="P11" t="s">
        <v>628</v>
      </c>
      <c r="Q11">
        <v>2.3562650469681343</v>
      </c>
      <c r="V11" t="s">
        <v>363</v>
      </c>
      <c r="W11">
        <v>5.68467102375248E-2</v>
      </c>
      <c r="Y11" t="s">
        <v>363</v>
      </c>
      <c r="Z11">
        <v>3.8076494218381511</v>
      </c>
      <c r="AB11" t="s">
        <v>692</v>
      </c>
      <c r="AC11">
        <v>0</v>
      </c>
      <c r="AE11" t="s">
        <v>734</v>
      </c>
      <c r="AF11">
        <v>87</v>
      </c>
      <c r="AH11" t="s">
        <v>743</v>
      </c>
      <c r="AI11">
        <v>0</v>
      </c>
      <c r="AK11" t="s">
        <v>755</v>
      </c>
      <c r="AL11">
        <v>1.8393326663592269</v>
      </c>
      <c r="AN11" t="s">
        <v>771</v>
      </c>
      <c r="AO11">
        <v>2.4129986699999999</v>
      </c>
    </row>
    <row r="12" spans="1:65" ht="15" x14ac:dyDescent="0.25">
      <c r="M12" t="s">
        <v>617</v>
      </c>
      <c r="N12">
        <v>60.535177822356644</v>
      </c>
      <c r="P12" t="s">
        <v>629</v>
      </c>
      <c r="Q12">
        <v>0.2286</v>
      </c>
      <c r="V12" t="s">
        <v>364</v>
      </c>
      <c r="W12">
        <v>49.284516060656415</v>
      </c>
      <c r="Y12" t="s">
        <v>364</v>
      </c>
      <c r="Z12">
        <v>2070.2067962918536</v>
      </c>
      <c r="AB12" t="s">
        <v>693</v>
      </c>
      <c r="AC12">
        <v>20.105006075639462</v>
      </c>
      <c r="AH12" t="s">
        <v>126</v>
      </c>
      <c r="AI12">
        <v>0</v>
      </c>
      <c r="AK12" t="s">
        <v>756</v>
      </c>
      <c r="AL12">
        <v>1.7741232700010059</v>
      </c>
      <c r="AN12" t="s">
        <v>772</v>
      </c>
      <c r="AO12">
        <v>65.257149561126937</v>
      </c>
    </row>
    <row r="13" spans="1:65" ht="15" x14ac:dyDescent="0.25">
      <c r="M13" t="s">
        <v>618</v>
      </c>
      <c r="N13">
        <v>302.67588911178314</v>
      </c>
      <c r="P13" t="s">
        <v>630</v>
      </c>
      <c r="V13" t="s">
        <v>365</v>
      </c>
      <c r="W13">
        <v>2070.2067962918532</v>
      </c>
      <c r="Y13" t="s">
        <v>365</v>
      </c>
      <c r="Z13">
        <v>626.29032804831456</v>
      </c>
      <c r="AB13" t="s">
        <v>694</v>
      </c>
      <c r="AC13">
        <v>128.148</v>
      </c>
      <c r="AH13" t="s">
        <v>125</v>
      </c>
      <c r="AI13">
        <v>0</v>
      </c>
      <c r="AK13" t="s">
        <v>757</v>
      </c>
      <c r="AL13">
        <v>90.780707791136749</v>
      </c>
      <c r="AN13" t="s">
        <v>773</v>
      </c>
      <c r="AO13">
        <v>227.125</v>
      </c>
    </row>
    <row r="14" spans="1:65" ht="15" x14ac:dyDescent="0.25">
      <c r="M14" t="s">
        <v>619</v>
      </c>
      <c r="N14">
        <v>5.5915874717042637</v>
      </c>
      <c r="P14" t="s">
        <v>631</v>
      </c>
      <c r="V14" t="s">
        <v>7</v>
      </c>
      <c r="W14">
        <v>449.96379743606963</v>
      </c>
      <c r="Y14" t="s">
        <v>7</v>
      </c>
      <c r="Z14">
        <v>0</v>
      </c>
      <c r="AB14" t="s">
        <v>695</v>
      </c>
      <c r="AC14">
        <v>128.148</v>
      </c>
      <c r="AH14" t="s">
        <v>744</v>
      </c>
      <c r="AI14">
        <v>0</v>
      </c>
      <c r="AK14" t="s">
        <v>758</v>
      </c>
      <c r="AL14">
        <v>4.9450354426199987E-2</v>
      </c>
      <c r="AN14" t="s">
        <v>774</v>
      </c>
      <c r="AO14">
        <v>22.9</v>
      </c>
    </row>
    <row r="15" spans="1:65" ht="15" x14ac:dyDescent="0.25">
      <c r="P15" t="s">
        <v>632</v>
      </c>
      <c r="V15" t="s">
        <v>662</v>
      </c>
      <c r="W15">
        <v>0</v>
      </c>
      <c r="Y15" t="s">
        <v>662</v>
      </c>
      <c r="Z15">
        <v>2851.6902702725874</v>
      </c>
      <c r="AB15" t="s">
        <v>696</v>
      </c>
      <c r="AC15">
        <v>10</v>
      </c>
      <c r="AH15" t="s">
        <v>745</v>
      </c>
      <c r="AI15">
        <v>0</v>
      </c>
      <c r="AK15" t="s">
        <v>759</v>
      </c>
      <c r="AL15">
        <v>0.12922993835704905</v>
      </c>
      <c r="AN15" t="s">
        <v>775</v>
      </c>
      <c r="AO15">
        <v>79.599999999999994</v>
      </c>
    </row>
    <row r="16" spans="1:65" ht="15" x14ac:dyDescent="0.25">
      <c r="P16" t="s">
        <v>633</v>
      </c>
      <c r="V16" t="s">
        <v>663</v>
      </c>
      <c r="W16">
        <v>2634.1026697811831</v>
      </c>
      <c r="Y16" t="s">
        <v>663</v>
      </c>
      <c r="Z16">
        <v>8.0251657076477336</v>
      </c>
      <c r="AB16" t="s">
        <v>697</v>
      </c>
      <c r="AC16">
        <v>10</v>
      </c>
      <c r="AH16" t="s">
        <v>746</v>
      </c>
      <c r="AI16">
        <v>0</v>
      </c>
      <c r="AK16" t="s">
        <v>760</v>
      </c>
      <c r="AL16">
        <v>3.2417438469578346</v>
      </c>
      <c r="AN16" t="s">
        <v>776</v>
      </c>
      <c r="AO16">
        <v>4.41000265</v>
      </c>
    </row>
    <row r="17" spans="16:41" ht="15" x14ac:dyDescent="0.25">
      <c r="P17" t="s">
        <v>634</v>
      </c>
      <c r="Q17">
        <v>3.8843207584606914</v>
      </c>
      <c r="V17" t="s">
        <v>664</v>
      </c>
      <c r="W17">
        <v>6.5635849330903211</v>
      </c>
      <c r="Y17" t="s">
        <v>664</v>
      </c>
      <c r="Z17">
        <v>308.5802093692327</v>
      </c>
      <c r="AB17" t="s">
        <v>698</v>
      </c>
      <c r="AC17">
        <v>87.00937188959297</v>
      </c>
      <c r="AH17" t="s">
        <v>747</v>
      </c>
      <c r="AI17">
        <v>0</v>
      </c>
      <c r="AK17" t="s">
        <v>761</v>
      </c>
      <c r="AL17">
        <v>165.87787662817124</v>
      </c>
      <c r="AN17" t="s">
        <v>777</v>
      </c>
      <c r="AO17">
        <v>3.7845979139999999</v>
      </c>
    </row>
    <row r="18" spans="16:41" ht="15" x14ac:dyDescent="0.25">
      <c r="P18" t="s">
        <v>635</v>
      </c>
      <c r="Q18">
        <v>227.12499989656729</v>
      </c>
      <c r="V18" t="s">
        <v>665</v>
      </c>
      <c r="W18">
        <v>132.36466242429287</v>
      </c>
      <c r="Y18" t="s">
        <v>665</v>
      </c>
      <c r="Z18">
        <v>1.9317359272105117</v>
      </c>
      <c r="AB18" t="s">
        <v>497</v>
      </c>
      <c r="AC18">
        <v>87.00937188959297</v>
      </c>
      <c r="AH18" t="s">
        <v>748</v>
      </c>
      <c r="AI18">
        <v>0</v>
      </c>
      <c r="AK18" t="s">
        <v>762</v>
      </c>
      <c r="AL18">
        <v>3.083286358529308E-2</v>
      </c>
      <c r="AN18" t="s">
        <v>778</v>
      </c>
      <c r="AO18">
        <v>4</v>
      </c>
    </row>
    <row r="19" spans="16:41" ht="15" x14ac:dyDescent="0.25">
      <c r="P19" t="s">
        <v>636</v>
      </c>
      <c r="Q19">
        <v>227.12499989656729</v>
      </c>
      <c r="V19" t="s">
        <v>666</v>
      </c>
      <c r="W19">
        <v>6.4370850903156723E-2</v>
      </c>
      <c r="Y19" t="s">
        <v>245</v>
      </c>
      <c r="Z19">
        <v>10</v>
      </c>
      <c r="AB19" t="s">
        <v>699</v>
      </c>
      <c r="AC19">
        <v>1440</v>
      </c>
      <c r="AH19" t="s">
        <v>749</v>
      </c>
      <c r="AI19">
        <v>65.257028917194731</v>
      </c>
      <c r="AK19" t="s">
        <v>366</v>
      </c>
      <c r="AL19">
        <v>2.4383986559999999</v>
      </c>
      <c r="AN19" t="s">
        <v>779</v>
      </c>
      <c r="AO19">
        <v>3.5</v>
      </c>
    </row>
    <row r="20" spans="16:41" ht="15" x14ac:dyDescent="0.25">
      <c r="P20" t="s">
        <v>637</v>
      </c>
      <c r="Q20">
        <v>9.0132474772544633</v>
      </c>
      <c r="V20" t="s">
        <v>667</v>
      </c>
      <c r="W20">
        <v>20</v>
      </c>
      <c r="Y20" t="s">
        <v>247</v>
      </c>
      <c r="Z20">
        <v>85</v>
      </c>
      <c r="AB20" t="s">
        <v>700</v>
      </c>
      <c r="AC20">
        <v>1440</v>
      </c>
      <c r="AH20" t="s">
        <v>750</v>
      </c>
      <c r="AI20">
        <v>0</v>
      </c>
      <c r="AK20" t="s">
        <v>763</v>
      </c>
      <c r="AL20">
        <v>2.4383986559999999</v>
      </c>
      <c r="AN20" t="s">
        <v>780</v>
      </c>
      <c r="AO20">
        <v>5</v>
      </c>
    </row>
    <row r="21" spans="16:41" ht="15" x14ac:dyDescent="0.25">
      <c r="P21" t="s">
        <v>638</v>
      </c>
      <c r="Q21">
        <v>9.0132474772544633</v>
      </c>
      <c r="V21" t="s">
        <v>668</v>
      </c>
      <c r="W21">
        <v>10</v>
      </c>
      <c r="Y21" t="s">
        <v>249</v>
      </c>
      <c r="Z21">
        <v>15</v>
      </c>
      <c r="AB21" t="s">
        <v>701</v>
      </c>
      <c r="AC21">
        <v>134072.33102101387</v>
      </c>
      <c r="AH21" t="s">
        <v>751</v>
      </c>
      <c r="AI21">
        <v>0</v>
      </c>
      <c r="AK21" t="s">
        <v>764</v>
      </c>
      <c r="AL21">
        <v>23.724951372790496</v>
      </c>
      <c r="AN21" t="s">
        <v>781</v>
      </c>
      <c r="AO21">
        <v>4.4000000000000004</v>
      </c>
    </row>
    <row r="22" spans="16:41" ht="15" x14ac:dyDescent="0.25">
      <c r="P22" t="s">
        <v>639</v>
      </c>
      <c r="Q22">
        <v>4.00588776766865</v>
      </c>
      <c r="V22" t="s">
        <v>669</v>
      </c>
      <c r="W22">
        <v>9.1</v>
      </c>
      <c r="Y22" t="s">
        <v>251</v>
      </c>
      <c r="Z22">
        <v>12</v>
      </c>
      <c r="AB22" t="s">
        <v>702</v>
      </c>
      <c r="AC22">
        <v>125293.49552101389</v>
      </c>
      <c r="AK22" t="s">
        <v>765</v>
      </c>
      <c r="AL22">
        <v>15.011391725999999</v>
      </c>
      <c r="AN22" t="s">
        <v>782</v>
      </c>
      <c r="AO22">
        <v>25</v>
      </c>
    </row>
    <row r="23" spans="16:41" ht="15" x14ac:dyDescent="0.25">
      <c r="P23" t="s">
        <v>640</v>
      </c>
      <c r="Q23">
        <v>4.00588776766865</v>
      </c>
      <c r="V23" t="s">
        <v>670</v>
      </c>
      <c r="W23">
        <v>1.7401842206262816</v>
      </c>
      <c r="Y23" t="s">
        <v>243</v>
      </c>
      <c r="Z23">
        <v>12</v>
      </c>
      <c r="AB23" t="s">
        <v>703</v>
      </c>
      <c r="AC23">
        <v>3893.604888969282</v>
      </c>
      <c r="AK23" t="s">
        <v>766</v>
      </c>
      <c r="AL23">
        <v>21.107388365999999</v>
      </c>
      <c r="AN23" t="s">
        <v>783</v>
      </c>
      <c r="AO23">
        <v>1464.4695609358319</v>
      </c>
    </row>
    <row r="24" spans="16:41" ht="15" x14ac:dyDescent="0.25">
      <c r="P24" t="s">
        <v>641</v>
      </c>
      <c r="Q24">
        <v>97.466249653376096</v>
      </c>
      <c r="V24" t="s">
        <v>671</v>
      </c>
      <c r="W24">
        <v>0.87009211031314082</v>
      </c>
      <c r="Y24" t="s">
        <v>253</v>
      </c>
      <c r="Z24">
        <v>200</v>
      </c>
      <c r="AB24" t="s">
        <v>704</v>
      </c>
      <c r="AC24">
        <v>3926.4588693982441</v>
      </c>
      <c r="AK24" t="s">
        <v>293</v>
      </c>
      <c r="AL24">
        <v>3.048</v>
      </c>
      <c r="AN24" t="s">
        <v>784</v>
      </c>
      <c r="AO24">
        <v>3</v>
      </c>
    </row>
    <row r="25" spans="16:41" x14ac:dyDescent="0.35">
      <c r="P25" t="s">
        <v>642</v>
      </c>
      <c r="Q25">
        <v>0</v>
      </c>
      <c r="Y25" t="s">
        <v>672</v>
      </c>
      <c r="Z25">
        <v>241.76400054600435</v>
      </c>
      <c r="AB25" t="s">
        <v>705</v>
      </c>
      <c r="AC25">
        <v>1900</v>
      </c>
      <c r="AK25" t="s">
        <v>299</v>
      </c>
      <c r="AL25">
        <v>3.048</v>
      </c>
    </row>
    <row r="26" spans="16:41" x14ac:dyDescent="0.35">
      <c r="P26" t="s">
        <v>643</v>
      </c>
      <c r="Q26">
        <v>0</v>
      </c>
      <c r="Y26" t="s">
        <v>673</v>
      </c>
      <c r="Z26">
        <v>0.13051381654697114</v>
      </c>
      <c r="AB26" t="s">
        <v>706</v>
      </c>
      <c r="AC26">
        <v>1900</v>
      </c>
    </row>
    <row r="27" spans="16:41" x14ac:dyDescent="0.35">
      <c r="P27" t="s">
        <v>644</v>
      </c>
      <c r="Q27">
        <v>0</v>
      </c>
      <c r="Y27" t="s">
        <v>674</v>
      </c>
      <c r="Z27">
        <v>0.93969947913819218</v>
      </c>
      <c r="AB27" t="s">
        <v>638</v>
      </c>
      <c r="AC27">
        <v>66.497754765212065</v>
      </c>
    </row>
    <row r="28" spans="16:41" x14ac:dyDescent="0.35">
      <c r="P28" t="s">
        <v>645</v>
      </c>
      <c r="Q28">
        <v>0</v>
      </c>
      <c r="Y28" t="s">
        <v>671</v>
      </c>
      <c r="Z28">
        <v>1.0441105323757691</v>
      </c>
      <c r="AB28" t="s">
        <v>707</v>
      </c>
      <c r="AC28">
        <v>66.497754765212065</v>
      </c>
    </row>
    <row r="29" spans="16:41" x14ac:dyDescent="0.35">
      <c r="P29" t="s">
        <v>646</v>
      </c>
      <c r="Q29">
        <v>0</v>
      </c>
      <c r="Y29" t="s">
        <v>675</v>
      </c>
      <c r="Z29">
        <v>15.661657985636536</v>
      </c>
      <c r="AB29" t="s">
        <v>708</v>
      </c>
      <c r="AC29">
        <v>1.0081322236143206</v>
      </c>
    </row>
    <row r="30" spans="16:41" x14ac:dyDescent="0.35">
      <c r="P30" t="s">
        <v>647</v>
      </c>
      <c r="Q30">
        <v>0</v>
      </c>
      <c r="Y30" t="s">
        <v>676</v>
      </c>
      <c r="Z30">
        <v>18.932125448953823</v>
      </c>
      <c r="AB30" t="s">
        <v>709</v>
      </c>
      <c r="AC30">
        <v>1.0081322236143206</v>
      </c>
    </row>
    <row r="31" spans="16:41" x14ac:dyDescent="0.35">
      <c r="P31" t="s">
        <v>354</v>
      </c>
      <c r="Q31">
        <v>0</v>
      </c>
      <c r="Y31" t="s">
        <v>422</v>
      </c>
      <c r="Z31" t="s">
        <v>424</v>
      </c>
      <c r="AB31" t="s">
        <v>710</v>
      </c>
      <c r="AC31">
        <v>689.34240362811784</v>
      </c>
    </row>
    <row r="32" spans="16:41" x14ac:dyDescent="0.35">
      <c r="P32" t="s">
        <v>648</v>
      </c>
      <c r="Q32">
        <v>549.64250000000004</v>
      </c>
      <c r="Y32" t="s">
        <v>677</v>
      </c>
      <c r="Z32">
        <v>3</v>
      </c>
      <c r="AB32" t="s">
        <v>711</v>
      </c>
      <c r="AC32">
        <v>0.40548436927413667</v>
      </c>
    </row>
    <row r="33" spans="16:29" x14ac:dyDescent="0.35">
      <c r="P33" t="s">
        <v>355</v>
      </c>
      <c r="Q33">
        <v>10</v>
      </c>
      <c r="Y33" t="s">
        <v>255</v>
      </c>
      <c r="Z33">
        <v>12.9</v>
      </c>
      <c r="AB33" t="s">
        <v>712</v>
      </c>
      <c r="AC33">
        <v>689.34240362811784</v>
      </c>
    </row>
    <row r="34" spans="16:29" x14ac:dyDescent="0.35">
      <c r="P34" t="s">
        <v>649</v>
      </c>
      <c r="Q34">
        <v>91.606921999999997</v>
      </c>
      <c r="Y34" t="s">
        <v>257</v>
      </c>
      <c r="Z34">
        <v>6</v>
      </c>
      <c r="AB34" t="s">
        <v>713</v>
      </c>
      <c r="AC34">
        <v>0.90412055311125084</v>
      </c>
    </row>
    <row r="35" spans="16:29" x14ac:dyDescent="0.35">
      <c r="P35" t="s">
        <v>650</v>
      </c>
      <c r="Q35">
        <v>549.64250000000004</v>
      </c>
      <c r="Y35" t="s">
        <v>120</v>
      </c>
      <c r="Z35">
        <v>77.400000000000006</v>
      </c>
      <c r="AB35" t="s">
        <v>714</v>
      </c>
      <c r="AC35">
        <v>64.999999055555563</v>
      </c>
    </row>
    <row r="36" spans="16:29" x14ac:dyDescent="0.35">
      <c r="P36" t="s">
        <v>356</v>
      </c>
      <c r="Q36">
        <v>15</v>
      </c>
      <c r="Y36" t="s">
        <v>259</v>
      </c>
      <c r="Z36">
        <v>2</v>
      </c>
      <c r="AB36" t="s">
        <v>715</v>
      </c>
      <c r="AC36">
        <v>84.444443111111127</v>
      </c>
    </row>
    <row r="37" spans="16:29" x14ac:dyDescent="0.35">
      <c r="P37" t="s">
        <v>651</v>
      </c>
      <c r="Q37">
        <v>137.410383</v>
      </c>
      <c r="Y37" t="s">
        <v>678</v>
      </c>
      <c r="Z37">
        <v>1.5</v>
      </c>
      <c r="AB37" t="s">
        <v>716</v>
      </c>
      <c r="AC37">
        <v>5.6781249999999996</v>
      </c>
    </row>
    <row r="38" spans="16:29" x14ac:dyDescent="0.35">
      <c r="P38" t="s">
        <v>652</v>
      </c>
      <c r="Q38">
        <v>227.12499989656729</v>
      </c>
      <c r="Y38" t="s">
        <v>679</v>
      </c>
      <c r="Z38">
        <v>-114.6294</v>
      </c>
      <c r="AB38" t="s">
        <v>717</v>
      </c>
      <c r="AC38">
        <v>3.4068749999999999</v>
      </c>
    </row>
    <row r="39" spans="16:29" x14ac:dyDescent="0.35">
      <c r="P39" t="s">
        <v>357</v>
      </c>
      <c r="Q39">
        <v>5</v>
      </c>
      <c r="Y39" t="s">
        <v>680</v>
      </c>
      <c r="Z39">
        <v>26</v>
      </c>
      <c r="AB39" t="s">
        <v>718</v>
      </c>
      <c r="AC39">
        <v>0</v>
      </c>
    </row>
    <row r="40" spans="16:29" x14ac:dyDescent="0.35">
      <c r="P40" t="s">
        <v>653</v>
      </c>
      <c r="Q40">
        <v>18.92704999138062</v>
      </c>
      <c r="Y40" t="s">
        <v>681</v>
      </c>
      <c r="Z40">
        <v>0.33591731266149866</v>
      </c>
      <c r="AB40" t="s">
        <v>719</v>
      </c>
      <c r="AC40">
        <v>29.299125</v>
      </c>
    </row>
    <row r="41" spans="16:29" x14ac:dyDescent="0.35">
      <c r="P41" t="s">
        <v>654</v>
      </c>
      <c r="Q41">
        <v>30</v>
      </c>
      <c r="Y41" t="s">
        <v>682</v>
      </c>
      <c r="Z41">
        <v>267.92307692307691</v>
      </c>
      <c r="AB41" t="s">
        <v>720</v>
      </c>
      <c r="AC41">
        <v>29.526249999999997</v>
      </c>
    </row>
    <row r="42" spans="16:29" x14ac:dyDescent="0.35">
      <c r="P42" t="s">
        <v>655</v>
      </c>
      <c r="Q42">
        <v>247.94435499138064</v>
      </c>
      <c r="Y42" t="s">
        <v>683</v>
      </c>
      <c r="Z42">
        <v>309.60000000000002</v>
      </c>
      <c r="AB42" t="s">
        <v>721</v>
      </c>
      <c r="AC42">
        <v>14.536</v>
      </c>
    </row>
    <row r="43" spans="16:29" x14ac:dyDescent="0.35">
      <c r="P43" t="s">
        <v>656</v>
      </c>
      <c r="Q43">
        <v>0.34</v>
      </c>
      <c r="Y43" t="s">
        <v>684</v>
      </c>
      <c r="Z43">
        <v>714.46153846153845</v>
      </c>
      <c r="AB43" t="s">
        <v>722</v>
      </c>
      <c r="AC43">
        <v>14.308875</v>
      </c>
    </row>
    <row r="44" spans="16:29" x14ac:dyDescent="0.35">
      <c r="Y44" t="s">
        <v>685</v>
      </c>
      <c r="Z44">
        <v>0.43788708066090731</v>
      </c>
      <c r="AB44" t="s">
        <v>723</v>
      </c>
      <c r="AC44">
        <v>15.671624999999999</v>
      </c>
    </row>
    <row r="45" spans="16:29" x14ac:dyDescent="0.35">
      <c r="Y45" t="s">
        <v>686</v>
      </c>
      <c r="Z45">
        <v>-15706.719394028511</v>
      </c>
      <c r="AB45" t="s">
        <v>724</v>
      </c>
      <c r="AC45">
        <v>16.580124999999999</v>
      </c>
    </row>
    <row r="46" spans="16:29" x14ac:dyDescent="0.35">
      <c r="Y46" t="s">
        <v>687</v>
      </c>
      <c r="Z46">
        <v>38.700000000000003</v>
      </c>
      <c r="AB46" t="s">
        <v>725</v>
      </c>
      <c r="AC46">
        <v>15.671624999999999</v>
      </c>
    </row>
    <row r="47" spans="16:29" x14ac:dyDescent="0.35">
      <c r="Y47" t="s">
        <v>688</v>
      </c>
      <c r="Z47">
        <v>-6806.2450707456883</v>
      </c>
      <c r="AB47" t="s">
        <v>726</v>
      </c>
      <c r="AC47">
        <v>3.8611249999999999</v>
      </c>
    </row>
    <row r="48" spans="16:29" x14ac:dyDescent="0.35">
      <c r="Y48" t="s">
        <v>561</v>
      </c>
      <c r="Z48">
        <v>928.80000000000007</v>
      </c>
      <c r="AB48" t="s">
        <v>564</v>
      </c>
      <c r="AC48">
        <v>3.8611249999999999</v>
      </c>
    </row>
    <row r="49" spans="25:29" x14ac:dyDescent="0.35">
      <c r="Y49" t="s">
        <v>562</v>
      </c>
      <c r="Z49">
        <v>-15706.719394028511</v>
      </c>
      <c r="AB49" t="s">
        <v>565</v>
      </c>
      <c r="AC49">
        <v>42.6995</v>
      </c>
    </row>
    <row r="50" spans="25:29" x14ac:dyDescent="0.35">
      <c r="Y50" t="s">
        <v>563</v>
      </c>
      <c r="Z50">
        <v>-3.5480384658547526</v>
      </c>
      <c r="AB50" t="s">
        <v>566</v>
      </c>
      <c r="AC50">
        <v>13.6275</v>
      </c>
    </row>
    <row r="51" spans="25:29" x14ac:dyDescent="0.35">
      <c r="AB51" t="s">
        <v>567</v>
      </c>
      <c r="AC51">
        <v>3.8611249999999999</v>
      </c>
    </row>
    <row r="52" spans="25:29" x14ac:dyDescent="0.35">
      <c r="AB52" t="s">
        <v>568</v>
      </c>
      <c r="AC52">
        <v>86.988874999999993</v>
      </c>
    </row>
    <row r="53" spans="25:29" x14ac:dyDescent="0.35">
      <c r="AB53" t="s">
        <v>569</v>
      </c>
      <c r="AC53">
        <v>0</v>
      </c>
    </row>
    <row r="54" spans="25:29" x14ac:dyDescent="0.35">
      <c r="AB54" t="s">
        <v>570</v>
      </c>
      <c r="AC54">
        <v>225</v>
      </c>
    </row>
    <row r="55" spans="25:29" x14ac:dyDescent="0.35">
      <c r="AB55" t="s">
        <v>571</v>
      </c>
      <c r="AC55">
        <v>5</v>
      </c>
    </row>
    <row r="56" spans="25:29" x14ac:dyDescent="0.35">
      <c r="AB56" t="s">
        <v>572</v>
      </c>
      <c r="AC56">
        <v>0</v>
      </c>
    </row>
    <row r="57" spans="25:29" x14ac:dyDescent="0.35">
      <c r="AB57" t="s">
        <v>573</v>
      </c>
      <c r="AC57">
        <v>5</v>
      </c>
    </row>
    <row r="58" spans="25:29" x14ac:dyDescent="0.35">
      <c r="AB58" t="s">
        <v>574</v>
      </c>
      <c r="AC58">
        <v>21</v>
      </c>
    </row>
    <row r="59" spans="25:29" x14ac:dyDescent="0.35">
      <c r="AB59" t="s">
        <v>575</v>
      </c>
      <c r="AC59">
        <v>23</v>
      </c>
    </row>
    <row r="60" spans="25:29" x14ac:dyDescent="0.35">
      <c r="AB60" t="s">
        <v>576</v>
      </c>
      <c r="AC60">
        <v>46</v>
      </c>
    </row>
    <row r="61" spans="25:29" x14ac:dyDescent="0.35">
      <c r="AB61" t="s">
        <v>577</v>
      </c>
      <c r="AC61">
        <v>291</v>
      </c>
    </row>
    <row r="62" spans="25:29" x14ac:dyDescent="0.35">
      <c r="AB62" t="s">
        <v>578</v>
      </c>
      <c r="AC62">
        <v>21</v>
      </c>
    </row>
    <row r="63" spans="25:29" x14ac:dyDescent="0.35">
      <c r="AB63" t="s">
        <v>579</v>
      </c>
      <c r="AC63">
        <v>60</v>
      </c>
    </row>
    <row r="64" spans="25:29" x14ac:dyDescent="0.35">
      <c r="AB64" t="s">
        <v>580</v>
      </c>
      <c r="AC64">
        <v>21</v>
      </c>
    </row>
    <row r="65" spans="28:29" x14ac:dyDescent="0.35">
      <c r="AB65" t="s">
        <v>581</v>
      </c>
      <c r="AC65">
        <v>279</v>
      </c>
    </row>
    <row r="66" spans="28:29" x14ac:dyDescent="0.35">
      <c r="AB66" t="s">
        <v>582</v>
      </c>
      <c r="AC66">
        <v>4</v>
      </c>
    </row>
    <row r="67" spans="28:29" x14ac:dyDescent="0.35">
      <c r="AB67" t="s">
        <v>583</v>
      </c>
      <c r="AC67">
        <v>15</v>
      </c>
    </row>
    <row r="68" spans="28:29" x14ac:dyDescent="0.35">
      <c r="AB68" t="s">
        <v>584</v>
      </c>
      <c r="AC68">
        <v>15</v>
      </c>
    </row>
    <row r="69" spans="28:29" x14ac:dyDescent="0.35">
      <c r="AB69" t="s">
        <v>585</v>
      </c>
      <c r="AC69">
        <v>166</v>
      </c>
    </row>
    <row r="70" spans="28:29" x14ac:dyDescent="0.35">
      <c r="AB70" t="s">
        <v>586</v>
      </c>
      <c r="AC70">
        <v>40</v>
      </c>
    </row>
    <row r="71" spans="28:29" x14ac:dyDescent="0.35">
      <c r="AB71" t="s">
        <v>587</v>
      </c>
      <c r="AC71">
        <v>0</v>
      </c>
    </row>
    <row r="72" spans="28:29" x14ac:dyDescent="0.35">
      <c r="AB72" t="s">
        <v>588</v>
      </c>
      <c r="AC72">
        <v>21.292931249999999</v>
      </c>
    </row>
    <row r="73" spans="28:29" x14ac:dyDescent="0.35">
      <c r="AB73" t="s">
        <v>589</v>
      </c>
      <c r="AC73">
        <v>0.28390575000000001</v>
      </c>
    </row>
    <row r="74" spans="28:29" x14ac:dyDescent="0.35">
      <c r="AB74" t="s">
        <v>590</v>
      </c>
      <c r="AC74">
        <v>0</v>
      </c>
    </row>
    <row r="75" spans="28:29" x14ac:dyDescent="0.35">
      <c r="AB75" t="s">
        <v>591</v>
      </c>
      <c r="AC75">
        <v>10.254675689999999</v>
      </c>
    </row>
    <row r="76" spans="28:29" x14ac:dyDescent="0.35">
      <c r="AB76" t="s">
        <v>592</v>
      </c>
      <c r="AC76">
        <v>11.318375899999999</v>
      </c>
    </row>
    <row r="77" spans="28:29" x14ac:dyDescent="0.35">
      <c r="AB77" t="s">
        <v>593</v>
      </c>
      <c r="AC77">
        <v>11.14424704</v>
      </c>
    </row>
    <row r="78" spans="28:29" x14ac:dyDescent="0.35">
      <c r="AB78" t="s">
        <v>594</v>
      </c>
      <c r="AC78">
        <v>69.397921530000005</v>
      </c>
    </row>
    <row r="79" spans="28:29" x14ac:dyDescent="0.35">
      <c r="AB79" t="s">
        <v>595</v>
      </c>
      <c r="AC79">
        <v>5.48505909</v>
      </c>
    </row>
    <row r="80" spans="28:29" x14ac:dyDescent="0.35">
      <c r="AB80" t="s">
        <v>596</v>
      </c>
      <c r="AC80">
        <v>16.580095799999999</v>
      </c>
    </row>
    <row r="81" spans="28:29" x14ac:dyDescent="0.35">
      <c r="AB81" t="s">
        <v>597</v>
      </c>
      <c r="AC81">
        <v>5.48505909</v>
      </c>
    </row>
    <row r="82" spans="28:29" x14ac:dyDescent="0.35">
      <c r="AB82" t="s">
        <v>598</v>
      </c>
      <c r="AC82">
        <v>17.954199629999998</v>
      </c>
    </row>
    <row r="83" spans="28:29" x14ac:dyDescent="0.35">
      <c r="AB83" t="s">
        <v>599</v>
      </c>
      <c r="AC83">
        <v>0.25740787999999998</v>
      </c>
    </row>
    <row r="84" spans="28:29" x14ac:dyDescent="0.35">
      <c r="AB84" t="s">
        <v>600</v>
      </c>
      <c r="AC84">
        <v>10.674856199999999</v>
      </c>
    </row>
    <row r="85" spans="28:29" x14ac:dyDescent="0.35">
      <c r="AB85" t="s">
        <v>601</v>
      </c>
      <c r="AC85">
        <v>57.9924812</v>
      </c>
    </row>
    <row r="86" spans="28:29" x14ac:dyDescent="0.35">
      <c r="AB86" t="s">
        <v>602</v>
      </c>
      <c r="AC86">
        <v>856</v>
      </c>
    </row>
    <row r="87" spans="28:29" x14ac:dyDescent="0.35">
      <c r="AB87" t="s">
        <v>603</v>
      </c>
      <c r="AC87">
        <v>238.12121604999999</v>
      </c>
    </row>
  </sheetData>
  <pageMargins left="0.7" right="0.7" top="0.75" bottom="0.75" header="0.3" footer="0.3"/>
  <pageSetup orientation="portrait" r:id="rId1"/>
  <headerFooter>
    <oddFooter>&amp;CGE 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7"/>
  <sheetViews>
    <sheetView topLeftCell="AJ1" workbookViewId="0">
      <selection activeCell="AR2" sqref="AR2"/>
    </sheetView>
  </sheetViews>
  <sheetFormatPr defaultRowHeight="14.5" x14ac:dyDescent="0.35"/>
  <cols>
    <col min="1" max="1" width="12.7265625" bestFit="1" customWidth="1"/>
    <col min="4" max="4" width="12.7265625" bestFit="1" customWidth="1"/>
    <col min="13" max="13" width="54.7265625" bestFit="1" customWidth="1"/>
    <col min="16" max="16" width="34.7265625" bestFit="1" customWidth="1"/>
    <col min="19" max="19" width="19.7265625" bestFit="1" customWidth="1"/>
    <col min="22" max="22" width="17.7265625" bestFit="1" customWidth="1"/>
    <col min="25" max="25" width="33.1796875" bestFit="1" customWidth="1"/>
    <col min="28" max="28" width="50.7265625" bestFit="1" customWidth="1"/>
    <col min="31" max="31" width="21.453125" bestFit="1" customWidth="1"/>
    <col min="34" max="34" width="31.54296875" bestFit="1" customWidth="1"/>
    <col min="37" max="37" width="32.453125" bestFit="1" customWidth="1"/>
    <col min="40" max="40" width="36.1796875" bestFit="1" customWidth="1"/>
  </cols>
  <sheetData>
    <row r="1" spans="1:65" ht="15" x14ac:dyDescent="0.25">
      <c r="A1" t="s">
        <v>605</v>
      </c>
      <c r="B1" t="s">
        <v>6</v>
      </c>
      <c r="D1" t="s">
        <v>605</v>
      </c>
      <c r="E1" t="s">
        <v>7</v>
      </c>
      <c r="G1" t="s">
        <v>605</v>
      </c>
      <c r="H1" t="s">
        <v>8</v>
      </c>
      <c r="J1" t="s">
        <v>605</v>
      </c>
      <c r="K1" t="s">
        <v>9</v>
      </c>
      <c r="M1" t="s">
        <v>605</v>
      </c>
      <c r="N1" t="s">
        <v>10</v>
      </c>
      <c r="P1" t="s">
        <v>605</v>
      </c>
      <c r="Q1" t="s">
        <v>11</v>
      </c>
      <c r="S1" t="s">
        <v>605</v>
      </c>
      <c r="T1" t="s">
        <v>12</v>
      </c>
      <c r="V1" t="s">
        <v>605</v>
      </c>
      <c r="W1" t="s">
        <v>13</v>
      </c>
      <c r="Y1" t="s">
        <v>605</v>
      </c>
      <c r="Z1" t="s">
        <v>14</v>
      </c>
      <c r="AB1" t="s">
        <v>605</v>
      </c>
      <c r="AC1" t="s">
        <v>15</v>
      </c>
      <c r="AE1" t="s">
        <v>605</v>
      </c>
      <c r="AF1" t="s">
        <v>27</v>
      </c>
      <c r="AH1" t="s">
        <v>605</v>
      </c>
      <c r="AI1" t="s">
        <v>28</v>
      </c>
      <c r="AK1" t="s">
        <v>605</v>
      </c>
      <c r="AL1" t="s">
        <v>29</v>
      </c>
      <c r="AN1" t="s">
        <v>605</v>
      </c>
      <c r="AO1" t="s">
        <v>43</v>
      </c>
      <c r="AQ1" t="s">
        <v>115</v>
      </c>
      <c r="AR1" t="s">
        <v>42</v>
      </c>
      <c r="AT1" t="s">
        <v>605</v>
      </c>
      <c r="AU1" t="s">
        <v>154</v>
      </c>
      <c r="AW1" t="s">
        <v>115</v>
      </c>
      <c r="AX1" t="s">
        <v>36</v>
      </c>
      <c r="AZ1" t="s">
        <v>115</v>
      </c>
      <c r="BA1" t="s">
        <v>36</v>
      </c>
      <c r="BC1" t="s">
        <v>115</v>
      </c>
      <c r="BD1" t="s">
        <v>36</v>
      </c>
      <c r="BF1" t="s">
        <v>115</v>
      </c>
      <c r="BG1" t="s">
        <v>36</v>
      </c>
      <c r="BI1" t="s">
        <v>115</v>
      </c>
      <c r="BJ1" t="s">
        <v>36</v>
      </c>
      <c r="BL1" t="s">
        <v>115</v>
      </c>
      <c r="BM1" t="s">
        <v>36</v>
      </c>
    </row>
    <row r="2" spans="1:65" ht="15" x14ac:dyDescent="0.25">
      <c r="A2" t="s">
        <v>115</v>
      </c>
      <c r="B2" t="s">
        <v>2</v>
      </c>
      <c r="D2" t="s">
        <v>115</v>
      </c>
      <c r="E2" t="s">
        <v>2</v>
      </c>
      <c r="G2" t="s">
        <v>115</v>
      </c>
      <c r="H2" t="s">
        <v>19</v>
      </c>
      <c r="J2" t="s">
        <v>115</v>
      </c>
      <c r="K2" t="s">
        <v>21</v>
      </c>
      <c r="M2" t="s">
        <v>115</v>
      </c>
      <c r="N2" t="s">
        <v>23</v>
      </c>
      <c r="P2" t="s">
        <v>115</v>
      </c>
      <c r="Q2" t="s">
        <v>37</v>
      </c>
      <c r="S2" t="s">
        <v>115</v>
      </c>
      <c r="T2" t="s">
        <v>25</v>
      </c>
      <c r="V2" t="s">
        <v>115</v>
      </c>
      <c r="W2" t="s">
        <v>38</v>
      </c>
      <c r="Y2" t="s">
        <v>115</v>
      </c>
      <c r="Z2" t="s">
        <v>39</v>
      </c>
      <c r="AB2" t="s">
        <v>115</v>
      </c>
      <c r="AC2" t="s">
        <v>539</v>
      </c>
      <c r="AE2" t="s">
        <v>115</v>
      </c>
      <c r="AF2" t="s">
        <v>383</v>
      </c>
      <c r="AH2" t="s">
        <v>115</v>
      </c>
      <c r="AI2" t="s">
        <v>40</v>
      </c>
      <c r="AK2" t="s">
        <v>115</v>
      </c>
      <c r="AL2" t="s">
        <v>41</v>
      </c>
      <c r="AN2" t="s">
        <v>115</v>
      </c>
      <c r="AO2" t="s">
        <v>363</v>
      </c>
      <c r="AQ2" t="s">
        <v>605</v>
      </c>
      <c r="AR2" t="s">
        <v>153</v>
      </c>
      <c r="AT2" t="s">
        <v>115</v>
      </c>
      <c r="AU2" t="s">
        <v>30</v>
      </c>
      <c r="AW2" t="s">
        <v>605</v>
      </c>
      <c r="AX2" t="s">
        <v>155</v>
      </c>
      <c r="AZ2" t="s">
        <v>605</v>
      </c>
      <c r="BA2" t="s">
        <v>388</v>
      </c>
      <c r="BC2" t="s">
        <v>605</v>
      </c>
      <c r="BD2" t="s">
        <v>393</v>
      </c>
      <c r="BF2" t="s">
        <v>605</v>
      </c>
      <c r="BG2" t="s">
        <v>394</v>
      </c>
      <c r="BI2" t="s">
        <v>605</v>
      </c>
      <c r="BJ2" t="s">
        <v>395</v>
      </c>
      <c r="BL2" t="s">
        <v>605</v>
      </c>
      <c r="BM2" t="s">
        <v>399</v>
      </c>
    </row>
    <row r="3" spans="1:65" ht="15" x14ac:dyDescent="0.25">
      <c r="A3" t="s">
        <v>89</v>
      </c>
      <c r="B3">
        <v>116.66906099578843</v>
      </c>
      <c r="D3" t="s">
        <v>89</v>
      </c>
      <c r="E3">
        <v>144.2517256636358</v>
      </c>
      <c r="J3" t="s">
        <v>608</v>
      </c>
      <c r="K3" t="s">
        <v>609</v>
      </c>
      <c r="M3" t="s">
        <v>610</v>
      </c>
      <c r="N3">
        <v>90</v>
      </c>
      <c r="P3" t="s">
        <v>620</v>
      </c>
      <c r="Q3">
        <v>3.6576</v>
      </c>
      <c r="S3" t="s">
        <v>657</v>
      </c>
      <c r="T3">
        <v>87.009211031314081</v>
      </c>
      <c r="V3" t="s">
        <v>661</v>
      </c>
      <c r="W3">
        <v>87.009211031314081</v>
      </c>
      <c r="Y3" t="s">
        <v>661</v>
      </c>
      <c r="Z3">
        <v>87.009211031314081</v>
      </c>
      <c r="AB3" t="s">
        <v>620</v>
      </c>
      <c r="AC3">
        <v>0.91439949599999992</v>
      </c>
      <c r="AE3" t="s">
        <v>727</v>
      </c>
      <c r="AF3">
        <v>87.009211031314081</v>
      </c>
      <c r="AH3" t="s">
        <v>735</v>
      </c>
      <c r="AI3">
        <v>65.257028917194731</v>
      </c>
      <c r="AK3" t="s">
        <v>661</v>
      </c>
      <c r="AL3">
        <v>65.257149561126937</v>
      </c>
      <c r="AN3" t="s">
        <v>366</v>
      </c>
      <c r="AO3">
        <v>1.219199328</v>
      </c>
    </row>
    <row r="4" spans="1:65" ht="15" x14ac:dyDescent="0.25">
      <c r="A4" t="s">
        <v>93</v>
      </c>
      <c r="B4">
        <v>0.92014853857711676</v>
      </c>
      <c r="D4" t="s">
        <v>93</v>
      </c>
      <c r="E4">
        <v>0.14305230645989667</v>
      </c>
      <c r="M4" t="s">
        <v>611</v>
      </c>
      <c r="N4">
        <v>89.270953261018093</v>
      </c>
      <c r="P4" t="s">
        <v>621</v>
      </c>
      <c r="Q4">
        <v>1.6763999999999999</v>
      </c>
      <c r="S4" t="s">
        <v>658</v>
      </c>
      <c r="T4">
        <v>24</v>
      </c>
      <c r="V4" t="s">
        <v>50</v>
      </c>
      <c r="W4">
        <v>87.009211031314081</v>
      </c>
      <c r="Y4" t="s">
        <v>50</v>
      </c>
      <c r="Z4">
        <v>25.000000000000004</v>
      </c>
      <c r="AB4" t="s">
        <v>621</v>
      </c>
      <c r="AC4">
        <v>40.233577824000001</v>
      </c>
      <c r="AE4" t="s">
        <v>728</v>
      </c>
      <c r="AF4">
        <v>65.256908273485564</v>
      </c>
      <c r="AH4" t="s">
        <v>736</v>
      </c>
      <c r="AI4">
        <v>0</v>
      </c>
      <c r="AK4" t="s">
        <v>122</v>
      </c>
      <c r="AL4">
        <v>5.716014267881377</v>
      </c>
      <c r="AN4" t="s">
        <v>335</v>
      </c>
      <c r="AO4">
        <v>3.04799832</v>
      </c>
    </row>
    <row r="5" spans="1:65" ht="15" x14ac:dyDescent="0.25">
      <c r="A5" t="s">
        <v>606</v>
      </c>
      <c r="B5">
        <v>1.4969929341753669</v>
      </c>
      <c r="D5" t="s">
        <v>606</v>
      </c>
      <c r="E5">
        <v>15.931114371957731</v>
      </c>
      <c r="M5" t="s">
        <v>612</v>
      </c>
      <c r="N5">
        <v>0.72904673898191363</v>
      </c>
      <c r="P5" t="s">
        <v>622</v>
      </c>
      <c r="Q5">
        <v>10.436504927827734</v>
      </c>
      <c r="S5" t="s">
        <v>659</v>
      </c>
      <c r="T5">
        <v>7.4380142534306026E-2</v>
      </c>
      <c r="V5" t="s">
        <v>358</v>
      </c>
      <c r="W5">
        <v>25.000000000000004</v>
      </c>
      <c r="Y5" t="s">
        <v>358</v>
      </c>
      <c r="Z5">
        <v>470.67824547118119</v>
      </c>
      <c r="AB5" t="s">
        <v>622</v>
      </c>
      <c r="AC5">
        <v>100.09458501582773</v>
      </c>
      <c r="AE5" t="s">
        <v>729</v>
      </c>
      <c r="AF5">
        <v>21.752302757828517</v>
      </c>
      <c r="AH5" t="s">
        <v>737</v>
      </c>
      <c r="AI5">
        <v>0</v>
      </c>
      <c r="AK5" t="s">
        <v>534</v>
      </c>
      <c r="AL5">
        <v>10</v>
      </c>
      <c r="AN5" t="s">
        <v>763</v>
      </c>
      <c r="AO5">
        <v>1.219199328</v>
      </c>
    </row>
    <row r="6" spans="1:65" ht="15" x14ac:dyDescent="0.25">
      <c r="A6" t="s">
        <v>607</v>
      </c>
      <c r="B6">
        <v>1698.1835145187515</v>
      </c>
      <c r="D6" t="s">
        <v>607</v>
      </c>
      <c r="E6">
        <v>4571.9630108137844</v>
      </c>
      <c r="M6" t="s">
        <v>613</v>
      </c>
      <c r="N6">
        <v>10.084676595330839</v>
      </c>
      <c r="P6" t="s">
        <v>623</v>
      </c>
      <c r="Q6">
        <v>13.537050514576054</v>
      </c>
      <c r="S6" t="s">
        <v>660</v>
      </c>
      <c r="T6">
        <v>0.90634594824285497</v>
      </c>
      <c r="V6" t="s">
        <v>27</v>
      </c>
      <c r="W6">
        <v>405.17832171307623</v>
      </c>
      <c r="Y6" t="s">
        <v>27</v>
      </c>
      <c r="Z6">
        <v>8.9992759487213938</v>
      </c>
      <c r="AB6" t="s">
        <v>474</v>
      </c>
      <c r="AC6" t="s">
        <v>476</v>
      </c>
      <c r="AE6" t="s">
        <v>730</v>
      </c>
      <c r="AF6">
        <v>4678.7840448051375</v>
      </c>
      <c r="AH6" t="s">
        <v>738</v>
      </c>
      <c r="AI6">
        <v>0</v>
      </c>
      <c r="AK6" t="s">
        <v>535</v>
      </c>
      <c r="AL6">
        <v>17</v>
      </c>
      <c r="AN6" t="s">
        <v>337</v>
      </c>
      <c r="AO6">
        <v>4.5719974800000003</v>
      </c>
    </row>
    <row r="7" spans="1:65" ht="15" x14ac:dyDescent="0.25">
      <c r="M7" t="s">
        <v>614</v>
      </c>
      <c r="N7">
        <v>0.37173699984653807</v>
      </c>
      <c r="P7" t="s">
        <v>624</v>
      </c>
      <c r="Q7">
        <v>4.7125300939362669</v>
      </c>
      <c r="V7" t="s">
        <v>359</v>
      </c>
      <c r="W7">
        <v>8.9992759487213938</v>
      </c>
      <c r="Y7" t="s">
        <v>359</v>
      </c>
      <c r="Z7">
        <v>992.36804047410635</v>
      </c>
      <c r="AB7" t="s">
        <v>477</v>
      </c>
      <c r="AC7" t="s">
        <v>478</v>
      </c>
      <c r="AE7" t="s">
        <v>731</v>
      </c>
      <c r="AF7">
        <v>55.081443025460949</v>
      </c>
      <c r="AH7" t="s">
        <v>739</v>
      </c>
      <c r="AI7">
        <v>0</v>
      </c>
      <c r="AK7" t="s">
        <v>752</v>
      </c>
      <c r="AL7">
        <v>0.26457513110645908</v>
      </c>
      <c r="AN7" t="s">
        <v>767</v>
      </c>
      <c r="AO7">
        <v>7.6199957999999999</v>
      </c>
    </row>
    <row r="8" spans="1:65" ht="15" x14ac:dyDescent="0.25">
      <c r="M8" t="s">
        <v>615</v>
      </c>
      <c r="N8">
        <v>0.37477255477580873</v>
      </c>
      <c r="P8" t="s">
        <v>625</v>
      </c>
      <c r="Q8">
        <v>0.4572</v>
      </c>
      <c r="V8" t="s">
        <v>360</v>
      </c>
      <c r="W8">
        <v>905.33300027754467</v>
      </c>
      <c r="Y8" t="s">
        <v>360</v>
      </c>
      <c r="Z8">
        <v>89.992759487213931</v>
      </c>
      <c r="AB8" t="s">
        <v>479</v>
      </c>
      <c r="AC8" t="s">
        <v>689</v>
      </c>
      <c r="AE8" t="s">
        <v>732</v>
      </c>
      <c r="AF8">
        <v>18550.847829218968</v>
      </c>
      <c r="AH8" t="s">
        <v>740</v>
      </c>
      <c r="AI8">
        <v>0</v>
      </c>
      <c r="AK8" t="s">
        <v>753</v>
      </c>
      <c r="AL8">
        <v>0.23132286417067979</v>
      </c>
      <c r="AN8" t="s">
        <v>768</v>
      </c>
      <c r="AO8">
        <v>7.7723957160000001</v>
      </c>
    </row>
    <row r="9" spans="1:65" ht="15" x14ac:dyDescent="0.25">
      <c r="M9" t="s">
        <v>162</v>
      </c>
      <c r="N9">
        <v>12.5</v>
      </c>
      <c r="P9" t="s">
        <v>626</v>
      </c>
      <c r="Q9">
        <v>3.141686729290845</v>
      </c>
      <c r="V9" t="s">
        <v>361</v>
      </c>
      <c r="W9">
        <v>89.992759487213931</v>
      </c>
      <c r="Y9" t="s">
        <v>361</v>
      </c>
      <c r="Z9">
        <v>364.93447071006119</v>
      </c>
      <c r="AB9" t="s">
        <v>690</v>
      </c>
      <c r="AC9">
        <v>5.3801920000000001</v>
      </c>
      <c r="AE9" t="s">
        <v>285</v>
      </c>
      <c r="AF9">
        <v>12.022534231798977</v>
      </c>
      <c r="AH9" t="s">
        <v>741</v>
      </c>
      <c r="AI9">
        <v>0</v>
      </c>
      <c r="AK9" t="s">
        <v>291</v>
      </c>
      <c r="AL9">
        <v>7.0000000000000001E-3</v>
      </c>
      <c r="AN9" t="s">
        <v>769</v>
      </c>
      <c r="AO9">
        <v>8.0771955480000006</v>
      </c>
    </row>
    <row r="10" spans="1:65" ht="15" x14ac:dyDescent="0.25">
      <c r="M10" t="s">
        <v>616</v>
      </c>
      <c r="N10">
        <v>20</v>
      </c>
      <c r="P10" t="s">
        <v>627</v>
      </c>
      <c r="Q10">
        <v>0.30480000000000002</v>
      </c>
      <c r="V10" t="s">
        <v>362</v>
      </c>
      <c r="W10">
        <v>160.43775319639886</v>
      </c>
      <c r="Y10" t="s">
        <v>362</v>
      </c>
      <c r="Z10">
        <v>3.8292706710506152</v>
      </c>
      <c r="AB10" t="s">
        <v>691</v>
      </c>
      <c r="AC10">
        <v>5.3801920000000001</v>
      </c>
      <c r="AE10" t="s">
        <v>733</v>
      </c>
      <c r="AF10">
        <v>15</v>
      </c>
      <c r="AH10" t="s">
        <v>742</v>
      </c>
      <c r="AI10">
        <v>0</v>
      </c>
      <c r="AK10" t="s">
        <v>754</v>
      </c>
      <c r="AL10">
        <v>3.1476627934192212E-3</v>
      </c>
      <c r="AN10" t="s">
        <v>770</v>
      </c>
      <c r="AO10">
        <v>2.83168</v>
      </c>
    </row>
    <row r="11" spans="1:65" ht="15" x14ac:dyDescent="0.25">
      <c r="M11" t="s">
        <v>163</v>
      </c>
      <c r="N11">
        <v>3.7</v>
      </c>
      <c r="P11" t="s">
        <v>628</v>
      </c>
      <c r="Q11">
        <v>2.3562650469681343</v>
      </c>
      <c r="V11" t="s">
        <v>363</v>
      </c>
      <c r="W11">
        <v>5.68467102375248E-2</v>
      </c>
      <c r="Y11" t="s">
        <v>363</v>
      </c>
      <c r="Z11">
        <v>3.8076494218381511</v>
      </c>
      <c r="AB11" t="s">
        <v>692</v>
      </c>
      <c r="AC11">
        <v>0</v>
      </c>
      <c r="AE11" t="s">
        <v>734</v>
      </c>
      <c r="AF11">
        <v>87</v>
      </c>
      <c r="AH11" t="s">
        <v>743</v>
      </c>
      <c r="AI11">
        <v>0</v>
      </c>
      <c r="AK11" t="s">
        <v>755</v>
      </c>
      <c r="AL11">
        <v>1.8393326663592269</v>
      </c>
      <c r="AN11" t="s">
        <v>771</v>
      </c>
      <c r="AO11">
        <v>2.4129986699999999</v>
      </c>
    </row>
    <row r="12" spans="1:65" ht="15" x14ac:dyDescent="0.25">
      <c r="M12" t="s">
        <v>617</v>
      </c>
      <c r="N12">
        <v>60.535177822356644</v>
      </c>
      <c r="P12" t="s">
        <v>629</v>
      </c>
      <c r="Q12">
        <v>0.2286</v>
      </c>
      <c r="V12" t="s">
        <v>364</v>
      </c>
      <c r="W12">
        <v>49.284516060656415</v>
      </c>
      <c r="Y12" t="s">
        <v>364</v>
      </c>
      <c r="Z12">
        <v>2070.2067962918536</v>
      </c>
      <c r="AB12" t="s">
        <v>693</v>
      </c>
      <c r="AC12">
        <v>20.105006075639462</v>
      </c>
      <c r="AH12" t="s">
        <v>126</v>
      </c>
      <c r="AI12">
        <v>0</v>
      </c>
      <c r="AK12" t="s">
        <v>756</v>
      </c>
      <c r="AL12">
        <v>1.7741232700010059</v>
      </c>
      <c r="AN12" t="s">
        <v>772</v>
      </c>
      <c r="AO12">
        <v>65.257149561126937</v>
      </c>
    </row>
    <row r="13" spans="1:65" ht="15" x14ac:dyDescent="0.25">
      <c r="M13" t="s">
        <v>618</v>
      </c>
      <c r="N13">
        <v>302.67588911178314</v>
      </c>
      <c r="P13" t="s">
        <v>630</v>
      </c>
      <c r="V13" t="s">
        <v>365</v>
      </c>
      <c r="W13">
        <v>2070.2067962918532</v>
      </c>
      <c r="Y13" t="s">
        <v>365</v>
      </c>
      <c r="Z13">
        <v>626.29032804831456</v>
      </c>
      <c r="AB13" t="s">
        <v>694</v>
      </c>
      <c r="AC13">
        <v>128.148</v>
      </c>
      <c r="AH13" t="s">
        <v>125</v>
      </c>
      <c r="AI13">
        <v>0</v>
      </c>
      <c r="AK13" t="s">
        <v>757</v>
      </c>
      <c r="AL13">
        <v>90.780707791136749</v>
      </c>
      <c r="AN13" t="s">
        <v>773</v>
      </c>
      <c r="AO13">
        <v>227.125</v>
      </c>
    </row>
    <row r="14" spans="1:65" ht="15" x14ac:dyDescent="0.25">
      <c r="M14" t="s">
        <v>619</v>
      </c>
      <c r="N14">
        <v>5.5915874717042637</v>
      </c>
      <c r="P14" t="s">
        <v>631</v>
      </c>
      <c r="V14" t="s">
        <v>7</v>
      </c>
      <c r="W14">
        <v>449.96379743606963</v>
      </c>
      <c r="Y14" t="s">
        <v>7</v>
      </c>
      <c r="Z14">
        <v>0</v>
      </c>
      <c r="AB14" t="s">
        <v>695</v>
      </c>
      <c r="AC14">
        <v>128.148</v>
      </c>
      <c r="AH14" t="s">
        <v>744</v>
      </c>
      <c r="AI14">
        <v>0</v>
      </c>
      <c r="AK14" t="s">
        <v>758</v>
      </c>
      <c r="AL14">
        <v>4.9450354426199987E-2</v>
      </c>
      <c r="AN14" t="s">
        <v>774</v>
      </c>
      <c r="AO14">
        <v>22.9</v>
      </c>
    </row>
    <row r="15" spans="1:65" ht="15" x14ac:dyDescent="0.25">
      <c r="P15" t="s">
        <v>632</v>
      </c>
      <c r="V15" t="s">
        <v>662</v>
      </c>
      <c r="W15">
        <v>0</v>
      </c>
      <c r="Y15" t="s">
        <v>662</v>
      </c>
      <c r="Z15">
        <v>2851.6902702725874</v>
      </c>
      <c r="AB15" t="s">
        <v>696</v>
      </c>
      <c r="AC15">
        <v>10</v>
      </c>
      <c r="AH15" t="s">
        <v>745</v>
      </c>
      <c r="AI15">
        <v>0</v>
      </c>
      <c r="AK15" t="s">
        <v>759</v>
      </c>
      <c r="AL15">
        <v>0.12922993835704905</v>
      </c>
      <c r="AN15" t="s">
        <v>775</v>
      </c>
      <c r="AO15">
        <v>79.599999999999994</v>
      </c>
    </row>
    <row r="16" spans="1:65" ht="15" x14ac:dyDescent="0.25">
      <c r="P16" t="s">
        <v>633</v>
      </c>
      <c r="V16" t="s">
        <v>663</v>
      </c>
      <c r="W16">
        <v>2634.1026697811831</v>
      </c>
      <c r="Y16" t="s">
        <v>663</v>
      </c>
      <c r="Z16">
        <v>8.0251657076477336</v>
      </c>
      <c r="AB16" t="s">
        <v>697</v>
      </c>
      <c r="AC16">
        <v>10</v>
      </c>
      <c r="AH16" t="s">
        <v>746</v>
      </c>
      <c r="AI16">
        <v>0</v>
      </c>
      <c r="AK16" t="s">
        <v>760</v>
      </c>
      <c r="AL16">
        <v>3.2417438469578346</v>
      </c>
      <c r="AN16" t="s">
        <v>776</v>
      </c>
      <c r="AO16">
        <v>4.41000265</v>
      </c>
    </row>
    <row r="17" spans="16:41" ht="15" x14ac:dyDescent="0.25">
      <c r="P17" t="s">
        <v>634</v>
      </c>
      <c r="Q17">
        <v>3.8843207584606914</v>
      </c>
      <c r="V17" t="s">
        <v>664</v>
      </c>
      <c r="W17">
        <v>6.5635849330903211</v>
      </c>
      <c r="Y17" t="s">
        <v>664</v>
      </c>
      <c r="Z17">
        <v>308.5802093692327</v>
      </c>
      <c r="AB17" t="s">
        <v>698</v>
      </c>
      <c r="AC17">
        <v>87.00937188959297</v>
      </c>
      <c r="AH17" t="s">
        <v>747</v>
      </c>
      <c r="AI17">
        <v>0</v>
      </c>
      <c r="AK17" t="s">
        <v>761</v>
      </c>
      <c r="AL17">
        <v>165.87787662817124</v>
      </c>
      <c r="AN17" t="s">
        <v>777</v>
      </c>
      <c r="AO17">
        <v>3.7845979139999999</v>
      </c>
    </row>
    <row r="18" spans="16:41" ht="15" x14ac:dyDescent="0.25">
      <c r="P18" t="s">
        <v>635</v>
      </c>
      <c r="Q18">
        <v>227.12499989656729</v>
      </c>
      <c r="V18" t="s">
        <v>665</v>
      </c>
      <c r="W18">
        <v>132.36466242429287</v>
      </c>
      <c r="Y18" t="s">
        <v>665</v>
      </c>
      <c r="Z18">
        <v>1.9317359272105117</v>
      </c>
      <c r="AB18" t="s">
        <v>497</v>
      </c>
      <c r="AC18">
        <v>87.00937188959297</v>
      </c>
      <c r="AH18" t="s">
        <v>748</v>
      </c>
      <c r="AI18">
        <v>0</v>
      </c>
      <c r="AK18" t="s">
        <v>762</v>
      </c>
      <c r="AL18">
        <v>3.083286358529308E-2</v>
      </c>
      <c r="AN18" t="s">
        <v>778</v>
      </c>
      <c r="AO18">
        <v>4</v>
      </c>
    </row>
    <row r="19" spans="16:41" ht="15" x14ac:dyDescent="0.25">
      <c r="P19" t="s">
        <v>636</v>
      </c>
      <c r="Q19">
        <v>227.12499989656729</v>
      </c>
      <c r="V19" t="s">
        <v>666</v>
      </c>
      <c r="W19">
        <v>6.4370850903156723E-2</v>
      </c>
      <c r="Y19" t="s">
        <v>245</v>
      </c>
      <c r="Z19">
        <v>10</v>
      </c>
      <c r="AB19" t="s">
        <v>699</v>
      </c>
      <c r="AC19">
        <v>1440</v>
      </c>
      <c r="AH19" t="s">
        <v>749</v>
      </c>
      <c r="AI19">
        <v>65.257028917194731</v>
      </c>
      <c r="AK19" t="s">
        <v>366</v>
      </c>
      <c r="AL19">
        <v>2.4383986559999999</v>
      </c>
      <c r="AN19" t="s">
        <v>779</v>
      </c>
      <c r="AO19">
        <v>3.5</v>
      </c>
    </row>
    <row r="20" spans="16:41" ht="15" x14ac:dyDescent="0.25">
      <c r="P20" t="s">
        <v>637</v>
      </c>
      <c r="Q20">
        <v>9.0132474772544633</v>
      </c>
      <c r="V20" t="s">
        <v>667</v>
      </c>
      <c r="W20">
        <v>20</v>
      </c>
      <c r="Y20" t="s">
        <v>247</v>
      </c>
      <c r="Z20">
        <v>85</v>
      </c>
      <c r="AB20" t="s">
        <v>700</v>
      </c>
      <c r="AC20">
        <v>1440</v>
      </c>
      <c r="AH20" t="s">
        <v>750</v>
      </c>
      <c r="AI20">
        <v>0</v>
      </c>
      <c r="AK20" t="s">
        <v>763</v>
      </c>
      <c r="AL20">
        <v>2.4383986559999999</v>
      </c>
      <c r="AN20" t="s">
        <v>780</v>
      </c>
      <c r="AO20">
        <v>5</v>
      </c>
    </row>
    <row r="21" spans="16:41" ht="15" x14ac:dyDescent="0.25">
      <c r="P21" t="s">
        <v>638</v>
      </c>
      <c r="Q21">
        <v>9.0132474772544633</v>
      </c>
      <c r="V21" t="s">
        <v>668</v>
      </c>
      <c r="W21">
        <v>10</v>
      </c>
      <c r="Y21" t="s">
        <v>249</v>
      </c>
      <c r="Z21">
        <v>15</v>
      </c>
      <c r="AB21" t="s">
        <v>701</v>
      </c>
      <c r="AC21">
        <v>134072.33102101387</v>
      </c>
      <c r="AH21" t="s">
        <v>751</v>
      </c>
      <c r="AI21">
        <v>0</v>
      </c>
      <c r="AK21" t="s">
        <v>764</v>
      </c>
      <c r="AL21">
        <v>23.724951372790496</v>
      </c>
      <c r="AN21" t="s">
        <v>781</v>
      </c>
      <c r="AO21">
        <v>4.4000000000000004</v>
      </c>
    </row>
    <row r="22" spans="16:41" ht="15" x14ac:dyDescent="0.25">
      <c r="P22" t="s">
        <v>639</v>
      </c>
      <c r="Q22">
        <v>4.00588776766865</v>
      </c>
      <c r="V22" t="s">
        <v>669</v>
      </c>
      <c r="W22">
        <v>9.1</v>
      </c>
      <c r="Y22" t="s">
        <v>251</v>
      </c>
      <c r="Z22">
        <v>12</v>
      </c>
      <c r="AB22" t="s">
        <v>702</v>
      </c>
      <c r="AC22">
        <v>125293.49552101389</v>
      </c>
      <c r="AK22" t="s">
        <v>765</v>
      </c>
      <c r="AL22">
        <v>15.011391725999999</v>
      </c>
      <c r="AN22" t="s">
        <v>782</v>
      </c>
      <c r="AO22">
        <v>25</v>
      </c>
    </row>
    <row r="23" spans="16:41" ht="15" x14ac:dyDescent="0.25">
      <c r="P23" t="s">
        <v>640</v>
      </c>
      <c r="Q23">
        <v>4.00588776766865</v>
      </c>
      <c r="V23" t="s">
        <v>670</v>
      </c>
      <c r="W23">
        <v>1.7401842206262816</v>
      </c>
      <c r="Y23" t="s">
        <v>243</v>
      </c>
      <c r="Z23">
        <v>12</v>
      </c>
      <c r="AB23" t="s">
        <v>703</v>
      </c>
      <c r="AC23">
        <v>3893.604888969282</v>
      </c>
      <c r="AK23" t="s">
        <v>766</v>
      </c>
      <c r="AL23">
        <v>21.107388365999999</v>
      </c>
      <c r="AN23" t="s">
        <v>783</v>
      </c>
      <c r="AO23">
        <v>1464.4695609358319</v>
      </c>
    </row>
    <row r="24" spans="16:41" ht="15" x14ac:dyDescent="0.25">
      <c r="P24" t="s">
        <v>641</v>
      </c>
      <c r="Q24">
        <v>97.466249653376096</v>
      </c>
      <c r="V24" t="s">
        <v>671</v>
      </c>
      <c r="W24">
        <v>0.87009211031314082</v>
      </c>
      <c r="Y24" t="s">
        <v>253</v>
      </c>
      <c r="Z24">
        <v>200</v>
      </c>
      <c r="AB24" t="s">
        <v>704</v>
      </c>
      <c r="AC24">
        <v>3926.4588693982441</v>
      </c>
      <c r="AK24" t="s">
        <v>293</v>
      </c>
      <c r="AL24">
        <v>3.048</v>
      </c>
      <c r="AN24" t="s">
        <v>784</v>
      </c>
      <c r="AO24">
        <v>3</v>
      </c>
    </row>
    <row r="25" spans="16:41" x14ac:dyDescent="0.35">
      <c r="P25" t="s">
        <v>642</v>
      </c>
      <c r="Q25">
        <v>0</v>
      </c>
      <c r="Y25" t="s">
        <v>672</v>
      </c>
      <c r="Z25">
        <v>241.76400054600435</v>
      </c>
      <c r="AB25" t="s">
        <v>705</v>
      </c>
      <c r="AC25">
        <v>1900</v>
      </c>
      <c r="AK25" t="s">
        <v>299</v>
      </c>
      <c r="AL25">
        <v>3.048</v>
      </c>
    </row>
    <row r="26" spans="16:41" x14ac:dyDescent="0.35">
      <c r="P26" t="s">
        <v>643</v>
      </c>
      <c r="Q26">
        <v>0</v>
      </c>
      <c r="Y26" t="s">
        <v>673</v>
      </c>
      <c r="Z26">
        <v>0.13051381654697114</v>
      </c>
      <c r="AB26" t="s">
        <v>706</v>
      </c>
      <c r="AC26">
        <v>1900</v>
      </c>
    </row>
    <row r="27" spans="16:41" x14ac:dyDescent="0.35">
      <c r="P27" t="s">
        <v>644</v>
      </c>
      <c r="Q27">
        <v>0</v>
      </c>
      <c r="Y27" t="s">
        <v>674</v>
      </c>
      <c r="Z27">
        <v>0.93969947913819218</v>
      </c>
      <c r="AB27" t="s">
        <v>638</v>
      </c>
      <c r="AC27">
        <v>66.497754765212065</v>
      </c>
    </row>
    <row r="28" spans="16:41" x14ac:dyDescent="0.35">
      <c r="P28" t="s">
        <v>645</v>
      </c>
      <c r="Q28">
        <v>0</v>
      </c>
      <c r="Y28" t="s">
        <v>671</v>
      </c>
      <c r="Z28">
        <v>1.0441105323757691</v>
      </c>
      <c r="AB28" t="s">
        <v>707</v>
      </c>
      <c r="AC28">
        <v>66.497754765212065</v>
      </c>
    </row>
    <row r="29" spans="16:41" x14ac:dyDescent="0.35">
      <c r="P29" t="s">
        <v>646</v>
      </c>
      <c r="Q29">
        <v>0</v>
      </c>
      <c r="Y29" t="s">
        <v>675</v>
      </c>
      <c r="Z29">
        <v>15.661657985636536</v>
      </c>
      <c r="AB29" t="s">
        <v>708</v>
      </c>
      <c r="AC29">
        <v>1.0081322236143206</v>
      </c>
    </row>
    <row r="30" spans="16:41" x14ac:dyDescent="0.35">
      <c r="P30" t="s">
        <v>647</v>
      </c>
      <c r="Q30">
        <v>0</v>
      </c>
      <c r="Y30" t="s">
        <v>676</v>
      </c>
      <c r="Z30">
        <v>18.932125448953823</v>
      </c>
      <c r="AB30" t="s">
        <v>709</v>
      </c>
      <c r="AC30">
        <v>1.0081322236143206</v>
      </c>
    </row>
    <row r="31" spans="16:41" x14ac:dyDescent="0.35">
      <c r="P31" t="s">
        <v>354</v>
      </c>
      <c r="Q31">
        <v>0</v>
      </c>
      <c r="Y31" t="s">
        <v>422</v>
      </c>
      <c r="Z31" t="s">
        <v>424</v>
      </c>
      <c r="AB31" t="s">
        <v>710</v>
      </c>
      <c r="AC31">
        <v>689.34240362811784</v>
      </c>
    </row>
    <row r="32" spans="16:41" x14ac:dyDescent="0.35">
      <c r="P32" t="s">
        <v>648</v>
      </c>
      <c r="Q32">
        <v>549.64250000000004</v>
      </c>
      <c r="Y32" t="s">
        <v>677</v>
      </c>
      <c r="Z32">
        <v>3</v>
      </c>
      <c r="AB32" t="s">
        <v>711</v>
      </c>
      <c r="AC32">
        <v>0.40548436927413667</v>
      </c>
    </row>
    <row r="33" spans="16:29" x14ac:dyDescent="0.35">
      <c r="P33" t="s">
        <v>355</v>
      </c>
      <c r="Q33">
        <v>10</v>
      </c>
      <c r="Y33" t="s">
        <v>255</v>
      </c>
      <c r="Z33">
        <v>12.9</v>
      </c>
      <c r="AB33" t="s">
        <v>712</v>
      </c>
      <c r="AC33">
        <v>689.34240362811784</v>
      </c>
    </row>
    <row r="34" spans="16:29" x14ac:dyDescent="0.35">
      <c r="P34" t="s">
        <v>649</v>
      </c>
      <c r="Q34">
        <v>91.606921999999997</v>
      </c>
      <c r="Y34" t="s">
        <v>257</v>
      </c>
      <c r="Z34">
        <v>6</v>
      </c>
      <c r="AB34" t="s">
        <v>713</v>
      </c>
      <c r="AC34">
        <v>0.90412055311125084</v>
      </c>
    </row>
    <row r="35" spans="16:29" x14ac:dyDescent="0.35">
      <c r="P35" t="s">
        <v>650</v>
      </c>
      <c r="Q35">
        <v>549.64250000000004</v>
      </c>
      <c r="Y35" t="s">
        <v>120</v>
      </c>
      <c r="Z35">
        <v>77.400000000000006</v>
      </c>
      <c r="AB35" t="s">
        <v>714</v>
      </c>
      <c r="AC35">
        <v>64.999999055555563</v>
      </c>
    </row>
    <row r="36" spans="16:29" x14ac:dyDescent="0.35">
      <c r="P36" t="s">
        <v>356</v>
      </c>
      <c r="Q36">
        <v>15</v>
      </c>
      <c r="Y36" t="s">
        <v>259</v>
      </c>
      <c r="Z36">
        <v>2</v>
      </c>
      <c r="AB36" t="s">
        <v>715</v>
      </c>
      <c r="AC36">
        <v>84.444443111111127</v>
      </c>
    </row>
    <row r="37" spans="16:29" x14ac:dyDescent="0.35">
      <c r="P37" t="s">
        <v>651</v>
      </c>
      <c r="Q37">
        <v>137.410383</v>
      </c>
      <c r="Y37" t="s">
        <v>678</v>
      </c>
      <c r="Z37">
        <v>1.5</v>
      </c>
      <c r="AB37" t="s">
        <v>716</v>
      </c>
      <c r="AC37">
        <v>5.6781249999999996</v>
      </c>
    </row>
    <row r="38" spans="16:29" x14ac:dyDescent="0.35">
      <c r="P38" t="s">
        <v>652</v>
      </c>
      <c r="Q38">
        <v>227.12499989656729</v>
      </c>
      <c r="Y38" t="s">
        <v>679</v>
      </c>
      <c r="Z38">
        <v>-114.6294</v>
      </c>
      <c r="AB38" t="s">
        <v>717</v>
      </c>
      <c r="AC38">
        <v>3.4068749999999999</v>
      </c>
    </row>
    <row r="39" spans="16:29" x14ac:dyDescent="0.35">
      <c r="P39" t="s">
        <v>357</v>
      </c>
      <c r="Q39">
        <v>5</v>
      </c>
      <c r="Y39" t="s">
        <v>680</v>
      </c>
      <c r="Z39">
        <v>26</v>
      </c>
      <c r="AB39" t="s">
        <v>718</v>
      </c>
      <c r="AC39">
        <v>0</v>
      </c>
    </row>
    <row r="40" spans="16:29" x14ac:dyDescent="0.35">
      <c r="P40" t="s">
        <v>653</v>
      </c>
      <c r="Q40">
        <v>18.92704999138062</v>
      </c>
      <c r="Y40" t="s">
        <v>681</v>
      </c>
      <c r="Z40">
        <v>0.33591731266149866</v>
      </c>
      <c r="AB40" t="s">
        <v>719</v>
      </c>
      <c r="AC40">
        <v>29.299125</v>
      </c>
    </row>
    <row r="41" spans="16:29" x14ac:dyDescent="0.35">
      <c r="P41" t="s">
        <v>654</v>
      </c>
      <c r="Q41">
        <v>30</v>
      </c>
      <c r="Y41" t="s">
        <v>682</v>
      </c>
      <c r="Z41">
        <v>267.92307692307691</v>
      </c>
      <c r="AB41" t="s">
        <v>720</v>
      </c>
      <c r="AC41">
        <v>29.526249999999997</v>
      </c>
    </row>
    <row r="42" spans="16:29" x14ac:dyDescent="0.35">
      <c r="P42" t="s">
        <v>655</v>
      </c>
      <c r="Q42">
        <v>247.94435499138064</v>
      </c>
      <c r="Y42" t="s">
        <v>683</v>
      </c>
      <c r="Z42">
        <v>309.60000000000002</v>
      </c>
      <c r="AB42" t="s">
        <v>721</v>
      </c>
      <c r="AC42">
        <v>14.536</v>
      </c>
    </row>
    <row r="43" spans="16:29" x14ac:dyDescent="0.35">
      <c r="P43" t="s">
        <v>656</v>
      </c>
      <c r="Q43">
        <v>0.34</v>
      </c>
      <c r="Y43" t="s">
        <v>684</v>
      </c>
      <c r="Z43">
        <v>714.46153846153845</v>
      </c>
      <c r="AB43" t="s">
        <v>722</v>
      </c>
      <c r="AC43">
        <v>14.308875</v>
      </c>
    </row>
    <row r="44" spans="16:29" x14ac:dyDescent="0.35">
      <c r="Y44" t="s">
        <v>685</v>
      </c>
      <c r="Z44">
        <v>0.43788708066090731</v>
      </c>
      <c r="AB44" t="s">
        <v>723</v>
      </c>
      <c r="AC44">
        <v>15.671624999999999</v>
      </c>
    </row>
    <row r="45" spans="16:29" x14ac:dyDescent="0.35">
      <c r="Y45" t="s">
        <v>686</v>
      </c>
      <c r="Z45">
        <v>-15706.719394028511</v>
      </c>
      <c r="AB45" t="s">
        <v>724</v>
      </c>
      <c r="AC45">
        <v>16.580124999999999</v>
      </c>
    </row>
    <row r="46" spans="16:29" x14ac:dyDescent="0.35">
      <c r="Y46" t="s">
        <v>687</v>
      </c>
      <c r="Z46">
        <v>38.700000000000003</v>
      </c>
      <c r="AB46" t="s">
        <v>725</v>
      </c>
      <c r="AC46">
        <v>15.671624999999999</v>
      </c>
    </row>
    <row r="47" spans="16:29" x14ac:dyDescent="0.35">
      <c r="Y47" t="s">
        <v>688</v>
      </c>
      <c r="Z47">
        <v>-6806.2450707456883</v>
      </c>
      <c r="AB47" t="s">
        <v>726</v>
      </c>
      <c r="AC47">
        <v>3.8611249999999999</v>
      </c>
    </row>
    <row r="48" spans="16:29" x14ac:dyDescent="0.35">
      <c r="Y48" t="s">
        <v>561</v>
      </c>
      <c r="Z48">
        <v>928.80000000000007</v>
      </c>
      <c r="AB48" t="s">
        <v>564</v>
      </c>
      <c r="AC48">
        <v>3.8611249999999999</v>
      </c>
    </row>
    <row r="49" spans="25:29" x14ac:dyDescent="0.35">
      <c r="Y49" t="s">
        <v>562</v>
      </c>
      <c r="Z49">
        <v>-15706.719394028511</v>
      </c>
      <c r="AB49" t="s">
        <v>565</v>
      </c>
      <c r="AC49">
        <v>42.6995</v>
      </c>
    </row>
    <row r="50" spans="25:29" x14ac:dyDescent="0.35">
      <c r="Y50" t="s">
        <v>563</v>
      </c>
      <c r="Z50">
        <v>-3.5480384658547526</v>
      </c>
      <c r="AB50" t="s">
        <v>566</v>
      </c>
      <c r="AC50">
        <v>13.6275</v>
      </c>
    </row>
    <row r="51" spans="25:29" x14ac:dyDescent="0.35">
      <c r="AB51" t="s">
        <v>567</v>
      </c>
      <c r="AC51">
        <v>3.8611249999999999</v>
      </c>
    </row>
    <row r="52" spans="25:29" x14ac:dyDescent="0.35">
      <c r="AB52" t="s">
        <v>568</v>
      </c>
      <c r="AC52">
        <v>86.988874999999993</v>
      </c>
    </row>
    <row r="53" spans="25:29" x14ac:dyDescent="0.35">
      <c r="AB53" t="s">
        <v>569</v>
      </c>
      <c r="AC53">
        <v>0</v>
      </c>
    </row>
    <row r="54" spans="25:29" x14ac:dyDescent="0.35">
      <c r="AB54" t="s">
        <v>570</v>
      </c>
      <c r="AC54">
        <v>225</v>
      </c>
    </row>
    <row r="55" spans="25:29" x14ac:dyDescent="0.35">
      <c r="AB55" t="s">
        <v>571</v>
      </c>
      <c r="AC55">
        <v>5</v>
      </c>
    </row>
    <row r="56" spans="25:29" x14ac:dyDescent="0.35">
      <c r="AB56" t="s">
        <v>572</v>
      </c>
      <c r="AC56">
        <v>0</v>
      </c>
    </row>
    <row r="57" spans="25:29" x14ac:dyDescent="0.35">
      <c r="AB57" t="s">
        <v>573</v>
      </c>
      <c r="AC57">
        <v>5</v>
      </c>
    </row>
    <row r="58" spans="25:29" x14ac:dyDescent="0.35">
      <c r="AB58" t="s">
        <v>574</v>
      </c>
      <c r="AC58">
        <v>21</v>
      </c>
    </row>
    <row r="59" spans="25:29" x14ac:dyDescent="0.35">
      <c r="AB59" t="s">
        <v>575</v>
      </c>
      <c r="AC59">
        <v>23</v>
      </c>
    </row>
    <row r="60" spans="25:29" x14ac:dyDescent="0.35">
      <c r="AB60" t="s">
        <v>576</v>
      </c>
      <c r="AC60">
        <v>46</v>
      </c>
    </row>
    <row r="61" spans="25:29" x14ac:dyDescent="0.35">
      <c r="AB61" t="s">
        <v>577</v>
      </c>
      <c r="AC61">
        <v>291</v>
      </c>
    </row>
    <row r="62" spans="25:29" x14ac:dyDescent="0.35">
      <c r="AB62" t="s">
        <v>578</v>
      </c>
      <c r="AC62">
        <v>21</v>
      </c>
    </row>
    <row r="63" spans="25:29" x14ac:dyDescent="0.35">
      <c r="AB63" t="s">
        <v>579</v>
      </c>
      <c r="AC63">
        <v>60</v>
      </c>
    </row>
    <row r="64" spans="25:29" x14ac:dyDescent="0.35">
      <c r="AB64" t="s">
        <v>580</v>
      </c>
      <c r="AC64">
        <v>21</v>
      </c>
    </row>
    <row r="65" spans="28:29" x14ac:dyDescent="0.35">
      <c r="AB65" t="s">
        <v>581</v>
      </c>
      <c r="AC65">
        <v>279</v>
      </c>
    </row>
    <row r="66" spans="28:29" x14ac:dyDescent="0.35">
      <c r="AB66" t="s">
        <v>582</v>
      </c>
      <c r="AC66">
        <v>4</v>
      </c>
    </row>
    <row r="67" spans="28:29" x14ac:dyDescent="0.35">
      <c r="AB67" t="s">
        <v>583</v>
      </c>
      <c r="AC67">
        <v>15</v>
      </c>
    </row>
    <row r="68" spans="28:29" x14ac:dyDescent="0.35">
      <c r="AB68" t="s">
        <v>584</v>
      </c>
      <c r="AC68">
        <v>15</v>
      </c>
    </row>
    <row r="69" spans="28:29" x14ac:dyDescent="0.35">
      <c r="AB69" t="s">
        <v>585</v>
      </c>
      <c r="AC69">
        <v>166</v>
      </c>
    </row>
    <row r="70" spans="28:29" x14ac:dyDescent="0.35">
      <c r="AB70" t="s">
        <v>586</v>
      </c>
      <c r="AC70">
        <v>40</v>
      </c>
    </row>
    <row r="71" spans="28:29" x14ac:dyDescent="0.35">
      <c r="AB71" t="s">
        <v>587</v>
      </c>
      <c r="AC71">
        <v>0</v>
      </c>
    </row>
    <row r="72" spans="28:29" x14ac:dyDescent="0.35">
      <c r="AB72" t="s">
        <v>588</v>
      </c>
      <c r="AC72">
        <v>21.292931249999999</v>
      </c>
    </row>
    <row r="73" spans="28:29" x14ac:dyDescent="0.35">
      <c r="AB73" t="s">
        <v>589</v>
      </c>
      <c r="AC73">
        <v>0.28390575000000001</v>
      </c>
    </row>
    <row r="74" spans="28:29" x14ac:dyDescent="0.35">
      <c r="AB74" t="s">
        <v>590</v>
      </c>
      <c r="AC74">
        <v>0</v>
      </c>
    </row>
    <row r="75" spans="28:29" x14ac:dyDescent="0.35">
      <c r="AB75" t="s">
        <v>591</v>
      </c>
      <c r="AC75">
        <v>10.254675689999999</v>
      </c>
    </row>
    <row r="76" spans="28:29" x14ac:dyDescent="0.35">
      <c r="AB76" t="s">
        <v>592</v>
      </c>
      <c r="AC76">
        <v>11.318375899999999</v>
      </c>
    </row>
    <row r="77" spans="28:29" x14ac:dyDescent="0.35">
      <c r="AB77" t="s">
        <v>593</v>
      </c>
      <c r="AC77">
        <v>11.14424704</v>
      </c>
    </row>
    <row r="78" spans="28:29" x14ac:dyDescent="0.35">
      <c r="AB78" t="s">
        <v>594</v>
      </c>
      <c r="AC78">
        <v>69.397921530000005</v>
      </c>
    </row>
    <row r="79" spans="28:29" x14ac:dyDescent="0.35">
      <c r="AB79" t="s">
        <v>595</v>
      </c>
      <c r="AC79">
        <v>5.48505909</v>
      </c>
    </row>
    <row r="80" spans="28:29" x14ac:dyDescent="0.35">
      <c r="AB80" t="s">
        <v>596</v>
      </c>
      <c r="AC80">
        <v>16.580095799999999</v>
      </c>
    </row>
    <row r="81" spans="28:29" x14ac:dyDescent="0.35">
      <c r="AB81" t="s">
        <v>597</v>
      </c>
      <c r="AC81">
        <v>5.48505909</v>
      </c>
    </row>
    <row r="82" spans="28:29" x14ac:dyDescent="0.35">
      <c r="AB82" t="s">
        <v>598</v>
      </c>
      <c r="AC82">
        <v>17.954199629999998</v>
      </c>
    </row>
    <row r="83" spans="28:29" x14ac:dyDescent="0.35">
      <c r="AB83" t="s">
        <v>599</v>
      </c>
      <c r="AC83">
        <v>0.25740787999999998</v>
      </c>
    </row>
    <row r="84" spans="28:29" x14ac:dyDescent="0.35">
      <c r="AB84" t="s">
        <v>600</v>
      </c>
      <c r="AC84">
        <v>10.674856199999999</v>
      </c>
    </row>
    <row r="85" spans="28:29" x14ac:dyDescent="0.35">
      <c r="AB85" t="s">
        <v>601</v>
      </c>
      <c r="AC85">
        <v>57.9924812</v>
      </c>
    </row>
    <row r="86" spans="28:29" x14ac:dyDescent="0.35">
      <c r="AB86" t="s">
        <v>602</v>
      </c>
      <c r="AC86">
        <v>856</v>
      </c>
    </row>
    <row r="87" spans="28:29" x14ac:dyDescent="0.35">
      <c r="AB87" t="s">
        <v>603</v>
      </c>
      <c r="AC87">
        <v>238.12121604999999</v>
      </c>
    </row>
  </sheetData>
  <pageMargins left="0.7" right="0.7" top="0.75" bottom="0.75" header="0.3" footer="0.3"/>
  <pageSetup orientation="portrait" r:id="rId1"/>
  <headerFooter>
    <oddFooter>&amp;CGE 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workbookViewId="0">
      <selection activeCell="H10" sqref="H10"/>
    </sheetView>
  </sheetViews>
  <sheetFormatPr defaultRowHeight="14.5" x14ac:dyDescent="0.35"/>
  <sheetData>
    <row r="1" spans="1:23" ht="15" x14ac:dyDescent="0.25">
      <c r="B1" t="s">
        <v>378</v>
      </c>
      <c r="C1" t="s">
        <v>20</v>
      </c>
      <c r="D1" t="s">
        <v>22</v>
      </c>
      <c r="E1" t="s">
        <v>24</v>
      </c>
      <c r="F1" t="s">
        <v>384</v>
      </c>
      <c r="G1" t="s">
        <v>26</v>
      </c>
      <c r="H1" t="s">
        <v>385</v>
      </c>
      <c r="I1" t="s">
        <v>31</v>
      </c>
      <c r="J1" t="s">
        <v>32</v>
      </c>
      <c r="K1" t="s">
        <v>33</v>
      </c>
      <c r="L1" t="s">
        <v>34</v>
      </c>
      <c r="M1" t="s">
        <v>389</v>
      </c>
      <c r="N1" t="s">
        <v>35</v>
      </c>
      <c r="O1" t="s">
        <v>67</v>
      </c>
      <c r="P1" t="s">
        <v>387</v>
      </c>
      <c r="Q1" t="s">
        <v>390</v>
      </c>
      <c r="R1" t="s">
        <v>391</v>
      </c>
      <c r="S1" t="s">
        <v>397</v>
      </c>
      <c r="T1" t="s">
        <v>398</v>
      </c>
      <c r="U1" t="s">
        <v>396</v>
      </c>
      <c r="V1" t="s">
        <v>400</v>
      </c>
    </row>
    <row r="2" spans="1:23" ht="15" x14ac:dyDescent="0.25">
      <c r="A2" t="s">
        <v>48</v>
      </c>
      <c r="B2" t="s">
        <v>790</v>
      </c>
      <c r="C2">
        <v>10</v>
      </c>
      <c r="D2">
        <v>90</v>
      </c>
      <c r="E2">
        <v>100</v>
      </c>
      <c r="F2">
        <v>90</v>
      </c>
      <c r="G2">
        <v>89.270953261018093</v>
      </c>
      <c r="H2">
        <v>87.009211031314081</v>
      </c>
      <c r="I2">
        <v>87.009211031314081</v>
      </c>
      <c r="J2">
        <v>87.009211031314081</v>
      </c>
      <c r="K2">
        <v>87.009211031314081</v>
      </c>
      <c r="L2">
        <v>87.009211031314081</v>
      </c>
      <c r="M2">
        <v>65.256908273485564</v>
      </c>
      <c r="N2">
        <v>21.752302757828517</v>
      </c>
      <c r="O2">
        <v>65.257028917194731</v>
      </c>
      <c r="P2">
        <v>65.257028917194731</v>
      </c>
      <c r="Q2">
        <v>65.257028917194731</v>
      </c>
      <c r="R2">
        <v>19.577072482045665</v>
      </c>
      <c r="S2">
        <v>2.1752302757828517</v>
      </c>
      <c r="T2">
        <v>10</v>
      </c>
      <c r="U2">
        <v>2.2619072693788476</v>
      </c>
      <c r="V2">
        <v>0.72904673898191363</v>
      </c>
      <c r="W2">
        <v>0</v>
      </c>
    </row>
    <row r="3" spans="1:23" ht="15" x14ac:dyDescent="0.25">
      <c r="A3" t="s">
        <v>50</v>
      </c>
      <c r="B3" t="s">
        <v>8</v>
      </c>
      <c r="C3">
        <v>25</v>
      </c>
      <c r="D3">
        <v>25</v>
      </c>
      <c r="E3">
        <v>25.000000000000004</v>
      </c>
      <c r="F3">
        <v>25.000000000000004</v>
      </c>
      <c r="G3">
        <v>25.000000000000004</v>
      </c>
      <c r="H3">
        <v>25.000000000000004</v>
      </c>
      <c r="I3">
        <v>25.000000000000004</v>
      </c>
      <c r="J3">
        <v>25.000000000000004</v>
      </c>
      <c r="K3">
        <v>25.000000000000004</v>
      </c>
      <c r="L3">
        <v>25.000000000000004</v>
      </c>
      <c r="M3">
        <v>25.000000000000004</v>
      </c>
      <c r="N3">
        <v>25.000000000000004</v>
      </c>
      <c r="O3">
        <v>25.000000000000004</v>
      </c>
      <c r="P3">
        <v>25.000000000000004</v>
      </c>
      <c r="Q3">
        <v>25.000000000000004</v>
      </c>
      <c r="R3">
        <v>25.000000000000004</v>
      </c>
      <c r="S3">
        <v>25.000000000000004</v>
      </c>
      <c r="T3">
        <v>25.000000000000004</v>
      </c>
      <c r="U3">
        <v>25.000000000000004</v>
      </c>
      <c r="V3">
        <v>25.000000000000004</v>
      </c>
      <c r="W3">
        <v>25.000000000000004</v>
      </c>
    </row>
    <row r="4" spans="1:23" ht="15" x14ac:dyDescent="0.25">
      <c r="A4" t="s">
        <v>51</v>
      </c>
      <c r="B4" t="s">
        <v>129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11.607300575548976</v>
      </c>
      <c r="O4">
        <v>0</v>
      </c>
      <c r="P4">
        <v>0</v>
      </c>
      <c r="Q4">
        <v>0</v>
      </c>
      <c r="R4">
        <v>11.607300575548976</v>
      </c>
      <c r="S4">
        <v>11.607300575548976</v>
      </c>
      <c r="T4">
        <v>1</v>
      </c>
      <c r="U4">
        <v>1</v>
      </c>
      <c r="V4">
        <v>1</v>
      </c>
      <c r="W4">
        <v>0</v>
      </c>
    </row>
    <row r="5" spans="1:23" ht="15" x14ac:dyDescent="0.25">
      <c r="A5" t="s">
        <v>52</v>
      </c>
      <c r="B5" t="s">
        <v>130</v>
      </c>
      <c r="C5">
        <v>100</v>
      </c>
      <c r="D5">
        <v>1000</v>
      </c>
      <c r="E5">
        <v>905.33300027754467</v>
      </c>
      <c r="F5">
        <v>905.33300027754467</v>
      </c>
      <c r="G5">
        <v>905.33300027754467</v>
      </c>
      <c r="H5">
        <v>905.33300027754467</v>
      </c>
      <c r="I5">
        <v>905.33300027754467</v>
      </c>
      <c r="J5">
        <v>992.36804047410635</v>
      </c>
      <c r="K5">
        <v>992.36804047410635</v>
      </c>
      <c r="L5">
        <v>992.36804047410635</v>
      </c>
      <c r="M5">
        <v>11.51603661989652</v>
      </c>
      <c r="N5">
        <v>3934.9262109622509</v>
      </c>
      <c r="O5">
        <v>11.51603661989652</v>
      </c>
      <c r="P5">
        <v>11.51603661989652</v>
      </c>
      <c r="Q5">
        <v>11.51603661989652</v>
      </c>
      <c r="R5">
        <v>3934.9262109622509</v>
      </c>
      <c r="S5">
        <v>3934.9262109622509</v>
      </c>
      <c r="T5">
        <v>905.33300027754467</v>
      </c>
      <c r="U5">
        <v>905.33300027754467</v>
      </c>
      <c r="V5">
        <v>905.33300027754467</v>
      </c>
      <c r="W5">
        <v>11.51603661989652</v>
      </c>
    </row>
    <row r="6" spans="1:23" ht="15" x14ac:dyDescent="0.25">
      <c r="A6" t="s">
        <v>54</v>
      </c>
      <c r="B6" t="s">
        <v>130</v>
      </c>
      <c r="C6">
        <v>90</v>
      </c>
      <c r="D6">
        <v>100</v>
      </c>
      <c r="E6">
        <v>89.992759487213931</v>
      </c>
      <c r="F6">
        <v>89.992759487213931</v>
      </c>
      <c r="G6">
        <v>89.992759487213931</v>
      </c>
      <c r="H6">
        <v>89.992759487213931</v>
      </c>
      <c r="I6">
        <v>89.992759487213931</v>
      </c>
      <c r="J6">
        <v>89.992759487213931</v>
      </c>
      <c r="K6">
        <v>89.992759487213931</v>
      </c>
      <c r="L6">
        <v>89.992759487213931</v>
      </c>
      <c r="M6">
        <v>0.94809773871227276</v>
      </c>
      <c r="N6">
        <v>357.12692247376532</v>
      </c>
      <c r="O6">
        <v>0.94809773871227276</v>
      </c>
      <c r="P6">
        <v>0.94809773871227276</v>
      </c>
      <c r="Q6">
        <v>0.94809773871227276</v>
      </c>
      <c r="R6">
        <v>357.12692247376532</v>
      </c>
      <c r="S6">
        <v>357.12692247376532</v>
      </c>
      <c r="T6">
        <v>89.992759487213931</v>
      </c>
      <c r="U6">
        <v>89.992759487213931</v>
      </c>
      <c r="V6">
        <v>89.992759487213931</v>
      </c>
      <c r="W6">
        <v>0.94809773871227276</v>
      </c>
    </row>
    <row r="7" spans="1:23" ht="15" x14ac:dyDescent="0.25">
      <c r="A7" t="s">
        <v>56</v>
      </c>
      <c r="B7" t="s">
        <v>130</v>
      </c>
      <c r="C7">
        <v>80</v>
      </c>
      <c r="D7">
        <v>444.42</v>
      </c>
      <c r="E7">
        <v>405.17832171307623</v>
      </c>
      <c r="F7">
        <v>405.17832171307623</v>
      </c>
      <c r="G7">
        <v>405.17832171307623</v>
      </c>
      <c r="H7">
        <v>405.17832171307623</v>
      </c>
      <c r="I7">
        <v>405.17832171307623</v>
      </c>
      <c r="J7">
        <v>412.07832171307621</v>
      </c>
      <c r="K7">
        <v>470.67824547118119</v>
      </c>
      <c r="L7">
        <v>470.67824547118119</v>
      </c>
      <c r="M7">
        <v>6.4686599349404643</v>
      </c>
      <c r="N7">
        <v>1863.3082147675184</v>
      </c>
      <c r="O7">
        <v>6.4686599349404643</v>
      </c>
      <c r="P7">
        <v>6.4686599349404643</v>
      </c>
      <c r="Q7">
        <v>6.4686599349404643</v>
      </c>
      <c r="R7">
        <v>1863.3082147675184</v>
      </c>
      <c r="S7">
        <v>1863.3082147675184</v>
      </c>
      <c r="T7">
        <v>405.17832171307623</v>
      </c>
      <c r="U7">
        <v>405.17832171307623</v>
      </c>
      <c r="V7">
        <v>405.17832171307623</v>
      </c>
      <c r="W7">
        <v>6.4686599349404643</v>
      </c>
    </row>
    <row r="8" spans="1:23" ht="15" x14ac:dyDescent="0.25">
      <c r="A8" t="s">
        <v>350</v>
      </c>
      <c r="B8" t="s">
        <v>130</v>
      </c>
      <c r="C8">
        <v>85</v>
      </c>
      <c r="D8">
        <v>10</v>
      </c>
      <c r="E8">
        <v>8.9992759487213938</v>
      </c>
      <c r="F8">
        <v>8.9992759487213938</v>
      </c>
      <c r="G8">
        <v>8.9992759487213938</v>
      </c>
      <c r="H8">
        <v>8.9992759487213938</v>
      </c>
      <c r="I8">
        <v>8.9992759487213938</v>
      </c>
      <c r="J8">
        <v>8.9992759487213938</v>
      </c>
      <c r="K8">
        <v>8.9992759487213938</v>
      </c>
      <c r="L8">
        <v>8.9992759487213938</v>
      </c>
      <c r="M8">
        <v>0.18141898866595516</v>
      </c>
      <c r="N8">
        <v>35.452880839728117</v>
      </c>
      <c r="O8">
        <v>0.18141898866595516</v>
      </c>
      <c r="P8">
        <v>0.18141898866595516</v>
      </c>
      <c r="Q8">
        <v>0.18141898866595516</v>
      </c>
      <c r="R8">
        <v>35.452880839728117</v>
      </c>
      <c r="S8">
        <v>35.452880839728117</v>
      </c>
      <c r="T8">
        <v>8.9992759487213938</v>
      </c>
      <c r="U8">
        <v>8.9992759487213938</v>
      </c>
      <c r="V8">
        <v>8.9992759487213938</v>
      </c>
      <c r="W8">
        <v>0.18141898866595516</v>
      </c>
    </row>
    <row r="9" spans="1:23" ht="15" x14ac:dyDescent="0.25">
      <c r="A9" t="s">
        <v>58</v>
      </c>
      <c r="B9" t="s">
        <v>130</v>
      </c>
      <c r="C9">
        <v>70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ht="15" x14ac:dyDescent="0.25">
      <c r="A10" t="s">
        <v>60</v>
      </c>
      <c r="B10" t="s">
        <v>130</v>
      </c>
      <c r="C10">
        <v>60</v>
      </c>
      <c r="D10">
        <v>0.01</v>
      </c>
      <c r="E10">
        <v>8.9992759487213924E-3</v>
      </c>
      <c r="F10">
        <v>8.9992759487213924E-3</v>
      </c>
      <c r="G10">
        <v>8.9992759487213924E-3</v>
      </c>
      <c r="H10">
        <v>8.9992759487213924E-3</v>
      </c>
      <c r="I10">
        <v>8.9992759487213924E-3</v>
      </c>
      <c r="J10">
        <v>8.9992759487213924E-3</v>
      </c>
      <c r="K10">
        <v>8.9992759487213924E-3</v>
      </c>
      <c r="L10">
        <v>8.9992759487213924E-3</v>
      </c>
      <c r="M10">
        <v>1.044330199595275E-4</v>
      </c>
      <c r="N10">
        <v>3.5683824313193377E-2</v>
      </c>
      <c r="O10">
        <v>1.044330199595275E-4</v>
      </c>
      <c r="P10">
        <v>1.044330199595275E-4</v>
      </c>
      <c r="Q10">
        <v>1.044330199595275E-4</v>
      </c>
      <c r="R10">
        <v>3.5683824313193377E-2</v>
      </c>
      <c r="S10">
        <v>3.5683824313193377E-2</v>
      </c>
      <c r="T10">
        <v>8.9992759487213924E-3</v>
      </c>
      <c r="U10">
        <v>8.9992759487213924E-3</v>
      </c>
      <c r="V10">
        <v>8.9992759487213924E-3</v>
      </c>
      <c r="W10">
        <v>1.044330199595275E-4</v>
      </c>
    </row>
    <row r="11" spans="1:23" ht="15" x14ac:dyDescent="0.25">
      <c r="A11" t="s">
        <v>62</v>
      </c>
      <c r="B11" t="s">
        <v>130</v>
      </c>
      <c r="C11">
        <v>65</v>
      </c>
      <c r="D11">
        <v>0.1</v>
      </c>
      <c r="E11">
        <v>8.9992759487213941E-2</v>
      </c>
      <c r="F11">
        <v>8.9992759487213941E-2</v>
      </c>
      <c r="G11">
        <v>8.9992759487213941E-2</v>
      </c>
      <c r="H11">
        <v>8.9992759487213941E-2</v>
      </c>
      <c r="I11">
        <v>8.9992759487213941E-2</v>
      </c>
      <c r="J11">
        <v>8.9992759487213941E-2</v>
      </c>
      <c r="K11">
        <v>8.9992759487213941E-2</v>
      </c>
      <c r="L11">
        <v>8.9992759487213941E-2</v>
      </c>
      <c r="M11">
        <v>1.0443301995952754E-3</v>
      </c>
      <c r="N11">
        <v>0.35683824313193385</v>
      </c>
      <c r="O11">
        <v>1.0443301995952754E-3</v>
      </c>
      <c r="P11">
        <v>1.0443301995952754E-3</v>
      </c>
      <c r="Q11">
        <v>1.0443301995952754E-3</v>
      </c>
      <c r="R11">
        <v>0.35683824313193385</v>
      </c>
      <c r="S11">
        <v>0.35683824313193385</v>
      </c>
      <c r="T11">
        <v>8.9992759487213941E-2</v>
      </c>
      <c r="U11">
        <v>8.9992759487213941E-2</v>
      </c>
      <c r="V11">
        <v>8.9992759487213941E-2</v>
      </c>
      <c r="W11">
        <v>1.0443301995952754E-3</v>
      </c>
    </row>
    <row r="12" spans="1:23" ht="15" x14ac:dyDescent="0.25">
      <c r="A12" t="s">
        <v>64</v>
      </c>
      <c r="B12" t="s">
        <v>130</v>
      </c>
      <c r="C12">
        <v>55</v>
      </c>
      <c r="D12">
        <v>1</v>
      </c>
      <c r="E12">
        <v>0.89992759487213925</v>
      </c>
      <c r="F12">
        <v>0.89992759487213925</v>
      </c>
      <c r="G12">
        <v>0.89992759487213925</v>
      </c>
      <c r="H12">
        <v>0.89992759487213925</v>
      </c>
      <c r="I12">
        <v>0.89992759487213925</v>
      </c>
      <c r="J12">
        <v>0.89992759487213925</v>
      </c>
      <c r="K12">
        <v>0.89992759487213925</v>
      </c>
      <c r="L12">
        <v>0.89992759487213925</v>
      </c>
      <c r="M12">
        <v>1.0443301995952623E-2</v>
      </c>
      <c r="N12">
        <v>3.5683824313193382</v>
      </c>
      <c r="O12">
        <v>1.0443301995952623E-2</v>
      </c>
      <c r="P12">
        <v>1.0443301995952623E-2</v>
      </c>
      <c r="Q12">
        <v>1.0443301995952623E-2</v>
      </c>
      <c r="R12">
        <v>3.5683824313193382</v>
      </c>
      <c r="S12">
        <v>3.5683824313193382</v>
      </c>
      <c r="T12">
        <v>0.89992759487213925</v>
      </c>
      <c r="U12">
        <v>0.89992759487213925</v>
      </c>
      <c r="V12">
        <v>0.89992759487213925</v>
      </c>
      <c r="W12">
        <v>1.0443301995952623E-2</v>
      </c>
    </row>
    <row r="13" spans="1:23" ht="15" x14ac:dyDescent="0.25">
      <c r="A13" t="s">
        <v>785</v>
      </c>
      <c r="B13" t="s">
        <v>130</v>
      </c>
      <c r="C13">
        <v>50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ht="15" x14ac:dyDescent="0.25">
      <c r="A14" t="s">
        <v>72</v>
      </c>
      <c r="B14" t="s">
        <v>130</v>
      </c>
      <c r="C14">
        <v>200</v>
      </c>
      <c r="D14">
        <v>500</v>
      </c>
      <c r="E14">
        <v>449.96379743606963</v>
      </c>
      <c r="F14">
        <v>449.96379743606963</v>
      </c>
      <c r="G14">
        <v>449.96379743606963</v>
      </c>
      <c r="H14">
        <v>449.96379743606963</v>
      </c>
      <c r="I14">
        <v>449.96379743606963</v>
      </c>
      <c r="J14">
        <v>626.29032804831456</v>
      </c>
      <c r="K14">
        <v>626.29032804831456</v>
      </c>
      <c r="L14">
        <v>626.29032804831456</v>
      </c>
      <c r="M14">
        <v>6.1340588678456278</v>
      </c>
      <c r="N14">
        <v>2486.7579856657367</v>
      </c>
      <c r="O14">
        <v>6.1340588678456278</v>
      </c>
      <c r="P14">
        <v>6.1340588678456278</v>
      </c>
      <c r="Q14">
        <v>6.1340588678456278</v>
      </c>
      <c r="R14">
        <v>2486.7579856657367</v>
      </c>
      <c r="S14">
        <v>2486.7579856657367</v>
      </c>
      <c r="T14">
        <v>449.96379743606963</v>
      </c>
      <c r="U14">
        <v>449.96379743606963</v>
      </c>
      <c r="V14">
        <v>449.96379743606963</v>
      </c>
      <c r="W14">
        <v>6.1340588678456278</v>
      </c>
    </row>
    <row r="15" spans="1:23" ht="15" x14ac:dyDescent="0.25">
      <c r="A15" t="s">
        <v>74</v>
      </c>
      <c r="B15" t="s">
        <v>130</v>
      </c>
      <c r="C15">
        <v>304.09731205021058</v>
      </c>
      <c r="D15">
        <v>2300.0071184717308</v>
      </c>
      <c r="E15">
        <v>2069.8439447518563</v>
      </c>
      <c r="F15">
        <v>2069.8439447518563</v>
      </c>
      <c r="G15">
        <v>2069.8439447518563</v>
      </c>
      <c r="H15">
        <v>2069.8439447518563</v>
      </c>
      <c r="I15">
        <v>2069.8439447518563</v>
      </c>
      <c r="J15">
        <v>2070.2067962918532</v>
      </c>
      <c r="K15">
        <v>2070.2067962918536</v>
      </c>
      <c r="L15">
        <v>2070.2067962918536</v>
      </c>
      <c r="M15">
        <v>22.492670310239145</v>
      </c>
      <c r="N15">
        <v>8213.3449575081959</v>
      </c>
      <c r="O15">
        <v>25.076406850417953</v>
      </c>
      <c r="P15">
        <v>25.076406850417953</v>
      </c>
      <c r="Q15">
        <v>25.076406850417953</v>
      </c>
      <c r="R15">
        <v>8213.3449575081959</v>
      </c>
      <c r="S15">
        <v>8213.3449575081959</v>
      </c>
      <c r="T15">
        <v>2069.8439447518563</v>
      </c>
      <c r="U15">
        <v>2069.8439447518563</v>
      </c>
      <c r="V15">
        <v>2069.8439447518563</v>
      </c>
      <c r="W15">
        <v>25.076406850417953</v>
      </c>
    </row>
    <row r="16" spans="1:23" ht="15" x14ac:dyDescent="0.25">
      <c r="A16" t="s">
        <v>76</v>
      </c>
      <c r="B16" t="s">
        <v>130</v>
      </c>
      <c r="C16">
        <v>155</v>
      </c>
      <c r="D16">
        <v>0.1</v>
      </c>
      <c r="E16">
        <v>8.9992759487213941E-2</v>
      </c>
      <c r="F16">
        <v>8.9992759487213941E-2</v>
      </c>
      <c r="G16">
        <v>8.9992759487213941E-2</v>
      </c>
      <c r="H16">
        <v>8.9992759487213941E-2</v>
      </c>
      <c r="I16">
        <v>8.9992759487213941E-2</v>
      </c>
      <c r="J16">
        <v>8.9992759487213941E-2</v>
      </c>
      <c r="K16">
        <v>8.9992759487213941E-2</v>
      </c>
      <c r="L16">
        <v>8.9992759487213941E-2</v>
      </c>
      <c r="M16">
        <v>1.1060632861127188E-4</v>
      </c>
      <c r="N16">
        <v>0.35963919824934831</v>
      </c>
      <c r="O16">
        <v>1.1060632861127188E-4</v>
      </c>
      <c r="P16">
        <v>1.1060632861127188E-4</v>
      </c>
      <c r="Q16">
        <v>1.1060632861127188E-4</v>
      </c>
      <c r="R16">
        <v>0.35963919824934831</v>
      </c>
      <c r="S16">
        <v>0.35963919824934831</v>
      </c>
      <c r="T16">
        <v>8.9992759487213941E-2</v>
      </c>
      <c r="U16">
        <v>8.9992759487213941E-2</v>
      </c>
      <c r="V16">
        <v>8.9992759487213941E-2</v>
      </c>
      <c r="W16">
        <v>1.1060632861127188E-4</v>
      </c>
    </row>
    <row r="17" spans="1:23" ht="15" x14ac:dyDescent="0.25">
      <c r="A17" t="s">
        <v>78</v>
      </c>
      <c r="B17" t="s">
        <v>130</v>
      </c>
      <c r="C17">
        <v>110</v>
      </c>
      <c r="D17">
        <v>1</v>
      </c>
      <c r="E17">
        <v>0.89992759487213925</v>
      </c>
      <c r="F17">
        <v>0.89992759487213925</v>
      </c>
      <c r="G17">
        <v>0.89992759487213925</v>
      </c>
      <c r="H17">
        <v>0.89992759487213925</v>
      </c>
      <c r="I17">
        <v>0.89992759487213925</v>
      </c>
      <c r="J17">
        <v>0.89992759487213925</v>
      </c>
      <c r="K17">
        <v>0.89992759487213925</v>
      </c>
      <c r="L17">
        <v>0.89992759487213925</v>
      </c>
      <c r="M17">
        <v>6.6625413248345686E-2</v>
      </c>
      <c r="N17">
        <v>3.3998216493955491</v>
      </c>
      <c r="O17">
        <v>6.6625413248345686E-2</v>
      </c>
      <c r="P17">
        <v>6.6625413248345686E-2</v>
      </c>
      <c r="Q17">
        <v>6.6625413248345686E-2</v>
      </c>
      <c r="R17">
        <v>3.3998216493955491</v>
      </c>
      <c r="S17">
        <v>3.3998216493955491</v>
      </c>
      <c r="T17">
        <v>0.89992759487213925</v>
      </c>
      <c r="U17">
        <v>0.89992759487213925</v>
      </c>
      <c r="V17">
        <v>0.89992759487213925</v>
      </c>
      <c r="W17">
        <v>6.6625413248345686E-2</v>
      </c>
    </row>
    <row r="18" spans="1:23" ht="15" x14ac:dyDescent="0.25">
      <c r="A18" t="s">
        <v>786</v>
      </c>
      <c r="B18" t="s">
        <v>130</v>
      </c>
      <c r="C18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ht="15" x14ac:dyDescent="0.25">
      <c r="A19" t="s">
        <v>82</v>
      </c>
      <c r="B19" t="s">
        <v>130</v>
      </c>
      <c r="C19">
        <v>25</v>
      </c>
      <c r="D19">
        <v>5</v>
      </c>
      <c r="E19">
        <v>4.4996379743606969</v>
      </c>
      <c r="F19">
        <v>4.4996379743606969</v>
      </c>
      <c r="G19">
        <v>4.4996379743606969</v>
      </c>
      <c r="H19">
        <v>4.4996379743606969</v>
      </c>
      <c r="I19">
        <v>4.4996379743606969</v>
      </c>
      <c r="J19">
        <v>4.4996379743606969</v>
      </c>
      <c r="K19">
        <v>4.4996379743606969</v>
      </c>
      <c r="L19">
        <v>4.4996379743606969</v>
      </c>
      <c r="M19">
        <v>4.8144091854859426E-2</v>
      </c>
      <c r="N19">
        <v>17.854119621876006</v>
      </c>
      <c r="O19">
        <v>4.8144091854859426E-2</v>
      </c>
      <c r="P19">
        <v>4.8144091854859426E-2</v>
      </c>
      <c r="Q19">
        <v>4.8144091854859426E-2</v>
      </c>
      <c r="R19">
        <v>17.854119621876006</v>
      </c>
      <c r="S19">
        <v>17.854119621876006</v>
      </c>
      <c r="T19">
        <v>4.4996379743606969</v>
      </c>
      <c r="U19">
        <v>4.4996379743606969</v>
      </c>
      <c r="V19">
        <v>4.4996379743606969</v>
      </c>
      <c r="W19">
        <v>4.8144091854859426E-2</v>
      </c>
    </row>
    <row r="20" spans="1:23" ht="15" x14ac:dyDescent="0.25">
      <c r="A20" t="s">
        <v>84</v>
      </c>
      <c r="B20" t="s">
        <v>130</v>
      </c>
      <c r="C20">
        <v>15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ht="15" x14ac:dyDescent="0.25">
      <c r="A21" t="s">
        <v>86</v>
      </c>
      <c r="B21" t="s">
        <v>130</v>
      </c>
      <c r="C21">
        <v>5</v>
      </c>
      <c r="D21">
        <v>50</v>
      </c>
      <c r="E21">
        <v>44.996379743606965</v>
      </c>
      <c r="F21">
        <v>44.996379743606965</v>
      </c>
      <c r="G21">
        <v>44.996379743606965</v>
      </c>
      <c r="H21">
        <v>44.996379743606965</v>
      </c>
      <c r="I21">
        <v>44.996379743606965</v>
      </c>
      <c r="J21">
        <v>44.996379743606965</v>
      </c>
      <c r="K21">
        <v>44.996379743606965</v>
      </c>
      <c r="L21">
        <v>44.996379743606965</v>
      </c>
      <c r="M21">
        <v>0.96292252651318933</v>
      </c>
      <c r="N21">
        <v>177.09675139488829</v>
      </c>
      <c r="O21">
        <v>0.96292252651318933</v>
      </c>
      <c r="P21">
        <v>0.96292252651318933</v>
      </c>
      <c r="Q21">
        <v>0.96292252651318933</v>
      </c>
      <c r="R21">
        <v>177.09675139488829</v>
      </c>
      <c r="S21">
        <v>177.09675139488829</v>
      </c>
      <c r="T21">
        <v>44.996379743606965</v>
      </c>
      <c r="U21">
        <v>44.996379743606965</v>
      </c>
      <c r="V21">
        <v>44.996379743606965</v>
      </c>
      <c r="W21">
        <v>0.96292252651318933</v>
      </c>
    </row>
    <row r="22" spans="1:23" ht="15" x14ac:dyDescent="0.25">
      <c r="A22" t="s">
        <v>469</v>
      </c>
      <c r="B22" t="s">
        <v>130</v>
      </c>
      <c r="C22">
        <v>75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ht="15" x14ac:dyDescent="0.25">
      <c r="A23" t="s">
        <v>89</v>
      </c>
      <c r="B23" t="s">
        <v>130</v>
      </c>
      <c r="C23">
        <v>116.66906099578843</v>
      </c>
      <c r="D23">
        <v>144.2517256636358</v>
      </c>
      <c r="E23">
        <v>161.4848881576373</v>
      </c>
      <c r="F23">
        <v>161.4848881576373</v>
      </c>
      <c r="G23">
        <v>161.4848881576373</v>
      </c>
      <c r="H23">
        <v>161.4848881576373</v>
      </c>
      <c r="I23">
        <v>161.4848881576373</v>
      </c>
      <c r="J23">
        <v>376.46785543046389</v>
      </c>
      <c r="K23">
        <v>364.93447071006119</v>
      </c>
      <c r="L23">
        <v>364.93447071006119</v>
      </c>
      <c r="M23">
        <v>6.247008638206335</v>
      </c>
      <c r="N23">
        <v>1441.9216478029239</v>
      </c>
      <c r="O23">
        <v>6.2681505607573555</v>
      </c>
      <c r="P23">
        <v>6.2681505607573555</v>
      </c>
      <c r="Q23">
        <v>6.2681505607573555</v>
      </c>
      <c r="R23">
        <v>1441.9216478029239</v>
      </c>
      <c r="S23">
        <v>1441.9216478029239</v>
      </c>
      <c r="T23">
        <v>161.4848881576373</v>
      </c>
      <c r="U23">
        <v>161.4848881576373</v>
      </c>
      <c r="V23">
        <v>161.4848881576373</v>
      </c>
      <c r="W23">
        <v>6.2681505607573555</v>
      </c>
    </row>
    <row r="24" spans="1:23" ht="15" x14ac:dyDescent="0.25">
      <c r="A24" t="s">
        <v>93</v>
      </c>
      <c r="B24" t="s">
        <v>130</v>
      </c>
      <c r="C24">
        <v>0.92014853857711676</v>
      </c>
      <c r="D24">
        <v>0.14305230645989667</v>
      </c>
      <c r="E24">
        <v>2.5252812538375347E-2</v>
      </c>
      <c r="F24">
        <v>2.5252812538375347E-2</v>
      </c>
      <c r="G24">
        <v>2.5252812538375347E-2</v>
      </c>
      <c r="H24">
        <v>2.5252812538375347E-2</v>
      </c>
      <c r="I24">
        <v>2.5252812538375347E-2</v>
      </c>
      <c r="J24">
        <v>5.68467102375248E-2</v>
      </c>
      <c r="K24">
        <v>3.8292706710506152</v>
      </c>
      <c r="L24">
        <v>3.8292706710506152</v>
      </c>
      <c r="M24">
        <v>4.0972237941266868E-3</v>
      </c>
      <c r="N24">
        <v>15.337772835669089</v>
      </c>
      <c r="O24">
        <v>8.9714517273503604E-4</v>
      </c>
      <c r="P24">
        <v>8.9714517273503604E-4</v>
      </c>
      <c r="Q24">
        <v>8.9714517273503604E-4</v>
      </c>
      <c r="R24">
        <v>15.337772835669089</v>
      </c>
      <c r="S24">
        <v>15.337772835669089</v>
      </c>
      <c r="T24">
        <v>2.5252812538375347E-2</v>
      </c>
      <c r="U24">
        <v>2.5252812538375347E-2</v>
      </c>
      <c r="V24">
        <v>2.5252812538375347E-2</v>
      </c>
      <c r="W24">
        <v>8.9714517273503604E-4</v>
      </c>
    </row>
    <row r="25" spans="1:23" x14ac:dyDescent="0.35">
      <c r="A25" t="s">
        <v>363</v>
      </c>
      <c r="B25" t="s">
        <v>130</v>
      </c>
      <c r="C25">
        <v>1.4969929341753669</v>
      </c>
      <c r="D25">
        <v>15.931114371957731</v>
      </c>
      <c r="E25">
        <v>72.170681506377889</v>
      </c>
      <c r="F25">
        <v>72.170681506377889</v>
      </c>
      <c r="G25">
        <v>72.170681506377889</v>
      </c>
      <c r="H25">
        <v>72.170681506377889</v>
      </c>
      <c r="I25">
        <v>72.170681506377889</v>
      </c>
      <c r="J25">
        <v>5.8126750474732809</v>
      </c>
      <c r="K25">
        <v>3.8076494218381511</v>
      </c>
      <c r="L25">
        <v>3.8076494218381511</v>
      </c>
      <c r="M25">
        <v>3.731496433401388</v>
      </c>
      <c r="N25">
        <v>4.03610838714844</v>
      </c>
      <c r="O25">
        <v>4.3860000000000001</v>
      </c>
      <c r="P25">
        <v>4.3860000000000001</v>
      </c>
      <c r="Q25">
        <v>4.3860000000000001</v>
      </c>
      <c r="R25">
        <v>4.03610838714844</v>
      </c>
      <c r="S25">
        <v>4.03610838714844</v>
      </c>
      <c r="T25">
        <v>72.170681506377889</v>
      </c>
      <c r="U25">
        <v>72.170681506377889</v>
      </c>
      <c r="V25">
        <v>72.170681506377889</v>
      </c>
      <c r="W25">
        <v>3.5294155506867355</v>
      </c>
    </row>
    <row r="26" spans="1:23" x14ac:dyDescent="0.35">
      <c r="A26" t="s">
        <v>95</v>
      </c>
      <c r="B26" t="s">
        <v>130</v>
      </c>
      <c r="C26">
        <v>135</v>
      </c>
      <c r="D26">
        <v>135</v>
      </c>
      <c r="E26">
        <v>50</v>
      </c>
      <c r="F26">
        <v>50</v>
      </c>
      <c r="G26">
        <v>50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50</v>
      </c>
      <c r="N26">
        <v>50</v>
      </c>
      <c r="O26">
        <v>50</v>
      </c>
      <c r="P26">
        <v>50</v>
      </c>
      <c r="Q26">
        <v>50</v>
      </c>
      <c r="R26">
        <v>50</v>
      </c>
      <c r="S26">
        <v>50</v>
      </c>
      <c r="T26">
        <v>50</v>
      </c>
      <c r="U26">
        <v>50</v>
      </c>
      <c r="V26">
        <v>50</v>
      </c>
      <c r="W26">
        <v>50</v>
      </c>
    </row>
    <row r="27" spans="1:23" x14ac:dyDescent="0.35">
      <c r="A27" t="s">
        <v>97</v>
      </c>
      <c r="B27" t="s">
        <v>130</v>
      </c>
      <c r="C27">
        <v>145</v>
      </c>
      <c r="D27">
        <v>145</v>
      </c>
      <c r="E27">
        <v>130.48950125646019</v>
      </c>
      <c r="F27">
        <v>130.48950125646019</v>
      </c>
      <c r="G27">
        <v>130.48950125646019</v>
      </c>
      <c r="H27">
        <v>130.48950125646019</v>
      </c>
      <c r="I27">
        <v>130.48950125646019</v>
      </c>
      <c r="J27">
        <v>130.48950125646019</v>
      </c>
      <c r="K27">
        <v>130.48950125646019</v>
      </c>
      <c r="L27">
        <v>130.48950125646019</v>
      </c>
      <c r="M27">
        <v>130.48950125646019</v>
      </c>
      <c r="N27">
        <v>130.48950125646019</v>
      </c>
      <c r="O27">
        <v>130.48950125646019</v>
      </c>
      <c r="P27">
        <v>130.48950125646019</v>
      </c>
      <c r="Q27">
        <v>130.48950125646019</v>
      </c>
      <c r="R27">
        <v>130.48950125646019</v>
      </c>
      <c r="S27">
        <v>130.48950125646019</v>
      </c>
      <c r="T27">
        <v>130.48950125646019</v>
      </c>
      <c r="U27">
        <v>130.48950125646019</v>
      </c>
      <c r="V27">
        <v>130.48950125646019</v>
      </c>
      <c r="W27">
        <v>130.48950125646019</v>
      </c>
    </row>
    <row r="28" spans="1:23" x14ac:dyDescent="0.35">
      <c r="A28" t="s">
        <v>99</v>
      </c>
      <c r="B28" t="s">
        <v>130</v>
      </c>
      <c r="C28">
        <v>205</v>
      </c>
      <c r="D28">
        <v>205</v>
      </c>
      <c r="E28">
        <v>184.48515694878856</v>
      </c>
      <c r="F28">
        <v>184.48515694878856</v>
      </c>
      <c r="G28">
        <v>184.48515694878856</v>
      </c>
      <c r="H28">
        <v>184.48515694878856</v>
      </c>
      <c r="I28">
        <v>184.48515694878856</v>
      </c>
      <c r="J28">
        <v>184.48515694878856</v>
      </c>
      <c r="K28">
        <v>184.48515694878856</v>
      </c>
      <c r="L28">
        <v>184.48515694878856</v>
      </c>
      <c r="M28">
        <v>184.48515694878856</v>
      </c>
      <c r="N28">
        <v>184.48515694878856</v>
      </c>
      <c r="O28">
        <v>184.48515694878856</v>
      </c>
      <c r="P28">
        <v>184.48515694878856</v>
      </c>
      <c r="Q28">
        <v>184.48515694878856</v>
      </c>
      <c r="R28">
        <v>184.48515694878856</v>
      </c>
      <c r="S28">
        <v>184.48515694878856</v>
      </c>
      <c r="T28">
        <v>184.48515694878856</v>
      </c>
      <c r="U28">
        <v>184.48515694878856</v>
      </c>
      <c r="V28">
        <v>184.48515694878856</v>
      </c>
      <c r="W28">
        <v>184.48515694878856</v>
      </c>
    </row>
    <row r="29" spans="1:23" x14ac:dyDescent="0.35">
      <c r="A29" t="s">
        <v>101</v>
      </c>
      <c r="B29" t="s">
        <v>130</v>
      </c>
      <c r="C29">
        <v>95</v>
      </c>
      <c r="D29">
        <v>95</v>
      </c>
      <c r="E29">
        <v>85.493121512853236</v>
      </c>
      <c r="F29">
        <v>85.493121512853236</v>
      </c>
      <c r="G29">
        <v>85.493121512853236</v>
      </c>
      <c r="H29">
        <v>85.493121512853236</v>
      </c>
      <c r="I29">
        <v>85.493121512853236</v>
      </c>
      <c r="J29">
        <v>85.493121512853236</v>
      </c>
      <c r="K29">
        <v>85.493121512853236</v>
      </c>
      <c r="L29">
        <v>85.493121512853236</v>
      </c>
      <c r="M29">
        <v>85.493121512853236</v>
      </c>
      <c r="N29">
        <v>85.493121512853236</v>
      </c>
      <c r="O29">
        <v>85.493121512853236</v>
      </c>
      <c r="P29">
        <v>85.493121512853236</v>
      </c>
      <c r="Q29">
        <v>85.493121512853236</v>
      </c>
      <c r="R29">
        <v>85.493121512853236</v>
      </c>
      <c r="S29">
        <v>85.493121512853236</v>
      </c>
      <c r="T29">
        <v>85.493121512853236</v>
      </c>
      <c r="U29">
        <v>85.493121512853236</v>
      </c>
      <c r="V29">
        <v>85.493121512853236</v>
      </c>
      <c r="W29">
        <v>85.493121512853236</v>
      </c>
    </row>
    <row r="30" spans="1:23" x14ac:dyDescent="0.35">
      <c r="A30" t="s">
        <v>103</v>
      </c>
      <c r="B30" t="s">
        <v>130</v>
      </c>
      <c r="C30">
        <v>165</v>
      </c>
      <c r="D30">
        <v>165</v>
      </c>
      <c r="E30">
        <v>148.488053153903</v>
      </c>
      <c r="F30">
        <v>148.488053153903</v>
      </c>
      <c r="G30">
        <v>148.488053153903</v>
      </c>
      <c r="H30">
        <v>148.488053153903</v>
      </c>
      <c r="I30">
        <v>148.488053153903</v>
      </c>
      <c r="J30">
        <v>148.488053153903</v>
      </c>
      <c r="K30">
        <v>148.488053153903</v>
      </c>
      <c r="L30">
        <v>148.488053153903</v>
      </c>
      <c r="M30">
        <v>22.273207973085452</v>
      </c>
      <c r="N30">
        <v>527.13258869635558</v>
      </c>
      <c r="O30">
        <v>22.273207973085452</v>
      </c>
      <c r="P30">
        <v>22.273207973085452</v>
      </c>
      <c r="Q30">
        <v>22.273207973085452</v>
      </c>
      <c r="R30">
        <v>527.13258869635558</v>
      </c>
      <c r="S30">
        <v>527.13258869635558</v>
      </c>
      <c r="T30">
        <v>148.488053153903</v>
      </c>
      <c r="U30">
        <v>148.488053153903</v>
      </c>
      <c r="V30">
        <v>148.488053153903</v>
      </c>
      <c r="W30">
        <v>22.273207973085452</v>
      </c>
    </row>
    <row r="31" spans="1:23" x14ac:dyDescent="0.35">
      <c r="A31" t="s">
        <v>105</v>
      </c>
      <c r="B31" t="s">
        <v>787</v>
      </c>
      <c r="C31">
        <v>175</v>
      </c>
      <c r="D31">
        <v>175</v>
      </c>
      <c r="E31">
        <v>157.48732910262439</v>
      </c>
      <c r="F31">
        <v>157.48732910262439</v>
      </c>
      <c r="G31">
        <v>157.48732910262439</v>
      </c>
      <c r="H31">
        <v>157.48732910262439</v>
      </c>
      <c r="I31">
        <v>157.48732910262439</v>
      </c>
      <c r="J31">
        <v>157.48732910262439</v>
      </c>
      <c r="K31">
        <v>157.48732910262439</v>
      </c>
      <c r="L31">
        <v>157.48732910262439</v>
      </c>
      <c r="M31">
        <v>157.48732910262439</v>
      </c>
      <c r="N31">
        <v>157.48732910262439</v>
      </c>
      <c r="O31">
        <v>157.48732910262439</v>
      </c>
      <c r="P31">
        <v>157.48732910262439</v>
      </c>
      <c r="Q31">
        <v>157.48732910262439</v>
      </c>
      <c r="R31">
        <v>157.48732910262439</v>
      </c>
      <c r="S31">
        <v>157.48732910262439</v>
      </c>
      <c r="T31">
        <v>157.48732910262439</v>
      </c>
      <c r="U31">
        <v>157.48732910262439</v>
      </c>
      <c r="V31">
        <v>157.48732910262439</v>
      </c>
      <c r="W31">
        <v>157.48732910262439</v>
      </c>
    </row>
    <row r="32" spans="1:23" x14ac:dyDescent="0.35">
      <c r="A32" t="s">
        <v>109</v>
      </c>
      <c r="B32" t="s">
        <v>130</v>
      </c>
      <c r="C32">
        <v>225</v>
      </c>
      <c r="D32">
        <v>120</v>
      </c>
      <c r="E32">
        <v>308.5802093692327</v>
      </c>
      <c r="F32">
        <v>308.5802093692327</v>
      </c>
      <c r="G32">
        <v>308.5802093692327</v>
      </c>
      <c r="H32">
        <v>308.5802093692327</v>
      </c>
      <c r="I32">
        <v>308.5802093692327</v>
      </c>
      <c r="J32">
        <v>308.5802093692327</v>
      </c>
      <c r="K32">
        <v>308.5802093692327</v>
      </c>
      <c r="L32">
        <v>308.5802093692327</v>
      </c>
      <c r="M32">
        <v>5.1293894470653854</v>
      </c>
      <c r="N32">
        <v>1207.9898318339649</v>
      </c>
      <c r="O32">
        <v>5.1293894470653854</v>
      </c>
      <c r="P32">
        <v>5.1293894470653854</v>
      </c>
      <c r="Q32">
        <v>5.1293894470653854</v>
      </c>
      <c r="R32">
        <v>1207.9898318339649</v>
      </c>
      <c r="S32">
        <v>1207.9898318339649</v>
      </c>
      <c r="T32">
        <v>308.5802093692327</v>
      </c>
      <c r="U32">
        <v>308.5802093692327</v>
      </c>
      <c r="V32">
        <v>308.5802093692327</v>
      </c>
      <c r="W32">
        <v>5.1293894470653854</v>
      </c>
    </row>
    <row r="33" spans="1:23" x14ac:dyDescent="0.35">
      <c r="A33" t="s">
        <v>107</v>
      </c>
      <c r="B33" t="s">
        <v>788</v>
      </c>
      <c r="C33">
        <v>7</v>
      </c>
      <c r="D33">
        <v>7</v>
      </c>
      <c r="E33">
        <v>6.2994931641049741</v>
      </c>
      <c r="F33">
        <v>6.2994931641049741</v>
      </c>
      <c r="G33">
        <v>6.2994931641049741</v>
      </c>
      <c r="H33">
        <v>6.2994931641049741</v>
      </c>
      <c r="I33">
        <v>6.2994931641049741</v>
      </c>
      <c r="J33">
        <v>6.2994931641049741</v>
      </c>
      <c r="K33">
        <v>6.2994931641049741</v>
      </c>
      <c r="L33">
        <v>6.2994931641049741</v>
      </c>
      <c r="M33">
        <v>6.2994931641049741</v>
      </c>
      <c r="N33">
        <v>6.2994931641049741</v>
      </c>
      <c r="O33">
        <v>6.2994931641049741</v>
      </c>
      <c r="P33">
        <v>6.2994931641049741</v>
      </c>
      <c r="Q33">
        <v>6.2994931641049741</v>
      </c>
      <c r="R33">
        <v>6.2994931641049741</v>
      </c>
      <c r="S33">
        <v>6.2994931641049741</v>
      </c>
      <c r="T33">
        <v>6.2994931641049741</v>
      </c>
      <c r="U33">
        <v>6.2994931641049741</v>
      </c>
      <c r="V33">
        <v>6.2994931641049741</v>
      </c>
      <c r="W33">
        <v>6.2994931641049741</v>
      </c>
    </row>
    <row r="34" spans="1:23" x14ac:dyDescent="0.35">
      <c r="A34" t="s">
        <v>663</v>
      </c>
      <c r="B34" t="s">
        <v>789</v>
      </c>
      <c r="C34">
        <v>8</v>
      </c>
      <c r="D34">
        <v>7</v>
      </c>
      <c r="E34">
        <v>8.0251657076477336</v>
      </c>
      <c r="F34">
        <v>8.0251657076477336</v>
      </c>
      <c r="G34">
        <v>8.0251657076477336</v>
      </c>
      <c r="H34">
        <v>8.0251657076477336</v>
      </c>
      <c r="I34">
        <v>8.0251657076477336</v>
      </c>
      <c r="J34">
        <v>8.0251657076477336</v>
      </c>
      <c r="K34">
        <v>8.0251657076477336</v>
      </c>
      <c r="L34">
        <v>8.0251657076477336</v>
      </c>
      <c r="M34">
        <v>6.4403084585314447</v>
      </c>
      <c r="N34">
        <v>8.3906842238575443</v>
      </c>
      <c r="O34">
        <v>6.4403084585314447</v>
      </c>
      <c r="P34">
        <v>6.4403084585314447</v>
      </c>
      <c r="Q34">
        <v>6.4403084585314447</v>
      </c>
      <c r="R34">
        <v>8.3906842238575443</v>
      </c>
      <c r="S34">
        <v>8.3906842238575443</v>
      </c>
      <c r="T34">
        <v>8.0251657076477336</v>
      </c>
      <c r="U34">
        <v>8.0251657076477336</v>
      </c>
      <c r="V34">
        <v>8.0251657076477336</v>
      </c>
      <c r="W34">
        <v>6.4403084585314447</v>
      </c>
    </row>
  </sheetData>
  <pageMargins left="0.7" right="0.7" top="0.75" bottom="0.75" header="0.3" footer="0.3"/>
  <pageSetup orientation="portrait" r:id="rId1"/>
  <headerFooter>
    <oddFooter>&amp;CGE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Network_Drawing</vt:lpstr>
      <vt:lpstr>Network_Info</vt:lpstr>
      <vt:lpstr>unitop_input</vt:lpstr>
      <vt:lpstr>unitop_output</vt:lpstr>
      <vt:lpstr>unitop_output_std</vt:lpstr>
      <vt:lpstr>MassBalance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Kashyap, Sudhanshu (GE Power)</dc:creator>
  <cp:lastModifiedBy>Vineeta Kohli</cp:lastModifiedBy>
  <dcterms:created xsi:type="dcterms:W3CDTF">2018-04-21T02:23:10Z</dcterms:created>
  <dcterms:modified xsi:type="dcterms:W3CDTF">2018-06-08T12:26:40Z</dcterms:modified>
</cp:coreProperties>
</file>