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Mehrdad\PhD Project\Common works with Wendy\Manuscript\Adsorption data\"/>
    </mc:Choice>
  </mc:AlternateContent>
  <bookViews>
    <workbookView xWindow="0" yWindow="0" windowWidth="28800" windowHeight="14235" tabRatio="500"/>
  </bookViews>
  <sheets>
    <sheet name="77K N2" sheetId="1" r:id="rId1"/>
    <sheet name="298K N2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5" i="1" l="1"/>
  <c r="F75" i="1"/>
  <c r="D75" i="1"/>
  <c r="B75" i="1"/>
  <c r="AO70" i="1" l="1"/>
  <c r="AN52" i="1"/>
  <c r="AO52" i="1"/>
  <c r="AP52" i="1"/>
  <c r="AR52" i="1" s="1"/>
  <c r="AQ52" i="1"/>
  <c r="AN53" i="1"/>
  <c r="AO53" i="1" s="1"/>
  <c r="AR53" i="1" s="1"/>
  <c r="AP53" i="1"/>
  <c r="AQ53" i="1"/>
  <c r="AN54" i="1"/>
  <c r="AO54" i="1"/>
  <c r="AR54" i="1" s="1"/>
  <c r="AP54" i="1"/>
  <c r="AQ54" i="1"/>
  <c r="AR55" i="1"/>
  <c r="AR56" i="1"/>
  <c r="AR57" i="1"/>
  <c r="AR58" i="1"/>
  <c r="AQ55" i="1"/>
  <c r="AQ56" i="1"/>
  <c r="AQ57" i="1"/>
  <c r="AQ58" i="1"/>
  <c r="AP55" i="1"/>
  <c r="AP56" i="1"/>
  <c r="AP57" i="1"/>
  <c r="AP58" i="1"/>
  <c r="AO55" i="1"/>
  <c r="AO56" i="1"/>
  <c r="AO57" i="1"/>
  <c r="AO58" i="1"/>
  <c r="AN55" i="1"/>
  <c r="AN56" i="1"/>
  <c r="AN57" i="1"/>
  <c r="AN58" i="1"/>
  <c r="AP70" i="1"/>
  <c r="AG70" i="1"/>
  <c r="AH70" i="1" s="1"/>
  <c r="AF54" i="1"/>
  <c r="AG54" i="1"/>
  <c r="AJ54" i="1" s="1"/>
  <c r="AH54" i="1"/>
  <c r="AI54" i="1"/>
  <c r="L53" i="1"/>
  <c r="AJ55" i="1"/>
  <c r="AJ56" i="1"/>
  <c r="AJ57" i="1"/>
  <c r="AJ58" i="1"/>
  <c r="AJ59" i="1"/>
  <c r="AJ60" i="1"/>
  <c r="AJ61" i="1"/>
  <c r="AI55" i="1"/>
  <c r="AI56" i="1"/>
  <c r="AI57" i="1"/>
  <c r="AI58" i="1"/>
  <c r="AI59" i="1"/>
  <c r="AI60" i="1"/>
  <c r="AI61" i="1"/>
  <c r="AH55" i="1"/>
  <c r="AH56" i="1"/>
  <c r="AH57" i="1"/>
  <c r="AH58" i="1"/>
  <c r="AH59" i="1"/>
  <c r="AH60" i="1"/>
  <c r="AH61" i="1"/>
  <c r="AF55" i="1"/>
  <c r="AF56" i="1"/>
  <c r="AF57" i="1"/>
  <c r="AF58" i="1"/>
  <c r="AF59" i="1"/>
  <c r="AG59" i="1" s="1"/>
  <c r="AF60" i="1"/>
  <c r="AG60" i="1" s="1"/>
  <c r="AF61" i="1"/>
  <c r="AG55" i="1"/>
  <c r="AG56" i="1"/>
  <c r="AG57" i="1"/>
  <c r="AG58" i="1"/>
  <c r="AG61" i="1"/>
  <c r="X73" i="1"/>
  <c r="O13" i="1"/>
  <c r="O14" i="1"/>
  <c r="O15" i="1"/>
  <c r="O16" i="1"/>
  <c r="O17" i="1"/>
  <c r="O18" i="1"/>
  <c r="O19" i="1"/>
  <c r="Y73" i="1" l="1"/>
  <c r="Z49" i="1"/>
  <c r="Z50" i="1"/>
  <c r="Z51" i="1"/>
  <c r="Z52" i="1"/>
  <c r="Z53" i="1"/>
  <c r="Z54" i="1"/>
  <c r="Z55" i="1"/>
  <c r="Z56" i="1"/>
  <c r="Z57" i="1"/>
  <c r="Z58" i="1"/>
  <c r="Z59" i="1"/>
  <c r="Y49" i="1"/>
  <c r="Y50" i="1"/>
  <c r="Y51" i="1"/>
  <c r="Y52" i="1"/>
  <c r="Y53" i="1"/>
  <c r="Y54" i="1"/>
  <c r="Y55" i="1"/>
  <c r="Y56" i="1"/>
  <c r="Y57" i="1"/>
  <c r="Y58" i="1"/>
  <c r="Y59" i="1"/>
  <c r="W49" i="1"/>
  <c r="X49" i="1" s="1"/>
  <c r="AA49" i="1" s="1"/>
  <c r="W50" i="1"/>
  <c r="X50" i="1" s="1"/>
  <c r="AA50" i="1" s="1"/>
  <c r="W51" i="1"/>
  <c r="X51" i="1" s="1"/>
  <c r="AA51" i="1" s="1"/>
  <c r="W52" i="1"/>
  <c r="X52" i="1" s="1"/>
  <c r="AA52" i="1" s="1"/>
  <c r="W53" i="1"/>
  <c r="X53" i="1" s="1"/>
  <c r="AA53" i="1" s="1"/>
  <c r="W54" i="1"/>
  <c r="X54" i="1" s="1"/>
  <c r="AA54" i="1" s="1"/>
  <c r="W55" i="1"/>
  <c r="X55" i="1" s="1"/>
  <c r="AA55" i="1" s="1"/>
  <c r="W56" i="1"/>
  <c r="X56" i="1" s="1"/>
  <c r="AA56" i="1" s="1"/>
  <c r="W57" i="1"/>
  <c r="X57" i="1" s="1"/>
  <c r="AA57" i="1" s="1"/>
  <c r="W58" i="1"/>
  <c r="X58" i="1" s="1"/>
  <c r="AA58" i="1" s="1"/>
  <c r="W59" i="1"/>
  <c r="X59" i="1" s="1"/>
  <c r="AA59" i="1" s="1"/>
  <c r="M53" i="1"/>
  <c r="N13" i="1"/>
  <c r="N14" i="1"/>
  <c r="N15" i="1"/>
  <c r="N16" i="1"/>
  <c r="N17" i="1"/>
  <c r="N18" i="1"/>
  <c r="N19" i="1"/>
  <c r="M13" i="1"/>
  <c r="P13" i="1" s="1"/>
  <c r="L13" i="1"/>
  <c r="L14" i="1"/>
  <c r="M14" i="1" s="1"/>
  <c r="L15" i="1"/>
  <c r="M15" i="1" s="1"/>
  <c r="L16" i="1"/>
  <c r="M16" i="1" s="1"/>
  <c r="L17" i="1"/>
  <c r="M17" i="1" s="1"/>
  <c r="P17" i="1" s="1"/>
  <c r="L18" i="1"/>
  <c r="M18" i="1" s="1"/>
  <c r="P18" i="1" s="1"/>
  <c r="L19" i="1"/>
  <c r="M19" i="1" s="1"/>
  <c r="P19" i="1" s="1"/>
  <c r="P16" i="1" l="1"/>
  <c r="P15" i="1"/>
  <c r="P14" i="1"/>
</calcChain>
</file>

<file path=xl/sharedStrings.xml><?xml version="1.0" encoding="utf-8"?>
<sst xmlns="http://schemas.openxmlformats.org/spreadsheetml/2006/main" count="64" uniqueCount="19">
  <si>
    <t>Cr</t>
  </si>
  <si>
    <t>Mn</t>
  </si>
  <si>
    <t>Fe</t>
  </si>
  <si>
    <t>Cu</t>
  </si>
  <si>
    <t>mbar</t>
  </si>
  <si>
    <t>mmol/g</t>
  </si>
  <si>
    <t>P/(p0-P)</t>
  </si>
  <si>
    <t>p/P0</t>
  </si>
  <si>
    <t>N</t>
  </si>
  <si>
    <t>1/N</t>
  </si>
  <si>
    <t>P/N*(p0-P)</t>
  </si>
  <si>
    <t>Nm</t>
  </si>
  <si>
    <t>Surface Area</t>
  </si>
  <si>
    <t>Surface Area Calculation For Cr-BTT</t>
  </si>
  <si>
    <t>Surface Area Calculation For Mn-BTT</t>
  </si>
  <si>
    <t>Surface area</t>
  </si>
  <si>
    <t>Surface Area Calculation For Fe-BTT</t>
  </si>
  <si>
    <t>Surface Area Calculation For Cu-BTT</t>
  </si>
  <si>
    <t>Pore Volume (cm3/gr)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</si>
</sst>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 sz="2000">
                <a:latin typeface="Times New Roman" panose="02020603050405020304" pitchFamily="18" charset="0"/>
                <a:cs typeface="Times New Roman" panose="02020603050405020304" pitchFamily="18" charset="0"/>
              </a:rPr>
              <a:t>The chart for Cr-BTT - (P/N*(P0-P)) vs</a:t>
            </a:r>
            <a:r>
              <a:rPr lang="fr-CH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P/P0</a:t>
            </a:r>
            <a:endParaRPr lang="fr-CH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503461187862034"/>
          <c:y val="0.11021677635000909"/>
          <c:w val="0.82526988110662003"/>
          <c:h val="0.681296813687711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'77K N2'!$O$3:$O$28</c:f>
              <c:numCache>
                <c:formatCode>General</c:formatCode>
                <c:ptCount val="26"/>
                <c:pt idx="10">
                  <c:v>5.8796580059143067E-2</c:v>
                </c:pt>
                <c:pt idx="11">
                  <c:v>7.0778919570281984E-2</c:v>
                </c:pt>
                <c:pt idx="12">
                  <c:v>8.1308446499816889E-2</c:v>
                </c:pt>
                <c:pt idx="13">
                  <c:v>9.4582260301574711E-2</c:v>
                </c:pt>
                <c:pt idx="14">
                  <c:v>0.1104814589831543</c:v>
                </c:pt>
                <c:pt idx="15">
                  <c:v>0.12875384561572265</c:v>
                </c:pt>
                <c:pt idx="16">
                  <c:v>0.14908398586193847</c:v>
                </c:pt>
              </c:numCache>
            </c:numRef>
          </c:xVal>
          <c:yVal>
            <c:numRef>
              <c:f>'77K N2'!$P$3:$P$28</c:f>
              <c:numCache>
                <c:formatCode>General</c:formatCode>
                <c:ptCount val="26"/>
                <c:pt idx="10">
                  <c:v>2.7835198344846486</c:v>
                </c:pt>
                <c:pt idx="11">
                  <c:v>3.3732659932571076</c:v>
                </c:pt>
                <c:pt idx="12">
                  <c:v>3.9025202466988733</c:v>
                </c:pt>
                <c:pt idx="13">
                  <c:v>4.5853180399723819</c:v>
                </c:pt>
                <c:pt idx="14">
                  <c:v>5.4278050183455546</c:v>
                </c:pt>
                <c:pt idx="15">
                  <c:v>6.4315602495640736</c:v>
                </c:pt>
                <c:pt idx="16">
                  <c:v>7.596871305670077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240072"/>
        <c:axId val="729241640"/>
      </c:scatterChart>
      <c:valAx>
        <c:axId val="729240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2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P/P0</a:t>
                </a:r>
              </a:p>
            </c:rich>
          </c:tx>
          <c:layout>
            <c:manualLayout>
              <c:xMode val="edge"/>
              <c:yMode val="edge"/>
              <c:x val="0.50250190210428836"/>
              <c:y val="0.89563162111332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9241640"/>
        <c:crosses val="autoZero"/>
        <c:crossBetween val="midCat"/>
      </c:valAx>
      <c:valAx>
        <c:axId val="72924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2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P/N*(P0-P)</a:t>
                </a:r>
              </a:p>
            </c:rich>
          </c:tx>
          <c:layout>
            <c:manualLayout>
              <c:xMode val="edge"/>
              <c:yMode val="edge"/>
              <c:x val="1.913212689031208E-2"/>
              <c:y val="0.30020550969631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9240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CH" sz="20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The chart for Mn-BTT - (P/N*(P0-P)) vs P/P0</a:t>
            </a:r>
            <a:endParaRPr lang="fr-CH" sz="20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617445448385925"/>
          <c:y val="0.10676303618042507"/>
          <c:w val="0.83211190166724747"/>
          <c:h val="0.72560273826368848"/>
        </c:manualLayout>
      </c:layout>
      <c:scatterChart>
        <c:scatterStyle val="lineMarker"/>
        <c:varyColors val="0"/>
        <c:ser>
          <c:idx val="2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'77K N2'!$Z$3:$Z$67</c:f>
              <c:numCache>
                <c:formatCode>General</c:formatCode>
                <c:ptCount val="65"/>
                <c:pt idx="46">
                  <c:v>1.0454440771430968E-2</c:v>
                </c:pt>
                <c:pt idx="47">
                  <c:v>1.2506308789855957E-2</c:v>
                </c:pt>
                <c:pt idx="48">
                  <c:v>1.5335299154869078E-2</c:v>
                </c:pt>
                <c:pt idx="49">
                  <c:v>1.8809204029609682E-2</c:v>
                </c:pt>
                <c:pt idx="50">
                  <c:v>2.3031675497406007E-2</c:v>
                </c:pt>
                <c:pt idx="51">
                  <c:v>2.7814211764068602E-2</c:v>
                </c:pt>
                <c:pt idx="52">
                  <c:v>3.3154006714096067E-2</c:v>
                </c:pt>
                <c:pt idx="53">
                  <c:v>3.9017313216705318E-2</c:v>
                </c:pt>
                <c:pt idx="54">
                  <c:v>4.5155573265838619E-2</c:v>
                </c:pt>
                <c:pt idx="55">
                  <c:v>5.1656454131011963E-2</c:v>
                </c:pt>
                <c:pt idx="56">
                  <c:v>0.10308191931079101</c:v>
                </c:pt>
              </c:numCache>
            </c:numRef>
          </c:xVal>
          <c:yVal>
            <c:numRef>
              <c:f>'77K N2'!$AA$3:$AA$67</c:f>
              <c:numCache>
                <c:formatCode>General</c:formatCode>
                <c:ptCount val="65"/>
                <c:pt idx="46">
                  <c:v>0.5225074851788043</c:v>
                </c:pt>
                <c:pt idx="47">
                  <c:v>0.61608170921471539</c:v>
                </c:pt>
                <c:pt idx="48">
                  <c:v>0.74520218767502844</c:v>
                </c:pt>
                <c:pt idx="49">
                  <c:v>0.9039118562461429</c:v>
                </c:pt>
                <c:pt idx="50">
                  <c:v>1.0970263882292917</c:v>
                </c:pt>
                <c:pt idx="51">
                  <c:v>1.3163334413516103</c:v>
                </c:pt>
                <c:pt idx="52">
                  <c:v>1.5621844307133659</c:v>
                </c:pt>
                <c:pt idx="53">
                  <c:v>1.8334212490967943</c:v>
                </c:pt>
                <c:pt idx="54">
                  <c:v>2.119398086142338</c:v>
                </c:pt>
                <c:pt idx="55">
                  <c:v>2.4248365503944558</c:v>
                </c:pt>
                <c:pt idx="56">
                  <c:v>4.9493610425928338</c:v>
                </c:pt>
              </c:numCache>
            </c:numRef>
          </c:yVal>
          <c:smooth val="0"/>
        </c:ser>
        <c:ser>
          <c:idx val="3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'77K N2'!$Z$3:$Z$67</c:f>
              <c:numCache>
                <c:formatCode>General</c:formatCode>
                <c:ptCount val="65"/>
                <c:pt idx="46">
                  <c:v>1.0454440771430968E-2</c:v>
                </c:pt>
                <c:pt idx="47">
                  <c:v>1.2506308789855957E-2</c:v>
                </c:pt>
                <c:pt idx="48">
                  <c:v>1.5335299154869078E-2</c:v>
                </c:pt>
                <c:pt idx="49">
                  <c:v>1.8809204029609682E-2</c:v>
                </c:pt>
                <c:pt idx="50">
                  <c:v>2.3031675497406007E-2</c:v>
                </c:pt>
                <c:pt idx="51">
                  <c:v>2.7814211764068602E-2</c:v>
                </c:pt>
                <c:pt idx="52">
                  <c:v>3.3154006714096067E-2</c:v>
                </c:pt>
                <c:pt idx="53">
                  <c:v>3.9017313216705318E-2</c:v>
                </c:pt>
                <c:pt idx="54">
                  <c:v>4.5155573265838619E-2</c:v>
                </c:pt>
                <c:pt idx="55">
                  <c:v>5.1656454131011963E-2</c:v>
                </c:pt>
                <c:pt idx="56">
                  <c:v>0.10308191931079101</c:v>
                </c:pt>
              </c:numCache>
            </c:numRef>
          </c:xVal>
          <c:yVal>
            <c:numRef>
              <c:f>'77K N2'!$AA$3:$AA$67</c:f>
              <c:numCache>
                <c:formatCode>General</c:formatCode>
                <c:ptCount val="65"/>
                <c:pt idx="46">
                  <c:v>0.5225074851788043</c:v>
                </c:pt>
                <c:pt idx="47">
                  <c:v>0.61608170921471539</c:v>
                </c:pt>
                <c:pt idx="48">
                  <c:v>0.74520218767502844</c:v>
                </c:pt>
                <c:pt idx="49">
                  <c:v>0.9039118562461429</c:v>
                </c:pt>
                <c:pt idx="50">
                  <c:v>1.0970263882292917</c:v>
                </c:pt>
                <c:pt idx="51">
                  <c:v>1.3163334413516103</c:v>
                </c:pt>
                <c:pt idx="52">
                  <c:v>1.5621844307133659</c:v>
                </c:pt>
                <c:pt idx="53">
                  <c:v>1.8334212490967943</c:v>
                </c:pt>
                <c:pt idx="54">
                  <c:v>2.119398086142338</c:v>
                </c:pt>
                <c:pt idx="55">
                  <c:v>2.4248365503944558</c:v>
                </c:pt>
                <c:pt idx="56">
                  <c:v>4.9493610425928338</c:v>
                </c:pt>
              </c:numCache>
            </c:numRef>
          </c:yVal>
          <c:smooth val="0"/>
        </c:ser>
        <c:ser>
          <c:idx val="1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'77K N2'!$Z$3:$Z$67</c:f>
              <c:numCache>
                <c:formatCode>General</c:formatCode>
                <c:ptCount val="65"/>
                <c:pt idx="46">
                  <c:v>1.0454440771430968E-2</c:v>
                </c:pt>
                <c:pt idx="47">
                  <c:v>1.2506308789855957E-2</c:v>
                </c:pt>
                <c:pt idx="48">
                  <c:v>1.5335299154869078E-2</c:v>
                </c:pt>
                <c:pt idx="49">
                  <c:v>1.8809204029609682E-2</c:v>
                </c:pt>
                <c:pt idx="50">
                  <c:v>2.3031675497406007E-2</c:v>
                </c:pt>
                <c:pt idx="51">
                  <c:v>2.7814211764068602E-2</c:v>
                </c:pt>
                <c:pt idx="52">
                  <c:v>3.3154006714096067E-2</c:v>
                </c:pt>
                <c:pt idx="53">
                  <c:v>3.9017313216705318E-2</c:v>
                </c:pt>
                <c:pt idx="54">
                  <c:v>4.5155573265838619E-2</c:v>
                </c:pt>
                <c:pt idx="55">
                  <c:v>5.1656454131011963E-2</c:v>
                </c:pt>
                <c:pt idx="56">
                  <c:v>0.10308191931079101</c:v>
                </c:pt>
              </c:numCache>
            </c:numRef>
          </c:xVal>
          <c:yVal>
            <c:numRef>
              <c:f>'77K N2'!$AA$3:$AA$67</c:f>
              <c:numCache>
                <c:formatCode>General</c:formatCode>
                <c:ptCount val="65"/>
                <c:pt idx="46">
                  <c:v>0.5225074851788043</c:v>
                </c:pt>
                <c:pt idx="47">
                  <c:v>0.61608170921471539</c:v>
                </c:pt>
                <c:pt idx="48">
                  <c:v>0.74520218767502844</c:v>
                </c:pt>
                <c:pt idx="49">
                  <c:v>0.9039118562461429</c:v>
                </c:pt>
                <c:pt idx="50">
                  <c:v>1.0970263882292917</c:v>
                </c:pt>
                <c:pt idx="51">
                  <c:v>1.3163334413516103</c:v>
                </c:pt>
                <c:pt idx="52">
                  <c:v>1.5621844307133659</c:v>
                </c:pt>
                <c:pt idx="53">
                  <c:v>1.8334212490967943</c:v>
                </c:pt>
                <c:pt idx="54">
                  <c:v>2.119398086142338</c:v>
                </c:pt>
                <c:pt idx="55">
                  <c:v>2.4248365503944558</c:v>
                </c:pt>
                <c:pt idx="56">
                  <c:v>4.9493610425928338</c:v>
                </c:pt>
              </c:numCache>
            </c:numRef>
          </c:yVal>
          <c:smooth val="0"/>
        </c:ser>
        <c:ser>
          <c:idx val="0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'77K N2'!$Z$3:$Z$67</c:f>
              <c:numCache>
                <c:formatCode>General</c:formatCode>
                <c:ptCount val="65"/>
                <c:pt idx="46">
                  <c:v>1.0454440771430968E-2</c:v>
                </c:pt>
                <c:pt idx="47">
                  <c:v>1.2506308789855957E-2</c:v>
                </c:pt>
                <c:pt idx="48">
                  <c:v>1.5335299154869078E-2</c:v>
                </c:pt>
                <c:pt idx="49">
                  <c:v>1.8809204029609682E-2</c:v>
                </c:pt>
                <c:pt idx="50">
                  <c:v>2.3031675497406007E-2</c:v>
                </c:pt>
                <c:pt idx="51">
                  <c:v>2.7814211764068602E-2</c:v>
                </c:pt>
                <c:pt idx="52">
                  <c:v>3.3154006714096067E-2</c:v>
                </c:pt>
                <c:pt idx="53">
                  <c:v>3.9017313216705318E-2</c:v>
                </c:pt>
                <c:pt idx="54">
                  <c:v>4.5155573265838619E-2</c:v>
                </c:pt>
                <c:pt idx="55">
                  <c:v>5.1656454131011963E-2</c:v>
                </c:pt>
                <c:pt idx="56">
                  <c:v>0.10308191931079101</c:v>
                </c:pt>
              </c:numCache>
            </c:numRef>
          </c:xVal>
          <c:yVal>
            <c:numRef>
              <c:f>'77K N2'!$AA$3:$AA$67</c:f>
              <c:numCache>
                <c:formatCode>General</c:formatCode>
                <c:ptCount val="65"/>
                <c:pt idx="46">
                  <c:v>0.5225074851788043</c:v>
                </c:pt>
                <c:pt idx="47">
                  <c:v>0.61608170921471539</c:v>
                </c:pt>
                <c:pt idx="48">
                  <c:v>0.74520218767502844</c:v>
                </c:pt>
                <c:pt idx="49">
                  <c:v>0.9039118562461429</c:v>
                </c:pt>
                <c:pt idx="50">
                  <c:v>1.0970263882292917</c:v>
                </c:pt>
                <c:pt idx="51">
                  <c:v>1.3163334413516103</c:v>
                </c:pt>
                <c:pt idx="52">
                  <c:v>1.5621844307133659</c:v>
                </c:pt>
                <c:pt idx="53">
                  <c:v>1.8334212490967943</c:v>
                </c:pt>
                <c:pt idx="54">
                  <c:v>2.119398086142338</c:v>
                </c:pt>
                <c:pt idx="55">
                  <c:v>2.4248365503944558</c:v>
                </c:pt>
                <c:pt idx="56">
                  <c:v>4.9493610425928338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244384"/>
        <c:axId val="729242424"/>
      </c:scatterChart>
      <c:valAx>
        <c:axId val="72924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24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P/P0</a:t>
                </a:r>
                <a:endParaRPr lang="fr-CH" sz="2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9242424"/>
        <c:crosses val="autoZero"/>
        <c:crossBetween val="midCat"/>
      </c:valAx>
      <c:valAx>
        <c:axId val="72924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24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P/N*(P0-P)</a:t>
                </a:r>
                <a:endParaRPr lang="fr-CH" sz="2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2153691292232722E-2"/>
              <c:y val="0.32384755370641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924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CH" sz="20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The chart for Fe-BTT - (P/N*(P0-P)) vs P/P0</a:t>
            </a:r>
            <a:endParaRPr lang="fr-CH" sz="20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617445448385925"/>
          <c:y val="0.10676303618042507"/>
          <c:w val="0.83211190166724747"/>
          <c:h val="0.7256027382636884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'77K N2'!$AI$3:$AI$69</c:f>
              <c:numCache>
                <c:formatCode>General</c:formatCode>
                <c:ptCount val="67"/>
                <c:pt idx="51">
                  <c:v>4.8919450190185544E-2</c:v>
                </c:pt>
                <c:pt idx="52">
                  <c:v>5.7858709379699703E-2</c:v>
                </c:pt>
                <c:pt idx="53">
                  <c:v>6.7034114568237296E-2</c:v>
                </c:pt>
                <c:pt idx="54">
                  <c:v>7.6437294453369137E-2</c:v>
                </c:pt>
                <c:pt idx="55">
                  <c:v>8.5527420177062996E-2</c:v>
                </c:pt>
                <c:pt idx="56">
                  <c:v>9.4566127998229971E-2</c:v>
                </c:pt>
                <c:pt idx="57">
                  <c:v>0.10451958624316406</c:v>
                </c:pt>
                <c:pt idx="58">
                  <c:v>0.18504331722839357</c:v>
                </c:pt>
              </c:numCache>
            </c:numRef>
          </c:xVal>
          <c:yVal>
            <c:numRef>
              <c:f>'77K N2'!$AJ$3:$AJ$69</c:f>
              <c:numCache>
                <c:formatCode>General</c:formatCode>
                <c:ptCount val="67"/>
                <c:pt idx="51">
                  <c:v>2.425008688541805</c:v>
                </c:pt>
                <c:pt idx="52">
                  <c:v>2.879120991768064</c:v>
                </c:pt>
                <c:pt idx="53">
                  <c:v>3.3528943326740346</c:v>
                </c:pt>
                <c:pt idx="54">
                  <c:v>3.8463214941357506</c:v>
                </c:pt>
                <c:pt idx="55">
                  <c:v>4.3317856686333416</c:v>
                </c:pt>
                <c:pt idx="56">
                  <c:v>4.8232016582877852</c:v>
                </c:pt>
                <c:pt idx="57">
                  <c:v>5.3747681674685861</c:v>
                </c:pt>
                <c:pt idx="58">
                  <c:v>10.316168561823071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242032"/>
        <c:axId val="729232624"/>
      </c:scatterChart>
      <c:valAx>
        <c:axId val="72924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24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P/P0</a:t>
                </a:r>
                <a:endParaRPr lang="fr-CH" sz="2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9232624"/>
        <c:crosses val="autoZero"/>
        <c:crossBetween val="midCat"/>
      </c:valAx>
      <c:valAx>
        <c:axId val="7292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24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P/N*(P0-P)</a:t>
                </a:r>
                <a:endParaRPr lang="fr-CH" sz="2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2153691292232722E-2"/>
              <c:y val="0.32384755370641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924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CH" sz="20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The chart for Cu-BTT - (P/N*(P0-P)) vs P/P0</a:t>
            </a:r>
            <a:endParaRPr lang="fr-CH" sz="20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617445448385925"/>
          <c:y val="0.10676303618042507"/>
          <c:w val="0.83211190166724747"/>
          <c:h val="0.7256027382636884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'77K N2'!$AQ$3:$AQ$66</c:f>
              <c:numCache>
                <c:formatCode>General</c:formatCode>
                <c:ptCount val="64"/>
                <c:pt idx="49">
                  <c:v>1.5429368232971192E-2</c:v>
                </c:pt>
                <c:pt idx="50">
                  <c:v>1.9991239815673828E-2</c:v>
                </c:pt>
                <c:pt idx="51">
                  <c:v>2.5968077657363892E-2</c:v>
                </c:pt>
                <c:pt idx="52">
                  <c:v>3.3381758524383541E-2</c:v>
                </c:pt>
                <c:pt idx="53">
                  <c:v>4.1955047868301391E-2</c:v>
                </c:pt>
                <c:pt idx="54">
                  <c:v>5.1594025372009279E-2</c:v>
                </c:pt>
                <c:pt idx="55">
                  <c:v>9.6925655367004399E-2</c:v>
                </c:pt>
              </c:numCache>
            </c:numRef>
          </c:xVal>
          <c:yVal>
            <c:numRef>
              <c:f>'77K N2'!$AR$3:$AR$65</c:f>
              <c:numCache>
                <c:formatCode>General</c:formatCode>
                <c:ptCount val="63"/>
                <c:pt idx="49">
                  <c:v>0.87767139922291448</c:v>
                </c:pt>
                <c:pt idx="50">
                  <c:v>1.1246477963856687</c:v>
                </c:pt>
                <c:pt idx="51">
                  <c:v>1.4502333355823662</c:v>
                </c:pt>
                <c:pt idx="52">
                  <c:v>1.8567495260773903</c:v>
                </c:pt>
                <c:pt idx="53">
                  <c:v>2.3317481483191882</c:v>
                </c:pt>
                <c:pt idx="54">
                  <c:v>2.8733111198272137</c:v>
                </c:pt>
                <c:pt idx="55">
                  <c:v>5.5420047147373621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246736"/>
        <c:axId val="729247912"/>
      </c:scatterChart>
      <c:valAx>
        <c:axId val="72924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24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P/P0</a:t>
                </a:r>
                <a:endParaRPr lang="fr-CH" sz="2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9247912"/>
        <c:crosses val="autoZero"/>
        <c:crossBetween val="midCat"/>
      </c:valAx>
      <c:valAx>
        <c:axId val="72924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24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P/N*(P0-P)</a:t>
                </a:r>
                <a:endParaRPr lang="fr-CH" sz="2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2153691292232722E-2"/>
              <c:y val="0.32384755370641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924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86177</xdr:colOff>
      <xdr:row>16</xdr:row>
      <xdr:rowOff>100013</xdr:rowOff>
    </xdr:from>
    <xdr:to>
      <xdr:col>18</xdr:col>
      <xdr:colOff>502783</xdr:colOff>
      <xdr:row>40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17009</xdr:colOff>
      <xdr:row>24</xdr:row>
      <xdr:rowOff>76878</xdr:rowOff>
    </xdr:from>
    <xdr:to>
      <xdr:col>27</xdr:col>
      <xdr:colOff>587829</xdr:colOff>
      <xdr:row>49</xdr:row>
      <xdr:rowOff>122463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669925</xdr:colOff>
      <xdr:row>24</xdr:row>
      <xdr:rowOff>180975</xdr:rowOff>
    </xdr:from>
    <xdr:to>
      <xdr:col>37</xdr:col>
      <xdr:colOff>593045</xdr:colOff>
      <xdr:row>50</xdr:row>
      <xdr:rowOff>13835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114300</xdr:colOff>
      <xdr:row>25</xdr:row>
      <xdr:rowOff>57150</xdr:rowOff>
    </xdr:from>
    <xdr:to>
      <xdr:col>46</xdr:col>
      <xdr:colOff>227920</xdr:colOff>
      <xdr:row>50</xdr:row>
      <xdr:rowOff>99560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tabSelected="1" topLeftCell="A43" zoomScale="90" zoomScaleNormal="90" workbookViewId="0">
      <selection activeCell="H75" sqref="H75"/>
    </sheetView>
  </sheetViews>
  <sheetFormatPr defaultColWidth="11" defaultRowHeight="15.75" x14ac:dyDescent="0.25"/>
  <cols>
    <col min="1" max="1" width="18.875" bestFit="1" customWidth="1"/>
    <col min="2" max="2" width="14.5" customWidth="1"/>
    <col min="3" max="3" width="18.875" bestFit="1" customWidth="1"/>
    <col min="4" max="4" width="17.25" customWidth="1"/>
    <col min="5" max="5" width="18.875" bestFit="1" customWidth="1"/>
    <col min="6" max="6" width="18.125" customWidth="1"/>
    <col min="7" max="7" width="18.875" bestFit="1" customWidth="1"/>
    <col min="8" max="8" width="15.75" customWidth="1"/>
    <col min="23" max="23" width="11.875" bestFit="1" customWidth="1"/>
    <col min="25" max="26" width="11.875" bestFit="1" customWidth="1"/>
    <col min="42" max="43" width="15.125" bestFit="1" customWidth="1"/>
  </cols>
  <sheetData>
    <row r="1" spans="1:44" x14ac:dyDescent="0.25">
      <c r="A1" t="s">
        <v>0</v>
      </c>
      <c r="C1" t="s">
        <v>1</v>
      </c>
      <c r="E1" t="s">
        <v>2</v>
      </c>
      <c r="G1" t="s">
        <v>3</v>
      </c>
      <c r="L1" s="3" t="s">
        <v>13</v>
      </c>
      <c r="M1" s="3"/>
      <c r="N1" s="3"/>
      <c r="O1" s="3"/>
      <c r="P1" s="3"/>
      <c r="W1" s="3" t="s">
        <v>14</v>
      </c>
      <c r="X1" s="3"/>
      <c r="Y1" s="3"/>
      <c r="Z1" s="3"/>
      <c r="AA1" s="3"/>
      <c r="AF1" s="3" t="s">
        <v>16</v>
      </c>
      <c r="AG1" s="3"/>
      <c r="AH1" s="3"/>
      <c r="AI1" s="3"/>
      <c r="AJ1" s="3"/>
      <c r="AN1" s="3" t="s">
        <v>17</v>
      </c>
      <c r="AO1" s="3"/>
      <c r="AP1" s="3"/>
      <c r="AQ1" s="3"/>
      <c r="AR1" s="3"/>
    </row>
    <row r="2" spans="1:44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F2" t="s">
        <v>8</v>
      </c>
      <c r="AG2" t="s">
        <v>9</v>
      </c>
      <c r="AH2" t="s">
        <v>6</v>
      </c>
      <c r="AI2" t="s">
        <v>7</v>
      </c>
      <c r="AJ2" t="s">
        <v>10</v>
      </c>
      <c r="AN2" t="s">
        <v>8</v>
      </c>
      <c r="AO2" t="s">
        <v>9</v>
      </c>
      <c r="AP2" t="s">
        <v>6</v>
      </c>
      <c r="AQ2" t="s">
        <v>7</v>
      </c>
      <c r="AR2" t="s">
        <v>10</v>
      </c>
    </row>
    <row r="3" spans="1:44" x14ac:dyDescent="0.25">
      <c r="A3" s="1">
        <v>0.48679218190741536</v>
      </c>
      <c r="B3" s="1">
        <v>11.425855694647082</v>
      </c>
      <c r="C3" s="1">
        <v>1.166210798934102E-3</v>
      </c>
      <c r="D3" s="1">
        <v>0.45342038101988485</v>
      </c>
      <c r="E3" s="1">
        <v>1.4563020629547536E-3</v>
      </c>
      <c r="F3" s="1">
        <v>0.45515619463028195</v>
      </c>
      <c r="G3" s="1">
        <v>3.036160630881786E-4</v>
      </c>
      <c r="H3" s="1">
        <v>0.37140916184835931</v>
      </c>
    </row>
    <row r="4" spans="1:44" x14ac:dyDescent="0.25">
      <c r="A4" s="1">
        <v>0.97102157425546642</v>
      </c>
      <c r="B4" s="1">
        <v>13.252571906888498</v>
      </c>
      <c r="C4" s="1">
        <v>1.8417695457106456E-3</v>
      </c>
      <c r="D4" s="1">
        <v>0.90688172901982411</v>
      </c>
      <c r="E4" s="1">
        <v>1.3039495627954602E-3</v>
      </c>
      <c r="F4" s="1">
        <v>0.91041503479620856</v>
      </c>
      <c r="G4" s="1">
        <v>1.6863715600417925E-3</v>
      </c>
      <c r="H4" s="1">
        <v>0.74272561582258645</v>
      </c>
    </row>
    <row r="5" spans="1:44" x14ac:dyDescent="0.25">
      <c r="A5" s="1">
        <v>1.9584448427581787</v>
      </c>
      <c r="B5" s="1">
        <v>15.499291955126511</v>
      </c>
      <c r="C5" s="1">
        <v>3.4443941344320774E-3</v>
      </c>
      <c r="D5" s="1">
        <v>1.3600749416930407</v>
      </c>
      <c r="E5" s="1">
        <v>1.823375105023384E-3</v>
      </c>
      <c r="F5" s="1">
        <v>1.3656207009709962</v>
      </c>
      <c r="G5" s="1">
        <v>6.6133548201285303E-3</v>
      </c>
      <c r="H5" s="1">
        <v>1.1136715437528291</v>
      </c>
    </row>
    <row r="6" spans="1:44" x14ac:dyDescent="0.25">
      <c r="A6" s="1">
        <v>3.9248280553092956</v>
      </c>
      <c r="B6" s="1">
        <v>17.674012472396786</v>
      </c>
      <c r="C6" s="1">
        <v>6.1631134210489687E-3</v>
      </c>
      <c r="D6" s="1">
        <v>1.8128108493013981</v>
      </c>
      <c r="E6" s="1">
        <v>2.9019627755116672E-3</v>
      </c>
      <c r="F6" s="1">
        <v>1.8206932501441511</v>
      </c>
      <c r="G6" s="1">
        <v>1.5341119051292538E-2</v>
      </c>
      <c r="H6" s="1">
        <v>1.4840271057599976</v>
      </c>
    </row>
    <row r="7" spans="1:44" x14ac:dyDescent="0.25">
      <c r="A7" s="1">
        <v>8.1677490739288334</v>
      </c>
      <c r="B7" s="1">
        <v>19.964049444216247</v>
      </c>
      <c r="C7" s="1">
        <v>8.9211815848611285E-3</v>
      </c>
      <c r="D7" s="1">
        <v>2.265100741854027</v>
      </c>
      <c r="E7" s="1">
        <v>4.2899691041987384E-3</v>
      </c>
      <c r="F7" s="1">
        <v>2.2755938090327663</v>
      </c>
      <c r="G7" s="1">
        <v>2.510947703897953E-2</v>
      </c>
      <c r="H7" s="1">
        <v>1.8537425442122433</v>
      </c>
    </row>
    <row r="8" spans="1:44" x14ac:dyDescent="0.25">
      <c r="A8" s="1">
        <v>15.767055689254761</v>
      </c>
      <c r="B8" s="1">
        <v>21.181077213098209</v>
      </c>
      <c r="C8" s="1">
        <v>9.4935844820961349E-3</v>
      </c>
      <c r="D8" s="1">
        <v>2.7171208070758346</v>
      </c>
      <c r="E8" s="1">
        <v>5.9814676402285697E-3</v>
      </c>
      <c r="F8" s="1">
        <v>2.7302820559195893</v>
      </c>
      <c r="G8" s="1">
        <v>3.1226197636529802E-2</v>
      </c>
      <c r="H8" s="1">
        <v>2.2230203374301394</v>
      </c>
    </row>
    <row r="9" spans="1:44" x14ac:dyDescent="0.25">
      <c r="A9" s="1">
        <v>26.951339511886594</v>
      </c>
      <c r="B9" s="1">
        <v>21.773908462215804</v>
      </c>
      <c r="C9" s="1">
        <v>9.3712888844870029E-3</v>
      </c>
      <c r="D9" s="1">
        <v>3.1691817304854486</v>
      </c>
      <c r="E9" s="1">
        <v>7.8457927450910209E-3</v>
      </c>
      <c r="F9" s="1">
        <v>3.1847397226098839</v>
      </c>
      <c r="G9" s="1">
        <v>3.0320934441179035E-2</v>
      </c>
      <c r="H9" s="1">
        <v>2.5923126327940795</v>
      </c>
    </row>
    <row r="10" spans="1:44" x14ac:dyDescent="0.25">
      <c r="A10" s="1">
        <v>35.009262285507198</v>
      </c>
      <c r="B10" s="1">
        <v>22.013109575958246</v>
      </c>
      <c r="C10" s="1">
        <v>9.8237901076935231E-3</v>
      </c>
      <c r="D10" s="1">
        <v>3.621113804954228</v>
      </c>
      <c r="E10" s="1">
        <v>9.8196348871216182E-3</v>
      </c>
      <c r="F10" s="1">
        <v>3.6389967643676422</v>
      </c>
      <c r="G10" s="1">
        <v>2.5855094834715129E-2</v>
      </c>
      <c r="H10" s="1">
        <v>2.9618773811280783</v>
      </c>
    </row>
    <row r="11" spans="1:44" x14ac:dyDescent="0.25">
      <c r="A11" s="1">
        <v>40.086103742523193</v>
      </c>
      <c r="B11" s="1">
        <v>22.136085056339848</v>
      </c>
      <c r="C11" s="1">
        <v>1.1003557988896965E-2</v>
      </c>
      <c r="D11" s="1">
        <v>4.0728840328182985</v>
      </c>
      <c r="E11" s="1">
        <v>1.1824591827392579E-2</v>
      </c>
      <c r="F11" s="1">
        <v>4.0929941988075633</v>
      </c>
      <c r="G11" s="1">
        <v>2.2755251863270997E-2</v>
      </c>
      <c r="H11" s="1">
        <v>3.3316313305845151</v>
      </c>
    </row>
    <row r="12" spans="1:44" x14ac:dyDescent="0.25">
      <c r="A12" s="1">
        <v>50.161383255432128</v>
      </c>
      <c r="B12" s="1">
        <v>22.317985508880522</v>
      </c>
      <c r="C12" s="1">
        <v>1.2474714670501649E-2</v>
      </c>
      <c r="D12" s="1">
        <v>4.5243957665020709</v>
      </c>
      <c r="E12" s="1">
        <v>1.381783369038999E-2</v>
      </c>
      <c r="F12" s="1">
        <v>4.5467935343089136</v>
      </c>
      <c r="G12" s="1">
        <v>2.1510744366645813E-2</v>
      </c>
      <c r="H12" s="1">
        <v>3.7014545257017519</v>
      </c>
    </row>
    <row r="13" spans="1:44" x14ac:dyDescent="0.25">
      <c r="A13" s="1">
        <v>58.796580059143068</v>
      </c>
      <c r="B13" s="1">
        <v>22.442655807431649</v>
      </c>
      <c r="C13" s="1">
        <v>1.4184482705019414E-2</v>
      </c>
      <c r="D13" s="1">
        <v>4.9757541082360905</v>
      </c>
      <c r="E13" s="1">
        <v>1.5861720447063445E-2</v>
      </c>
      <c r="F13" s="1">
        <v>5.0003577614185675</v>
      </c>
      <c r="G13" s="1">
        <v>2.1599277322635054E-2</v>
      </c>
      <c r="H13" s="1">
        <v>4.0712284513728454</v>
      </c>
      <c r="L13">
        <f t="shared" ref="L13:L19" si="0">B13/1000</f>
        <v>2.2442655807431648E-2</v>
      </c>
      <c r="M13">
        <f t="shared" ref="M13:M19" si="1">1/L13</f>
        <v>44.558006350962287</v>
      </c>
      <c r="N13">
        <f t="shared" ref="N13:N19" si="2">A13/(1000-A13)</f>
        <v>6.2469577578498074E-2</v>
      </c>
      <c r="O13">
        <f t="shared" ref="O13:O19" si="3">A13/1000</f>
        <v>5.8796580059143067E-2</v>
      </c>
      <c r="P13">
        <f t="shared" ref="P13:P19" si="4">M13*N13</f>
        <v>2.7835198344846486</v>
      </c>
    </row>
    <row r="14" spans="1:44" x14ac:dyDescent="0.25">
      <c r="A14" s="1">
        <v>70.778919570281985</v>
      </c>
      <c r="B14" s="1">
        <v>22.580538102281725</v>
      </c>
      <c r="C14" s="1">
        <v>1.5955664564341308E-2</v>
      </c>
      <c r="D14" s="1">
        <v>5.4269638931174216</v>
      </c>
      <c r="E14" s="1">
        <v>1.8165185254566372E-2</v>
      </c>
      <c r="F14" s="1">
        <v>5.4536197609799713</v>
      </c>
      <c r="G14" s="1">
        <v>2.1856370808586479E-2</v>
      </c>
      <c r="H14" s="1">
        <v>4.4410568686717715</v>
      </c>
      <c r="L14">
        <f t="shared" si="0"/>
        <v>2.2580538102281725E-2</v>
      </c>
      <c r="M14">
        <f t="shared" si="1"/>
        <v>44.285924253459292</v>
      </c>
      <c r="N14">
        <f t="shared" si="2"/>
        <v>7.6170161289873334E-2</v>
      </c>
      <c r="O14">
        <f t="shared" si="3"/>
        <v>7.0778919570281984E-2</v>
      </c>
      <c r="P14">
        <f t="shared" si="4"/>
        <v>3.3732659932571076</v>
      </c>
    </row>
    <row r="15" spans="1:44" x14ac:dyDescent="0.25">
      <c r="A15" s="1">
        <v>81.308446499816895</v>
      </c>
      <c r="B15" s="1">
        <v>22.678836760643119</v>
      </c>
      <c r="C15" s="1">
        <v>1.7976093849912285E-2</v>
      </c>
      <c r="D15" s="1">
        <v>5.8777443817513086</v>
      </c>
      <c r="E15" s="1">
        <v>2.0647543699935079E-2</v>
      </c>
      <c r="F15" s="1">
        <v>5.9066473973500377</v>
      </c>
      <c r="G15" s="1">
        <v>2.2762299534559251E-2</v>
      </c>
      <c r="H15" s="1">
        <v>4.8108224056933153</v>
      </c>
      <c r="L15">
        <f t="shared" si="0"/>
        <v>2.2678836760643119E-2</v>
      </c>
      <c r="M15">
        <f t="shared" si="1"/>
        <v>44.093972303526662</v>
      </c>
      <c r="N15">
        <f t="shared" si="2"/>
        <v>8.8504619629988457E-2</v>
      </c>
      <c r="O15">
        <f t="shared" si="3"/>
        <v>8.1308446499816889E-2</v>
      </c>
      <c r="P15">
        <f t="shared" si="4"/>
        <v>3.9025202466988733</v>
      </c>
    </row>
    <row r="16" spans="1:44" x14ac:dyDescent="0.25">
      <c r="A16" s="1">
        <v>94.582260301574706</v>
      </c>
      <c r="B16" s="1">
        <v>22.781967355543301</v>
      </c>
      <c r="C16" s="1">
        <v>2.0402896629944444E-2</v>
      </c>
      <c r="D16" s="1">
        <v>6.328341089760162</v>
      </c>
      <c r="E16" s="1">
        <v>2.3549910325884819E-2</v>
      </c>
      <c r="F16" s="1">
        <v>6.3593027089285803</v>
      </c>
      <c r="G16" s="1">
        <v>2.4287559137418865E-2</v>
      </c>
      <c r="H16" s="1">
        <v>5.1804851682884836</v>
      </c>
      <c r="L16">
        <f t="shared" si="0"/>
        <v>2.27819673555433E-2</v>
      </c>
      <c r="M16">
        <f t="shared" si="1"/>
        <v>43.894365416017521</v>
      </c>
      <c r="N16">
        <f t="shared" si="2"/>
        <v>0.1044625659014346</v>
      </c>
      <c r="O16">
        <f t="shared" si="3"/>
        <v>9.4582260301574711E-2</v>
      </c>
      <c r="P16">
        <f t="shared" si="4"/>
        <v>4.5853180399723819</v>
      </c>
    </row>
    <row r="17" spans="1:16" x14ac:dyDescent="0.25">
      <c r="A17" s="1">
        <v>110.4814589831543</v>
      </c>
      <c r="B17" s="1">
        <v>22.882852313161543</v>
      </c>
      <c r="C17" s="1">
        <v>2.3454873546391725E-2</v>
      </c>
      <c r="D17" s="1">
        <v>6.7785467587245201</v>
      </c>
      <c r="E17" s="1">
        <v>2.7087684863224624E-2</v>
      </c>
      <c r="F17" s="1">
        <v>6.8115373815412825</v>
      </c>
      <c r="G17" s="1">
        <v>2.6053023145034909E-2</v>
      </c>
      <c r="H17" s="1">
        <v>5.5500630108754825</v>
      </c>
      <c r="L17">
        <f t="shared" si="0"/>
        <v>2.2882852313161544E-2</v>
      </c>
      <c r="M17">
        <f t="shared" si="1"/>
        <v>43.700845782447736</v>
      </c>
      <c r="N17">
        <f t="shared" si="2"/>
        <v>0.1242036606194384</v>
      </c>
      <c r="O17">
        <f t="shared" si="3"/>
        <v>0.1104814589831543</v>
      </c>
      <c r="P17">
        <f t="shared" si="4"/>
        <v>5.4278050183455546</v>
      </c>
    </row>
    <row r="18" spans="1:16" x14ac:dyDescent="0.25">
      <c r="A18" s="1">
        <v>128.75384561572264</v>
      </c>
      <c r="B18" s="1">
        <v>22.977511538185393</v>
      </c>
      <c r="C18" s="1">
        <v>2.7456386344492434E-2</v>
      </c>
      <c r="D18" s="1">
        <v>7.2281049452876394</v>
      </c>
      <c r="E18" s="1">
        <v>3.1422241104528306E-2</v>
      </c>
      <c r="F18" s="1">
        <v>7.2632147998241043</v>
      </c>
      <c r="G18" s="1">
        <v>2.8530609884843228E-2</v>
      </c>
      <c r="H18" s="1">
        <v>5.9195179195142709</v>
      </c>
      <c r="L18">
        <f t="shared" si="0"/>
        <v>2.2977511538185395E-2</v>
      </c>
      <c r="M18">
        <f t="shared" si="1"/>
        <v>43.520813746002936</v>
      </c>
      <c r="N18">
        <f t="shared" si="2"/>
        <v>0.14778124984289304</v>
      </c>
      <c r="O18">
        <f t="shared" si="3"/>
        <v>0.12875384561572265</v>
      </c>
      <c r="P18">
        <f t="shared" si="4"/>
        <v>6.4315602495640736</v>
      </c>
    </row>
    <row r="19" spans="1:16" x14ac:dyDescent="0.25">
      <c r="A19" s="1">
        <v>149.08398586193846</v>
      </c>
      <c r="B19" s="1">
        <v>23.062667035175917</v>
      </c>
      <c r="C19" s="1">
        <v>3.2790539780169728E-2</v>
      </c>
      <c r="D19" s="1">
        <v>7.6768309004055029</v>
      </c>
      <c r="E19" s="1">
        <v>3.6616486593514679E-2</v>
      </c>
      <c r="F19" s="1">
        <v>7.7143014785300732</v>
      </c>
      <c r="G19" s="1">
        <v>3.1810431706398724E-2</v>
      </c>
      <c r="H19" s="1">
        <v>6.2887887752359601</v>
      </c>
      <c r="L19">
        <f t="shared" si="0"/>
        <v>2.3062667035175916E-2</v>
      </c>
      <c r="M19">
        <f t="shared" si="1"/>
        <v>43.360119559232594</v>
      </c>
      <c r="N19">
        <f t="shared" si="2"/>
        <v>0.1752041134317511</v>
      </c>
      <c r="O19">
        <f t="shared" si="3"/>
        <v>0.14908398586193847</v>
      </c>
      <c r="P19">
        <f t="shared" si="4"/>
        <v>7.596871305670077</v>
      </c>
    </row>
    <row r="20" spans="1:16" x14ac:dyDescent="0.25">
      <c r="A20" s="1">
        <v>174.9091995637207</v>
      </c>
      <c r="B20" s="1">
        <v>23.150100610686504</v>
      </c>
      <c r="C20" s="1">
        <v>3.9869682223543521E-2</v>
      </c>
      <c r="D20" s="1">
        <v>8.1246735628735696</v>
      </c>
      <c r="E20" s="1">
        <v>4.2606038692474361E-2</v>
      </c>
      <c r="F20" s="1">
        <v>8.1646979981404506</v>
      </c>
      <c r="G20" s="1">
        <v>3.6370786594480273E-2</v>
      </c>
      <c r="H20" s="1">
        <v>6.6577491873000092</v>
      </c>
    </row>
    <row r="21" spans="1:16" x14ac:dyDescent="0.25">
      <c r="A21" s="1">
        <v>204.02963457165527</v>
      </c>
      <c r="B21" s="1">
        <v>23.227187736761358</v>
      </c>
      <c r="C21" s="1">
        <v>4.9230338138848542E-2</v>
      </c>
      <c r="D21" s="1">
        <v>8.5713111926480572</v>
      </c>
      <c r="E21" s="1">
        <v>5.0063880476385353E-2</v>
      </c>
      <c r="F21" s="1">
        <v>8.6141985353340225</v>
      </c>
      <c r="G21" s="1">
        <v>4.1887325220465656E-2</v>
      </c>
      <c r="H21" s="1">
        <v>7.0263986382753183</v>
      </c>
    </row>
    <row r="22" spans="1:16" x14ac:dyDescent="0.25">
      <c r="A22" s="1">
        <v>238.18003225158691</v>
      </c>
      <c r="B22" s="1">
        <v>23.299127007379436</v>
      </c>
      <c r="C22" s="1">
        <v>6.1479742135584353E-2</v>
      </c>
      <c r="D22" s="1">
        <v>9.0162256765208166</v>
      </c>
      <c r="E22" s="1">
        <v>5.8723566264063116E-2</v>
      </c>
      <c r="F22" s="1">
        <v>9.0626858682670353</v>
      </c>
      <c r="G22" s="1">
        <v>4.9220499212265012E-2</v>
      </c>
      <c r="H22" s="1">
        <v>7.3946014017689752</v>
      </c>
    </row>
    <row r="23" spans="1:16" x14ac:dyDescent="0.25">
      <c r="A23" s="1">
        <v>277.75125003625487</v>
      </c>
      <c r="B23" s="1">
        <v>23.362559227770596</v>
      </c>
      <c r="C23" s="1">
        <v>7.7392057809859513E-2</v>
      </c>
      <c r="D23" s="1">
        <v>9.4588560665539294</v>
      </c>
      <c r="E23" s="1">
        <v>6.9448150206148626E-2</v>
      </c>
      <c r="F23" s="1">
        <v>9.5098824736329775</v>
      </c>
      <c r="G23" s="1">
        <v>5.8469229266881945E-2</v>
      </c>
      <c r="H23" s="1">
        <v>7.7622007743533876</v>
      </c>
    </row>
    <row r="24" spans="1:16" x14ac:dyDescent="0.25">
      <c r="A24" s="1">
        <v>322.90526194738771</v>
      </c>
      <c r="B24" s="1">
        <v>23.420752508187196</v>
      </c>
      <c r="C24" s="1">
        <v>9.7439374838411807E-2</v>
      </c>
      <c r="D24" s="1">
        <v>9.8988402723730022</v>
      </c>
      <c r="E24" s="1">
        <v>8.2543691955775017E-2</v>
      </c>
      <c r="F24" s="1">
        <v>9.9555423657087001</v>
      </c>
      <c r="G24" s="1">
        <v>7.0162170197278259E-2</v>
      </c>
      <c r="H24" s="1">
        <v>8.1290649680990956</v>
      </c>
    </row>
    <row r="25" spans="1:16" x14ac:dyDescent="0.25">
      <c r="A25" s="1">
        <v>481.63282546069337</v>
      </c>
      <c r="B25" s="1">
        <v>23.50087660621314</v>
      </c>
      <c r="C25" s="1">
        <v>0.12226465043520927</v>
      </c>
      <c r="D25" s="1">
        <v>10.335284522982999</v>
      </c>
      <c r="E25" s="1">
        <v>9.8353962912440293E-2</v>
      </c>
      <c r="F25" s="1">
        <v>10.399352488769789</v>
      </c>
      <c r="G25" s="1">
        <v>8.4808318829834459E-2</v>
      </c>
      <c r="H25" s="1">
        <v>8.4950068223076372</v>
      </c>
    </row>
    <row r="26" spans="1:16" x14ac:dyDescent="0.25">
      <c r="A26" s="1">
        <v>658.40767606494137</v>
      </c>
      <c r="B26" s="1">
        <v>23.507203160454925</v>
      </c>
      <c r="C26" s="1">
        <v>0.15214198885023594</v>
      </c>
      <c r="D26" s="1">
        <v>10.767712517645448</v>
      </c>
      <c r="E26" s="1">
        <v>0.11771707969504594</v>
      </c>
      <c r="F26" s="1">
        <v>10.840816463349677</v>
      </c>
      <c r="G26" s="1">
        <v>0.1030894914202094</v>
      </c>
      <c r="H26" s="1">
        <v>8.859748102797381</v>
      </c>
    </row>
    <row r="27" spans="1:16" x14ac:dyDescent="0.25">
      <c r="A27" s="1">
        <v>815.98744552148435</v>
      </c>
      <c r="B27" s="1">
        <v>23.484628591270894</v>
      </c>
      <c r="C27" s="1">
        <v>0.18748067154943943</v>
      </c>
      <c r="D27" s="1">
        <v>11.195203521357699</v>
      </c>
      <c r="E27" s="1">
        <v>0.14113701288378239</v>
      </c>
      <c r="F27" s="1">
        <v>11.279513915569636</v>
      </c>
      <c r="G27" s="1">
        <v>0.12538439972555637</v>
      </c>
      <c r="H27" s="1">
        <v>9.2231221535301451</v>
      </c>
    </row>
    <row r="28" spans="1:16" x14ac:dyDescent="0.25">
      <c r="A28" s="1">
        <v>947.57569411376949</v>
      </c>
      <c r="B28" s="1">
        <v>23.476823910183047</v>
      </c>
      <c r="C28" s="1">
        <v>0.22829524087357519</v>
      </c>
      <c r="D28" s="1">
        <v>11.616137492781544</v>
      </c>
      <c r="E28" s="1">
        <v>0.16959708893930911</v>
      </c>
      <c r="F28" s="1">
        <v>11.714767274939598</v>
      </c>
      <c r="G28" s="1">
        <v>0.1523434956293106</v>
      </c>
      <c r="H28" s="1">
        <v>9.5847550828086927</v>
      </c>
    </row>
    <row r="29" spans="1:16" x14ac:dyDescent="0.25">
      <c r="C29" s="1">
        <v>0.27451588564038276</v>
      </c>
      <c r="D29" s="1">
        <v>12.028808586786008</v>
      </c>
      <c r="E29" s="1">
        <v>0.20378154287409783</v>
      </c>
      <c r="F29" s="1">
        <v>12.145922193037697</v>
      </c>
      <c r="G29" s="1">
        <v>0.18455023095452786</v>
      </c>
      <c r="H29" s="1">
        <v>9.9443135786024293</v>
      </c>
    </row>
    <row r="30" spans="1:16" x14ac:dyDescent="0.25">
      <c r="C30" s="1">
        <v>0.32643744584870338</v>
      </c>
      <c r="D30" s="1">
        <v>12.431756103516204</v>
      </c>
      <c r="E30" s="1">
        <v>0.244742588534832</v>
      </c>
      <c r="F30" s="1">
        <v>12.572209761926592</v>
      </c>
      <c r="G30" s="1">
        <v>0.22243416101789473</v>
      </c>
      <c r="H30" s="1">
        <v>10.301457211002033</v>
      </c>
    </row>
    <row r="31" spans="1:16" x14ac:dyDescent="0.25">
      <c r="C31" s="1">
        <v>0.38573086029124259</v>
      </c>
      <c r="D31" s="1">
        <v>12.833792932196889</v>
      </c>
      <c r="E31" s="1">
        <v>0.29344594065392016</v>
      </c>
      <c r="F31" s="1">
        <v>12.992632215236704</v>
      </c>
      <c r="G31" s="1">
        <v>0.26685302565836905</v>
      </c>
      <c r="H31" s="1">
        <v>10.655778923609489</v>
      </c>
    </row>
    <row r="32" spans="1:16" x14ac:dyDescent="0.25">
      <c r="C32" s="1">
        <v>0.45271729219293594</v>
      </c>
      <c r="D32" s="1">
        <v>13.226860442424313</v>
      </c>
      <c r="E32" s="1">
        <v>0.35155024060750006</v>
      </c>
      <c r="F32" s="1">
        <v>13.406056537833766</v>
      </c>
      <c r="G32" s="1">
        <v>0.31856137766861914</v>
      </c>
      <c r="H32" s="1">
        <v>11.006867245374789</v>
      </c>
    </row>
    <row r="33" spans="3:8" x14ac:dyDescent="0.25">
      <c r="C33" s="1">
        <v>0.52801212891340255</v>
      </c>
      <c r="D33" s="1">
        <v>13.609866378585243</v>
      </c>
      <c r="E33" s="1">
        <v>0.42092090119600295</v>
      </c>
      <c r="F33" s="1">
        <v>13.811093427843735</v>
      </c>
      <c r="G33" s="1">
        <v>0.37821111919283867</v>
      </c>
      <c r="H33" s="1">
        <v>11.35409069467139</v>
      </c>
    </row>
    <row r="34" spans="3:8" x14ac:dyDescent="0.25">
      <c r="C34" s="1">
        <v>0.61224863773941995</v>
      </c>
      <c r="D34" s="1">
        <v>13.981560718038894</v>
      </c>
      <c r="E34" s="1">
        <v>0.50525471655893328</v>
      </c>
      <c r="F34" s="1">
        <v>14.205789981590852</v>
      </c>
      <c r="G34" s="1">
        <v>0.44691839475059508</v>
      </c>
      <c r="H34" s="1">
        <v>11.696953555279411</v>
      </c>
    </row>
    <row r="35" spans="3:8" x14ac:dyDescent="0.25">
      <c r="C35" s="1">
        <v>0.70694927460193635</v>
      </c>
      <c r="D35" s="1">
        <v>14.340518027797362</v>
      </c>
      <c r="E35" s="1">
        <v>0.60570561746191975</v>
      </c>
      <c r="F35" s="1">
        <v>14.587142191502524</v>
      </c>
      <c r="G35" s="1">
        <v>0.52718468561768528</v>
      </c>
      <c r="H35" s="1">
        <v>12.034689338557929</v>
      </c>
    </row>
    <row r="36" spans="3:8" x14ac:dyDescent="0.25">
      <c r="C36" s="1">
        <v>0.85832113525629039</v>
      </c>
      <c r="D36" s="1">
        <v>14.787707090288798</v>
      </c>
      <c r="E36" s="1">
        <v>0.7269349009151459</v>
      </c>
      <c r="F36" s="1">
        <v>14.954468649995908</v>
      </c>
      <c r="G36" s="1">
        <v>0.62046819918680185</v>
      </c>
      <c r="H36" s="1">
        <v>12.366425658668806</v>
      </c>
    </row>
    <row r="37" spans="3:8" x14ac:dyDescent="0.25">
      <c r="C37" s="1">
        <v>1.0413988747429848</v>
      </c>
      <c r="D37" s="1">
        <v>15.233378029721665</v>
      </c>
      <c r="E37" s="1">
        <v>0.87274872661256786</v>
      </c>
      <c r="F37" s="1">
        <v>15.303387805859852</v>
      </c>
      <c r="G37" s="1">
        <v>0.72987467880535128</v>
      </c>
      <c r="H37" s="1">
        <v>12.691156691614363</v>
      </c>
    </row>
    <row r="38" spans="3:8" x14ac:dyDescent="0.25">
      <c r="C38" s="1">
        <v>1.2658335214776992</v>
      </c>
      <c r="D38" s="1">
        <v>15.676941260019129</v>
      </c>
      <c r="E38" s="1">
        <v>1.1582879052114485</v>
      </c>
      <c r="F38" s="1">
        <v>15.747853397501643</v>
      </c>
      <c r="G38" s="1">
        <v>0.85789273220157625</v>
      </c>
      <c r="H38" s="1">
        <v>13.007546737725846</v>
      </c>
    </row>
    <row r="39" spans="3:8" x14ac:dyDescent="0.25">
      <c r="C39" s="1">
        <v>1.5476117964649201</v>
      </c>
      <c r="D39" s="1">
        <v>16.117570833652252</v>
      </c>
      <c r="E39" s="1">
        <v>1.5366640362653732</v>
      </c>
      <c r="F39" s="1">
        <v>16.188403259597383</v>
      </c>
      <c r="G39" s="1">
        <v>1.0068682852849959</v>
      </c>
      <c r="H39" s="1">
        <v>13.314163062084733</v>
      </c>
    </row>
    <row r="40" spans="3:8" x14ac:dyDescent="0.25">
      <c r="C40" s="1">
        <v>1.9035598236894606</v>
      </c>
      <c r="D40" s="1">
        <v>16.554495857080052</v>
      </c>
      <c r="E40" s="1">
        <v>2.0396656436033247</v>
      </c>
      <c r="F40" s="1">
        <v>16.623165827966588</v>
      </c>
      <c r="G40" s="1">
        <v>1.2404220922021865</v>
      </c>
      <c r="H40" s="1">
        <v>13.680002151506901</v>
      </c>
    </row>
    <row r="41" spans="3:8" x14ac:dyDescent="0.25">
      <c r="C41" s="1">
        <v>2.3491471571960449</v>
      </c>
      <c r="D41" s="1">
        <v>16.986829326017443</v>
      </c>
      <c r="E41" s="1">
        <v>2.6823028068752288</v>
      </c>
      <c r="F41" s="1">
        <v>17.051317433940294</v>
      </c>
      <c r="G41" s="1">
        <v>1.5344273765773773</v>
      </c>
      <c r="H41" s="1">
        <v>14.044212711721466</v>
      </c>
    </row>
    <row r="42" spans="3:8" x14ac:dyDescent="0.25">
      <c r="C42" s="1">
        <v>2.8999344194583894</v>
      </c>
      <c r="D42" s="1">
        <v>17.413369024395958</v>
      </c>
      <c r="E42" s="1">
        <v>3.4196036154270173</v>
      </c>
      <c r="F42" s="1">
        <v>17.479481438094769</v>
      </c>
      <c r="G42" s="1">
        <v>1.9081499585895538</v>
      </c>
      <c r="H42" s="1">
        <v>14.407508131364686</v>
      </c>
    </row>
    <row r="43" spans="3:8" x14ac:dyDescent="0.25">
      <c r="C43" s="1">
        <v>3.5608505898628233</v>
      </c>
      <c r="D43" s="1">
        <v>17.833875341674606</v>
      </c>
      <c r="E43" s="1">
        <v>4.2625142401313783</v>
      </c>
      <c r="F43" s="1">
        <v>17.901351889654887</v>
      </c>
      <c r="G43" s="1">
        <v>2.384811651901245</v>
      </c>
      <c r="H43" s="1">
        <v>14.768253205868895</v>
      </c>
    </row>
    <row r="44" spans="3:8" x14ac:dyDescent="0.25">
      <c r="C44" s="1">
        <v>4.3324296822338102</v>
      </c>
      <c r="D44" s="1">
        <v>18.25265102562647</v>
      </c>
      <c r="E44" s="1">
        <v>5.2180076936473849</v>
      </c>
      <c r="F44" s="1">
        <v>18.320347837766555</v>
      </c>
      <c r="G44" s="1">
        <v>2.9755355194644926</v>
      </c>
      <c r="H44" s="1">
        <v>15.126125417983758</v>
      </c>
    </row>
    <row r="45" spans="3:8" x14ac:dyDescent="0.25">
      <c r="C45" s="1">
        <v>5.2065823407268521</v>
      </c>
      <c r="D45" s="1">
        <v>18.664439622625704</v>
      </c>
      <c r="E45" s="1">
        <v>6.2856523148002621</v>
      </c>
      <c r="F45" s="1">
        <v>18.731370484063206</v>
      </c>
      <c r="G45" s="1">
        <v>3.685120056930542</v>
      </c>
      <c r="H45" s="1">
        <v>15.480102402951999</v>
      </c>
    </row>
    <row r="46" spans="3:8" x14ac:dyDescent="0.25">
      <c r="C46" s="1">
        <v>6.2047835498542785</v>
      </c>
      <c r="D46" s="1">
        <v>19.0707714123503</v>
      </c>
      <c r="E46" s="1">
        <v>7.7471623287048335</v>
      </c>
      <c r="F46" s="1">
        <v>19.149911969094383</v>
      </c>
      <c r="G46" s="1">
        <v>4.507664729404449</v>
      </c>
      <c r="H46" s="1">
        <v>15.832775199007413</v>
      </c>
    </row>
    <row r="47" spans="3:8" x14ac:dyDescent="0.25">
      <c r="C47" s="1">
        <v>7.3690303182563781</v>
      </c>
      <c r="D47" s="1">
        <v>19.471327039799831</v>
      </c>
      <c r="E47" s="1">
        <v>10.023564724124908</v>
      </c>
      <c r="F47" s="1">
        <v>19.598332293577734</v>
      </c>
      <c r="G47" s="1">
        <v>5.4504254497261044</v>
      </c>
      <c r="H47" s="1">
        <v>16.182954797703804</v>
      </c>
    </row>
    <row r="48" spans="3:8" x14ac:dyDescent="0.25">
      <c r="C48" s="1">
        <v>8.7274267127723686</v>
      </c>
      <c r="D48" s="1">
        <v>19.843968177277649</v>
      </c>
      <c r="E48" s="1">
        <v>12.711834181892394</v>
      </c>
      <c r="F48" s="1">
        <v>19.939651074180741</v>
      </c>
      <c r="G48" s="1">
        <v>6.5448028665046687</v>
      </c>
      <c r="H48" s="1">
        <v>16.52904812242658</v>
      </c>
    </row>
    <row r="49" spans="3:44" x14ac:dyDescent="0.25">
      <c r="C49" s="1">
        <v>10.454440771430969</v>
      </c>
      <c r="D49" s="1">
        <v>20.219597032001314</v>
      </c>
      <c r="E49" s="1">
        <v>16.341840197753907</v>
      </c>
      <c r="F49" s="1">
        <v>20.241487497737523</v>
      </c>
      <c r="G49" s="1">
        <v>7.9138947950477601</v>
      </c>
      <c r="H49" s="1">
        <v>16.871132260188283</v>
      </c>
      <c r="W49">
        <f t="shared" ref="W49:W59" si="5">D49/1000</f>
        <v>2.0219597032001314E-2</v>
      </c>
      <c r="X49">
        <f t="shared" ref="X49:X59" si="6">1/W49</f>
        <v>49.456969810887529</v>
      </c>
      <c r="Y49">
        <f t="shared" ref="Y49:Y59" si="7">C49/(1000-C49)</f>
        <v>1.0564890796519821E-2</v>
      </c>
      <c r="Z49">
        <f t="shared" ref="Z49:Z59" si="8">C49/1000</f>
        <v>1.0454440771430968E-2</v>
      </c>
      <c r="AA49">
        <f t="shared" ref="AA49:AA59" si="9">X49*Y49</f>
        <v>0.5225074851788043</v>
      </c>
    </row>
    <row r="50" spans="3:44" x14ac:dyDescent="0.25">
      <c r="C50" s="1">
        <v>12.506308789855957</v>
      </c>
      <c r="D50" s="1">
        <v>20.556846952156448</v>
      </c>
      <c r="E50" s="1">
        <v>21.589787312896728</v>
      </c>
      <c r="F50" s="1">
        <v>20.53767650016308</v>
      </c>
      <c r="G50" s="1">
        <v>9.5823377088546753</v>
      </c>
      <c r="H50" s="1">
        <v>17.201956404867424</v>
      </c>
      <c r="W50">
        <f t="shared" si="5"/>
        <v>2.0556846952156448E-2</v>
      </c>
      <c r="X50">
        <f t="shared" si="6"/>
        <v>48.645592503917449</v>
      </c>
      <c r="Y50">
        <f t="shared" si="7"/>
        <v>1.2664697406349857E-2</v>
      </c>
      <c r="Z50">
        <f t="shared" si="8"/>
        <v>1.2506308789855957E-2</v>
      </c>
      <c r="AA50">
        <f t="shared" si="9"/>
        <v>0.61608170921471539</v>
      </c>
    </row>
    <row r="51" spans="3:44" x14ac:dyDescent="0.25">
      <c r="C51" s="1">
        <v>15.335299154869078</v>
      </c>
      <c r="D51" s="1">
        <v>20.899204810880615</v>
      </c>
      <c r="E51" s="1">
        <v>27.57458958934021</v>
      </c>
      <c r="F51" s="1">
        <v>20.755954932342505</v>
      </c>
      <c r="G51" s="1">
        <v>12.024170594055175</v>
      </c>
      <c r="H51" s="1">
        <v>17.541063160569859</v>
      </c>
      <c r="W51">
        <f t="shared" si="5"/>
        <v>2.0899204810880614E-2</v>
      </c>
      <c r="X51">
        <f t="shared" si="6"/>
        <v>47.848710467652658</v>
      </c>
      <c r="Y51">
        <f t="shared" si="7"/>
        <v>1.5574133145736713E-2</v>
      </c>
      <c r="Z51">
        <f t="shared" si="8"/>
        <v>1.5335299154869078E-2</v>
      </c>
      <c r="AA51">
        <f t="shared" si="9"/>
        <v>0.74520218767502844</v>
      </c>
    </row>
    <row r="52" spans="3:44" x14ac:dyDescent="0.25">
      <c r="C52" s="1">
        <v>18.809204029609681</v>
      </c>
      <c r="D52" s="1">
        <v>21.207568031538756</v>
      </c>
      <c r="E52" s="1">
        <v>34.212160193115231</v>
      </c>
      <c r="F52" s="1">
        <v>20.934849755957895</v>
      </c>
      <c r="G52" s="1">
        <v>15.429368232971191</v>
      </c>
      <c r="H52" s="1">
        <v>17.855389172986474</v>
      </c>
      <c r="L52" t="s">
        <v>11</v>
      </c>
      <c r="M52" t="s">
        <v>15</v>
      </c>
      <c r="W52">
        <f t="shared" si="5"/>
        <v>2.1207568031538757E-2</v>
      </c>
      <c r="X52">
        <f t="shared" si="6"/>
        <v>47.152978526951024</v>
      </c>
      <c r="Y52">
        <f t="shared" si="7"/>
        <v>1.9169772185854556E-2</v>
      </c>
      <c r="Z52">
        <f t="shared" si="8"/>
        <v>1.8809204029609682E-2</v>
      </c>
      <c r="AA52">
        <f t="shared" si="9"/>
        <v>0.9039118562461429</v>
      </c>
      <c r="AN52">
        <f t="shared" ref="AN52:AN58" si="10">H52/1000</f>
        <v>1.7855389172986475E-2</v>
      </c>
      <c r="AO52">
        <f>1/AN52</f>
        <v>56.005500093658334</v>
      </c>
      <c r="AP52">
        <f t="shared" ref="AP52:AP58" si="11">G52/(1000-G52)</f>
        <v>1.5671164399124717E-2</v>
      </c>
      <c r="AQ52">
        <f t="shared" ref="AQ52:AQ58" si="12">G52/1000</f>
        <v>1.5429368232971192E-2</v>
      </c>
      <c r="AR52">
        <f t="shared" ref="AR52:AR58" si="13">AO52*AP52</f>
        <v>0.87767139922291448</v>
      </c>
    </row>
    <row r="53" spans="3:44" x14ac:dyDescent="0.25">
      <c r="C53" s="1">
        <v>23.031675497406006</v>
      </c>
      <c r="D53" s="1">
        <v>21.489582369381832</v>
      </c>
      <c r="E53" s="1">
        <v>41.366493431900025</v>
      </c>
      <c r="F53" s="1">
        <v>21.086483589522647</v>
      </c>
      <c r="G53" s="1">
        <v>19.991239815673829</v>
      </c>
      <c r="H53" s="1">
        <v>18.138160249788275</v>
      </c>
      <c r="L53">
        <f>1/(53.253+0.4065)</f>
        <v>1.8636029034933235E-2</v>
      </c>
      <c r="M53" s="2">
        <f>L53*6.022*10^23*16.2*10^-20</f>
        <v>1818.0639029435604</v>
      </c>
      <c r="W53">
        <f t="shared" si="5"/>
        <v>2.1489582369381831E-2</v>
      </c>
      <c r="X53">
        <f t="shared" si="6"/>
        <v>46.534175621057727</v>
      </c>
      <c r="Y53">
        <f t="shared" si="7"/>
        <v>2.3574638931238814E-2</v>
      </c>
      <c r="Z53">
        <f t="shared" si="8"/>
        <v>2.3031675497406007E-2</v>
      </c>
      <c r="AA53">
        <f t="shared" si="9"/>
        <v>1.0970263882292917</v>
      </c>
      <c r="AN53">
        <f t="shared" si="10"/>
        <v>1.8138160249788274E-2</v>
      </c>
      <c r="AO53">
        <f t="shared" ref="AO53:AO58" si="14">1/AN53</f>
        <v>55.132383120921702</v>
      </c>
      <c r="AP53">
        <f t="shared" si="11"/>
        <v>2.0399041955414511E-2</v>
      </c>
      <c r="AQ53">
        <f t="shared" si="12"/>
        <v>1.9991239815673828E-2</v>
      </c>
      <c r="AR53">
        <f t="shared" si="13"/>
        <v>1.1246477963856687</v>
      </c>
    </row>
    <row r="54" spans="3:44" x14ac:dyDescent="0.25">
      <c r="C54" s="1">
        <v>27.814211764068602</v>
      </c>
      <c r="D54" s="1">
        <v>21.734596104310448</v>
      </c>
      <c r="E54" s="1">
        <v>48.919450190185543</v>
      </c>
      <c r="F54" s="1">
        <v>21.210503018988557</v>
      </c>
      <c r="G54" s="1">
        <v>25.968077657363892</v>
      </c>
      <c r="H54" s="1">
        <v>18.383522334437476</v>
      </c>
      <c r="W54">
        <f t="shared" si="5"/>
        <v>2.1734596104310448E-2</v>
      </c>
      <c r="X54">
        <f t="shared" si="6"/>
        <v>46.009596644939634</v>
      </c>
      <c r="Y54">
        <f t="shared" si="7"/>
        <v>2.8609975686374273E-2</v>
      </c>
      <c r="Z54">
        <f t="shared" si="8"/>
        <v>2.7814211764068602E-2</v>
      </c>
      <c r="AA54">
        <f t="shared" si="9"/>
        <v>1.3163334413516103</v>
      </c>
      <c r="AF54">
        <f t="shared" ref="AF54:AF61" si="15">F54/1000</f>
        <v>2.1210503018988556E-2</v>
      </c>
      <c r="AG54">
        <f t="shared" ref="AG54:AG61" si="16">1/AF54</f>
        <v>47.146453768906703</v>
      </c>
      <c r="AH54">
        <f t="shared" ref="AH54:AH61" si="17">E54/(1000-E54)</f>
        <v>5.1435654109389432E-2</v>
      </c>
      <c r="AI54">
        <f t="shared" ref="AI54:AI61" si="18">E54/1000</f>
        <v>4.8919450190185544E-2</v>
      </c>
      <c r="AJ54">
        <f t="shared" ref="AJ54:AJ61" si="19">AG54*AH54</f>
        <v>2.425008688541805</v>
      </c>
      <c r="AN54">
        <f t="shared" si="10"/>
        <v>1.8383522334437477E-2</v>
      </c>
      <c r="AO54">
        <f t="shared" si="14"/>
        <v>54.396539564494688</v>
      </c>
      <c r="AP54">
        <f t="shared" si="11"/>
        <v>2.6660396914824191E-2</v>
      </c>
      <c r="AQ54">
        <f t="shared" si="12"/>
        <v>2.5968077657363892E-2</v>
      </c>
      <c r="AR54">
        <f t="shared" si="13"/>
        <v>1.4502333355823662</v>
      </c>
    </row>
    <row r="55" spans="3:44" x14ac:dyDescent="0.25">
      <c r="C55" s="1">
        <v>33.15400671409607</v>
      </c>
      <c r="D55" s="1">
        <v>21.950600926599005</v>
      </c>
      <c r="E55" s="1">
        <v>57.858709379699704</v>
      </c>
      <c r="F55" s="1">
        <v>21.330094921708483</v>
      </c>
      <c r="G55" s="1">
        <v>33.381758524383542</v>
      </c>
      <c r="H55" s="1">
        <v>18.59948429862369</v>
      </c>
      <c r="W55">
        <f t="shared" si="5"/>
        <v>2.1950600926599007E-2</v>
      </c>
      <c r="X55">
        <f t="shared" si="6"/>
        <v>45.556839347766257</v>
      </c>
      <c r="Y55">
        <f t="shared" si="7"/>
        <v>3.4290887012335347E-2</v>
      </c>
      <c r="Z55">
        <f t="shared" si="8"/>
        <v>3.3154006714096067E-2</v>
      </c>
      <c r="AA55">
        <f t="shared" si="9"/>
        <v>1.5621844307133659</v>
      </c>
      <c r="AF55">
        <f t="shared" si="15"/>
        <v>2.1330094921708481E-2</v>
      </c>
      <c r="AG55">
        <f t="shared" si="16"/>
        <v>46.882116730866514</v>
      </c>
      <c r="AH55">
        <f t="shared" si="17"/>
        <v>6.1411924045496266E-2</v>
      </c>
      <c r="AI55">
        <f t="shared" si="18"/>
        <v>5.7858709379699703E-2</v>
      </c>
      <c r="AJ55">
        <f t="shared" si="19"/>
        <v>2.879120991768064</v>
      </c>
      <c r="AN55">
        <f t="shared" si="10"/>
        <v>1.8599484298623691E-2</v>
      </c>
      <c r="AO55">
        <f t="shared" si="14"/>
        <v>53.764931540279164</v>
      </c>
      <c r="AP55">
        <f t="shared" si="11"/>
        <v>3.4534583656753402E-2</v>
      </c>
      <c r="AQ55">
        <f t="shared" si="12"/>
        <v>3.3381758524383541E-2</v>
      </c>
      <c r="AR55">
        <f t="shared" si="13"/>
        <v>1.8567495260773903</v>
      </c>
    </row>
    <row r="56" spans="3:44" x14ac:dyDescent="0.25">
      <c r="C56" s="1">
        <v>39.017313216705318</v>
      </c>
      <c r="D56" s="1">
        <v>22.145196391938953</v>
      </c>
      <c r="E56" s="1">
        <v>67.0341145682373</v>
      </c>
      <c r="F56" s="1">
        <v>21.429411614051585</v>
      </c>
      <c r="G56" s="1">
        <v>41.955047868301392</v>
      </c>
      <c r="H56" s="1">
        <v>18.780912677515776</v>
      </c>
      <c r="W56">
        <f t="shared" si="5"/>
        <v>2.2145196391938952E-2</v>
      </c>
      <c r="X56">
        <f t="shared" si="6"/>
        <v>45.156519829465537</v>
      </c>
      <c r="Y56">
        <f t="shared" si="7"/>
        <v>4.0601473630402535E-2</v>
      </c>
      <c r="Z56">
        <f t="shared" si="8"/>
        <v>3.9017313216705318E-2</v>
      </c>
      <c r="AA56">
        <f t="shared" si="9"/>
        <v>1.8334212490967943</v>
      </c>
      <c r="AF56">
        <f t="shared" si="15"/>
        <v>2.1429411614051586E-2</v>
      </c>
      <c r="AG56">
        <f t="shared" si="16"/>
        <v>46.664837001137492</v>
      </c>
      <c r="AH56">
        <f t="shared" si="17"/>
        <v>7.1850552753292704E-2</v>
      </c>
      <c r="AI56">
        <f t="shared" si="18"/>
        <v>6.7034114568237296E-2</v>
      </c>
      <c r="AJ56">
        <f t="shared" si="19"/>
        <v>3.3528943326740346</v>
      </c>
      <c r="AN56">
        <f t="shared" si="10"/>
        <v>1.8780912677515776E-2</v>
      </c>
      <c r="AO56">
        <f t="shared" si="14"/>
        <v>53.245548667993376</v>
      </c>
      <c r="AP56">
        <f t="shared" si="11"/>
        <v>4.3792358359541775E-2</v>
      </c>
      <c r="AQ56">
        <f t="shared" si="12"/>
        <v>4.1955047868301391E-2</v>
      </c>
      <c r="AR56">
        <f t="shared" si="13"/>
        <v>2.3317481483191882</v>
      </c>
    </row>
    <row r="57" spans="3:44" x14ac:dyDescent="0.25">
      <c r="C57" s="1">
        <v>45.155573265838619</v>
      </c>
      <c r="D57" s="1">
        <v>22.313423323062889</v>
      </c>
      <c r="E57" s="1">
        <v>76.437294453369134</v>
      </c>
      <c r="F57" s="1">
        <v>21.517575593029008</v>
      </c>
      <c r="G57" s="1">
        <v>51.594025372009277</v>
      </c>
      <c r="H57" s="1">
        <v>18.933132667950737</v>
      </c>
      <c r="W57">
        <f t="shared" si="5"/>
        <v>2.2313423323062888E-2</v>
      </c>
      <c r="X57">
        <f t="shared" si="6"/>
        <v>44.816072617885212</v>
      </c>
      <c r="Y57">
        <f t="shared" si="7"/>
        <v>4.7291026686183298E-2</v>
      </c>
      <c r="Z57">
        <f t="shared" si="8"/>
        <v>4.5155573265838619E-2</v>
      </c>
      <c r="AA57">
        <f t="shared" si="9"/>
        <v>2.119398086142338</v>
      </c>
      <c r="AF57">
        <f t="shared" si="15"/>
        <v>2.1517575593029008E-2</v>
      </c>
      <c r="AG57">
        <f t="shared" si="16"/>
        <v>46.473637128709207</v>
      </c>
      <c r="AH57">
        <f t="shared" si="17"/>
        <v>8.2763513505158301E-2</v>
      </c>
      <c r="AI57">
        <f t="shared" si="18"/>
        <v>7.6437294453369137E-2</v>
      </c>
      <c r="AJ57">
        <f t="shared" si="19"/>
        <v>3.8463214941357506</v>
      </c>
      <c r="AN57">
        <f t="shared" si="10"/>
        <v>1.8933132667950738E-2</v>
      </c>
      <c r="AO57">
        <f t="shared" si="14"/>
        <v>52.817461195566473</v>
      </c>
      <c r="AP57">
        <f t="shared" si="11"/>
        <v>5.4400780627986735E-2</v>
      </c>
      <c r="AQ57">
        <f t="shared" si="12"/>
        <v>5.1594025372009279E-2</v>
      </c>
      <c r="AR57">
        <f t="shared" si="13"/>
        <v>2.8733111198272137</v>
      </c>
    </row>
    <row r="58" spans="3:44" x14ac:dyDescent="0.25">
      <c r="C58" s="1">
        <v>51.656454131011962</v>
      </c>
      <c r="D58" s="1">
        <v>22.463448535525671</v>
      </c>
      <c r="E58" s="1">
        <v>85.527420177062993</v>
      </c>
      <c r="F58" s="1">
        <v>21.590749782164455</v>
      </c>
      <c r="G58" s="1">
        <v>96.925655367004396</v>
      </c>
      <c r="H58" s="1">
        <v>19.366375607344938</v>
      </c>
      <c r="W58">
        <f t="shared" si="5"/>
        <v>2.2463448535525673E-2</v>
      </c>
      <c r="X58">
        <f t="shared" si="6"/>
        <v>44.5167623492231</v>
      </c>
      <c r="Y58">
        <f t="shared" si="7"/>
        <v>5.4470191056847458E-2</v>
      </c>
      <c r="Z58">
        <f t="shared" si="8"/>
        <v>5.1656454131011963E-2</v>
      </c>
      <c r="AA58">
        <f t="shared" si="9"/>
        <v>2.4248365503944558</v>
      </c>
      <c r="AF58">
        <f t="shared" si="15"/>
        <v>2.1590749782164454E-2</v>
      </c>
      <c r="AG58">
        <f t="shared" si="16"/>
        <v>46.316131217734437</v>
      </c>
      <c r="AH58">
        <f t="shared" si="17"/>
        <v>9.352650048142841E-2</v>
      </c>
      <c r="AI58">
        <f t="shared" si="18"/>
        <v>8.5527420177062996E-2</v>
      </c>
      <c r="AJ58">
        <f t="shared" si="19"/>
        <v>4.3317856686333416</v>
      </c>
      <c r="AN58">
        <f t="shared" si="10"/>
        <v>1.936637560734494E-2</v>
      </c>
      <c r="AO58">
        <f t="shared" si="14"/>
        <v>51.635887905671801</v>
      </c>
      <c r="AP58">
        <f t="shared" si="11"/>
        <v>0.10732854492328031</v>
      </c>
      <c r="AQ58">
        <f t="shared" si="12"/>
        <v>9.6925655367004399E-2</v>
      </c>
      <c r="AR58">
        <f t="shared" si="13"/>
        <v>5.5420047147373621</v>
      </c>
    </row>
    <row r="59" spans="3:44" x14ac:dyDescent="0.25">
      <c r="C59" s="1">
        <v>103.08191931079101</v>
      </c>
      <c r="D59" s="1">
        <v>23.22098199433476</v>
      </c>
      <c r="E59" s="1">
        <v>94.566127998229973</v>
      </c>
      <c r="F59" s="1">
        <v>21.65426512554145</v>
      </c>
      <c r="G59" s="1">
        <v>209.41692877990721</v>
      </c>
      <c r="H59" s="1">
        <v>19.819119281458615</v>
      </c>
      <c r="W59">
        <f t="shared" si="5"/>
        <v>2.3220981994334762E-2</v>
      </c>
      <c r="X59">
        <f t="shared" si="6"/>
        <v>43.064500900262125</v>
      </c>
      <c r="Y59">
        <f t="shared" si="7"/>
        <v>0.11492902365351013</v>
      </c>
      <c r="Z59">
        <f t="shared" si="8"/>
        <v>0.10308191931079101</v>
      </c>
      <c r="AA59">
        <f t="shared" si="9"/>
        <v>4.9493610425928338</v>
      </c>
      <c r="AF59">
        <f t="shared" si="15"/>
        <v>2.1654265125541451E-2</v>
      </c>
      <c r="AG59">
        <f t="shared" si="16"/>
        <v>46.180278767368037</v>
      </c>
      <c r="AH59">
        <f t="shared" si="17"/>
        <v>0.10444288746251489</v>
      </c>
      <c r="AI59">
        <f t="shared" si="18"/>
        <v>9.4566127998229971E-2</v>
      </c>
      <c r="AJ59">
        <f t="shared" si="19"/>
        <v>4.8232016582877852</v>
      </c>
    </row>
    <row r="60" spans="3:44" x14ac:dyDescent="0.25">
      <c r="C60" s="1">
        <v>209.22775565405274</v>
      </c>
      <c r="D60" s="1">
        <v>23.89389344812902</v>
      </c>
      <c r="E60" s="1">
        <v>104.51958624316406</v>
      </c>
      <c r="F60" s="1">
        <v>21.716101068364441</v>
      </c>
      <c r="G60" s="1">
        <v>320.04351746301268</v>
      </c>
      <c r="H60" s="1">
        <v>20.000892282512098</v>
      </c>
      <c r="AF60">
        <f t="shared" si="15"/>
        <v>2.1716101068364441E-2</v>
      </c>
      <c r="AG60">
        <f t="shared" si="16"/>
        <v>46.048781816399767</v>
      </c>
      <c r="AH60">
        <f t="shared" si="17"/>
        <v>0.11671900874377575</v>
      </c>
      <c r="AI60">
        <f t="shared" si="18"/>
        <v>0.10451958624316406</v>
      </c>
      <c r="AJ60">
        <f t="shared" si="19"/>
        <v>5.3747681674685861</v>
      </c>
    </row>
    <row r="61" spans="3:44" x14ac:dyDescent="0.25">
      <c r="C61" s="1">
        <v>316.85428518640134</v>
      </c>
      <c r="D61" s="1">
        <v>24.113103959260524</v>
      </c>
      <c r="E61" s="1">
        <v>185.04331722839356</v>
      </c>
      <c r="F61" s="1">
        <v>22.010020661032115</v>
      </c>
      <c r="G61" s="1">
        <v>422.99729379931637</v>
      </c>
      <c r="H61" s="1">
        <v>20.096455049045812</v>
      </c>
      <c r="AF61">
        <f t="shared" si="15"/>
        <v>2.2010020661032116E-2</v>
      </c>
      <c r="AG61">
        <f t="shared" si="16"/>
        <v>45.433851035426834</v>
      </c>
      <c r="AH61">
        <f t="shared" si="17"/>
        <v>0.22705908318841578</v>
      </c>
      <c r="AI61">
        <f t="shared" si="18"/>
        <v>0.18504331722839357</v>
      </c>
      <c r="AJ61">
        <f t="shared" si="19"/>
        <v>10.316168561823071</v>
      </c>
    </row>
    <row r="62" spans="3:44" x14ac:dyDescent="0.25">
      <c r="C62" s="1">
        <v>422.32600282104494</v>
      </c>
      <c r="D62" s="1">
        <v>24.22837410529911</v>
      </c>
      <c r="E62" s="1">
        <v>281.18279235717773</v>
      </c>
      <c r="F62" s="1">
        <v>22.19611083938927</v>
      </c>
      <c r="G62" s="1">
        <v>506.51030194189451</v>
      </c>
      <c r="H62" s="1">
        <v>20.147112677511959</v>
      </c>
    </row>
    <row r="63" spans="3:44" x14ac:dyDescent="0.25">
      <c r="C63" s="1">
        <v>523.96769193310547</v>
      </c>
      <c r="D63" s="1">
        <v>24.295704115151594</v>
      </c>
      <c r="E63" s="1">
        <v>381.99121646923828</v>
      </c>
      <c r="F63" s="1">
        <v>22.313999035439423</v>
      </c>
      <c r="G63" s="1">
        <v>608.94680705859378</v>
      </c>
      <c r="H63" s="1">
        <v>20.191647749365629</v>
      </c>
    </row>
    <row r="64" spans="3:44" x14ac:dyDescent="0.25">
      <c r="C64" s="1">
        <v>606.2241706325683</v>
      </c>
      <c r="D64" s="1">
        <v>24.333137006009846</v>
      </c>
      <c r="E64" s="1">
        <v>453.24029706811524</v>
      </c>
      <c r="F64" s="1">
        <v>22.375473826159794</v>
      </c>
      <c r="G64" s="1">
        <v>710.75535260449215</v>
      </c>
      <c r="H64" s="1">
        <v>20.224458948698782</v>
      </c>
    </row>
    <row r="65" spans="1:42" x14ac:dyDescent="0.25">
      <c r="C65" s="1">
        <v>707.71409810156251</v>
      </c>
      <c r="D65" s="1">
        <v>24.357920937643453</v>
      </c>
      <c r="E65" s="1">
        <v>542.12603355615238</v>
      </c>
      <c r="F65" s="1">
        <v>22.433992648572438</v>
      </c>
      <c r="G65" s="1">
        <v>812.11032206542961</v>
      </c>
      <c r="H65" s="1">
        <v>20.254101837380517</v>
      </c>
    </row>
    <row r="66" spans="1:42" x14ac:dyDescent="0.25">
      <c r="C66" s="1">
        <v>808.52663157714846</v>
      </c>
      <c r="D66" s="1">
        <v>24.370161583513458</v>
      </c>
      <c r="E66" s="1">
        <v>630.39744054052733</v>
      </c>
      <c r="F66" s="1">
        <v>22.476253055720246</v>
      </c>
      <c r="G66" s="1">
        <v>913.46895333544921</v>
      </c>
      <c r="H66" s="1">
        <v>20.291457330410356</v>
      </c>
    </row>
    <row r="67" spans="1:42" x14ac:dyDescent="0.25">
      <c r="C67" s="1">
        <v>928.5840874907226</v>
      </c>
      <c r="D67" s="1">
        <v>24.380793498826591</v>
      </c>
      <c r="E67" s="1">
        <v>718.80856588476558</v>
      </c>
      <c r="F67" s="1">
        <v>22.51576148763127</v>
      </c>
    </row>
    <row r="68" spans="1:42" x14ac:dyDescent="0.25">
      <c r="E68" s="1">
        <v>806.98989236572265</v>
      </c>
      <c r="F68" s="1">
        <v>22.556160082964592</v>
      </c>
    </row>
    <row r="69" spans="1:42" x14ac:dyDescent="0.25">
      <c r="E69" s="1">
        <v>895.06461951562494</v>
      </c>
      <c r="F69" s="1">
        <v>22.615402397556359</v>
      </c>
      <c r="AG69" t="s">
        <v>11</v>
      </c>
      <c r="AH69" t="s">
        <v>12</v>
      </c>
      <c r="AO69" t="s">
        <v>11</v>
      </c>
      <c r="AP69" t="s">
        <v>12</v>
      </c>
    </row>
    <row r="70" spans="1:42" x14ac:dyDescent="0.25">
      <c r="AG70">
        <f>1/(58.212+0.5698)</f>
        <v>1.7012068361295502E-2</v>
      </c>
      <c r="AH70" s="2">
        <f>AG70*6.022*10^23*16.2*10^-20</f>
        <v>1659.6361458818881</v>
      </c>
      <c r="AO70">
        <f>1/(57.281+0.0404)</f>
        <v>1.7445491561615734E-2</v>
      </c>
      <c r="AP70" s="2">
        <f>AO70*6.022*10^23*16.2*10^-20</f>
        <v>1701.9193529816087</v>
      </c>
    </row>
    <row r="72" spans="1:42" x14ac:dyDescent="0.25">
      <c r="X72" t="s">
        <v>11</v>
      </c>
      <c r="Y72" t="s">
        <v>12</v>
      </c>
    </row>
    <row r="73" spans="1:42" x14ac:dyDescent="0.25">
      <c r="X73">
        <f>1/(47.671+0.0023)</f>
        <v>2.0976101927074484E-2</v>
      </c>
      <c r="Y73" s="2">
        <f>X73*6.022*10^23*16.2*10^-20</f>
        <v>2046.3529900384488</v>
      </c>
    </row>
    <row r="74" spans="1:42" x14ac:dyDescent="0.25">
      <c r="A74" s="3" t="s">
        <v>0</v>
      </c>
      <c r="B74" s="3"/>
      <c r="C74" s="3" t="s">
        <v>1</v>
      </c>
      <c r="D74" s="3"/>
      <c r="E74" s="3" t="s">
        <v>2</v>
      </c>
      <c r="F74" s="3"/>
      <c r="G74" s="3" t="s">
        <v>3</v>
      </c>
      <c r="H74" s="3"/>
    </row>
    <row r="75" spans="1:42" x14ac:dyDescent="0.25">
      <c r="A75" t="s">
        <v>18</v>
      </c>
      <c r="B75" s="2">
        <f>B28*28/1000/0.807</f>
        <v>0.81456142439296819</v>
      </c>
      <c r="C75" t="s">
        <v>18</v>
      </c>
      <c r="D75" s="2">
        <f>D67*28/1000/0.807</f>
        <v>0.84592592065321504</v>
      </c>
      <c r="E75" t="s">
        <v>18</v>
      </c>
      <c r="F75" s="2">
        <f>F69*28/1000/0.807</f>
        <v>0.78467319347159603</v>
      </c>
      <c r="G75" t="s">
        <v>18</v>
      </c>
      <c r="H75" s="2">
        <f>H66*28/1000/0.807</f>
        <v>0.70404065086925638</v>
      </c>
    </row>
  </sheetData>
  <mergeCells count="8">
    <mergeCell ref="L1:P1"/>
    <mergeCell ref="W1:AA1"/>
    <mergeCell ref="AF1:AJ1"/>
    <mergeCell ref="AN1:AR1"/>
    <mergeCell ref="A74:B74"/>
    <mergeCell ref="C74:D74"/>
    <mergeCell ref="E74:F74"/>
    <mergeCell ref="G74:H74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23" sqref="B23:B31"/>
    </sheetView>
  </sheetViews>
  <sheetFormatPr defaultColWidth="11" defaultRowHeight="15.75" x14ac:dyDescent="0.25"/>
  <sheetData>
    <row r="1" spans="1:8" x14ac:dyDescent="0.25">
      <c r="A1" t="s">
        <v>0</v>
      </c>
      <c r="C1" t="s">
        <v>1</v>
      </c>
      <c r="E1" t="s">
        <v>2</v>
      </c>
      <c r="G1" t="s">
        <v>3</v>
      </c>
    </row>
    <row r="2" spans="1:8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x14ac:dyDescent="0.25">
      <c r="A3">
        <v>1.4563493106622696</v>
      </c>
      <c r="B3">
        <v>2.9797465301766995E-5</v>
      </c>
      <c r="C3" s="1">
        <v>4.7438660370025634</v>
      </c>
      <c r="D3" s="1">
        <v>1.7985779401269979E-3</v>
      </c>
      <c r="E3" s="1">
        <v>24.807479983428955</v>
      </c>
      <c r="F3" s="1">
        <v>1.3505962955722137E-2</v>
      </c>
      <c r="G3" s="1">
        <v>0.16803551570105552</v>
      </c>
      <c r="H3" s="1">
        <v>1.2410094748329791E-3</v>
      </c>
    </row>
    <row r="4" spans="1:8" x14ac:dyDescent="0.25">
      <c r="A4">
        <v>4.9868238909416194</v>
      </c>
      <c r="B4">
        <v>1.332621131716942E-3</v>
      </c>
      <c r="C4" s="1">
        <v>22.208790708984374</v>
      </c>
      <c r="D4" s="1">
        <v>8.1554194412518932E-3</v>
      </c>
      <c r="E4" s="1">
        <v>49.049983512268064</v>
      </c>
      <c r="F4" s="1">
        <v>2.615719943856927E-2</v>
      </c>
      <c r="G4" s="1">
        <v>48.083052309082028</v>
      </c>
      <c r="H4" s="1">
        <v>2.7312664409170608E-2</v>
      </c>
    </row>
    <row r="5" spans="1:8" x14ac:dyDescent="0.25">
      <c r="A5">
        <v>10.153474394348144</v>
      </c>
      <c r="B5">
        <v>3.5502809703784862E-3</v>
      </c>
      <c r="C5" s="1">
        <v>35.09821627404785</v>
      </c>
      <c r="D5" s="1">
        <v>1.2543506598500995E-2</v>
      </c>
      <c r="E5" s="1">
        <v>73.292487041107194</v>
      </c>
      <c r="F5" s="1">
        <v>3.8808435921416397E-2</v>
      </c>
      <c r="G5" s="1">
        <v>98.633492607788085</v>
      </c>
      <c r="H5" s="1">
        <v>5.0560684793970821E-2</v>
      </c>
    </row>
    <row r="6" spans="1:8" x14ac:dyDescent="0.25">
      <c r="A6">
        <v>25.10595811038208</v>
      </c>
      <c r="B6">
        <v>8.0239383214185979E-3</v>
      </c>
      <c r="C6" s="1">
        <v>68.384381238006597</v>
      </c>
      <c r="D6" s="1">
        <v>2.4433768997305188E-2</v>
      </c>
      <c r="E6" s="1">
        <v>74.26560771881104</v>
      </c>
      <c r="F6" s="1">
        <v>3.9229372792619621E-2</v>
      </c>
      <c r="G6" s="1">
        <v>128.42627644995116</v>
      </c>
      <c r="H6" s="1">
        <v>6.4359752595183894E-2</v>
      </c>
    </row>
    <row r="7" spans="1:8" x14ac:dyDescent="0.25">
      <c r="A7">
        <v>49.987960994476317</v>
      </c>
      <c r="B7">
        <v>1.6013171024679425E-2</v>
      </c>
      <c r="C7" s="1">
        <v>101.87093870397949</v>
      </c>
      <c r="D7" s="1">
        <v>3.6338196158979895E-2</v>
      </c>
      <c r="E7" s="1">
        <v>90.751650297271794</v>
      </c>
      <c r="F7" s="1">
        <v>4.7803842738252098E-2</v>
      </c>
      <c r="G7" s="1">
        <v>170.87736467395018</v>
      </c>
      <c r="H7" s="1">
        <v>8.2728695929824181E-2</v>
      </c>
    </row>
    <row r="8" spans="1:8" x14ac:dyDescent="0.25">
      <c r="A8">
        <v>75.615803186737054</v>
      </c>
      <c r="B8">
        <v>2.4027192791177553E-2</v>
      </c>
      <c r="C8" s="1">
        <v>136.65027243713379</v>
      </c>
      <c r="D8" s="1">
        <v>4.8579707569905539E-2</v>
      </c>
      <c r="E8" s="1">
        <v>133.61097089904786</v>
      </c>
      <c r="F8" s="1">
        <v>6.9328641671743255E-2</v>
      </c>
      <c r="G8" s="1">
        <v>210.48719420104979</v>
      </c>
      <c r="H8" s="1">
        <v>0.10010126829105315</v>
      </c>
    </row>
    <row r="9" spans="1:8" x14ac:dyDescent="0.25">
      <c r="A9">
        <v>100.05846526867676</v>
      </c>
      <c r="B9">
        <v>3.0623396643525043E-2</v>
      </c>
      <c r="C9" s="1">
        <v>202.9921016550293</v>
      </c>
      <c r="D9" s="1">
        <v>7.1471352038222274E-2</v>
      </c>
      <c r="E9" s="1">
        <v>141.30592080306999</v>
      </c>
      <c r="F9" s="1">
        <v>7.3586335288089499E-2</v>
      </c>
      <c r="G9" s="1">
        <v>254.3489130003662</v>
      </c>
      <c r="H9" s="1">
        <v>0.11814619810650882</v>
      </c>
    </row>
    <row r="10" spans="1:8" x14ac:dyDescent="0.25">
      <c r="A10">
        <v>149.82127077722168</v>
      </c>
      <c r="B10">
        <v>4.5343901453053025E-2</v>
      </c>
      <c r="C10" s="1">
        <v>269.8745969838867</v>
      </c>
      <c r="D10" s="1">
        <v>9.4188140016399011E-2</v>
      </c>
      <c r="E10" s="1">
        <v>267.75400265771486</v>
      </c>
      <c r="F10" s="1">
        <v>0.13378189331899829</v>
      </c>
      <c r="G10" s="1">
        <v>297.21533174780274</v>
      </c>
      <c r="H10" s="1">
        <v>0.13592735065188233</v>
      </c>
    </row>
    <row r="11" spans="1:8" x14ac:dyDescent="0.25">
      <c r="A11">
        <v>199.95772321582029</v>
      </c>
      <c r="B11">
        <v>5.8922422664961394E-2</v>
      </c>
      <c r="C11" s="1">
        <v>334.17885322485353</v>
      </c>
      <c r="D11" s="1">
        <v>0.11531836081232497</v>
      </c>
      <c r="E11" s="1">
        <v>233.248343542285</v>
      </c>
      <c r="F11" s="1">
        <v>0.11844729688998799</v>
      </c>
      <c r="G11" s="1">
        <v>339.68434249291994</v>
      </c>
      <c r="H11" s="1">
        <v>0.15337830532473967</v>
      </c>
    </row>
    <row r="12" spans="1:8" x14ac:dyDescent="0.25">
      <c r="A12">
        <v>249.75686200781249</v>
      </c>
      <c r="B12">
        <v>7.253208351029436E-2</v>
      </c>
      <c r="C12" s="1">
        <v>400.67429533374025</v>
      </c>
      <c r="D12" s="1">
        <v>0.13698815320993027</v>
      </c>
      <c r="E12" s="1">
        <v>401.36653999731442</v>
      </c>
      <c r="F12" s="1">
        <v>0.19520773347026626</v>
      </c>
      <c r="G12" s="1">
        <v>381.26625964453126</v>
      </c>
      <c r="H12" s="1">
        <v>0.17006235467688341</v>
      </c>
    </row>
    <row r="13" spans="1:8" x14ac:dyDescent="0.25">
      <c r="A13">
        <v>300.47775951928708</v>
      </c>
      <c r="B13">
        <v>8.6477468894656781E-2</v>
      </c>
      <c r="C13" s="1">
        <v>467.73792815185544</v>
      </c>
      <c r="D13" s="1">
        <v>0.15786045566276283</v>
      </c>
      <c r="E13" s="1">
        <v>345.43556192098799</v>
      </c>
      <c r="F13" s="1">
        <v>0.171612657788521</v>
      </c>
      <c r="G13" s="1">
        <v>424.13098989111324</v>
      </c>
      <c r="H13" s="1">
        <v>0.18694479574930248</v>
      </c>
    </row>
    <row r="14" spans="1:8" x14ac:dyDescent="0.25">
      <c r="A14">
        <v>350.60666456249999</v>
      </c>
      <c r="B14">
        <v>9.9928633546191872E-2</v>
      </c>
      <c r="C14" s="1">
        <v>533.62750360473626</v>
      </c>
      <c r="D14" s="1">
        <v>0.17812477552106132</v>
      </c>
      <c r="E14" s="1">
        <v>534.31828354467768</v>
      </c>
      <c r="F14" s="1">
        <v>0.25342229155294405</v>
      </c>
      <c r="G14" s="1">
        <v>466.47826582763673</v>
      </c>
      <c r="H14" s="1">
        <v>0.20366492685083529</v>
      </c>
    </row>
    <row r="15" spans="1:8" x14ac:dyDescent="0.25">
      <c r="A15">
        <v>399.57469475317384</v>
      </c>
      <c r="B15">
        <v>0.11270455939486763</v>
      </c>
      <c r="C15" s="1">
        <v>600.52505303759767</v>
      </c>
      <c r="D15" s="1">
        <v>0.19856707324466938</v>
      </c>
      <c r="E15" s="1">
        <v>668.15830060180667</v>
      </c>
      <c r="F15" s="1">
        <v>0.30968099534955873</v>
      </c>
      <c r="G15" s="1">
        <v>508.12638035009763</v>
      </c>
      <c r="H15" s="1">
        <v>0.22048879154163745</v>
      </c>
    </row>
    <row r="16" spans="1:8" x14ac:dyDescent="0.25">
      <c r="A16">
        <v>450.304217859375</v>
      </c>
      <c r="B16">
        <v>0.12581915587948519</v>
      </c>
      <c r="C16" s="1">
        <v>668.38378666772462</v>
      </c>
      <c r="D16" s="1">
        <v>0.21793697684333077</v>
      </c>
      <c r="E16" s="1">
        <v>800.40262332128907</v>
      </c>
      <c r="F16" s="1">
        <v>0.36445158742231493</v>
      </c>
      <c r="G16" s="1">
        <v>550.04774720361331</v>
      </c>
      <c r="H16" s="1">
        <v>0.23728078755647497</v>
      </c>
    </row>
    <row r="17" spans="1:8" x14ac:dyDescent="0.25">
      <c r="A17">
        <v>500.37664966918936</v>
      </c>
      <c r="B17">
        <v>0.13831283859467464</v>
      </c>
      <c r="C17" s="1">
        <v>734.90246092089842</v>
      </c>
      <c r="D17" s="1">
        <v>0.23725068685475403</v>
      </c>
      <c r="E17" s="1">
        <v>934.37072232275386</v>
      </c>
      <c r="F17" s="1">
        <v>0.41749962516343964</v>
      </c>
      <c r="G17" s="1">
        <v>590.6344253334961</v>
      </c>
      <c r="H17" s="1">
        <v>0.2531242867984505</v>
      </c>
    </row>
    <row r="18" spans="1:8" x14ac:dyDescent="0.25">
      <c r="A18">
        <v>550.45933454443355</v>
      </c>
      <c r="B18">
        <v>0.15235756666642103</v>
      </c>
      <c r="C18" s="1">
        <v>801.64275599707025</v>
      </c>
      <c r="D18" s="1">
        <v>0.25584703709163814</v>
      </c>
      <c r="E18" s="1">
        <v>1067.0028306240233</v>
      </c>
      <c r="F18" s="1">
        <v>0.46951612132930332</v>
      </c>
      <c r="G18" s="1">
        <v>634.4492729765625</v>
      </c>
      <c r="H18" s="1">
        <v>0.27038764448533315</v>
      </c>
    </row>
    <row r="19" spans="1:8" x14ac:dyDescent="0.25">
      <c r="A19">
        <v>600.44608002172845</v>
      </c>
      <c r="B19">
        <v>0.16331880257844725</v>
      </c>
      <c r="C19" s="1">
        <v>868.49005727197266</v>
      </c>
      <c r="D19" s="1">
        <v>0.27417869038168746</v>
      </c>
      <c r="E19" s="1">
        <v>1200.8468349843749</v>
      </c>
      <c r="F19" s="1">
        <v>0.52266528057525763</v>
      </c>
      <c r="G19" s="1">
        <v>674.95303147412108</v>
      </c>
      <c r="H19" s="1">
        <v>0.28587578728154778</v>
      </c>
    </row>
    <row r="20" spans="1:8" x14ac:dyDescent="0.25">
      <c r="A20">
        <v>650.22117293408201</v>
      </c>
      <c r="B20">
        <v>0.17524782171389328</v>
      </c>
      <c r="C20" s="1">
        <v>935.11651077246086</v>
      </c>
      <c r="D20" s="1">
        <v>0.29206561470043879</v>
      </c>
      <c r="G20" s="1">
        <v>718.94608715917968</v>
      </c>
      <c r="H20" s="1">
        <v>0.30349662098763625</v>
      </c>
    </row>
    <row r="21" spans="1:8" x14ac:dyDescent="0.25">
      <c r="A21">
        <v>700.47315544921878</v>
      </c>
      <c r="B21">
        <v>0.18769846966561626</v>
      </c>
      <c r="C21" s="1">
        <v>1001.5893310385742</v>
      </c>
      <c r="D21" s="1">
        <v>0.31038336309101305</v>
      </c>
      <c r="G21" s="1">
        <v>761.85207378808593</v>
      </c>
      <c r="H21" s="1">
        <v>0.31939061220138498</v>
      </c>
    </row>
    <row r="22" spans="1:8" x14ac:dyDescent="0.25">
      <c r="A22">
        <v>750.49973327197267</v>
      </c>
      <c r="B22">
        <v>0.1987123373697203</v>
      </c>
      <c r="C22" s="1">
        <v>1068.4704023305665</v>
      </c>
      <c r="D22" s="1">
        <v>0.32783173791859493</v>
      </c>
      <c r="G22" s="1">
        <v>803.42963745556642</v>
      </c>
      <c r="H22" s="1">
        <v>0.33537226186947389</v>
      </c>
    </row>
    <row r="23" spans="1:8" x14ac:dyDescent="0.25">
      <c r="A23">
        <v>800.45348178076165</v>
      </c>
      <c r="B23">
        <v>0.21065418078065587</v>
      </c>
      <c r="C23" s="1">
        <v>1135.137135730957</v>
      </c>
      <c r="D23" s="1">
        <v>0.34405318312565897</v>
      </c>
      <c r="G23" s="1">
        <v>846.10493011230471</v>
      </c>
      <c r="H23" s="1">
        <v>0.35201419802244177</v>
      </c>
    </row>
    <row r="24" spans="1:8" x14ac:dyDescent="0.25">
      <c r="A24">
        <v>850.27158060644524</v>
      </c>
      <c r="B24">
        <v>0.22268360093361489</v>
      </c>
      <c r="C24" s="1">
        <v>1192.2962666572266</v>
      </c>
      <c r="D24" s="1">
        <v>0.35805654374515317</v>
      </c>
      <c r="G24" s="1">
        <v>888.19726276318352</v>
      </c>
      <c r="H24" s="1">
        <v>0.36839970969943048</v>
      </c>
    </row>
    <row r="25" spans="1:8" x14ac:dyDescent="0.25">
      <c r="A25">
        <v>900.32069889843751</v>
      </c>
      <c r="B25">
        <v>0.23437539417407074</v>
      </c>
      <c r="G25" s="1">
        <v>929.8772757114258</v>
      </c>
      <c r="H25" s="1">
        <v>0.3841845784092987</v>
      </c>
    </row>
    <row r="26" spans="1:8" x14ac:dyDescent="0.25">
      <c r="A26">
        <v>950.21138291748048</v>
      </c>
      <c r="B26">
        <v>0.24665415378431613</v>
      </c>
      <c r="G26" s="1">
        <v>971.6785352270507</v>
      </c>
      <c r="H26" s="1">
        <v>0.40210200679033897</v>
      </c>
    </row>
    <row r="27" spans="1:8" x14ac:dyDescent="0.25">
      <c r="A27">
        <v>1000.5249651987305</v>
      </c>
      <c r="B27">
        <v>0.25746254526651458</v>
      </c>
      <c r="G27" s="1">
        <v>1014.3465856391601</v>
      </c>
      <c r="H27" s="1">
        <v>0.41927098928141476</v>
      </c>
    </row>
    <row r="28" spans="1:8" x14ac:dyDescent="0.25">
      <c r="A28">
        <v>1050.3812526244601</v>
      </c>
      <c r="B28">
        <v>0.26964215953456</v>
      </c>
      <c r="G28" s="1">
        <v>1056.4367754536099</v>
      </c>
      <c r="H28" s="1">
        <v>0.43482172995933899</v>
      </c>
    </row>
    <row r="29" spans="1:8" x14ac:dyDescent="0.25">
      <c r="A29">
        <v>1100.3895295391601</v>
      </c>
      <c r="B29">
        <v>0.281400887716802</v>
      </c>
      <c r="G29" s="1">
        <v>1098.67143041748</v>
      </c>
      <c r="H29" s="1">
        <v>0.45133125391526402</v>
      </c>
    </row>
    <row r="30" spans="1:8" x14ac:dyDescent="0.25">
      <c r="A30">
        <v>1150.3978064538601</v>
      </c>
      <c r="B30">
        <v>0.29315961589904399</v>
      </c>
      <c r="G30" s="1">
        <v>1140.9060853813501</v>
      </c>
      <c r="H30" s="1">
        <v>0.467840777871189</v>
      </c>
    </row>
    <row r="31" spans="1:8" x14ac:dyDescent="0.25">
      <c r="A31">
        <v>1200.4060833685501</v>
      </c>
      <c r="B31">
        <v>0.30491834408128599</v>
      </c>
      <c r="G31" s="1">
        <v>1183.1407403452099</v>
      </c>
      <c r="H31" s="1">
        <v>0.48435030182711403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77K N2</vt:lpstr>
      <vt:lpstr>298K 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m.asgari</cp:lastModifiedBy>
  <dcterms:created xsi:type="dcterms:W3CDTF">2016-10-15T17:14:03Z</dcterms:created>
  <dcterms:modified xsi:type="dcterms:W3CDTF">2016-10-25T07:55:42Z</dcterms:modified>
</cp:coreProperties>
</file>