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 tabRatio="838" activeTab="2"/>
  </bookViews>
  <sheets>
    <sheet name="To Do!!!" sheetId="10" r:id="rId1"/>
    <sheet name="Sys setup" sheetId="13" r:id="rId2"/>
    <sheet name="Pin Layout" sheetId="1" r:id="rId3"/>
    <sheet name="Light sensor #1" sheetId="15" r:id="rId4"/>
    <sheet name="Light sensor #2" sheetId="16" r:id="rId5"/>
    <sheet name="SW layout" sheetId="11" r:id="rId6"/>
    <sheet name="Timer Reload Value" sheetId="8" r:id="rId7"/>
    <sheet name="Motor calc" sheetId="9" r:id="rId8"/>
    <sheet name="LCD text test" sheetId="7" r:id="rId9"/>
    <sheet name="Images Hex Gen" sheetId="5" r:id="rId10"/>
    <sheet name="Wellcome IMG WIP" sheetId="6" r:id="rId11"/>
    <sheet name="Font and symbol Hex Gen" sheetId="12" r:id="rId12"/>
  </sheets>
  <definedNames>
    <definedName name="R_1" localSheetId="4">'Light sensor #2'!$D$1</definedName>
    <definedName name="R_1">'Light sensor #1'!$D$1</definedName>
    <definedName name="R_2" localSheetId="4">'Light sensor #2'!$D$2</definedName>
    <definedName name="R_2">'Light sensor #1'!$D$2</definedName>
    <definedName name="R_3" localSheetId="4">'Light sensor #2'!$D$3</definedName>
    <definedName name="R_3">'Light sensor #1'!$D$3</definedName>
    <definedName name="R_4" localSheetId="4">'Light sensor #2'!$D$4</definedName>
    <definedName name="R_4">'Light sensor #1'!$D$4</definedName>
    <definedName name="V_in" localSheetId="4">'Light sensor #2'!$B$5</definedName>
    <definedName name="V_in">'Light sensor #1'!$B$5</definedName>
  </definedNames>
  <calcPr calcId="124519"/>
</workbook>
</file>

<file path=xl/calcChain.xml><?xml version="1.0" encoding="utf-8"?>
<calcChain xmlns="http://schemas.openxmlformats.org/spreadsheetml/2006/main">
  <c r="I6" i="16"/>
  <c r="D4"/>
  <c r="M5" s="1"/>
  <c r="D3"/>
  <c r="L4" s="1"/>
  <c r="D2"/>
  <c r="D1"/>
  <c r="I6" i="15"/>
  <c r="N4" i="16" l="1"/>
  <c r="N8"/>
  <c r="N11"/>
  <c r="N7"/>
  <c r="N10"/>
  <c r="N6"/>
  <c r="N9"/>
  <c r="N5"/>
  <c r="O4"/>
  <c r="O5"/>
  <c r="O10"/>
  <c r="O7"/>
  <c r="O11"/>
  <c r="O9"/>
  <c r="O6"/>
  <c r="O8"/>
  <c r="M4"/>
  <c r="M11"/>
  <c r="M8"/>
  <c r="M7"/>
  <c r="M10"/>
  <c r="M6"/>
  <c r="M9"/>
  <c r="L11"/>
  <c r="L7"/>
  <c r="L10"/>
  <c r="L6"/>
  <c r="L9"/>
  <c r="L5"/>
  <c r="L8"/>
  <c r="B7"/>
  <c r="D4" i="15" l="1"/>
  <c r="D3"/>
  <c r="D2"/>
  <c r="D1"/>
  <c r="B7" l="1"/>
  <c r="M5"/>
  <c r="M9"/>
  <c r="L5"/>
  <c r="L9"/>
  <c r="M6"/>
  <c r="M10"/>
  <c r="L6"/>
  <c r="L10"/>
  <c r="M7"/>
  <c r="M11"/>
  <c r="L7"/>
  <c r="L11"/>
  <c r="M8"/>
  <c r="M4"/>
  <c r="L8"/>
  <c r="L4"/>
  <c r="CH2" i="6" l="1"/>
  <c r="CF55"/>
  <c r="CE55"/>
  <c r="CD55"/>
  <c r="CC55"/>
  <c r="CB55"/>
  <c r="CA55"/>
  <c r="BZ55"/>
  <c r="BY55"/>
  <c r="BX55"/>
  <c r="BW55"/>
  <c r="BV55"/>
  <c r="BU55"/>
  <c r="BT55"/>
  <c r="BS55"/>
  <c r="BR55"/>
  <c r="BQ55"/>
  <c r="BP55"/>
  <c r="BO55"/>
  <c r="BN55"/>
  <c r="BM55"/>
  <c r="BL55"/>
  <c r="BK55"/>
  <c r="BJ55"/>
  <c r="BI55"/>
  <c r="BH55"/>
  <c r="BG55"/>
  <c r="BF55"/>
  <c r="BE55"/>
  <c r="BD55"/>
  <c r="BC55"/>
  <c r="BB55"/>
  <c r="BA55"/>
  <c r="AZ55"/>
  <c r="AY55"/>
  <c r="AX55"/>
  <c r="AW55"/>
  <c r="AV55"/>
  <c r="AU55"/>
  <c r="AT55"/>
  <c r="AS55"/>
  <c r="AR55"/>
  <c r="AQ55"/>
  <c r="AP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W55"/>
  <c r="V55"/>
  <c r="U55"/>
  <c r="T55"/>
  <c r="S55"/>
  <c r="R55"/>
  <c r="Q55"/>
  <c r="P55"/>
  <c r="O55"/>
  <c r="N55"/>
  <c r="M55"/>
  <c r="L55"/>
  <c r="K55"/>
  <c r="J55"/>
  <c r="I55"/>
  <c r="H55"/>
  <c r="G55"/>
  <c r="F55"/>
  <c r="E55"/>
  <c r="D55"/>
  <c r="C55"/>
  <c r="B55"/>
  <c r="CF54"/>
  <c r="CE54"/>
  <c r="CD54"/>
  <c r="CC54"/>
  <c r="CB54"/>
  <c r="CA54"/>
  <c r="BZ54"/>
  <c r="BY54"/>
  <c r="BX54"/>
  <c r="BW54"/>
  <c r="BV54"/>
  <c r="BU54"/>
  <c r="BT54"/>
  <c r="BS54"/>
  <c r="BR54"/>
  <c r="BQ54"/>
  <c r="BP54"/>
  <c r="BO54"/>
  <c r="BN54"/>
  <c r="BM54"/>
  <c r="BL54"/>
  <c r="BK54"/>
  <c r="BJ54"/>
  <c r="BI54"/>
  <c r="BH54"/>
  <c r="BG54"/>
  <c r="BF54"/>
  <c r="BE54"/>
  <c r="BD54"/>
  <c r="BC54"/>
  <c r="BB54"/>
  <c r="BA54"/>
  <c r="AZ54"/>
  <c r="AY54"/>
  <c r="AX54"/>
  <c r="AW54"/>
  <c r="AV54"/>
  <c r="AU54"/>
  <c r="AT54"/>
  <c r="AS54"/>
  <c r="AR54"/>
  <c r="AQ54"/>
  <c r="AP54"/>
  <c r="AO54"/>
  <c r="AN54"/>
  <c r="AM54"/>
  <c r="AL54"/>
  <c r="AK54"/>
  <c r="AJ54"/>
  <c r="AI54"/>
  <c r="AH54"/>
  <c r="AG54"/>
  <c r="AF54"/>
  <c r="AE54"/>
  <c r="AD54"/>
  <c r="AC54"/>
  <c r="AB54"/>
  <c r="AA54"/>
  <c r="Z54"/>
  <c r="Y54"/>
  <c r="X54"/>
  <c r="W54"/>
  <c r="V54"/>
  <c r="U54"/>
  <c r="T54"/>
  <c r="S54"/>
  <c r="R54"/>
  <c r="Q54"/>
  <c r="P54"/>
  <c r="O54"/>
  <c r="N54"/>
  <c r="M54"/>
  <c r="L54"/>
  <c r="K54"/>
  <c r="J54"/>
  <c r="I54"/>
  <c r="H54"/>
  <c r="G54"/>
  <c r="F54"/>
  <c r="E54"/>
  <c r="D54"/>
  <c r="C54"/>
  <c r="B54"/>
  <c r="CF53"/>
  <c r="CE53"/>
  <c r="CD53"/>
  <c r="CC53"/>
  <c r="CB53"/>
  <c r="CA53"/>
  <c r="BZ53"/>
  <c r="BY53"/>
  <c r="BX53"/>
  <c r="BW53"/>
  <c r="BV53"/>
  <c r="BU53"/>
  <c r="BT53"/>
  <c r="BS53"/>
  <c r="BR53"/>
  <c r="BQ53"/>
  <c r="BP53"/>
  <c r="BO53"/>
  <c r="BN53"/>
  <c r="BM53"/>
  <c r="BL53"/>
  <c r="BK53"/>
  <c r="BJ53"/>
  <c r="BI53"/>
  <c r="BH53"/>
  <c r="BG53"/>
  <c r="BF53"/>
  <c r="BE53"/>
  <c r="BD53"/>
  <c r="BC53"/>
  <c r="BB53"/>
  <c r="BA53"/>
  <c r="AZ53"/>
  <c r="AY53"/>
  <c r="AX53"/>
  <c r="AW53"/>
  <c r="AV53"/>
  <c r="AU53"/>
  <c r="AT53"/>
  <c r="AS53"/>
  <c r="AR53"/>
  <c r="AQ53"/>
  <c r="AP53"/>
  <c r="AO53"/>
  <c r="AN53"/>
  <c r="AM53"/>
  <c r="AL53"/>
  <c r="AK53"/>
  <c r="AJ53"/>
  <c r="AI53"/>
  <c r="AH53"/>
  <c r="AG53"/>
  <c r="AF53"/>
  <c r="AE53"/>
  <c r="AD53"/>
  <c r="AC53"/>
  <c r="AB53"/>
  <c r="AA53"/>
  <c r="Z53"/>
  <c r="Y53"/>
  <c r="X53"/>
  <c r="W53"/>
  <c r="V53"/>
  <c r="U53"/>
  <c r="T53"/>
  <c r="S53"/>
  <c r="R53"/>
  <c r="Q53"/>
  <c r="P53"/>
  <c r="O53"/>
  <c r="N53"/>
  <c r="M53"/>
  <c r="L53"/>
  <c r="K53"/>
  <c r="J53"/>
  <c r="I53"/>
  <c r="H53"/>
  <c r="G53"/>
  <c r="F53"/>
  <c r="E53"/>
  <c r="D53"/>
  <c r="C53"/>
  <c r="B53"/>
  <c r="CF52"/>
  <c r="CE52"/>
  <c r="CD52"/>
  <c r="CC52"/>
  <c r="CB52"/>
  <c r="CA52"/>
  <c r="BZ52"/>
  <c r="BY52"/>
  <c r="BX52"/>
  <c r="BW52"/>
  <c r="BV52"/>
  <c r="BU52"/>
  <c r="BT52"/>
  <c r="BS52"/>
  <c r="BR52"/>
  <c r="BQ52"/>
  <c r="BP52"/>
  <c r="BO52"/>
  <c r="BN52"/>
  <c r="BM52"/>
  <c r="BL52"/>
  <c r="BK52"/>
  <c r="BJ52"/>
  <c r="BI52"/>
  <c r="BH52"/>
  <c r="BG52"/>
  <c r="BF52"/>
  <c r="BE52"/>
  <c r="BD52"/>
  <c r="BC52"/>
  <c r="BB52"/>
  <c r="BA52"/>
  <c r="AZ52"/>
  <c r="AY52"/>
  <c r="AX52"/>
  <c r="AW52"/>
  <c r="AV52"/>
  <c r="AU52"/>
  <c r="AT52"/>
  <c r="AS52"/>
  <c r="AR52"/>
  <c r="AQ52"/>
  <c r="AP52"/>
  <c r="AO52"/>
  <c r="AN52"/>
  <c r="AM52"/>
  <c r="AL52"/>
  <c r="AK52"/>
  <c r="AJ52"/>
  <c r="AI52"/>
  <c r="AH52"/>
  <c r="AG52"/>
  <c r="AF52"/>
  <c r="AE52"/>
  <c r="AD52"/>
  <c r="AC52"/>
  <c r="AB52"/>
  <c r="AA52"/>
  <c r="Z52"/>
  <c r="Y52"/>
  <c r="X52"/>
  <c r="W52"/>
  <c r="V52"/>
  <c r="U52"/>
  <c r="T52"/>
  <c r="S52"/>
  <c r="R52"/>
  <c r="Q52"/>
  <c r="P52"/>
  <c r="O52"/>
  <c r="N52"/>
  <c r="M52"/>
  <c r="L52"/>
  <c r="K52"/>
  <c r="J52"/>
  <c r="I52"/>
  <c r="H52"/>
  <c r="G52"/>
  <c r="F52"/>
  <c r="E52"/>
  <c r="D52"/>
  <c r="C52"/>
  <c r="B52"/>
  <c r="CF51"/>
  <c r="CE51"/>
  <c r="CD51"/>
  <c r="CC51"/>
  <c r="CB51"/>
  <c r="CA51"/>
  <c r="BZ51"/>
  <c r="BY51"/>
  <c r="BX51"/>
  <c r="BW51"/>
  <c r="BV51"/>
  <c r="BU51"/>
  <c r="BT51"/>
  <c r="BS51"/>
  <c r="BR51"/>
  <c r="BQ51"/>
  <c r="BP51"/>
  <c r="BO51"/>
  <c r="BN51"/>
  <c r="BM51"/>
  <c r="BL51"/>
  <c r="BK51"/>
  <c r="BJ51"/>
  <c r="BI51"/>
  <c r="BH51"/>
  <c r="BG51"/>
  <c r="BF51"/>
  <c r="BE51"/>
  <c r="BD51"/>
  <c r="BC51"/>
  <c r="BB51"/>
  <c r="BA51"/>
  <c r="AZ51"/>
  <c r="AY51"/>
  <c r="AX51"/>
  <c r="AW51"/>
  <c r="AV51"/>
  <c r="AU51"/>
  <c r="AT51"/>
  <c r="AS51"/>
  <c r="AR51"/>
  <c r="AQ51"/>
  <c r="AP51"/>
  <c r="AO51"/>
  <c r="AN51"/>
  <c r="AM51"/>
  <c r="AL51"/>
  <c r="AK51"/>
  <c r="AJ51"/>
  <c r="AI51"/>
  <c r="AH51"/>
  <c r="AG51"/>
  <c r="AF51"/>
  <c r="AE51"/>
  <c r="AD51"/>
  <c r="AC51"/>
  <c r="AB51"/>
  <c r="AA51"/>
  <c r="Z51"/>
  <c r="Y51"/>
  <c r="X51"/>
  <c r="W51"/>
  <c r="V51"/>
  <c r="U51"/>
  <c r="T51"/>
  <c r="S51"/>
  <c r="R51"/>
  <c r="Q51"/>
  <c r="P51"/>
  <c r="O51"/>
  <c r="N51"/>
  <c r="M51"/>
  <c r="L51"/>
  <c r="K51"/>
  <c r="J51"/>
  <c r="I51"/>
  <c r="H51"/>
  <c r="G51"/>
  <c r="F51"/>
  <c r="E51"/>
  <c r="D51"/>
  <c r="C51"/>
  <c r="B51"/>
  <c r="CF50"/>
  <c r="CE50"/>
  <c r="CD50"/>
  <c r="CC50"/>
  <c r="CB50"/>
  <c r="CA50"/>
  <c r="BZ50"/>
  <c r="BY50"/>
  <c r="BX50"/>
  <c r="BW50"/>
  <c r="BV50"/>
  <c r="BU50"/>
  <c r="BT50"/>
  <c r="BS50"/>
  <c r="BR50"/>
  <c r="BQ50"/>
  <c r="BP50"/>
  <c r="BO50"/>
  <c r="BN50"/>
  <c r="BM50"/>
  <c r="BL50"/>
  <c r="BK50"/>
  <c r="BJ50"/>
  <c r="BI50"/>
  <c r="BH50"/>
  <c r="BG50"/>
  <c r="BF50"/>
  <c r="BE50"/>
  <c r="BD50"/>
  <c r="BC50"/>
  <c r="BB50"/>
  <c r="BA50"/>
  <c r="AZ50"/>
  <c r="AY50"/>
  <c r="AX50"/>
  <c r="AW50"/>
  <c r="AV50"/>
  <c r="AU50"/>
  <c r="AT50"/>
  <c r="AS50"/>
  <c r="AR50"/>
  <c r="AQ50"/>
  <c r="AP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U50"/>
  <c r="T50"/>
  <c r="S50"/>
  <c r="R50"/>
  <c r="Q50"/>
  <c r="P50"/>
  <c r="O50"/>
  <c r="N50"/>
  <c r="M50"/>
  <c r="L50"/>
  <c r="K50"/>
  <c r="J50"/>
  <c r="I50"/>
  <c r="H50"/>
  <c r="G50"/>
  <c r="F50"/>
  <c r="E50"/>
  <c r="D50"/>
  <c r="C50"/>
  <c r="B50"/>
  <c r="F3" i="8"/>
  <c r="E6" l="1"/>
  <c r="AL25" i="12"/>
  <c r="AK25"/>
  <c r="AJ25"/>
  <c r="AI25"/>
  <c r="AH25"/>
  <c r="AL12"/>
  <c r="AK12"/>
  <c r="AJ12"/>
  <c r="AI12"/>
  <c r="AH12"/>
  <c r="C19" i="8" l="1"/>
  <c r="D18"/>
  <c r="AD25" i="12" l="1"/>
  <c r="AC25"/>
  <c r="AB25"/>
  <c r="AA25"/>
  <c r="Z25"/>
  <c r="AD12"/>
  <c r="AC12"/>
  <c r="AB12"/>
  <c r="AA12"/>
  <c r="Z12"/>
  <c r="V25"/>
  <c r="U25"/>
  <c r="T25"/>
  <c r="S25"/>
  <c r="R25"/>
  <c r="V12"/>
  <c r="U12"/>
  <c r="T12"/>
  <c r="S12"/>
  <c r="R12"/>
  <c r="N25"/>
  <c r="M25"/>
  <c r="L25"/>
  <c r="K25"/>
  <c r="J25"/>
  <c r="N12"/>
  <c r="M12"/>
  <c r="L12"/>
  <c r="K12"/>
  <c r="J12"/>
  <c r="F25"/>
  <c r="E25"/>
  <c r="D25"/>
  <c r="C25"/>
  <c r="B25"/>
  <c r="F12"/>
  <c r="E12"/>
  <c r="D12"/>
  <c r="C12"/>
  <c r="B12"/>
  <c r="F14" i="9" l="1"/>
  <c r="F16" s="1"/>
  <c r="F15" s="1"/>
  <c r="E14"/>
  <c r="E16" s="1"/>
  <c r="D14"/>
  <c r="D16" s="1"/>
  <c r="C14"/>
  <c r="C16" s="1"/>
  <c r="B14"/>
  <c r="B16" s="1"/>
  <c r="F6"/>
  <c r="E6"/>
  <c r="D6"/>
  <c r="C6"/>
  <c r="B6"/>
  <c r="E3"/>
  <c r="E8" s="1"/>
  <c r="D3"/>
  <c r="D8" s="1"/>
  <c r="C3"/>
  <c r="B3"/>
  <c r="F3" s="1"/>
  <c r="F8" s="1"/>
  <c r="F2"/>
  <c r="C17" l="1"/>
  <c r="C18" s="1"/>
  <c r="C15"/>
  <c r="D17"/>
  <c r="D18" s="1"/>
  <c r="D15"/>
  <c r="E17"/>
  <c r="E18" s="1"/>
  <c r="E15"/>
  <c r="B17"/>
  <c r="B18" s="1"/>
  <c r="B15"/>
  <c r="C8"/>
  <c r="B8"/>
  <c r="B10" s="1"/>
  <c r="B11" s="1"/>
  <c r="F17"/>
  <c r="F18" s="1"/>
  <c r="F10"/>
  <c r="F11" s="1"/>
  <c r="F9"/>
  <c r="C10"/>
  <c r="C11" s="1"/>
  <c r="C9"/>
  <c r="D9"/>
  <c r="D10"/>
  <c r="D11" s="1"/>
  <c r="E10"/>
  <c r="E11" s="1"/>
  <c r="E9"/>
  <c r="B9"/>
  <c r="D1" i="8" l="1"/>
  <c r="H1" s="1"/>
  <c r="B2"/>
  <c r="F2" s="1"/>
  <c r="H2" s="1"/>
  <c r="B3"/>
  <c r="H3"/>
  <c r="B4" l="1"/>
  <c r="H4" s="1"/>
  <c r="H5"/>
  <c r="D2"/>
  <c r="F1"/>
  <c r="D3"/>
  <c r="A55" i="6"/>
  <c r="A54"/>
  <c r="A53"/>
  <c r="CH19"/>
  <c r="A52"/>
  <c r="A51"/>
  <c r="A50"/>
  <c r="CF55" i="5"/>
  <c r="CE55"/>
  <c r="CD55"/>
  <c r="CC55"/>
  <c r="CB55"/>
  <c r="CA55"/>
  <c r="BZ55"/>
  <c r="BY55"/>
  <c r="BX55"/>
  <c r="BW55"/>
  <c r="BV55"/>
  <c r="BU55"/>
  <c r="CH38" s="1"/>
  <c r="BT55"/>
  <c r="BS55"/>
  <c r="BR55"/>
  <c r="BQ55"/>
  <c r="BP55"/>
  <c r="BO55"/>
  <c r="BN55"/>
  <c r="BM55"/>
  <c r="BL55"/>
  <c r="BK55"/>
  <c r="BJ55"/>
  <c r="BI55"/>
  <c r="BH55"/>
  <c r="BG55"/>
  <c r="BF55"/>
  <c r="BE55"/>
  <c r="BD55"/>
  <c r="BC55"/>
  <c r="BB55"/>
  <c r="BA55"/>
  <c r="AZ55"/>
  <c r="AY55"/>
  <c r="AX55"/>
  <c r="AW55"/>
  <c r="AV55"/>
  <c r="AU55"/>
  <c r="AT55"/>
  <c r="AS55"/>
  <c r="CH36" s="1"/>
  <c r="AR55"/>
  <c r="AQ55"/>
  <c r="AP55"/>
  <c r="AO55"/>
  <c r="AN55"/>
  <c r="AM55"/>
  <c r="AL55"/>
  <c r="AK55"/>
  <c r="AJ55"/>
  <c r="AI55"/>
  <c r="AH55"/>
  <c r="AG55"/>
  <c r="AF55"/>
  <c r="AE55"/>
  <c r="AD55"/>
  <c r="AC55"/>
  <c r="CH35" s="1"/>
  <c r="AB55"/>
  <c r="AA55"/>
  <c r="Z55"/>
  <c r="Y55"/>
  <c r="X55"/>
  <c r="W55"/>
  <c r="V55"/>
  <c r="U55"/>
  <c r="T55"/>
  <c r="S55"/>
  <c r="R55"/>
  <c r="Q55"/>
  <c r="CH34" s="1"/>
  <c r="P55"/>
  <c r="O55"/>
  <c r="N55"/>
  <c r="M55"/>
  <c r="L55"/>
  <c r="K55"/>
  <c r="J55"/>
  <c r="I55"/>
  <c r="H55"/>
  <c r="G55"/>
  <c r="F55"/>
  <c r="E55"/>
  <c r="D55"/>
  <c r="C55"/>
  <c r="B55"/>
  <c r="A55"/>
  <c r="CF54"/>
  <c r="CE54"/>
  <c r="CD54"/>
  <c r="CC54"/>
  <c r="CB54"/>
  <c r="CA54"/>
  <c r="BZ54"/>
  <c r="BY54"/>
  <c r="BX54"/>
  <c r="BW54"/>
  <c r="BV54"/>
  <c r="BU54"/>
  <c r="CH32" s="1"/>
  <c r="BT54"/>
  <c r="BS54"/>
  <c r="BR54"/>
  <c r="BQ54"/>
  <c r="BP54"/>
  <c r="BO54"/>
  <c r="BN54"/>
  <c r="BM54"/>
  <c r="BL54"/>
  <c r="BK54"/>
  <c r="BJ54"/>
  <c r="BI54"/>
  <c r="BH54"/>
  <c r="BG54"/>
  <c r="BF54"/>
  <c r="BE54"/>
  <c r="BD54"/>
  <c r="BC54"/>
  <c r="BB54"/>
  <c r="BA54"/>
  <c r="AZ54"/>
  <c r="AY54"/>
  <c r="AX54"/>
  <c r="AW54"/>
  <c r="AV54"/>
  <c r="AU54"/>
  <c r="AT54"/>
  <c r="AS54"/>
  <c r="CH30" s="1"/>
  <c r="AR54"/>
  <c r="AQ54"/>
  <c r="AP54"/>
  <c r="AO54"/>
  <c r="AN54"/>
  <c r="AM54"/>
  <c r="AL54"/>
  <c r="AK54"/>
  <c r="AJ54"/>
  <c r="AI54"/>
  <c r="AH54"/>
  <c r="AG54"/>
  <c r="AF54"/>
  <c r="AE54"/>
  <c r="AD54"/>
  <c r="AC54"/>
  <c r="CH29" s="1"/>
  <c r="AB54"/>
  <c r="AA54"/>
  <c r="Z54"/>
  <c r="Y54"/>
  <c r="X54"/>
  <c r="W54"/>
  <c r="V54"/>
  <c r="U54"/>
  <c r="T54"/>
  <c r="S54"/>
  <c r="R54"/>
  <c r="Q54"/>
  <c r="CH28" s="1"/>
  <c r="P54"/>
  <c r="O54"/>
  <c r="N54"/>
  <c r="M54"/>
  <c r="L54"/>
  <c r="K54"/>
  <c r="J54"/>
  <c r="I54"/>
  <c r="H54"/>
  <c r="G54"/>
  <c r="F54"/>
  <c r="E54"/>
  <c r="D54"/>
  <c r="C54"/>
  <c r="B54"/>
  <c r="A54"/>
  <c r="CH27" s="1"/>
  <c r="CF53"/>
  <c r="CE53"/>
  <c r="CD53"/>
  <c r="CC53"/>
  <c r="CB53"/>
  <c r="CA53"/>
  <c r="BZ53"/>
  <c r="BY53"/>
  <c r="BX53"/>
  <c r="BW53"/>
  <c r="BV53"/>
  <c r="BU53"/>
  <c r="CH26" s="1"/>
  <c r="BT53"/>
  <c r="BS53"/>
  <c r="BR53"/>
  <c r="BQ53"/>
  <c r="BP53"/>
  <c r="BO53"/>
  <c r="BN53"/>
  <c r="BM53"/>
  <c r="BL53"/>
  <c r="BK53"/>
  <c r="BJ53"/>
  <c r="BI53"/>
  <c r="BH53"/>
  <c r="BG53"/>
  <c r="BF53"/>
  <c r="BE53"/>
  <c r="CH25" s="1"/>
  <c r="BD53"/>
  <c r="BC53"/>
  <c r="BB53"/>
  <c r="BA53"/>
  <c r="AZ53"/>
  <c r="AY53"/>
  <c r="AX53"/>
  <c r="AW53"/>
  <c r="AV53"/>
  <c r="AU53"/>
  <c r="AT53"/>
  <c r="AS53"/>
  <c r="CH24" s="1"/>
  <c r="AR53"/>
  <c r="AQ53"/>
  <c r="AP53"/>
  <c r="AO53"/>
  <c r="AN53"/>
  <c r="AM53"/>
  <c r="AL53"/>
  <c r="AK53"/>
  <c r="AJ53"/>
  <c r="AI53"/>
  <c r="AH53"/>
  <c r="AG53"/>
  <c r="AF53"/>
  <c r="AE53"/>
  <c r="AD53"/>
  <c r="AC53"/>
  <c r="CH23" s="1"/>
  <c r="AB53"/>
  <c r="AA53"/>
  <c r="Z53"/>
  <c r="Y53"/>
  <c r="X53"/>
  <c r="W53"/>
  <c r="V53"/>
  <c r="U53"/>
  <c r="T53"/>
  <c r="S53"/>
  <c r="R53"/>
  <c r="Q53"/>
  <c r="P53"/>
  <c r="O53"/>
  <c r="N53"/>
  <c r="M53"/>
  <c r="L53"/>
  <c r="K53"/>
  <c r="J53"/>
  <c r="I53"/>
  <c r="H53"/>
  <c r="G53"/>
  <c r="F53"/>
  <c r="E53"/>
  <c r="D53"/>
  <c r="C53"/>
  <c r="B53"/>
  <c r="A53"/>
  <c r="CH21" s="1"/>
  <c r="CF52"/>
  <c r="CE52"/>
  <c r="CD52"/>
  <c r="CC52"/>
  <c r="CB52"/>
  <c r="CA52"/>
  <c r="BZ52"/>
  <c r="BY52"/>
  <c r="BX52"/>
  <c r="BW52"/>
  <c r="BV52"/>
  <c r="BU52"/>
  <c r="CH20" s="1"/>
  <c r="BT52"/>
  <c r="BS52"/>
  <c r="BR52"/>
  <c r="BQ52"/>
  <c r="BP52"/>
  <c r="BO52"/>
  <c r="BN52"/>
  <c r="BM52"/>
  <c r="BL52"/>
  <c r="BK52"/>
  <c r="BJ52"/>
  <c r="BI52"/>
  <c r="BH52"/>
  <c r="BG52"/>
  <c r="BF52"/>
  <c r="BE52"/>
  <c r="CH19" s="1"/>
  <c r="BD52"/>
  <c r="BC52"/>
  <c r="BB52"/>
  <c r="BA52"/>
  <c r="AZ52"/>
  <c r="AY52"/>
  <c r="AX52"/>
  <c r="AW52"/>
  <c r="AV52"/>
  <c r="AU52"/>
  <c r="AT52"/>
  <c r="AS52"/>
  <c r="CH18" s="1"/>
  <c r="AR52"/>
  <c r="AQ52"/>
  <c r="AP52"/>
  <c r="AO52"/>
  <c r="AN52"/>
  <c r="AM52"/>
  <c r="AL52"/>
  <c r="AK52"/>
  <c r="AJ52"/>
  <c r="AI52"/>
  <c r="AH52"/>
  <c r="AG52"/>
  <c r="AF52"/>
  <c r="AE52"/>
  <c r="AD52"/>
  <c r="AC52"/>
  <c r="CH17" s="1"/>
  <c r="AB52"/>
  <c r="AA52"/>
  <c r="Z52"/>
  <c r="Y52"/>
  <c r="X52"/>
  <c r="W52"/>
  <c r="V52"/>
  <c r="U52"/>
  <c r="T52"/>
  <c r="S52"/>
  <c r="R52"/>
  <c r="Q52"/>
  <c r="CH16" s="1"/>
  <c r="P52"/>
  <c r="O52"/>
  <c r="N52"/>
  <c r="M52"/>
  <c r="L52"/>
  <c r="K52"/>
  <c r="J52"/>
  <c r="I52"/>
  <c r="H52"/>
  <c r="G52"/>
  <c r="F52"/>
  <c r="E52"/>
  <c r="D52"/>
  <c r="C52"/>
  <c r="B52"/>
  <c r="A52"/>
  <c r="CH15" s="1"/>
  <c r="CF51"/>
  <c r="CE51"/>
  <c r="CD51"/>
  <c r="CC51"/>
  <c r="CB51"/>
  <c r="CA51"/>
  <c r="BZ51"/>
  <c r="BY51"/>
  <c r="BX51"/>
  <c r="BW51"/>
  <c r="BV51"/>
  <c r="BU51"/>
  <c r="BT51"/>
  <c r="BS51"/>
  <c r="BR51"/>
  <c r="BQ51"/>
  <c r="BP51"/>
  <c r="BO51"/>
  <c r="BN51"/>
  <c r="BM51"/>
  <c r="BL51"/>
  <c r="BK51"/>
  <c r="BJ51"/>
  <c r="BI51"/>
  <c r="BH51"/>
  <c r="BG51"/>
  <c r="BF51"/>
  <c r="BE51"/>
  <c r="CH13" s="1"/>
  <c r="BD51"/>
  <c r="BC51"/>
  <c r="BB51"/>
  <c r="BA51"/>
  <c r="AZ51"/>
  <c r="AY51"/>
  <c r="AX51"/>
  <c r="AW51"/>
  <c r="AV51"/>
  <c r="AU51"/>
  <c r="AT51"/>
  <c r="AS51"/>
  <c r="AR51"/>
  <c r="AQ51"/>
  <c r="AP51"/>
  <c r="AO51"/>
  <c r="AN51"/>
  <c r="AM51"/>
  <c r="AL51"/>
  <c r="AK51"/>
  <c r="AJ51"/>
  <c r="AI51"/>
  <c r="AH51"/>
  <c r="AG51"/>
  <c r="AF51"/>
  <c r="AE51"/>
  <c r="AD51"/>
  <c r="AC51"/>
  <c r="CH11" s="1"/>
  <c r="AB51"/>
  <c r="AA51"/>
  <c r="Z51"/>
  <c r="Y51"/>
  <c r="X51"/>
  <c r="W51"/>
  <c r="V51"/>
  <c r="U51"/>
  <c r="T51"/>
  <c r="S51"/>
  <c r="R51"/>
  <c r="Q51"/>
  <c r="CH10" s="1"/>
  <c r="P51"/>
  <c r="O51"/>
  <c r="N51"/>
  <c r="M51"/>
  <c r="L51"/>
  <c r="K51"/>
  <c r="J51"/>
  <c r="I51"/>
  <c r="H51"/>
  <c r="G51"/>
  <c r="F51"/>
  <c r="E51"/>
  <c r="D51"/>
  <c r="C51"/>
  <c r="B51"/>
  <c r="A51"/>
  <c r="CH9" s="1"/>
  <c r="CF50"/>
  <c r="CE50"/>
  <c r="CD50"/>
  <c r="CC50"/>
  <c r="CB50"/>
  <c r="CA50"/>
  <c r="BZ50"/>
  <c r="BY50"/>
  <c r="BX50"/>
  <c r="BW50"/>
  <c r="BV50"/>
  <c r="BU50"/>
  <c r="BT50"/>
  <c r="BS50"/>
  <c r="BR50"/>
  <c r="BQ50"/>
  <c r="BP50"/>
  <c r="BO50"/>
  <c r="BN50"/>
  <c r="BM50"/>
  <c r="BL50"/>
  <c r="BK50"/>
  <c r="BJ50"/>
  <c r="BI50"/>
  <c r="BH50"/>
  <c r="BG50"/>
  <c r="BF50"/>
  <c r="BE50"/>
  <c r="BD50"/>
  <c r="BC50"/>
  <c r="BB50"/>
  <c r="BA50"/>
  <c r="AZ50"/>
  <c r="AY50"/>
  <c r="AX50"/>
  <c r="AW50"/>
  <c r="AV50"/>
  <c r="AU50"/>
  <c r="AT50"/>
  <c r="AS50"/>
  <c r="CH6" s="1"/>
  <c r="AR50"/>
  <c r="AQ50"/>
  <c r="AP50"/>
  <c r="AO50"/>
  <c r="AN50"/>
  <c r="AM50"/>
  <c r="AL50"/>
  <c r="AK50"/>
  <c r="AJ50"/>
  <c r="AI50"/>
  <c r="AH50"/>
  <c r="AG50"/>
  <c r="AF50"/>
  <c r="AE50"/>
  <c r="AD50"/>
  <c r="AC50"/>
  <c r="CH5" s="1"/>
  <c r="AB50"/>
  <c r="AA50"/>
  <c r="Z50"/>
  <c r="Y50"/>
  <c r="X50"/>
  <c r="W50"/>
  <c r="V50"/>
  <c r="U50"/>
  <c r="T50"/>
  <c r="S50"/>
  <c r="R50"/>
  <c r="Q50"/>
  <c r="P50"/>
  <c r="O50"/>
  <c r="N50"/>
  <c r="M50"/>
  <c r="L50"/>
  <c r="K50"/>
  <c r="J50"/>
  <c r="I50"/>
  <c r="H50"/>
  <c r="G50"/>
  <c r="F50"/>
  <c r="E50"/>
  <c r="D50"/>
  <c r="C50"/>
  <c r="B50"/>
  <c r="A50"/>
  <c r="CH31"/>
  <c r="CH22"/>
  <c r="CH14"/>
  <c r="CH2"/>
  <c r="CH37" l="1"/>
  <c r="CH3"/>
  <c r="CH4"/>
  <c r="CH7"/>
  <c r="CH8"/>
  <c r="CH12"/>
  <c r="CH27" i="6"/>
  <c r="CH15"/>
  <c r="CH31"/>
  <c r="CH7"/>
  <c r="CH23"/>
  <c r="CH35"/>
  <c r="CH11"/>
  <c r="CH3"/>
  <c r="CH6"/>
  <c r="CH10"/>
  <c r="CH14"/>
  <c r="CH4"/>
  <c r="CH5"/>
  <c r="CH8"/>
  <c r="CH9"/>
  <c r="CH12"/>
  <c r="CH13"/>
  <c r="CH16"/>
  <c r="CH20"/>
  <c r="CH21"/>
  <c r="CH22"/>
  <c r="CH25"/>
  <c r="CH26"/>
  <c r="CH28"/>
  <c r="CH29"/>
  <c r="CH30"/>
  <c r="CH32"/>
  <c r="CH33"/>
  <c r="CH34"/>
  <c r="CH37"/>
  <c r="CH38"/>
  <c r="D4" i="8"/>
  <c r="F4" s="1"/>
  <c r="B6"/>
  <c r="B7" s="1"/>
  <c r="CH36" i="6"/>
  <c r="CH24"/>
  <c r="CH18"/>
  <c r="CH17"/>
  <c r="CH33" i="5"/>
</calcChain>
</file>

<file path=xl/sharedStrings.xml><?xml version="1.0" encoding="utf-8"?>
<sst xmlns="http://schemas.openxmlformats.org/spreadsheetml/2006/main" count="423" uniqueCount="286">
  <si>
    <t>PF0 (SW 2)</t>
  </si>
  <si>
    <t>Port / Pin</t>
  </si>
  <si>
    <t>Go Left</t>
  </si>
  <si>
    <t>PF4 (SW1)</t>
  </si>
  <si>
    <t>Go Right</t>
  </si>
  <si>
    <t>Type</t>
  </si>
  <si>
    <t>Input</t>
  </si>
  <si>
    <t>Direction</t>
  </si>
  <si>
    <t>Output</t>
  </si>
  <si>
    <t>PF2 ( Blue LED)</t>
  </si>
  <si>
    <t>PF3 (Green LED)</t>
  </si>
  <si>
    <t>PF1 (Red LED)</t>
  </si>
  <si>
    <t>Function Description</t>
  </si>
  <si>
    <t>PF2 Big DC, PF3 Small DC</t>
  </si>
  <si>
    <t>PF3 Big DC, PF2 Small DC</t>
  </si>
  <si>
    <t>Function to do</t>
  </si>
  <si>
    <t>Potenciometer</t>
  </si>
  <si>
    <t>S</t>
  </si>
  <si>
    <t>Y</t>
  </si>
  <si>
    <r>
      <t>5 k</t>
    </r>
    <r>
      <rPr>
        <sz val="11"/>
        <color theme="1"/>
        <rFont val="Calibri"/>
        <family val="2"/>
        <charset val="238"/>
      </rPr>
      <t>Ω</t>
    </r>
  </si>
  <si>
    <r>
      <t>10 k</t>
    </r>
    <r>
      <rPr>
        <sz val="11"/>
        <color theme="1"/>
        <rFont val="Calibri"/>
        <family val="2"/>
        <charset val="238"/>
      </rPr>
      <t>Ω</t>
    </r>
  </si>
  <si>
    <t>PD0</t>
  </si>
  <si>
    <t>PD1</t>
  </si>
  <si>
    <t>50% DC</t>
  </si>
  <si>
    <t>Mic input (analog)</t>
  </si>
  <si>
    <t>Go Back - Right motor</t>
  </si>
  <si>
    <t>Go Back - Left motor</t>
  </si>
  <si>
    <t>Go Forward - Right motor</t>
  </si>
  <si>
    <t>Go Forward - Left motor</t>
  </si>
  <si>
    <t>x DC</t>
  </si>
  <si>
    <t>D</t>
  </si>
  <si>
    <t>F</t>
  </si>
  <si>
    <t>C</t>
  </si>
  <si>
    <t>PC6</t>
  </si>
  <si>
    <t>PC7</t>
  </si>
  <si>
    <t>Analog Comparator 0+</t>
  </si>
  <si>
    <t>Analog Comparator 0-</t>
  </si>
  <si>
    <t>from amplifier &amp; filter</t>
  </si>
  <si>
    <t>A</t>
  </si>
  <si>
    <t>PA0</t>
  </si>
  <si>
    <t>PA1</t>
  </si>
  <si>
    <t>PA2</t>
  </si>
  <si>
    <t>PA3</t>
  </si>
  <si>
    <t>PA4</t>
  </si>
  <si>
    <t>PA5</t>
  </si>
  <si>
    <t>PA6</t>
  </si>
  <si>
    <t>PA7</t>
  </si>
  <si>
    <t>SPI / SSI</t>
  </si>
  <si>
    <t>LCD Display RST</t>
  </si>
  <si>
    <t>LCD Display DC</t>
  </si>
  <si>
    <t>LCD Display DIN</t>
  </si>
  <si>
    <t>LCD Display CLK</t>
  </si>
  <si>
    <t>LCD Display CE</t>
  </si>
  <si>
    <r>
      <t>SSI0Rx</t>
    </r>
    <r>
      <rPr>
        <sz val="11"/>
        <color rgb="FF3C3C3C"/>
        <rFont val="Calibri"/>
        <family val="2"/>
        <charset val="238"/>
        <scheme val="minor"/>
      </rPr>
      <t> -whould been if we would have data from display to UC</t>
    </r>
  </si>
  <si>
    <t>Reset</t>
  </si>
  <si>
    <t>SSI0Fss - slave select</t>
  </si>
  <si>
    <t>SSI0Tx</t>
  </si>
  <si>
    <t>SSI0Clk</t>
  </si>
  <si>
    <t>Data / Command</t>
  </si>
  <si>
    <t>Name_goes_here</t>
  </si>
  <si>
    <t>};</t>
  </si>
  <si>
    <r>
      <rPr>
        <b/>
        <sz val="11"/>
        <color indexed="10"/>
        <rFont val="Calibri"/>
        <family val="2"/>
      </rPr>
      <t>red</t>
    </r>
    <r>
      <rPr>
        <sz val="11"/>
        <color theme="1"/>
        <rFont val="Calibri"/>
        <family val="2"/>
        <scheme val="minor"/>
      </rPr>
      <t xml:space="preserve"> is input; </t>
    </r>
    <r>
      <rPr>
        <b/>
        <sz val="11"/>
        <color indexed="30"/>
        <rFont val="Calibri"/>
        <family val="2"/>
      </rPr>
      <t>blue</t>
    </r>
    <r>
      <rPr>
        <sz val="11"/>
        <color theme="1"/>
        <rFont val="Calibri"/>
        <family val="2"/>
        <scheme val="minor"/>
      </rPr>
      <t xml:space="preserve"> is output</t>
    </r>
  </si>
  <si>
    <r>
      <t xml:space="preserve">CAUTION: be careful when using copy+paste in the image area to only move </t>
    </r>
    <r>
      <rPr>
        <u/>
        <sz val="11"/>
        <color indexed="8"/>
        <rFont val="Calibri"/>
        <family val="2"/>
      </rPr>
      <t>values</t>
    </r>
    <r>
      <rPr>
        <sz val="11"/>
        <color theme="1"/>
        <rFont val="Calibri"/>
        <family val="2"/>
        <scheme val="minor"/>
      </rPr>
      <t xml:space="preserve"> and not </t>
    </r>
    <r>
      <rPr>
        <u/>
        <sz val="11"/>
        <color indexed="8"/>
        <rFont val="Calibri"/>
        <family val="2"/>
      </rPr>
      <t>references</t>
    </r>
  </si>
  <si>
    <t>otherwise the blue code above will get scrambled</t>
  </si>
  <si>
    <t>M</t>
  </si>
  <si>
    <t>t</t>
  </si>
  <si>
    <t>r</t>
  </si>
  <si>
    <t>L</t>
  </si>
  <si>
    <t>%</t>
  </si>
  <si>
    <t>T</t>
  </si>
  <si>
    <t>d</t>
  </si>
  <si>
    <t>R</t>
  </si>
  <si>
    <t>i</t>
  </si>
  <si>
    <t>c</t>
  </si>
  <si>
    <t>e</t>
  </si>
  <si>
    <t>m</t>
  </si>
  <si>
    <t>p</t>
  </si>
  <si>
    <t>:</t>
  </si>
  <si>
    <r>
      <t>First convert 0.1ms to 100,000ns. The interrupt period will be (</t>
    </r>
    <r>
      <rPr>
        <b/>
        <sz val="12"/>
        <color rgb="FF3C3C3C"/>
        <rFont val="Verdana"/>
        <family val="2"/>
        <charset val="238"/>
      </rPr>
      <t>RELOAD</t>
    </r>
    <r>
      <rPr>
        <sz val="12"/>
        <color rgb="FF3C3C3C"/>
        <rFont val="Verdana"/>
        <family val="2"/>
        <charset val="238"/>
      </rPr>
      <t>+1)*12.5ns. So set (</t>
    </r>
    <r>
      <rPr>
        <b/>
        <sz val="12"/>
        <color rgb="FF3C3C3C"/>
        <rFont val="Verdana"/>
        <family val="2"/>
        <charset val="238"/>
      </rPr>
      <t>RELOAD</t>
    </r>
    <r>
      <rPr>
        <sz val="12"/>
        <color rgb="FF3C3C3C"/>
        <rFont val="Verdana"/>
        <family val="2"/>
        <charset val="238"/>
      </rPr>
      <t>+1)*12.5ns=100,000ns. Solving we get (</t>
    </r>
    <r>
      <rPr>
        <b/>
        <sz val="12"/>
        <color rgb="FF3C3C3C"/>
        <rFont val="Verdana"/>
        <family val="2"/>
        <charset val="238"/>
      </rPr>
      <t>RELOAD</t>
    </r>
    <r>
      <rPr>
        <sz val="12"/>
        <color rgb="FF3C3C3C"/>
        <rFont val="Verdana"/>
        <family val="2"/>
        <charset val="238"/>
      </rPr>
      <t>+1)=8,000, or </t>
    </r>
    <r>
      <rPr>
        <b/>
        <sz val="12"/>
        <color rgb="FF3C3C3C"/>
        <rFont val="Verdana"/>
        <family val="2"/>
        <charset val="238"/>
      </rPr>
      <t>RELOAD</t>
    </r>
    <r>
      <rPr>
        <sz val="12"/>
        <color rgb="FF3C3C3C"/>
        <rFont val="Verdana"/>
        <family val="2"/>
        <charset val="238"/>
      </rPr>
      <t>=7,999.</t>
    </r>
  </si>
  <si>
    <r>
      <t>Assume the bus clock is 80 MHz. What do I write into the </t>
    </r>
    <r>
      <rPr>
        <b/>
        <sz val="12"/>
        <color rgb="FF3C3C3C"/>
        <rFont val="Verdana"/>
        <family val="2"/>
        <charset val="238"/>
      </rPr>
      <t>RELOAD</t>
    </r>
    <r>
      <rPr>
        <sz val="12"/>
        <color rgb="FF3C3C3C"/>
        <rFont val="Verdana"/>
        <family val="2"/>
        <charset val="238"/>
      </rPr>
      <t> register if I wish to interrupt at 10 kHz (every 0.1ms)?</t>
    </r>
  </si>
  <si>
    <t>Input datas</t>
  </si>
  <si>
    <t>PWM</t>
  </si>
  <si>
    <t>16Mhz</t>
  </si>
  <si>
    <t>Reload Value HEX</t>
  </si>
  <si>
    <t>8Mhz</t>
  </si>
  <si>
    <t>Reload Value DEC</t>
  </si>
  <si>
    <t>80*10^6 times / second</t>
  </si>
  <si>
    <t>80 MHz</t>
  </si>
  <si>
    <t>ns</t>
  </si>
  <si>
    <t>us</t>
  </si>
  <si>
    <t>ms</t>
  </si>
  <si>
    <t>s</t>
  </si>
  <si>
    <t>bus cycle duration</t>
  </si>
  <si>
    <t>100 times / 1 second</t>
  </si>
  <si>
    <t>100Hz =  100/s</t>
  </si>
  <si>
    <t>GHz</t>
  </si>
  <si>
    <t>MHz</t>
  </si>
  <si>
    <t>kHz</t>
  </si>
  <si>
    <t>Hz</t>
  </si>
  <si>
    <t>bus clock</t>
  </si>
  <si>
    <t>onece / 1 second</t>
  </si>
  <si>
    <t>1Hz = 1/s</t>
  </si>
  <si>
    <t>Ghz</t>
  </si>
  <si>
    <t>req freq</t>
  </si>
  <si>
    <t>required period</t>
  </si>
  <si>
    <t>Config 1</t>
  </si>
  <si>
    <t>Config 3</t>
  </si>
  <si>
    <t>Config 4</t>
  </si>
  <si>
    <t>Config 2</t>
  </si>
  <si>
    <t>Unit</t>
  </si>
  <si>
    <t>Wheel Dia</t>
  </si>
  <si>
    <t>mm</t>
  </si>
  <si>
    <t>Wheel Circ.</t>
  </si>
  <si>
    <t>Engine Speed</t>
  </si>
  <si>
    <t>RPM</t>
  </si>
  <si>
    <t>RPS</t>
  </si>
  <si>
    <t>Robot Speed</t>
  </si>
  <si>
    <t>mm/s</t>
  </si>
  <si>
    <t>cm/s</t>
  </si>
  <si>
    <t>m/s</t>
  </si>
  <si>
    <t>km/h</t>
  </si>
  <si>
    <t>Torque</t>
  </si>
  <si>
    <t>Oz*In</t>
  </si>
  <si>
    <t>N*m</t>
  </si>
  <si>
    <t>N*mm</t>
  </si>
  <si>
    <t>Force at wheel</t>
  </si>
  <si>
    <t>N</t>
  </si>
  <si>
    <t>kg</t>
  </si>
  <si>
    <t>LP1</t>
  </si>
  <si>
    <t>MP1</t>
  </si>
  <si>
    <t>MP2</t>
  </si>
  <si>
    <t>HP</t>
  </si>
  <si>
    <t>LP current</t>
  </si>
  <si>
    <t>current setup</t>
  </si>
  <si>
    <t xml:space="preserve">next setup1 </t>
  </si>
  <si>
    <t>next setup2</t>
  </si>
  <si>
    <t>https://courses.edx.org/courses/UTAustinX/UT.6.02x/1T2015/courseware/36c91ba5262c4710a7e44779b8209f74/6fe9e07015464907ae9181402b526ca5/</t>
  </si>
  <si>
    <t>how to implement DC motor:</t>
  </si>
  <si>
    <t>mN*m</t>
  </si>
  <si>
    <t>WIP</t>
  </si>
  <si>
    <t>Done</t>
  </si>
  <si>
    <t>Error!!!</t>
  </si>
  <si>
    <t>Normal Function LED</t>
  </si>
  <si>
    <t>Toggle every second, 20% duty cycle</t>
  </si>
  <si>
    <t>Mechanical design</t>
  </si>
  <si>
    <t>Not started</t>
  </si>
  <si>
    <t>M1 PWM0 - Gen 0</t>
  </si>
  <si>
    <t>M1 PWM1 - Gen 0</t>
  </si>
  <si>
    <t>M1 PWM6 - Gen 3</t>
  </si>
  <si>
    <t>M1 PWM7 - Gen 3</t>
  </si>
  <si>
    <t>M1 PWM5 - Gen 2</t>
  </si>
  <si>
    <t>HW</t>
  </si>
  <si>
    <t>Add Pull Down resistor to Comparator analoge input</t>
  </si>
  <si>
    <t>PCB for analog signal test</t>
  </si>
  <si>
    <t>Mech</t>
  </si>
  <si>
    <t>chip enable</t>
  </si>
  <si>
    <t>serial data input</t>
  </si>
  <si>
    <t>On device</t>
  </si>
  <si>
    <t>serial clock input</t>
  </si>
  <si>
    <t>external reset input</t>
  </si>
  <si>
    <t>data / command</t>
  </si>
  <si>
    <t>Doc</t>
  </si>
  <si>
    <t>Schematic in Eagle</t>
  </si>
  <si>
    <t>PCB in Eagle</t>
  </si>
  <si>
    <t>Soft</t>
  </si>
  <si>
    <t>Wheatstone bridge PCB</t>
  </si>
  <si>
    <t>Light sensor range setting with potentiometer</t>
  </si>
  <si>
    <t>Part</t>
  </si>
  <si>
    <t>To Do Description</t>
  </si>
  <si>
    <t>Application layer:</t>
  </si>
  <si>
    <t>Service layer:</t>
  </si>
  <si>
    <t>Driver layer</t>
  </si>
  <si>
    <t xml:space="preserve"> </t>
  </si>
  <si>
    <t>Clock config</t>
  </si>
  <si>
    <t>Peripherials enabled</t>
  </si>
  <si>
    <t>Period ms</t>
  </si>
  <si>
    <t>Reload value</t>
  </si>
  <si>
    <t>Clock KHz</t>
  </si>
  <si>
    <t>PLL, Main oscilator, 13.33 MHZ</t>
  </si>
  <si>
    <t>SysCtlClockSet(SYSCTL_SYSDIV_15 | SYSCTL_USE_PLL | SYSCTL_XTAL_16MHZ| SYSCTL_OSC_MAIN);</t>
  </si>
  <si>
    <t>Create interrupt priority table</t>
  </si>
  <si>
    <t>q</t>
  </si>
  <si>
    <t>res_welcome_img</t>
  </si>
  <si>
    <t>Interrupts</t>
  </si>
  <si>
    <t>Priority</t>
  </si>
  <si>
    <t>Source</t>
  </si>
  <si>
    <t>Function</t>
  </si>
  <si>
    <t>1 second timer</t>
  </si>
  <si>
    <t>Timer Wide 0A</t>
  </si>
  <si>
    <t>GPIO port F - Level triggered</t>
  </si>
  <si>
    <t>Light sensor</t>
  </si>
  <si>
    <t>Analog comparator</t>
  </si>
  <si>
    <t>Mic analog input</t>
  </si>
  <si>
    <t>50 ms timer</t>
  </si>
  <si>
    <t>AIN1</t>
  </si>
  <si>
    <t>AIN2</t>
  </si>
  <si>
    <t>BIN1</t>
  </si>
  <si>
    <t>BIN2</t>
  </si>
  <si>
    <t>System config, study how to obtain more clock speeds</t>
  </si>
  <si>
    <t>Delete ond PF1 (RED LED toggle functions through GPIO), convert to universal toggle function</t>
  </si>
  <si>
    <t>Do not delete function, rather convert it to an universal function to toggle any output pin, ad flag for 1st time running, and include initialization)</t>
  </si>
  <si>
    <t>Low prio</t>
  </si>
  <si>
    <t>High Prio</t>
  </si>
  <si>
    <t>Wire color</t>
  </si>
  <si>
    <r>
      <t xml:space="preserve">Final solution:
</t>
    </r>
    <r>
      <rPr>
        <b/>
        <u/>
        <sz val="8"/>
        <color theme="1"/>
        <rFont val="Calibri"/>
        <family val="2"/>
        <scheme val="minor"/>
      </rPr>
      <t>Driver</t>
    </r>
    <r>
      <rPr>
        <sz val="8"/>
        <color theme="1"/>
        <rFont val="Calibri"/>
        <family val="2"/>
        <scheme val="minor"/>
      </rPr>
      <t xml:space="preserve">
POLOLU 2135
http://www.tme.eu/ro/details/pololu-2135/drivere-modulare-de-motor/pololu/
</t>
    </r>
    <r>
      <rPr>
        <b/>
        <u/>
        <sz val="8"/>
        <color theme="1"/>
        <rFont val="Calibri"/>
        <family val="2"/>
        <scheme val="minor"/>
      </rPr>
      <t>Motor</t>
    </r>
    <r>
      <rPr>
        <sz val="8"/>
        <color theme="1"/>
        <rFont val="Calibri"/>
        <family val="2"/>
        <scheme val="minor"/>
      </rPr>
      <t xml:space="preserve">
POLOLU 2368 - MP - 150:1
http://www.tme.eu/ro/details/pololu-2368/micromotoare-si-accesorii/pololu/150_1-micro-metal-gearmotor-mp/
https://www.pololu.com/product/2368
https://www.pololu.com/product/2368/resources</t>
    </r>
  </si>
  <si>
    <t>ADC for temperature measurement, add info to LCD display</t>
  </si>
  <si>
    <t>Mic + Amplifier and filter PCB</t>
  </si>
  <si>
    <t>MP motors order</t>
  </si>
  <si>
    <t>Motor driver PCB &amp; IC order</t>
  </si>
  <si>
    <t>MP motor + driver install</t>
  </si>
  <si>
    <t>Update Software arhitecture layout</t>
  </si>
  <si>
    <t>GPIO</t>
  </si>
  <si>
    <t>Eliminate</t>
  </si>
  <si>
    <t>Create Analog Comparator Input function for controling movement</t>
  </si>
  <si>
    <t>GPIO - Level Interrupt</t>
  </si>
  <si>
    <t>PC4</t>
  </si>
  <si>
    <t>PC5</t>
  </si>
  <si>
    <t>Analog Comparator 1-</t>
  </si>
  <si>
    <t>Analog Comparator 1+</t>
  </si>
  <si>
    <t>Do not use</t>
  </si>
  <si>
    <t>kΩ</t>
  </si>
  <si>
    <t>Ω</t>
  </si>
  <si>
    <t>R2</t>
  </si>
  <si>
    <t>R3</t>
  </si>
  <si>
    <t>R4</t>
  </si>
  <si>
    <r>
      <t>V</t>
    </r>
    <r>
      <rPr>
        <vertAlign val="subscript"/>
        <sz val="11"/>
        <color theme="1"/>
        <rFont val="Calibri"/>
        <family val="2"/>
        <scheme val="minor"/>
      </rPr>
      <t>in</t>
    </r>
  </si>
  <si>
    <t>V</t>
  </si>
  <si>
    <r>
      <t>V</t>
    </r>
    <r>
      <rPr>
        <vertAlign val="subscript"/>
        <sz val="11"/>
        <color theme="1"/>
        <rFont val="Calibri"/>
        <family val="2"/>
        <scheme val="minor"/>
      </rPr>
      <t>out</t>
    </r>
  </si>
  <si>
    <t>Photo resistor</t>
  </si>
  <si>
    <t>Dark</t>
  </si>
  <si>
    <t>50 Lux</t>
  </si>
  <si>
    <t>1 Lux</t>
  </si>
  <si>
    <t>Small room light</t>
  </si>
  <si>
    <t>Dark day</t>
  </si>
  <si>
    <t>Lux</t>
  </si>
  <si>
    <t>Light intensity</t>
  </si>
  <si>
    <r>
      <t>k</t>
    </r>
    <r>
      <rPr>
        <b/>
        <sz val="11"/>
        <color theme="1"/>
        <rFont val="Calibri"/>
        <family val="2"/>
        <charset val="238"/>
      </rPr>
      <t>Ω</t>
    </r>
  </si>
  <si>
    <t>Twighlight</t>
  </si>
  <si>
    <t>Very dark day</t>
  </si>
  <si>
    <t>Overcast day</t>
  </si>
  <si>
    <t>Full daylight</t>
  </si>
  <si>
    <t>Sunlight</t>
  </si>
  <si>
    <t>Current photoresistor: A906012</t>
  </si>
  <si>
    <t>Alternative photoresistor: VT93N2</t>
  </si>
  <si>
    <t>A906012</t>
  </si>
  <si>
    <t>VT93N2</t>
  </si>
  <si>
    <t>Condition</t>
  </si>
  <si>
    <t>~= 2fc</t>
  </si>
  <si>
    <t>Output voltage</t>
  </si>
  <si>
    <t>Reliable data</t>
  </si>
  <si>
    <t>Need measured data</t>
  </si>
  <si>
    <t>Pot min</t>
  </si>
  <si>
    <t>Pot max</t>
  </si>
  <si>
    <t>Output voltage VT93N2</t>
  </si>
  <si>
    <t>Pot minimum</t>
  </si>
  <si>
    <t>Pot maximum</t>
  </si>
  <si>
    <r>
      <t>0 -&gt; 10 k</t>
    </r>
    <r>
      <rPr>
        <sz val="11"/>
        <color theme="1"/>
        <rFont val="Calibri"/>
        <family val="2"/>
        <charset val="238"/>
      </rPr>
      <t>Ω</t>
    </r>
  </si>
  <si>
    <r>
      <t>0 -&gt; 20 k</t>
    </r>
    <r>
      <rPr>
        <sz val="11"/>
        <color theme="1"/>
        <rFont val="Calibri"/>
        <family val="2"/>
        <charset val="238"/>
      </rPr>
      <t>Ω</t>
    </r>
  </si>
  <si>
    <t>Output voltage A906012</t>
  </si>
  <si>
    <t>Recomended</t>
  </si>
  <si>
    <t>PD7</t>
  </si>
  <si>
    <t xml:space="preserve">Motor driver mode select </t>
  </si>
  <si>
    <t>(0 = In/In, 1 = Phase / Enable)</t>
  </si>
  <si>
    <t>MODE</t>
  </si>
  <si>
    <t>Motor mode select function and invocation, arrange code</t>
  </si>
  <si>
    <t>Photocell input right</t>
  </si>
  <si>
    <t>Photocell input left</t>
  </si>
  <si>
    <t>E</t>
  </si>
  <si>
    <t>PE0</t>
  </si>
  <si>
    <t>PE1</t>
  </si>
  <si>
    <t>PE2</t>
  </si>
  <si>
    <t>PE3</t>
  </si>
  <si>
    <t>Analog In 0</t>
  </si>
  <si>
    <t>Analog In 2</t>
  </si>
  <si>
    <t>Analog In 1</t>
  </si>
  <si>
    <t>Left photocell input</t>
  </si>
  <si>
    <t>Right photocell input</t>
  </si>
  <si>
    <t>Center photocell input (reference)</t>
  </si>
  <si>
    <t>PD6</t>
  </si>
  <si>
    <t>Create port and pin mapping defines</t>
  </si>
  <si>
    <t>ADC1 - Sequencer 3 - Chanel 0</t>
  </si>
  <si>
    <t>ADC1 - Sequencer 2 - Chanel 2</t>
  </si>
  <si>
    <t>ADC1 - Sequencer 1 - Chanel 1</t>
  </si>
  <si>
    <t>Temperature sensor</t>
  </si>
  <si>
    <t>ADC ???</t>
  </si>
  <si>
    <t>Timer 0A</t>
  </si>
</sst>
</file>

<file path=xl/styles.xml><?xml version="1.0" encoding="utf-8"?>
<styleSheet xmlns="http://schemas.openxmlformats.org/spreadsheetml/2006/main">
  <numFmts count="1">
    <numFmt numFmtId="164" formatCode="0.0000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20"/>
      <color theme="1"/>
      <name val="Calibri"/>
      <family val="2"/>
      <scheme val="minor"/>
    </font>
    <font>
      <sz val="11"/>
      <color rgb="FF3C3C3C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ourier New"/>
      <family val="3"/>
    </font>
    <font>
      <b/>
      <sz val="11"/>
      <color indexed="10"/>
      <name val="Calibri"/>
      <family val="2"/>
    </font>
    <font>
      <b/>
      <sz val="11"/>
      <color indexed="30"/>
      <name val="Calibri"/>
      <family val="2"/>
    </font>
    <font>
      <u/>
      <sz val="11"/>
      <color indexed="8"/>
      <name val="Calibri"/>
      <family val="2"/>
    </font>
    <font>
      <sz val="45"/>
      <color theme="1"/>
      <name val="Calibri"/>
      <family val="2"/>
      <scheme val="minor"/>
    </font>
    <font>
      <sz val="12"/>
      <color rgb="FF3C3C3C"/>
      <name val="Verdana"/>
      <family val="2"/>
      <charset val="238"/>
    </font>
    <font>
      <b/>
      <sz val="12"/>
      <color rgb="FF3C3C3C"/>
      <name val="Verdana"/>
      <family val="2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16B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0" xfId="0" applyFont="1"/>
    <xf numFmtId="0" fontId="6" fillId="0" borderId="5" xfId="0" applyFont="1" applyBorder="1"/>
    <xf numFmtId="0" fontId="6" fillId="0" borderId="0" xfId="0" applyFont="1" applyBorder="1"/>
    <xf numFmtId="0" fontId="6" fillId="0" borderId="6" xfId="0" applyFont="1" applyBorder="1"/>
    <xf numFmtId="0" fontId="7" fillId="0" borderId="0" xfId="0" applyFont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0" fillId="0" borderId="0" xfId="0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right"/>
    </xf>
    <xf numFmtId="0" fontId="11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2" fillId="0" borderId="0" xfId="0" applyFont="1"/>
    <xf numFmtId="0" fontId="14" fillId="6" borderId="1" xfId="0" applyFont="1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7" borderId="0" xfId="0" applyFill="1"/>
    <xf numFmtId="0" fontId="15" fillId="8" borderId="1" xfId="0" applyFont="1" applyFill="1" applyBorder="1"/>
    <xf numFmtId="0" fontId="15" fillId="9" borderId="1" xfId="0" applyFont="1" applyFill="1" applyBorder="1"/>
    <xf numFmtId="0" fontId="15" fillId="10" borderId="1" xfId="0" applyFont="1" applyFill="1" applyBorder="1"/>
    <xf numFmtId="0" fontId="15" fillId="11" borderId="1" xfId="0" applyFont="1" applyFill="1" applyBorder="1"/>
    <xf numFmtId="0" fontId="1" fillId="4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6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5" fillId="16" borderId="1" xfId="0" applyFont="1" applyFill="1" applyBorder="1"/>
    <xf numFmtId="0" fontId="5" fillId="17" borderId="1" xfId="0" applyFont="1" applyFill="1" applyBorder="1"/>
    <xf numFmtId="0" fontId="5" fillId="18" borderId="1" xfId="0" applyFont="1" applyFill="1" applyBorder="1"/>
    <xf numFmtId="0" fontId="15" fillId="19" borderId="1" xfId="0" applyFont="1" applyFill="1" applyBorder="1"/>
    <xf numFmtId="0" fontId="0" fillId="0" borderId="1" xfId="0" applyFill="1" applyBorder="1"/>
    <xf numFmtId="2" fontId="1" fillId="3" borderId="1" xfId="0" applyNumberFormat="1" applyFont="1" applyFill="1" applyBorder="1"/>
    <xf numFmtId="2" fontId="1" fillId="4" borderId="1" xfId="0" applyNumberFormat="1" applyFont="1" applyFill="1" applyBorder="1"/>
    <xf numFmtId="2" fontId="16" fillId="6" borderId="1" xfId="0" applyNumberFormat="1" applyFont="1" applyFill="1" applyBorder="1"/>
    <xf numFmtId="2" fontId="16" fillId="3" borderId="1" xfId="0" applyNumberFormat="1" applyFont="1" applyFill="1" applyBorder="1"/>
    <xf numFmtId="2" fontId="16" fillId="4" borderId="1" xfId="0" applyNumberFormat="1" applyFont="1" applyFill="1" applyBorder="1"/>
    <xf numFmtId="0" fontId="1" fillId="0" borderId="0" xfId="0" applyFont="1"/>
    <xf numFmtId="2" fontId="1" fillId="6" borderId="1" xfId="0" applyNumberFormat="1" applyFont="1" applyFill="1" applyBorder="1"/>
    <xf numFmtId="0" fontId="0" fillId="6" borderId="0" xfId="0" applyFill="1"/>
    <xf numFmtId="0" fontId="0" fillId="3" borderId="0" xfId="0" applyFill="1"/>
    <xf numFmtId="0" fontId="0" fillId="4" borderId="0" xfId="0" applyFill="1"/>
    <xf numFmtId="0" fontId="17" fillId="0" borderId="0" xfId="1"/>
    <xf numFmtId="0" fontId="0" fillId="20" borderId="1" xfId="0" applyFill="1" applyBorder="1"/>
    <xf numFmtId="0" fontId="0" fillId="6" borderId="1" xfId="0" applyFill="1" applyBorder="1"/>
    <xf numFmtId="0" fontId="1" fillId="5" borderId="1" xfId="0" applyFont="1" applyFill="1" applyBorder="1" applyAlignment="1">
      <alignment horizontal="center"/>
    </xf>
    <xf numFmtId="0" fontId="0" fillId="21" borderId="0" xfId="0" applyFill="1"/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14" xfId="0" applyBorder="1"/>
    <xf numFmtId="0" fontId="0" fillId="22" borderId="1" xfId="0" applyFill="1" applyBorder="1"/>
    <xf numFmtId="0" fontId="0" fillId="21" borderId="1" xfId="0" applyFill="1" applyBorder="1"/>
    <xf numFmtId="0" fontId="1" fillId="5" borderId="14" xfId="0" applyFont="1" applyFill="1" applyBorder="1"/>
    <xf numFmtId="0" fontId="0" fillId="2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4" borderId="1" xfId="0" applyFill="1" applyBorder="1" applyProtection="1">
      <protection locked="0"/>
    </xf>
    <xf numFmtId="0" fontId="24" fillId="4" borderId="1" xfId="0" applyFont="1" applyFill="1" applyBorder="1" applyProtection="1">
      <protection locked="0"/>
    </xf>
    <xf numFmtId="0" fontId="6" fillId="0" borderId="1" xfId="0" applyFont="1" applyBorder="1"/>
    <xf numFmtId="0" fontId="26" fillId="0" borderId="1" xfId="0" applyFont="1" applyBorder="1"/>
    <xf numFmtId="0" fontId="6" fillId="6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23" borderId="0" xfId="0" applyFill="1"/>
    <xf numFmtId="0" fontId="0" fillId="23" borderId="1" xfId="0" applyFill="1" applyBorder="1" applyAlignment="1">
      <alignment horizontal="center" vertical="center"/>
    </xf>
    <xf numFmtId="0" fontId="0" fillId="2" borderId="1" xfId="0" applyFill="1" applyBorder="1" applyProtection="1">
      <protection locked="0"/>
    </xf>
    <xf numFmtId="0" fontId="24" fillId="2" borderId="1" xfId="0" applyFont="1" applyFill="1" applyBorder="1" applyProtection="1">
      <protection locked="0"/>
    </xf>
    <xf numFmtId="0" fontId="0" fillId="24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Protection="1">
      <protection locked="0"/>
    </xf>
    <xf numFmtId="0" fontId="24" fillId="3" borderId="1" xfId="0" applyFont="1" applyFill="1" applyBorder="1" applyProtection="1">
      <protection locked="0"/>
    </xf>
    <xf numFmtId="0" fontId="0" fillId="4" borderId="0" xfId="0" quotePrefix="1" applyFill="1"/>
    <xf numFmtId="0" fontId="0" fillId="25" borderId="0" xfId="0" quotePrefix="1" applyFill="1"/>
    <xf numFmtId="0" fontId="0" fillId="25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27" fillId="6" borderId="1" xfId="0" applyFont="1" applyFill="1" applyBorder="1"/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3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77"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</dxfs>
  <tableStyles count="0" defaultTableStyle="TableStyleMedium2" defaultPivotStyle="PivotStyleMedium9"/>
  <colors>
    <mruColors>
      <color rgb="FF716B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233081</xdr:colOff>
      <xdr:row>0</xdr:row>
      <xdr:rowOff>57150</xdr:rowOff>
    </xdr:from>
    <xdr:to>
      <xdr:col>20</xdr:col>
      <xdr:colOff>483180</xdr:colOff>
      <xdr:row>25</xdr:row>
      <xdr:rowOff>96308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156" y="57150"/>
          <a:ext cx="5736499" cy="48016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263584</xdr:colOff>
      <xdr:row>4</xdr:row>
      <xdr:rowOff>114033</xdr:rowOff>
    </xdr:from>
    <xdr:to>
      <xdr:col>29</xdr:col>
      <xdr:colOff>129777</xdr:colOff>
      <xdr:row>19</xdr:row>
      <xdr:rowOff>54349</xdr:rowOff>
    </xdr:to>
    <xdr:grpSp>
      <xdr:nvGrpSpPr>
        <xdr:cNvPr id="31" name="Group 30"/>
        <xdr:cNvGrpSpPr/>
      </xdr:nvGrpSpPr>
      <xdr:grpSpPr>
        <a:xfrm>
          <a:off x="12657290" y="876033"/>
          <a:ext cx="5312252" cy="2865051"/>
          <a:chOff x="3113768" y="212084"/>
          <a:chExt cx="4456715" cy="2874016"/>
        </a:xfrm>
      </xdr:grpSpPr>
      <xdr:grpSp>
        <xdr:nvGrpSpPr>
          <xdr:cNvPr id="2" name="Group 1"/>
          <xdr:cNvGrpSpPr/>
        </xdr:nvGrpSpPr>
        <xdr:grpSpPr>
          <a:xfrm>
            <a:off x="3113768" y="212084"/>
            <a:ext cx="4456715" cy="2874016"/>
            <a:chOff x="4486275" y="729155"/>
            <a:chExt cx="4456715" cy="2797816"/>
          </a:xfrm>
          <a:solidFill>
            <a:schemeClr val="bg1">
              <a:lumMod val="95000"/>
            </a:schemeClr>
          </a:solidFill>
        </xdr:grpSpPr>
        <xdr:sp macro="" textlink="">
          <xdr:nvSpPr>
            <xdr:cNvPr id="3" name="Oval 2"/>
            <xdr:cNvSpPr/>
          </xdr:nvSpPr>
          <xdr:spPr>
            <a:xfrm>
              <a:off x="4486275" y="1762125"/>
              <a:ext cx="923925" cy="847725"/>
            </a:xfrm>
            <a:prstGeom prst="ellipse">
              <a:avLst/>
            </a:prstGeom>
            <a:grpFill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600" b="1"/>
                <a:t>+</a:t>
              </a:r>
            </a:p>
            <a:p>
              <a:pPr algn="ctr"/>
              <a:r>
                <a:rPr lang="en-US" sz="1600" b="1"/>
                <a:t>-</a:t>
              </a:r>
            </a:p>
          </xdr:txBody>
        </xdr:sp>
        <xdr:cxnSp macro="">
          <xdr:nvCxnSpPr>
            <xdr:cNvPr id="4" name="Straight Connector 3"/>
            <xdr:cNvCxnSpPr>
              <a:endCxn id="3" idx="0"/>
            </xdr:cNvCxnSpPr>
          </xdr:nvCxnSpPr>
          <xdr:spPr>
            <a:xfrm flipH="1">
              <a:off x="4948238" y="733425"/>
              <a:ext cx="4762" cy="1028700"/>
            </a:xfrm>
            <a:prstGeom prst="line">
              <a:avLst/>
            </a:prstGeom>
            <a:grpFill/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5" name="Straight Connector 4"/>
            <xdr:cNvCxnSpPr/>
          </xdr:nvCxnSpPr>
          <xdr:spPr>
            <a:xfrm flipH="1">
              <a:off x="4941342" y="729155"/>
              <a:ext cx="2813978" cy="19707"/>
            </a:xfrm>
            <a:prstGeom prst="line">
              <a:avLst/>
            </a:prstGeom>
            <a:grpFill/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6" name="Straight Connector 5"/>
            <xdr:cNvCxnSpPr>
              <a:stCxn id="3" idx="4"/>
            </xdr:cNvCxnSpPr>
          </xdr:nvCxnSpPr>
          <xdr:spPr>
            <a:xfrm flipH="1">
              <a:off x="4947557" y="2609850"/>
              <a:ext cx="681" cy="917121"/>
            </a:xfrm>
            <a:prstGeom prst="line">
              <a:avLst/>
            </a:prstGeom>
            <a:grpFill/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7" name="Straight Connector 6"/>
            <xdr:cNvCxnSpPr/>
          </xdr:nvCxnSpPr>
          <xdr:spPr>
            <a:xfrm flipH="1">
              <a:off x="4958443" y="3488119"/>
              <a:ext cx="2836291" cy="27967"/>
            </a:xfrm>
            <a:prstGeom prst="line">
              <a:avLst/>
            </a:prstGeom>
            <a:grpFill/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grpSp>
          <xdr:nvGrpSpPr>
            <xdr:cNvPr id="8" name="Group 7"/>
            <xdr:cNvGrpSpPr/>
          </xdr:nvGrpSpPr>
          <xdr:grpSpPr>
            <a:xfrm>
              <a:off x="6653614" y="742293"/>
              <a:ext cx="2274924" cy="1402386"/>
              <a:chOff x="6666752" y="742293"/>
              <a:chExt cx="2280179" cy="1402386"/>
            </a:xfrm>
            <a:grpFill/>
          </xdr:grpSpPr>
          <xdr:cxnSp macro="">
            <xdr:nvCxnSpPr>
              <xdr:cNvPr id="20" name="Straight Connector 19"/>
              <xdr:cNvCxnSpPr>
                <a:endCxn id="21" idx="3"/>
              </xdr:cNvCxnSpPr>
            </xdr:nvCxnSpPr>
            <xdr:spPr>
              <a:xfrm flipH="1">
                <a:off x="7454121" y="742293"/>
                <a:ext cx="330104" cy="418033"/>
              </a:xfrm>
              <a:prstGeom prst="line">
                <a:avLst/>
              </a:prstGeom>
              <a:grpFill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</xdr:cxnSp>
          <xdr:sp macro="" textlink="">
            <xdr:nvSpPr>
              <xdr:cNvPr id="21" name="Rectangle 20"/>
              <xdr:cNvSpPr/>
            </xdr:nvSpPr>
            <xdr:spPr>
              <a:xfrm rot="18774626">
                <a:off x="6816929" y="1252655"/>
                <a:ext cx="804730" cy="404740"/>
              </a:xfrm>
              <a:prstGeom prst="rect">
                <a:avLst/>
              </a:prstGeom>
              <a:grpFill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ro-RO" sz="1050"/>
                  <a:t>Photo Resistor</a:t>
                </a:r>
                <a:endParaRPr lang="en-US" sz="1050"/>
              </a:p>
            </xdr:txBody>
          </xdr:sp>
          <xdr:cxnSp macro="">
            <xdr:nvCxnSpPr>
              <xdr:cNvPr id="22" name="Straight Connector 21"/>
              <xdr:cNvCxnSpPr>
                <a:endCxn id="23" idx="1"/>
              </xdr:cNvCxnSpPr>
            </xdr:nvCxnSpPr>
            <xdr:spPr>
              <a:xfrm>
                <a:off x="7777655" y="742293"/>
                <a:ext cx="367385" cy="383157"/>
              </a:xfrm>
              <a:prstGeom prst="line">
                <a:avLst/>
              </a:prstGeom>
              <a:grpFill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</xdr:cxnSp>
          <xdr:sp macro="" textlink="">
            <xdr:nvSpPr>
              <xdr:cNvPr id="23" name="Rectangle 22"/>
              <xdr:cNvSpPr/>
            </xdr:nvSpPr>
            <xdr:spPr>
              <a:xfrm rot="2867613">
                <a:off x="7974381" y="1221124"/>
                <a:ext cx="804730" cy="404740"/>
              </a:xfrm>
              <a:prstGeom prst="rect">
                <a:avLst/>
              </a:prstGeom>
              <a:grpFill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ro-RO" sz="800"/>
                  <a:t>Potentiometer</a:t>
                </a:r>
                <a:endParaRPr lang="en-US" sz="800"/>
              </a:p>
            </xdr:txBody>
          </xdr:sp>
          <xdr:cxnSp macro="">
            <xdr:nvCxnSpPr>
              <xdr:cNvPr id="24" name="Straight Connector 23"/>
              <xdr:cNvCxnSpPr>
                <a:stCxn id="21" idx="1"/>
              </xdr:cNvCxnSpPr>
            </xdr:nvCxnSpPr>
            <xdr:spPr>
              <a:xfrm flipH="1">
                <a:off x="6666752" y="1749725"/>
                <a:ext cx="317715" cy="394954"/>
              </a:xfrm>
              <a:prstGeom prst="line">
                <a:avLst/>
              </a:prstGeom>
              <a:grpFill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</xdr:cxnSp>
          <xdr:cxnSp macro="">
            <xdr:nvCxnSpPr>
              <xdr:cNvPr id="25" name="Straight Connector 24"/>
              <xdr:cNvCxnSpPr>
                <a:stCxn id="23" idx="3"/>
              </xdr:cNvCxnSpPr>
            </xdr:nvCxnSpPr>
            <xdr:spPr>
              <a:xfrm>
                <a:off x="8608450" y="1721538"/>
                <a:ext cx="338481" cy="380531"/>
              </a:xfrm>
              <a:prstGeom prst="line">
                <a:avLst/>
              </a:prstGeom>
              <a:grpFill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</xdr:cxnSp>
        </xdr:grpSp>
        <xdr:grpSp>
          <xdr:nvGrpSpPr>
            <xdr:cNvPr id="9" name="Group 8"/>
            <xdr:cNvGrpSpPr/>
          </xdr:nvGrpSpPr>
          <xdr:grpSpPr>
            <a:xfrm rot="10800000">
              <a:off x="6668066" y="2096817"/>
              <a:ext cx="2274924" cy="1402385"/>
              <a:chOff x="6666752" y="742291"/>
              <a:chExt cx="2280179" cy="1402385"/>
            </a:xfrm>
            <a:grpFill/>
          </xdr:grpSpPr>
          <xdr:cxnSp macro="">
            <xdr:nvCxnSpPr>
              <xdr:cNvPr id="14" name="Straight Connector 13"/>
              <xdr:cNvCxnSpPr>
                <a:endCxn id="15" idx="1"/>
              </xdr:cNvCxnSpPr>
            </xdr:nvCxnSpPr>
            <xdr:spPr>
              <a:xfrm rot="10800000" flipV="1">
                <a:off x="7440787" y="742291"/>
                <a:ext cx="343439" cy="404306"/>
              </a:xfrm>
              <a:prstGeom prst="line">
                <a:avLst/>
              </a:prstGeom>
              <a:grpFill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</xdr:cxnSp>
          <xdr:sp macro="" textlink="">
            <xdr:nvSpPr>
              <xdr:cNvPr id="15" name="Rectangle 14"/>
              <xdr:cNvSpPr/>
            </xdr:nvSpPr>
            <xdr:spPr>
              <a:xfrm rot="7797357">
                <a:off x="6816928" y="1252655"/>
                <a:ext cx="804730" cy="404740"/>
              </a:xfrm>
              <a:prstGeom prst="rect">
                <a:avLst/>
              </a:prstGeom>
              <a:grpFill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/>
                  <a:t>R4</a:t>
                </a:r>
              </a:p>
            </xdr:txBody>
          </xdr:sp>
          <xdr:cxnSp macro="">
            <xdr:nvCxnSpPr>
              <xdr:cNvPr id="16" name="Straight Connector 15"/>
              <xdr:cNvCxnSpPr>
                <a:endCxn id="17" idx="3"/>
              </xdr:cNvCxnSpPr>
            </xdr:nvCxnSpPr>
            <xdr:spPr>
              <a:xfrm rot="10800000" flipH="1" flipV="1">
                <a:off x="7777653" y="742291"/>
                <a:ext cx="362424" cy="388517"/>
              </a:xfrm>
              <a:prstGeom prst="line">
                <a:avLst/>
              </a:prstGeom>
              <a:grpFill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</xdr:cxnSp>
          <xdr:sp macro="" textlink="">
            <xdr:nvSpPr>
              <xdr:cNvPr id="17" name="Rectangle 16"/>
              <xdr:cNvSpPr/>
            </xdr:nvSpPr>
            <xdr:spPr>
              <a:xfrm rot="13600202">
                <a:off x="7974381" y="1221124"/>
                <a:ext cx="804730" cy="404740"/>
              </a:xfrm>
              <a:prstGeom prst="rect">
                <a:avLst/>
              </a:prstGeom>
              <a:grpFill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/>
                  <a:t>R2</a:t>
                </a:r>
              </a:p>
            </xdr:txBody>
          </xdr:sp>
          <xdr:cxnSp macro="">
            <xdr:nvCxnSpPr>
              <xdr:cNvPr id="18" name="Straight Connector 17"/>
              <xdr:cNvCxnSpPr>
                <a:stCxn id="15" idx="3"/>
              </xdr:cNvCxnSpPr>
            </xdr:nvCxnSpPr>
            <xdr:spPr>
              <a:xfrm rot="10800000" flipV="1">
                <a:off x="6666752" y="1763453"/>
                <a:ext cx="331047" cy="381223"/>
              </a:xfrm>
              <a:prstGeom prst="line">
                <a:avLst/>
              </a:prstGeom>
              <a:grpFill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</xdr:cxnSp>
          <xdr:cxnSp macro="">
            <xdr:nvCxnSpPr>
              <xdr:cNvPr id="19" name="Straight Connector 18"/>
              <xdr:cNvCxnSpPr>
                <a:stCxn id="17" idx="1"/>
              </xdr:cNvCxnSpPr>
            </xdr:nvCxnSpPr>
            <xdr:spPr>
              <a:xfrm rot="10800000" flipH="1" flipV="1">
                <a:off x="8613416" y="1716179"/>
                <a:ext cx="333515" cy="385890"/>
              </a:xfrm>
              <a:prstGeom prst="line">
                <a:avLst/>
              </a:prstGeom>
              <a:grpFill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</xdr:cxnSp>
        </xdr:grpSp>
        <xdr:cxnSp macro="">
          <xdr:nvCxnSpPr>
            <xdr:cNvPr id="10" name="Straight Connector 9"/>
            <xdr:cNvCxnSpPr/>
          </xdr:nvCxnSpPr>
          <xdr:spPr>
            <a:xfrm flipV="1">
              <a:off x="6672942" y="2133600"/>
              <a:ext cx="691244" cy="1"/>
            </a:xfrm>
            <a:prstGeom prst="line">
              <a:avLst/>
            </a:prstGeom>
            <a:grpFill/>
            <a:ln>
              <a:tailEnd type="oval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/>
            <xdr:cNvCxnSpPr/>
          </xdr:nvCxnSpPr>
          <xdr:spPr>
            <a:xfrm flipH="1">
              <a:off x="8360229" y="2100943"/>
              <a:ext cx="582386" cy="10886"/>
            </a:xfrm>
            <a:prstGeom prst="line">
              <a:avLst/>
            </a:prstGeom>
            <a:grpFill/>
            <a:ln>
              <a:tailEnd type="oval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" name="TextBox 11"/>
            <xdr:cNvSpPr txBox="1"/>
          </xdr:nvSpPr>
          <xdr:spPr>
            <a:xfrm>
              <a:off x="4554675" y="2024686"/>
              <a:ext cx="376898" cy="311496"/>
            </a:xfrm>
            <a:prstGeom prst="rect">
              <a:avLst/>
            </a:prstGeom>
            <a:grp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400"/>
                <a:t>V</a:t>
              </a:r>
              <a:r>
                <a:rPr lang="en-US" sz="1400" baseline="-25000"/>
                <a:t>in</a:t>
              </a:r>
            </a:p>
          </xdr:txBody>
        </xdr:sp>
        <xdr:sp macro="" textlink="">
          <xdr:nvSpPr>
            <xdr:cNvPr id="13" name="TextBox 12"/>
            <xdr:cNvSpPr txBox="1"/>
          </xdr:nvSpPr>
          <xdr:spPr>
            <a:xfrm>
              <a:off x="7641771" y="1981201"/>
              <a:ext cx="535724" cy="311496"/>
            </a:xfrm>
            <a:prstGeom prst="rect">
              <a:avLst/>
            </a:prstGeom>
            <a:grp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400"/>
                <a:t>Vout</a:t>
              </a:r>
              <a:endParaRPr lang="en-US" sz="1400" baseline="-25000"/>
            </a:p>
          </xdr:txBody>
        </xdr:sp>
      </xdr:grpSp>
      <xdr:grpSp>
        <xdr:nvGrpSpPr>
          <xdr:cNvPr id="30" name="Group 29"/>
          <xdr:cNvGrpSpPr/>
        </xdr:nvGrpSpPr>
        <xdr:grpSpPr>
          <a:xfrm>
            <a:off x="5194514" y="317500"/>
            <a:ext cx="596900" cy="609600"/>
            <a:chOff x="4896064" y="298450"/>
            <a:chExt cx="596900" cy="609600"/>
          </a:xfrm>
        </xdr:grpSpPr>
        <xdr:cxnSp macro="">
          <xdr:nvCxnSpPr>
            <xdr:cNvPr id="27" name="Straight Arrow Connector 26"/>
            <xdr:cNvCxnSpPr/>
          </xdr:nvCxnSpPr>
          <xdr:spPr>
            <a:xfrm>
              <a:off x="4896064" y="641350"/>
              <a:ext cx="342900" cy="266700"/>
            </a:xfrm>
            <a:prstGeom prst="straightConnector1">
              <a:avLst/>
            </a:prstGeom>
            <a:ln>
              <a:solidFill>
                <a:srgbClr val="FFFF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/>
            <xdr:cNvCxnSpPr/>
          </xdr:nvCxnSpPr>
          <xdr:spPr>
            <a:xfrm>
              <a:off x="5023064" y="463550"/>
              <a:ext cx="342900" cy="266700"/>
            </a:xfrm>
            <a:prstGeom prst="straightConnector1">
              <a:avLst/>
            </a:prstGeom>
            <a:ln>
              <a:solidFill>
                <a:srgbClr val="FFFF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/>
            <xdr:cNvCxnSpPr/>
          </xdr:nvCxnSpPr>
          <xdr:spPr>
            <a:xfrm>
              <a:off x="5150064" y="298450"/>
              <a:ext cx="342900" cy="266700"/>
            </a:xfrm>
            <a:prstGeom prst="straightConnector1">
              <a:avLst/>
            </a:prstGeom>
            <a:ln>
              <a:solidFill>
                <a:srgbClr val="FFFF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430493</xdr:colOff>
      <xdr:row>14</xdr:row>
      <xdr:rowOff>174814</xdr:rowOff>
    </xdr:from>
    <xdr:to>
      <xdr:col>9</xdr:col>
      <xdr:colOff>634932</xdr:colOff>
      <xdr:row>25</xdr:row>
      <xdr:rowOff>127477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493" y="2909049"/>
          <a:ext cx="5303115" cy="2048163"/>
        </a:xfrm>
        <a:prstGeom prst="rect">
          <a:avLst/>
        </a:prstGeom>
      </xdr:spPr>
    </xdr:pic>
    <xdr:clientData/>
  </xdr:twoCellAnchor>
  <xdr:twoCellAnchor editAs="oneCell">
    <xdr:from>
      <xdr:col>10</xdr:col>
      <xdr:colOff>100853</xdr:colOff>
      <xdr:row>12</xdr:row>
      <xdr:rowOff>100853</xdr:rowOff>
    </xdr:from>
    <xdr:to>
      <xdr:col>18</xdr:col>
      <xdr:colOff>115483</xdr:colOff>
      <xdr:row>28</xdr:row>
      <xdr:rowOff>27959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7912" y="2454088"/>
          <a:ext cx="5371042" cy="29751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59018</xdr:colOff>
      <xdr:row>14</xdr:row>
      <xdr:rowOff>24095</xdr:rowOff>
    </xdr:from>
    <xdr:to>
      <xdr:col>13</xdr:col>
      <xdr:colOff>716174</xdr:colOff>
      <xdr:row>24</xdr:row>
      <xdr:rowOff>167258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6618" y="2767295"/>
          <a:ext cx="5333931" cy="2048163"/>
        </a:xfrm>
        <a:prstGeom prst="rect">
          <a:avLst/>
        </a:prstGeom>
      </xdr:spPr>
    </xdr:pic>
    <xdr:clientData/>
  </xdr:twoCellAnchor>
  <xdr:twoCellAnchor>
    <xdr:from>
      <xdr:col>21</xdr:col>
      <xdr:colOff>85725</xdr:colOff>
      <xdr:row>13</xdr:row>
      <xdr:rowOff>142875</xdr:rowOff>
    </xdr:from>
    <xdr:to>
      <xdr:col>25</xdr:col>
      <xdr:colOff>543763</xdr:colOff>
      <xdr:row>29</xdr:row>
      <xdr:rowOff>26634</xdr:rowOff>
    </xdr:to>
    <xdr:grpSp>
      <xdr:nvGrpSpPr>
        <xdr:cNvPr id="57" name="Group 56"/>
        <xdr:cNvGrpSpPr/>
      </xdr:nvGrpSpPr>
      <xdr:grpSpPr>
        <a:xfrm>
          <a:off x="13677900" y="2695575"/>
          <a:ext cx="2896438" cy="2931759"/>
          <a:chOff x="11405494" y="2126015"/>
          <a:chExt cx="2896438" cy="2931759"/>
        </a:xfrm>
      </xdr:grpSpPr>
      <xdr:grpSp>
        <xdr:nvGrpSpPr>
          <xdr:cNvPr id="58" name="Group 57"/>
          <xdr:cNvGrpSpPr/>
        </xdr:nvGrpSpPr>
        <xdr:grpSpPr>
          <a:xfrm>
            <a:off x="11405494" y="2228850"/>
            <a:ext cx="2896438" cy="2828924"/>
            <a:chOff x="6278562" y="728322"/>
            <a:chExt cx="2411564" cy="2762537"/>
          </a:xfrm>
          <a:solidFill>
            <a:schemeClr val="bg1">
              <a:lumMod val="95000"/>
            </a:schemeClr>
          </a:solidFill>
        </xdr:grpSpPr>
        <xdr:sp macro="" textlink="">
          <xdr:nvSpPr>
            <xdr:cNvPr id="63" name="Oval 62"/>
            <xdr:cNvSpPr/>
          </xdr:nvSpPr>
          <xdr:spPr>
            <a:xfrm>
              <a:off x="6278562" y="1762125"/>
              <a:ext cx="923925" cy="847725"/>
            </a:xfrm>
            <a:prstGeom prst="ellipse">
              <a:avLst/>
            </a:prstGeom>
            <a:grpFill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600" b="1"/>
                <a:t>+</a:t>
              </a:r>
            </a:p>
            <a:p>
              <a:pPr algn="ctr"/>
              <a:r>
                <a:rPr lang="en-US" sz="1600" b="1"/>
                <a:t>-</a:t>
              </a:r>
            </a:p>
          </xdr:txBody>
        </xdr:sp>
        <xdr:cxnSp macro="">
          <xdr:nvCxnSpPr>
            <xdr:cNvPr id="64" name="Straight Connector 63"/>
            <xdr:cNvCxnSpPr>
              <a:endCxn id="63" idx="0"/>
            </xdr:cNvCxnSpPr>
          </xdr:nvCxnSpPr>
          <xdr:spPr>
            <a:xfrm flipH="1">
              <a:off x="6740529" y="733425"/>
              <a:ext cx="4762" cy="1028700"/>
            </a:xfrm>
            <a:prstGeom prst="line">
              <a:avLst/>
            </a:prstGeom>
            <a:grpFill/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65" name="Straight Connector 64"/>
            <xdr:cNvCxnSpPr/>
          </xdr:nvCxnSpPr>
          <xdr:spPr>
            <a:xfrm flipH="1">
              <a:off x="6743073" y="729155"/>
              <a:ext cx="1012247" cy="8468"/>
            </a:xfrm>
            <a:prstGeom prst="line">
              <a:avLst/>
            </a:prstGeom>
            <a:grpFill/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66" name="Straight Connector 65"/>
            <xdr:cNvCxnSpPr>
              <a:stCxn id="63" idx="4"/>
            </xdr:cNvCxnSpPr>
          </xdr:nvCxnSpPr>
          <xdr:spPr>
            <a:xfrm>
              <a:off x="6740524" y="2609851"/>
              <a:ext cx="10479" cy="862406"/>
            </a:xfrm>
            <a:prstGeom prst="line">
              <a:avLst/>
            </a:prstGeom>
            <a:grpFill/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67" name="Straight Connector 66"/>
            <xdr:cNvCxnSpPr/>
          </xdr:nvCxnSpPr>
          <xdr:spPr>
            <a:xfrm flipH="1" flipV="1">
              <a:off x="6751003" y="3472257"/>
              <a:ext cx="983381" cy="9301"/>
            </a:xfrm>
            <a:prstGeom prst="line">
              <a:avLst/>
            </a:prstGeom>
            <a:grpFill/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grpSp>
          <xdr:nvGrpSpPr>
            <xdr:cNvPr id="68" name="Group 67"/>
            <xdr:cNvGrpSpPr/>
          </xdr:nvGrpSpPr>
          <xdr:grpSpPr>
            <a:xfrm>
              <a:off x="7559116" y="728322"/>
              <a:ext cx="403807" cy="1144389"/>
              <a:chOff x="7574348" y="728322"/>
              <a:chExt cx="404740" cy="1144389"/>
            </a:xfrm>
            <a:grpFill/>
          </xdr:grpSpPr>
          <xdr:cxnSp macro="">
            <xdr:nvCxnSpPr>
              <xdr:cNvPr id="77" name="Straight Connector 76"/>
              <xdr:cNvCxnSpPr>
                <a:endCxn id="78" idx="3"/>
              </xdr:cNvCxnSpPr>
            </xdr:nvCxnSpPr>
            <xdr:spPr>
              <a:xfrm>
                <a:off x="7781816" y="728322"/>
                <a:ext cx="292" cy="339709"/>
              </a:xfrm>
              <a:prstGeom prst="line">
                <a:avLst/>
              </a:prstGeom>
              <a:grpFill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</xdr:cxnSp>
          <xdr:sp macro="" textlink="">
            <xdr:nvSpPr>
              <xdr:cNvPr id="78" name="Rectangle 77"/>
              <xdr:cNvSpPr/>
            </xdr:nvSpPr>
            <xdr:spPr>
              <a:xfrm rot="16253888">
                <a:off x="7374353" y="1267976"/>
                <a:ext cx="804730" cy="404740"/>
              </a:xfrm>
              <a:prstGeom prst="rect">
                <a:avLst/>
              </a:prstGeom>
              <a:grpFill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ro-RO" sz="1050"/>
                  <a:t>Photo Resistor</a:t>
                </a:r>
                <a:endParaRPr lang="en-US" sz="1050"/>
              </a:p>
            </xdr:txBody>
          </xdr:sp>
        </xdr:grpSp>
        <xdr:grpSp>
          <xdr:nvGrpSpPr>
            <xdr:cNvPr id="69" name="Group 68"/>
            <xdr:cNvGrpSpPr/>
          </xdr:nvGrpSpPr>
          <xdr:grpSpPr>
            <a:xfrm rot="10800000">
              <a:off x="7550520" y="1872661"/>
              <a:ext cx="403807" cy="1618198"/>
              <a:chOff x="7657704" y="750634"/>
              <a:chExt cx="404740" cy="1618198"/>
            </a:xfrm>
            <a:grpFill/>
          </xdr:grpSpPr>
          <xdr:cxnSp macro="">
            <xdr:nvCxnSpPr>
              <xdr:cNvPr id="74" name="Straight Connector 73"/>
              <xdr:cNvCxnSpPr>
                <a:endCxn id="75" idx="3"/>
              </xdr:cNvCxnSpPr>
            </xdr:nvCxnSpPr>
            <xdr:spPr>
              <a:xfrm rot="10800000" flipV="1">
                <a:off x="7860775" y="750634"/>
                <a:ext cx="1483" cy="344913"/>
              </a:xfrm>
              <a:prstGeom prst="line">
                <a:avLst/>
              </a:prstGeom>
              <a:grpFill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</xdr:cxnSp>
          <xdr:sp macro="" textlink="">
            <xdr:nvSpPr>
              <xdr:cNvPr id="75" name="Rectangle 74"/>
              <xdr:cNvSpPr/>
            </xdr:nvSpPr>
            <xdr:spPr>
              <a:xfrm rot="16207008">
                <a:off x="7457709" y="1295541"/>
                <a:ext cx="804730" cy="404740"/>
              </a:xfrm>
              <a:prstGeom prst="rect">
                <a:avLst/>
              </a:prstGeom>
              <a:grpFill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ro-RO" sz="1100"/>
                  <a:t>Potentiometer</a:t>
                </a:r>
                <a:endParaRPr lang="en-US" sz="1100"/>
              </a:p>
            </xdr:txBody>
          </xdr:sp>
          <xdr:cxnSp macro="">
            <xdr:nvCxnSpPr>
              <xdr:cNvPr id="76" name="Straight Connector 75"/>
              <xdr:cNvCxnSpPr>
                <a:stCxn id="75" idx="1"/>
                <a:endCxn id="78" idx="1"/>
              </xdr:cNvCxnSpPr>
            </xdr:nvCxnSpPr>
            <xdr:spPr>
              <a:xfrm rot="10800000" flipV="1">
                <a:off x="7856848" y="1900275"/>
                <a:ext cx="2525" cy="468557"/>
              </a:xfrm>
              <a:prstGeom prst="line">
                <a:avLst/>
              </a:prstGeom>
              <a:grpFill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</xdr:cxnSp>
        </xdr:grpSp>
        <xdr:cxnSp macro="">
          <xdr:nvCxnSpPr>
            <xdr:cNvPr id="70" name="Straight Connector 69"/>
            <xdr:cNvCxnSpPr/>
          </xdr:nvCxnSpPr>
          <xdr:spPr>
            <a:xfrm flipV="1">
              <a:off x="7759418" y="2124299"/>
              <a:ext cx="691244" cy="1"/>
            </a:xfrm>
            <a:prstGeom prst="line">
              <a:avLst/>
            </a:prstGeom>
            <a:grpFill/>
            <a:ln>
              <a:tailEnd type="oval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" name="Straight Connector 70"/>
            <xdr:cNvCxnSpPr/>
          </xdr:nvCxnSpPr>
          <xdr:spPr>
            <a:xfrm>
              <a:off x="7750244" y="3462955"/>
              <a:ext cx="689952" cy="18604"/>
            </a:xfrm>
            <a:prstGeom prst="line">
              <a:avLst/>
            </a:prstGeom>
            <a:grpFill/>
            <a:ln>
              <a:tailEnd type="oval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2" name="TextBox 71"/>
            <xdr:cNvSpPr txBox="1"/>
          </xdr:nvSpPr>
          <xdr:spPr>
            <a:xfrm>
              <a:off x="6318071" y="2044930"/>
              <a:ext cx="376898" cy="311496"/>
            </a:xfrm>
            <a:prstGeom prst="rect">
              <a:avLst/>
            </a:prstGeom>
            <a:grp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400"/>
                <a:t>V</a:t>
              </a:r>
              <a:r>
                <a:rPr lang="en-US" sz="1400" baseline="-25000"/>
                <a:t>in</a:t>
              </a:r>
            </a:p>
          </xdr:txBody>
        </xdr:sp>
        <xdr:sp macro="" textlink="">
          <xdr:nvSpPr>
            <xdr:cNvPr id="73" name="TextBox 72"/>
            <xdr:cNvSpPr txBox="1"/>
          </xdr:nvSpPr>
          <xdr:spPr>
            <a:xfrm>
              <a:off x="8154402" y="2692490"/>
              <a:ext cx="535724" cy="311496"/>
            </a:xfrm>
            <a:prstGeom prst="rect">
              <a:avLst/>
            </a:prstGeom>
            <a:grp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400"/>
                <a:t>Vout</a:t>
              </a:r>
              <a:endParaRPr lang="en-US" sz="1400" baseline="-25000"/>
            </a:p>
          </xdr:txBody>
        </xdr:sp>
      </xdr:grpSp>
      <xdr:grpSp>
        <xdr:nvGrpSpPr>
          <xdr:cNvPr id="59" name="Group 58"/>
          <xdr:cNvGrpSpPr/>
        </xdr:nvGrpSpPr>
        <xdr:grpSpPr>
          <a:xfrm rot="6611840">
            <a:off x="13323234" y="2182391"/>
            <a:ext cx="720449" cy="607698"/>
            <a:chOff x="4896064" y="298450"/>
            <a:chExt cx="596900" cy="609600"/>
          </a:xfrm>
        </xdr:grpSpPr>
        <xdr:cxnSp macro="">
          <xdr:nvCxnSpPr>
            <xdr:cNvPr id="60" name="Straight Arrow Connector 59"/>
            <xdr:cNvCxnSpPr/>
          </xdr:nvCxnSpPr>
          <xdr:spPr>
            <a:xfrm>
              <a:off x="4896064" y="641350"/>
              <a:ext cx="342900" cy="266700"/>
            </a:xfrm>
            <a:prstGeom prst="straightConnector1">
              <a:avLst/>
            </a:prstGeom>
            <a:ln>
              <a:solidFill>
                <a:srgbClr val="FFFF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61" name="Straight Arrow Connector 60"/>
            <xdr:cNvCxnSpPr/>
          </xdr:nvCxnSpPr>
          <xdr:spPr>
            <a:xfrm>
              <a:off x="5023064" y="463550"/>
              <a:ext cx="342900" cy="266700"/>
            </a:xfrm>
            <a:prstGeom prst="straightConnector1">
              <a:avLst/>
            </a:prstGeom>
            <a:ln>
              <a:solidFill>
                <a:srgbClr val="FFFF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62" name="Straight Arrow Connector 61"/>
            <xdr:cNvCxnSpPr/>
          </xdr:nvCxnSpPr>
          <xdr:spPr>
            <a:xfrm>
              <a:off x="5150064" y="298450"/>
              <a:ext cx="342900" cy="266700"/>
            </a:xfrm>
            <a:prstGeom prst="straightConnector1">
              <a:avLst/>
            </a:prstGeom>
            <a:ln>
              <a:solidFill>
                <a:srgbClr val="FFFF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333375</xdr:colOff>
      <xdr:row>12</xdr:row>
      <xdr:rowOff>28575</xdr:rowOff>
    </xdr:from>
    <xdr:to>
      <xdr:col>6</xdr:col>
      <xdr:colOff>193419</xdr:colOff>
      <xdr:row>28</xdr:row>
      <xdr:rowOff>28839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5" y="2390775"/>
          <a:ext cx="2908044" cy="3048264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25</xdr:row>
      <xdr:rowOff>47625</xdr:rowOff>
    </xdr:from>
    <xdr:to>
      <xdr:col>13</xdr:col>
      <xdr:colOff>208971</xdr:colOff>
      <xdr:row>43</xdr:row>
      <xdr:rowOff>28149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14775" y="4886325"/>
          <a:ext cx="4628571" cy="34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331695</xdr:colOff>
      <xdr:row>1</xdr:row>
      <xdr:rowOff>33618</xdr:rowOff>
    </xdr:from>
    <xdr:to>
      <xdr:col>15</xdr:col>
      <xdr:colOff>360269</xdr:colOff>
      <xdr:row>3</xdr:row>
      <xdr:rowOff>147918</xdr:rowOff>
    </xdr:to>
    <xdr:sp macro="" textlink="">
      <xdr:nvSpPr>
        <xdr:cNvPr id="2" name="Rounded Rectangle 1"/>
        <xdr:cNvSpPr/>
      </xdr:nvSpPr>
      <xdr:spPr>
        <a:xfrm>
          <a:off x="8198224" y="224118"/>
          <a:ext cx="123881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/>
            <a:t>Main</a:t>
          </a:r>
        </a:p>
      </xdr:txBody>
    </xdr:sp>
    <xdr:clientData/>
  </xdr:twoCellAnchor>
  <xdr:twoCellAnchor>
    <xdr:from>
      <xdr:col>8</xdr:col>
      <xdr:colOff>522194</xdr:colOff>
      <xdr:row>11</xdr:row>
      <xdr:rowOff>39220</xdr:rowOff>
    </xdr:from>
    <xdr:to>
      <xdr:col>10</xdr:col>
      <xdr:colOff>550769</xdr:colOff>
      <xdr:row>15</xdr:row>
      <xdr:rowOff>39221</xdr:rowOff>
    </xdr:to>
    <xdr:sp macro="" textlink="">
      <xdr:nvSpPr>
        <xdr:cNvPr id="3" name="Rounded Rectangle 2"/>
        <xdr:cNvSpPr/>
      </xdr:nvSpPr>
      <xdr:spPr>
        <a:xfrm>
          <a:off x="5363135" y="2134720"/>
          <a:ext cx="1238810" cy="762001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/>
            <a:t>Motion</a:t>
          </a:r>
          <a:br>
            <a:rPr lang="ro-RO" sz="1600"/>
          </a:br>
          <a:r>
            <a:rPr lang="ro-RO" sz="1600"/>
            <a:t>Handler</a:t>
          </a:r>
        </a:p>
      </xdr:txBody>
    </xdr:sp>
    <xdr:clientData/>
  </xdr:twoCellAnchor>
  <xdr:twoCellAnchor>
    <xdr:from>
      <xdr:col>11</xdr:col>
      <xdr:colOff>593351</xdr:colOff>
      <xdr:row>10</xdr:row>
      <xdr:rowOff>180415</xdr:rowOff>
    </xdr:from>
    <xdr:to>
      <xdr:col>14</xdr:col>
      <xdr:colOff>16809</xdr:colOff>
      <xdr:row>14</xdr:row>
      <xdr:rowOff>180416</xdr:rowOff>
    </xdr:to>
    <xdr:sp macro="" textlink="">
      <xdr:nvSpPr>
        <xdr:cNvPr id="4" name="Rounded Rectangle 3"/>
        <xdr:cNvSpPr/>
      </xdr:nvSpPr>
      <xdr:spPr>
        <a:xfrm>
          <a:off x="7249645" y="2085415"/>
          <a:ext cx="1238811" cy="762001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400"/>
            <a:t>Cyclic activity</a:t>
          </a:r>
          <a:br>
            <a:rPr lang="ro-RO" sz="1400"/>
          </a:br>
          <a:r>
            <a:rPr lang="ro-RO" sz="1400"/>
            <a:t>Handler</a:t>
          </a:r>
        </a:p>
      </xdr:txBody>
    </xdr:sp>
    <xdr:clientData/>
  </xdr:twoCellAnchor>
  <xdr:twoCellAnchor>
    <xdr:from>
      <xdr:col>26</xdr:col>
      <xdr:colOff>278822</xdr:colOff>
      <xdr:row>10</xdr:row>
      <xdr:rowOff>133502</xdr:rowOff>
    </xdr:from>
    <xdr:to>
      <xdr:col>28</xdr:col>
      <xdr:colOff>303934</xdr:colOff>
      <xdr:row>14</xdr:row>
      <xdr:rowOff>133503</xdr:rowOff>
    </xdr:to>
    <xdr:sp macro="" textlink="">
      <xdr:nvSpPr>
        <xdr:cNvPr id="5" name="Rounded Rectangle 4"/>
        <xdr:cNvSpPr/>
      </xdr:nvSpPr>
      <xdr:spPr>
        <a:xfrm>
          <a:off x="16038367" y="2038502"/>
          <a:ext cx="1237385" cy="762001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/>
            <a:t>LCD</a:t>
          </a:r>
          <a:br>
            <a:rPr lang="ro-RO" sz="1600"/>
          </a:br>
          <a:r>
            <a:rPr lang="ro-RO" sz="1600"/>
            <a:t>Handler</a:t>
          </a:r>
        </a:p>
      </xdr:txBody>
    </xdr:sp>
    <xdr:clientData/>
  </xdr:twoCellAnchor>
  <xdr:twoCellAnchor>
    <xdr:from>
      <xdr:col>17</xdr:col>
      <xdr:colOff>38658</xdr:colOff>
      <xdr:row>10</xdr:row>
      <xdr:rowOff>174251</xdr:rowOff>
    </xdr:from>
    <xdr:to>
      <xdr:col>19</xdr:col>
      <xdr:colOff>62751</xdr:colOff>
      <xdr:row>14</xdr:row>
      <xdr:rowOff>174252</xdr:rowOff>
    </xdr:to>
    <xdr:sp macro="" textlink="">
      <xdr:nvSpPr>
        <xdr:cNvPr id="6" name="Rounded Rectangle 5"/>
        <xdr:cNvSpPr/>
      </xdr:nvSpPr>
      <xdr:spPr>
        <a:xfrm>
          <a:off x="10401858" y="2079251"/>
          <a:ext cx="1243293" cy="762001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/>
            <a:t>Printing</a:t>
          </a:r>
          <a:br>
            <a:rPr lang="ro-RO" sz="1600"/>
          </a:br>
          <a:r>
            <a:rPr lang="ro-RO" sz="1600"/>
            <a:t>Handler</a:t>
          </a:r>
        </a:p>
      </xdr:txBody>
    </xdr:sp>
    <xdr:clientData/>
  </xdr:twoCellAnchor>
  <xdr:twoCellAnchor>
    <xdr:from>
      <xdr:col>4</xdr:col>
      <xdr:colOff>481532</xdr:colOff>
      <xdr:row>28</xdr:row>
      <xdr:rowOff>17847</xdr:rowOff>
    </xdr:from>
    <xdr:to>
      <xdr:col>6</xdr:col>
      <xdr:colOff>510107</xdr:colOff>
      <xdr:row>32</xdr:row>
      <xdr:rowOff>17848</xdr:rowOff>
    </xdr:to>
    <xdr:sp macro="" textlink="">
      <xdr:nvSpPr>
        <xdr:cNvPr id="7" name="Rounded Rectangle 6"/>
        <xdr:cNvSpPr/>
      </xdr:nvSpPr>
      <xdr:spPr>
        <a:xfrm>
          <a:off x="2902003" y="5351847"/>
          <a:ext cx="1238810" cy="762001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/>
            <a:t>PWM</a:t>
          </a:r>
          <a:br>
            <a:rPr lang="ro-RO" sz="1600"/>
          </a:br>
          <a:r>
            <a:rPr lang="ro-RO" sz="1600"/>
            <a:t>Handler</a:t>
          </a:r>
        </a:p>
      </xdr:txBody>
    </xdr:sp>
    <xdr:clientData/>
  </xdr:twoCellAnchor>
  <xdr:twoCellAnchor>
    <xdr:from>
      <xdr:col>11</xdr:col>
      <xdr:colOff>609920</xdr:colOff>
      <xdr:row>28</xdr:row>
      <xdr:rowOff>60269</xdr:rowOff>
    </xdr:from>
    <xdr:to>
      <xdr:col>14</xdr:col>
      <xdr:colOff>26174</xdr:colOff>
      <xdr:row>32</xdr:row>
      <xdr:rowOff>60270</xdr:rowOff>
    </xdr:to>
    <xdr:sp macro="" textlink="">
      <xdr:nvSpPr>
        <xdr:cNvPr id="8" name="Rounded Rectangle 7"/>
        <xdr:cNvSpPr/>
      </xdr:nvSpPr>
      <xdr:spPr>
        <a:xfrm>
          <a:off x="7345456" y="5394269"/>
          <a:ext cx="1253218" cy="762001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/>
            <a:t>Interrupt</a:t>
          </a:r>
          <a:br>
            <a:rPr lang="ro-RO" sz="1600"/>
          </a:br>
          <a:r>
            <a:rPr lang="ro-RO" sz="1600"/>
            <a:t>Handler</a:t>
          </a:r>
        </a:p>
      </xdr:txBody>
    </xdr:sp>
    <xdr:clientData/>
  </xdr:twoCellAnchor>
  <xdr:twoCellAnchor>
    <xdr:from>
      <xdr:col>18</xdr:col>
      <xdr:colOff>88449</xdr:colOff>
      <xdr:row>34</xdr:row>
      <xdr:rowOff>177291</xdr:rowOff>
    </xdr:from>
    <xdr:to>
      <xdr:col>20</xdr:col>
      <xdr:colOff>117024</xdr:colOff>
      <xdr:row>38</xdr:row>
      <xdr:rowOff>177292</xdr:rowOff>
    </xdr:to>
    <xdr:sp macro="" textlink="">
      <xdr:nvSpPr>
        <xdr:cNvPr id="9" name="Rounded Rectangle 8"/>
        <xdr:cNvSpPr/>
      </xdr:nvSpPr>
      <xdr:spPr>
        <a:xfrm>
          <a:off x="11110235" y="6654291"/>
          <a:ext cx="1253218" cy="762001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400"/>
            <a:t>Comparator</a:t>
          </a:r>
          <a:br>
            <a:rPr lang="ro-RO" sz="1400"/>
          </a:br>
          <a:r>
            <a:rPr lang="ro-RO" sz="1400"/>
            <a:t>Handler</a:t>
          </a:r>
        </a:p>
      </xdr:txBody>
    </xdr:sp>
    <xdr:clientData/>
  </xdr:twoCellAnchor>
  <xdr:twoCellAnchor>
    <xdr:from>
      <xdr:col>18</xdr:col>
      <xdr:colOff>91809</xdr:colOff>
      <xdr:row>28</xdr:row>
      <xdr:rowOff>43617</xdr:rowOff>
    </xdr:from>
    <xdr:to>
      <xdr:col>20</xdr:col>
      <xdr:colOff>120384</xdr:colOff>
      <xdr:row>32</xdr:row>
      <xdr:rowOff>43618</xdr:rowOff>
    </xdr:to>
    <xdr:sp macro="" textlink="">
      <xdr:nvSpPr>
        <xdr:cNvPr id="10" name="Rounded Rectangle 9"/>
        <xdr:cNvSpPr/>
      </xdr:nvSpPr>
      <xdr:spPr>
        <a:xfrm>
          <a:off x="11113595" y="5377617"/>
          <a:ext cx="1253218" cy="762001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/>
            <a:t>GPIO</a:t>
          </a:r>
          <a:br>
            <a:rPr lang="ro-RO" sz="1600"/>
          </a:br>
          <a:r>
            <a:rPr lang="ro-RO" sz="1600"/>
            <a:t>Handler</a:t>
          </a:r>
        </a:p>
      </xdr:txBody>
    </xdr:sp>
    <xdr:clientData/>
  </xdr:twoCellAnchor>
  <xdr:twoCellAnchor>
    <xdr:from>
      <xdr:col>18</xdr:col>
      <xdr:colOff>97171</xdr:colOff>
      <xdr:row>21</xdr:row>
      <xdr:rowOff>81320</xdr:rowOff>
    </xdr:from>
    <xdr:to>
      <xdr:col>20</xdr:col>
      <xdr:colOff>125746</xdr:colOff>
      <xdr:row>25</xdr:row>
      <xdr:rowOff>81321</xdr:rowOff>
    </xdr:to>
    <xdr:sp macro="" textlink="">
      <xdr:nvSpPr>
        <xdr:cNvPr id="11" name="Rounded Rectangle 10"/>
        <xdr:cNvSpPr/>
      </xdr:nvSpPr>
      <xdr:spPr>
        <a:xfrm>
          <a:off x="11118957" y="4081820"/>
          <a:ext cx="1253218" cy="762001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/>
            <a:t>Timer</a:t>
          </a:r>
          <a:br>
            <a:rPr lang="ro-RO" sz="1600"/>
          </a:br>
          <a:r>
            <a:rPr lang="ro-RO" sz="1600"/>
            <a:t>Handler</a:t>
          </a:r>
        </a:p>
      </xdr:txBody>
    </xdr:sp>
    <xdr:clientData/>
  </xdr:twoCellAnchor>
  <xdr:twoCellAnchor>
    <xdr:from>
      <xdr:col>26</xdr:col>
      <xdr:colOff>476308</xdr:colOff>
      <xdr:row>28</xdr:row>
      <xdr:rowOff>29104</xdr:rowOff>
    </xdr:from>
    <xdr:to>
      <xdr:col>28</xdr:col>
      <xdr:colOff>504885</xdr:colOff>
      <xdr:row>32</xdr:row>
      <xdr:rowOff>29105</xdr:rowOff>
    </xdr:to>
    <xdr:sp macro="" textlink="">
      <xdr:nvSpPr>
        <xdr:cNvPr id="12" name="Rounded Rectangle 11"/>
        <xdr:cNvSpPr/>
      </xdr:nvSpPr>
      <xdr:spPr>
        <a:xfrm>
          <a:off x="16235853" y="5363104"/>
          <a:ext cx="1240850" cy="762001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/>
            <a:t>SSI</a:t>
          </a:r>
        </a:p>
      </xdr:txBody>
    </xdr:sp>
    <xdr:clientData/>
  </xdr:twoCellAnchor>
  <xdr:twoCellAnchor>
    <xdr:from>
      <xdr:col>4</xdr:col>
      <xdr:colOff>293593</xdr:colOff>
      <xdr:row>11</xdr:row>
      <xdr:rowOff>12326</xdr:rowOff>
    </xdr:from>
    <xdr:to>
      <xdr:col>6</xdr:col>
      <xdr:colOff>322168</xdr:colOff>
      <xdr:row>15</xdr:row>
      <xdr:rowOff>12327</xdr:rowOff>
    </xdr:to>
    <xdr:sp macro="" textlink="">
      <xdr:nvSpPr>
        <xdr:cNvPr id="13" name="Rounded Rectangle 12"/>
        <xdr:cNvSpPr/>
      </xdr:nvSpPr>
      <xdr:spPr>
        <a:xfrm>
          <a:off x="2714064" y="2107826"/>
          <a:ext cx="1238810" cy="762001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/>
            <a:t>StartUp</a:t>
          </a:r>
          <a:br>
            <a:rPr lang="ro-RO" sz="1600"/>
          </a:br>
          <a:r>
            <a:rPr lang="ro-RO" sz="1600"/>
            <a:t>Handler</a:t>
          </a:r>
        </a:p>
      </xdr:txBody>
    </xdr:sp>
    <xdr:clientData/>
  </xdr:twoCellAnchor>
  <xdr:twoCellAnchor>
    <xdr:from>
      <xdr:col>4</xdr:col>
      <xdr:colOff>470645</xdr:colOff>
      <xdr:row>45</xdr:row>
      <xdr:rowOff>159285</xdr:rowOff>
    </xdr:from>
    <xdr:to>
      <xdr:col>6</xdr:col>
      <xdr:colOff>499220</xdr:colOff>
      <xdr:row>49</xdr:row>
      <xdr:rowOff>159286</xdr:rowOff>
    </xdr:to>
    <xdr:sp macro="" textlink="">
      <xdr:nvSpPr>
        <xdr:cNvPr id="14" name="Rounded Rectangle 13"/>
        <xdr:cNvSpPr/>
      </xdr:nvSpPr>
      <xdr:spPr>
        <a:xfrm>
          <a:off x="2919931" y="8731785"/>
          <a:ext cx="1253218" cy="76200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/>
            <a:t>PWM</a:t>
          </a:r>
        </a:p>
      </xdr:txBody>
    </xdr:sp>
    <xdr:clientData/>
  </xdr:twoCellAnchor>
  <xdr:twoCellAnchor>
    <xdr:from>
      <xdr:col>12</xdr:col>
      <xdr:colOff>6722</xdr:colOff>
      <xdr:row>45</xdr:row>
      <xdr:rowOff>162005</xdr:rowOff>
    </xdr:from>
    <xdr:to>
      <xdr:col>14</xdr:col>
      <xdr:colOff>35297</xdr:colOff>
      <xdr:row>49</xdr:row>
      <xdr:rowOff>162006</xdr:rowOff>
    </xdr:to>
    <xdr:sp macro="" textlink="">
      <xdr:nvSpPr>
        <xdr:cNvPr id="15" name="Rounded Rectangle 14"/>
        <xdr:cNvSpPr/>
      </xdr:nvSpPr>
      <xdr:spPr>
        <a:xfrm>
          <a:off x="7354579" y="8734505"/>
          <a:ext cx="1253218" cy="76200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/>
            <a:t>Interrupts</a:t>
          </a:r>
        </a:p>
      </xdr:txBody>
    </xdr:sp>
    <xdr:clientData/>
  </xdr:twoCellAnchor>
  <xdr:twoCellAnchor>
    <xdr:from>
      <xdr:col>8</xdr:col>
      <xdr:colOff>205787</xdr:colOff>
      <xdr:row>46</xdr:row>
      <xdr:rowOff>10486</xdr:rowOff>
    </xdr:from>
    <xdr:to>
      <xdr:col>10</xdr:col>
      <xdr:colOff>234362</xdr:colOff>
      <xdr:row>50</xdr:row>
      <xdr:rowOff>10487</xdr:rowOff>
    </xdr:to>
    <xdr:sp macro="" textlink="">
      <xdr:nvSpPr>
        <xdr:cNvPr id="16" name="Rounded Rectangle 15"/>
        <xdr:cNvSpPr/>
      </xdr:nvSpPr>
      <xdr:spPr>
        <a:xfrm>
          <a:off x="5082587" y="8773486"/>
          <a:ext cx="1247775" cy="76200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/>
            <a:t>Sysctl</a:t>
          </a:r>
        </a:p>
      </xdr:txBody>
    </xdr:sp>
    <xdr:clientData/>
  </xdr:twoCellAnchor>
  <xdr:twoCellAnchor>
    <xdr:from>
      <xdr:col>21</xdr:col>
      <xdr:colOff>9765</xdr:colOff>
      <xdr:row>45</xdr:row>
      <xdr:rowOff>158643</xdr:rowOff>
    </xdr:from>
    <xdr:to>
      <xdr:col>23</xdr:col>
      <xdr:colOff>38340</xdr:colOff>
      <xdr:row>49</xdr:row>
      <xdr:rowOff>158644</xdr:rowOff>
    </xdr:to>
    <xdr:sp macro="" textlink="">
      <xdr:nvSpPr>
        <xdr:cNvPr id="17" name="Rounded Rectangle 16"/>
        <xdr:cNvSpPr/>
      </xdr:nvSpPr>
      <xdr:spPr>
        <a:xfrm>
          <a:off x="12717236" y="8731143"/>
          <a:ext cx="1238810" cy="76200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/>
            <a:t>GPIO</a:t>
          </a:r>
        </a:p>
      </xdr:txBody>
    </xdr:sp>
    <xdr:clientData/>
  </xdr:twoCellAnchor>
  <xdr:twoCellAnchor>
    <xdr:from>
      <xdr:col>26</xdr:col>
      <xdr:colOff>435107</xdr:colOff>
      <xdr:row>45</xdr:row>
      <xdr:rowOff>154161</xdr:rowOff>
    </xdr:from>
    <xdr:to>
      <xdr:col>28</xdr:col>
      <xdr:colOff>463683</xdr:colOff>
      <xdr:row>49</xdr:row>
      <xdr:rowOff>154162</xdr:rowOff>
    </xdr:to>
    <xdr:sp macro="" textlink="">
      <xdr:nvSpPr>
        <xdr:cNvPr id="18" name="Rounded Rectangle 17"/>
        <xdr:cNvSpPr/>
      </xdr:nvSpPr>
      <xdr:spPr>
        <a:xfrm>
          <a:off x="16168166" y="8726661"/>
          <a:ext cx="1238811" cy="76200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/>
            <a:t>SSI</a:t>
          </a:r>
        </a:p>
      </xdr:txBody>
    </xdr:sp>
    <xdr:clientData/>
  </xdr:twoCellAnchor>
  <xdr:twoCellAnchor>
    <xdr:from>
      <xdr:col>18</xdr:col>
      <xdr:colOff>105654</xdr:colOff>
      <xdr:row>45</xdr:row>
      <xdr:rowOff>160884</xdr:rowOff>
    </xdr:from>
    <xdr:to>
      <xdr:col>20</xdr:col>
      <xdr:colOff>134228</xdr:colOff>
      <xdr:row>49</xdr:row>
      <xdr:rowOff>160885</xdr:rowOff>
    </xdr:to>
    <xdr:sp macro="" textlink="">
      <xdr:nvSpPr>
        <xdr:cNvPr id="19" name="Rounded Rectangle 18"/>
        <xdr:cNvSpPr/>
      </xdr:nvSpPr>
      <xdr:spPr>
        <a:xfrm>
          <a:off x="10997772" y="8733384"/>
          <a:ext cx="1238809" cy="76200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/>
            <a:t>Comp</a:t>
          </a:r>
        </a:p>
      </xdr:txBody>
    </xdr:sp>
    <xdr:clientData/>
  </xdr:twoCellAnchor>
  <xdr:twoCellAnchor>
    <xdr:from>
      <xdr:col>5</xdr:col>
      <xdr:colOff>484933</xdr:colOff>
      <xdr:row>32</xdr:row>
      <xdr:rowOff>17848</xdr:rowOff>
    </xdr:from>
    <xdr:to>
      <xdr:col>5</xdr:col>
      <xdr:colOff>495820</xdr:colOff>
      <xdr:row>45</xdr:row>
      <xdr:rowOff>159285</xdr:rowOff>
    </xdr:to>
    <xdr:cxnSp macro="">
      <xdr:nvCxnSpPr>
        <xdr:cNvPr id="29" name="Straight Arrow Connector 28"/>
        <xdr:cNvCxnSpPr>
          <a:stCxn id="7" idx="2"/>
          <a:endCxn id="14" idx="0"/>
        </xdr:cNvCxnSpPr>
      </xdr:nvCxnSpPr>
      <xdr:spPr>
        <a:xfrm flipH="1">
          <a:off x="3546540" y="6113848"/>
          <a:ext cx="10887" cy="2617937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11886</xdr:colOff>
      <xdr:row>32</xdr:row>
      <xdr:rowOff>60270</xdr:rowOff>
    </xdr:from>
    <xdr:to>
      <xdr:col>13</xdr:col>
      <xdr:colOff>21009</xdr:colOff>
      <xdr:row>45</xdr:row>
      <xdr:rowOff>162005</xdr:rowOff>
    </xdr:to>
    <xdr:cxnSp macro="">
      <xdr:nvCxnSpPr>
        <xdr:cNvPr id="33" name="Straight Arrow Connector 32"/>
        <xdr:cNvCxnSpPr>
          <a:stCxn id="8" idx="2"/>
          <a:endCxn id="15" idx="0"/>
        </xdr:cNvCxnSpPr>
      </xdr:nvCxnSpPr>
      <xdr:spPr>
        <a:xfrm>
          <a:off x="7972065" y="6156270"/>
          <a:ext cx="9123" cy="2578235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270542</xdr:colOff>
      <xdr:row>20</xdr:row>
      <xdr:rowOff>136072</xdr:rowOff>
    </xdr:from>
    <xdr:to>
      <xdr:col>18</xdr:col>
      <xdr:colOff>93649</xdr:colOff>
      <xdr:row>39</xdr:row>
      <xdr:rowOff>176893</xdr:rowOff>
    </xdr:to>
    <xdr:sp macro="" textlink="">
      <xdr:nvSpPr>
        <xdr:cNvPr id="79" name="Left Brace 78"/>
        <xdr:cNvSpPr/>
      </xdr:nvSpPr>
      <xdr:spPr>
        <a:xfrm>
          <a:off x="10557542" y="3946072"/>
          <a:ext cx="428225" cy="3660321"/>
        </a:xfrm>
        <a:prstGeom prst="leftBrace">
          <a:avLst>
            <a:gd name="adj1" fmla="val 64583"/>
            <a:gd name="adj2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14</xdr:col>
      <xdr:colOff>26174</xdr:colOff>
      <xdr:row>28</xdr:row>
      <xdr:rowOff>172091</xdr:rowOff>
    </xdr:from>
    <xdr:to>
      <xdr:col>17</xdr:col>
      <xdr:colOff>270542</xdr:colOff>
      <xdr:row>31</xdr:row>
      <xdr:rowOff>131249</xdr:rowOff>
    </xdr:to>
    <xdr:grpSp>
      <xdr:nvGrpSpPr>
        <xdr:cNvPr id="85" name="Group 84"/>
        <xdr:cNvGrpSpPr/>
      </xdr:nvGrpSpPr>
      <xdr:grpSpPr>
        <a:xfrm>
          <a:off x="8598674" y="5506091"/>
          <a:ext cx="2081332" cy="530658"/>
          <a:chOff x="8497821" y="5506091"/>
          <a:chExt cx="2059721" cy="530658"/>
        </a:xfrm>
      </xdr:grpSpPr>
      <xdr:cxnSp macro="">
        <xdr:nvCxnSpPr>
          <xdr:cNvPr id="80" name="Straight Arrow Connector 79"/>
          <xdr:cNvCxnSpPr>
            <a:stCxn id="79" idx="1"/>
            <a:endCxn id="8" idx="3"/>
          </xdr:cNvCxnSpPr>
        </xdr:nvCxnSpPr>
        <xdr:spPr>
          <a:xfrm flipH="1" flipV="1">
            <a:off x="8497821" y="5775270"/>
            <a:ext cx="2059721" cy="963"/>
          </a:xfrm>
          <a:prstGeom prst="straightConnector1">
            <a:avLst/>
          </a:prstGeom>
          <a:ln>
            <a:tailEnd type="triangle" w="lg" len="lg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84" name="TextBox 83"/>
          <xdr:cNvSpPr txBox="1"/>
        </xdr:nvSpPr>
        <xdr:spPr>
          <a:xfrm>
            <a:off x="9099309" y="5506091"/>
            <a:ext cx="909480" cy="530658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ro-RO" sz="1400"/>
              <a:t>Generate </a:t>
            </a:r>
          </a:p>
          <a:p>
            <a:r>
              <a:rPr lang="ro-RO" sz="1400"/>
              <a:t>Interrupt</a:t>
            </a:r>
          </a:p>
        </xdr:txBody>
      </xdr:sp>
    </xdr:grpSp>
    <xdr:clientData/>
  </xdr:twoCellAnchor>
  <xdr:twoCellAnchor>
    <xdr:from>
      <xdr:col>19</xdr:col>
      <xdr:colOff>102737</xdr:colOff>
      <xdr:row>38</xdr:row>
      <xdr:rowOff>177292</xdr:rowOff>
    </xdr:from>
    <xdr:to>
      <xdr:col>19</xdr:col>
      <xdr:colOff>119942</xdr:colOff>
      <xdr:row>45</xdr:row>
      <xdr:rowOff>160884</xdr:rowOff>
    </xdr:to>
    <xdr:cxnSp macro="">
      <xdr:nvCxnSpPr>
        <xdr:cNvPr id="92" name="Straight Arrow Connector 91"/>
        <xdr:cNvCxnSpPr>
          <a:stCxn id="9" idx="2"/>
          <a:endCxn id="19" idx="0"/>
        </xdr:cNvCxnSpPr>
      </xdr:nvCxnSpPr>
      <xdr:spPr>
        <a:xfrm>
          <a:off x="11599972" y="7416292"/>
          <a:ext cx="17205" cy="1317092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120384</xdr:colOff>
      <xdr:row>30</xdr:row>
      <xdr:rowOff>43618</xdr:rowOff>
    </xdr:from>
    <xdr:to>
      <xdr:col>22</xdr:col>
      <xdr:colOff>24053</xdr:colOff>
      <xdr:row>45</xdr:row>
      <xdr:rowOff>158643</xdr:rowOff>
    </xdr:to>
    <xdr:cxnSp macro="">
      <xdr:nvCxnSpPr>
        <xdr:cNvPr id="96" name="Straight Arrow Connector 95"/>
        <xdr:cNvCxnSpPr>
          <a:stCxn id="10" idx="3"/>
          <a:endCxn id="17" idx="0"/>
        </xdr:cNvCxnSpPr>
      </xdr:nvCxnSpPr>
      <xdr:spPr>
        <a:xfrm>
          <a:off x="12222737" y="5758618"/>
          <a:ext cx="1113904" cy="2972525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464242</xdr:colOff>
      <xdr:row>45</xdr:row>
      <xdr:rowOff>160884</xdr:rowOff>
    </xdr:from>
    <xdr:to>
      <xdr:col>25</xdr:col>
      <xdr:colOff>492818</xdr:colOff>
      <xdr:row>49</xdr:row>
      <xdr:rowOff>160885</xdr:rowOff>
    </xdr:to>
    <xdr:sp macro="" textlink="">
      <xdr:nvSpPr>
        <xdr:cNvPr id="101" name="Rounded Rectangle 100"/>
        <xdr:cNvSpPr/>
      </xdr:nvSpPr>
      <xdr:spPr>
        <a:xfrm>
          <a:off x="14381948" y="8733384"/>
          <a:ext cx="1238811" cy="76200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/>
            <a:t>Timer</a:t>
          </a:r>
        </a:p>
      </xdr:txBody>
    </xdr:sp>
    <xdr:clientData/>
  </xdr:twoCellAnchor>
  <xdr:twoCellAnchor>
    <xdr:from>
      <xdr:col>20</xdr:col>
      <xdr:colOff>125746</xdr:colOff>
      <xdr:row>23</xdr:row>
      <xdr:rowOff>81321</xdr:rowOff>
    </xdr:from>
    <xdr:to>
      <xdr:col>24</xdr:col>
      <xdr:colOff>478530</xdr:colOff>
      <xdr:row>45</xdr:row>
      <xdr:rowOff>160884</xdr:rowOff>
    </xdr:to>
    <xdr:cxnSp macro="">
      <xdr:nvCxnSpPr>
        <xdr:cNvPr id="105" name="Straight Arrow Connector 104"/>
        <xdr:cNvCxnSpPr>
          <a:stCxn id="11" idx="3"/>
          <a:endCxn id="101" idx="0"/>
        </xdr:cNvCxnSpPr>
      </xdr:nvCxnSpPr>
      <xdr:spPr>
        <a:xfrm>
          <a:off x="12228099" y="4462821"/>
          <a:ext cx="2773255" cy="4270563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536483</xdr:colOff>
      <xdr:row>14</xdr:row>
      <xdr:rowOff>180416</xdr:rowOff>
    </xdr:from>
    <xdr:to>
      <xdr:col>13</xdr:col>
      <xdr:colOff>209552</xdr:colOff>
      <xdr:row>28</xdr:row>
      <xdr:rowOff>60269</xdr:rowOff>
    </xdr:to>
    <xdr:grpSp>
      <xdr:nvGrpSpPr>
        <xdr:cNvPr id="116" name="Group 115"/>
        <xdr:cNvGrpSpPr/>
      </xdr:nvGrpSpPr>
      <xdr:grpSpPr>
        <a:xfrm>
          <a:off x="6047376" y="2847416"/>
          <a:ext cx="2122355" cy="2546853"/>
          <a:chOff x="5982540" y="2847416"/>
          <a:chExt cx="2091923" cy="2546853"/>
        </a:xfrm>
      </xdr:grpSpPr>
      <xdr:cxnSp macro="">
        <xdr:nvCxnSpPr>
          <xdr:cNvPr id="86" name="Straight Arrow Connector 85"/>
          <xdr:cNvCxnSpPr>
            <a:stCxn id="8" idx="0"/>
            <a:endCxn id="4" idx="2"/>
          </xdr:cNvCxnSpPr>
        </xdr:nvCxnSpPr>
        <xdr:spPr>
          <a:xfrm flipH="1" flipV="1">
            <a:off x="7869051" y="2847416"/>
            <a:ext cx="12967" cy="2546853"/>
          </a:xfrm>
          <a:prstGeom prst="straightConnector1">
            <a:avLst/>
          </a:prstGeom>
          <a:ln>
            <a:tailEnd type="triangle" w="lg" len="lg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grpSp>
        <xdr:nvGrpSpPr>
          <xdr:cNvPr id="113" name="Group 112"/>
          <xdr:cNvGrpSpPr/>
        </xdr:nvGrpSpPr>
        <xdr:grpSpPr>
          <a:xfrm>
            <a:off x="5982540" y="2896721"/>
            <a:ext cx="2091923" cy="2497548"/>
            <a:chOff x="6047374" y="2896721"/>
            <a:chExt cx="2123719" cy="2497548"/>
          </a:xfrm>
        </xdr:grpSpPr>
        <xdr:cxnSp macro="">
          <xdr:nvCxnSpPr>
            <xdr:cNvPr id="36" name="Straight Arrow Connector 35"/>
            <xdr:cNvCxnSpPr>
              <a:stCxn id="8" idx="0"/>
              <a:endCxn id="3" idx="2"/>
            </xdr:cNvCxnSpPr>
          </xdr:nvCxnSpPr>
          <xdr:spPr>
            <a:xfrm flipH="1" flipV="1">
              <a:off x="6047374" y="2896721"/>
              <a:ext cx="1924691" cy="2497548"/>
            </a:xfrm>
            <a:prstGeom prst="straightConnector1">
              <a:avLst/>
            </a:prstGeom>
            <a:ln>
              <a:tailEnd type="triangle" w="lg" len="lg"/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12" name="TextBox 111"/>
            <xdr:cNvSpPr txBox="1"/>
          </xdr:nvSpPr>
          <xdr:spPr>
            <a:xfrm>
              <a:off x="7298405" y="4611701"/>
              <a:ext cx="872688" cy="311496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r"/>
              <a:r>
                <a:rPr lang="ro-RO" sz="1400"/>
                <a:t>Serve ISR</a:t>
              </a:r>
            </a:p>
          </xdr:txBody>
        </xdr:sp>
      </xdr:grpSp>
    </xdr:grpSp>
    <xdr:clientData/>
  </xdr:twoCellAnchor>
  <xdr:twoCellAnchor>
    <xdr:from>
      <xdr:col>5</xdr:col>
      <xdr:colOff>495820</xdr:colOff>
      <xdr:row>13</xdr:row>
      <xdr:rowOff>39221</xdr:rowOff>
    </xdr:from>
    <xdr:to>
      <xdr:col>8</xdr:col>
      <xdr:colOff>522122</xdr:colOff>
      <xdr:row>28</xdr:row>
      <xdr:rowOff>17847</xdr:rowOff>
    </xdr:to>
    <xdr:grpSp>
      <xdr:nvGrpSpPr>
        <xdr:cNvPr id="115" name="Group 114"/>
        <xdr:cNvGrpSpPr/>
      </xdr:nvGrpSpPr>
      <xdr:grpSpPr>
        <a:xfrm>
          <a:off x="3557427" y="2515721"/>
          <a:ext cx="1863266" cy="2836126"/>
          <a:chOff x="3521408" y="2515721"/>
          <a:chExt cx="1841727" cy="2836126"/>
        </a:xfrm>
      </xdr:grpSpPr>
      <xdr:cxnSp macro="">
        <xdr:nvCxnSpPr>
          <xdr:cNvPr id="26" name="Straight Arrow Connector 25"/>
          <xdr:cNvCxnSpPr>
            <a:stCxn id="3" idx="1"/>
            <a:endCxn id="7" idx="0"/>
          </xdr:cNvCxnSpPr>
        </xdr:nvCxnSpPr>
        <xdr:spPr>
          <a:xfrm flipH="1">
            <a:off x="3521408" y="2515721"/>
            <a:ext cx="1841727" cy="2836126"/>
          </a:xfrm>
          <a:prstGeom prst="straightConnector1">
            <a:avLst/>
          </a:prstGeom>
          <a:ln>
            <a:tailEnd type="triangle" w="lg" len="lg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114" name="TextBox 113"/>
          <xdr:cNvSpPr txBox="1"/>
        </xdr:nvSpPr>
        <xdr:spPr>
          <a:xfrm>
            <a:off x="3965469" y="3341034"/>
            <a:ext cx="1333211" cy="43678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ro-RO" sz="1100"/>
              <a:t>Set PWM</a:t>
            </a:r>
            <a:r>
              <a:rPr lang="en-US" sz="1100"/>
              <a:t> </a:t>
            </a:r>
            <a:r>
              <a:rPr lang="ro-RO" sz="1100"/>
              <a:t>Duty</a:t>
            </a:r>
            <a:r>
              <a:rPr lang="ro-RO" sz="1100" baseline="0"/>
              <a:t> C</a:t>
            </a:r>
            <a:r>
              <a:rPr lang="en-US" sz="1100" baseline="0"/>
              <a:t>ycle</a:t>
            </a:r>
          </a:p>
          <a:p>
            <a:pPr algn="ctr"/>
            <a:r>
              <a:rPr lang="en-US" sz="1100" baseline="0"/>
              <a:t>for DC motors</a:t>
            </a:r>
            <a:endParaRPr lang="ro-RO" sz="1100"/>
          </a:p>
        </xdr:txBody>
      </xdr:sp>
    </xdr:grpSp>
    <xdr:clientData/>
  </xdr:twoCellAnchor>
  <xdr:twoCellAnchor>
    <xdr:from>
      <xdr:col>9</xdr:col>
      <xdr:colOff>507906</xdr:colOff>
      <xdr:row>3</xdr:row>
      <xdr:rowOff>147918</xdr:rowOff>
    </xdr:from>
    <xdr:to>
      <xdr:col>14</xdr:col>
      <xdr:colOff>317407</xdr:colOff>
      <xdr:row>11</xdr:row>
      <xdr:rowOff>39220</xdr:rowOff>
    </xdr:to>
    <xdr:grpSp>
      <xdr:nvGrpSpPr>
        <xdr:cNvPr id="119" name="Group 118"/>
        <xdr:cNvGrpSpPr/>
      </xdr:nvGrpSpPr>
      <xdr:grpSpPr>
        <a:xfrm>
          <a:off x="6018799" y="719418"/>
          <a:ext cx="2871108" cy="1415302"/>
          <a:chOff x="5982540" y="719418"/>
          <a:chExt cx="2835089" cy="1415302"/>
        </a:xfrm>
      </xdr:grpSpPr>
      <xdr:cxnSp macro="">
        <xdr:nvCxnSpPr>
          <xdr:cNvPr id="22" name="Straight Arrow Connector 21"/>
          <xdr:cNvCxnSpPr>
            <a:stCxn id="2" idx="2"/>
            <a:endCxn id="3" idx="0"/>
          </xdr:cNvCxnSpPr>
        </xdr:nvCxnSpPr>
        <xdr:spPr>
          <a:xfrm flipH="1">
            <a:off x="5982540" y="719418"/>
            <a:ext cx="2835089" cy="1415302"/>
          </a:xfrm>
          <a:prstGeom prst="straightConnector1">
            <a:avLst/>
          </a:prstGeom>
          <a:ln w="38100">
            <a:solidFill>
              <a:schemeClr val="accent1"/>
            </a:solidFill>
            <a:tailEnd type="triangle" w="lg" len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" name="TextBox 117"/>
          <xdr:cNvSpPr txBox="1"/>
        </xdr:nvSpPr>
        <xdr:spPr>
          <a:xfrm>
            <a:off x="6995009" y="1149163"/>
            <a:ext cx="949296" cy="46807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pPr algn="l"/>
            <a:r>
              <a:rPr lang="en-US" sz="1200"/>
              <a:t>Stop motion</a:t>
            </a:r>
          </a:p>
          <a:p>
            <a:pPr algn="l"/>
            <a:r>
              <a:rPr lang="en-US" sz="1200" baseline="0"/>
              <a:t>in idle state</a:t>
            </a:r>
            <a:endParaRPr lang="ro-RO" sz="1200"/>
          </a:p>
        </xdr:txBody>
      </xdr:sp>
    </xdr:grpSp>
    <xdr:clientData/>
  </xdr:twoCellAnchor>
  <xdr:twoCellAnchor>
    <xdr:from>
      <xdr:col>6</xdr:col>
      <xdr:colOff>510107</xdr:colOff>
      <xdr:row>12</xdr:row>
      <xdr:rowOff>180416</xdr:rowOff>
    </xdr:from>
    <xdr:to>
      <xdr:col>11</xdr:col>
      <xdr:colOff>593351</xdr:colOff>
      <xdr:row>30</xdr:row>
      <xdr:rowOff>17848</xdr:rowOff>
    </xdr:to>
    <xdr:grpSp>
      <xdr:nvGrpSpPr>
        <xdr:cNvPr id="124" name="Group 123"/>
        <xdr:cNvGrpSpPr/>
      </xdr:nvGrpSpPr>
      <xdr:grpSpPr>
        <a:xfrm>
          <a:off x="4184036" y="2466416"/>
          <a:ext cx="3144851" cy="3266432"/>
          <a:chOff x="4167707" y="2466416"/>
          <a:chExt cx="3131244" cy="3266432"/>
        </a:xfrm>
      </xdr:grpSpPr>
      <xdr:cxnSp macro="">
        <xdr:nvCxnSpPr>
          <xdr:cNvPr id="120" name="Straight Arrow Connector 119"/>
          <xdr:cNvCxnSpPr>
            <a:stCxn id="4" idx="1"/>
            <a:endCxn id="7" idx="3"/>
          </xdr:cNvCxnSpPr>
        </xdr:nvCxnSpPr>
        <xdr:spPr>
          <a:xfrm flipH="1">
            <a:off x="4167707" y="2466416"/>
            <a:ext cx="3131244" cy="3266432"/>
          </a:xfrm>
          <a:prstGeom prst="straightConnector1">
            <a:avLst/>
          </a:prstGeom>
          <a:ln>
            <a:tailEnd type="triangle" w="lg" len="lg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123" name="TextBox 122"/>
          <xdr:cNvSpPr txBox="1"/>
        </xdr:nvSpPr>
        <xdr:spPr>
          <a:xfrm>
            <a:off x="4981575" y="4134971"/>
            <a:ext cx="1076326" cy="446554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100"/>
              <a:t>Enable / Disable </a:t>
            </a:r>
          </a:p>
          <a:p>
            <a:pPr algn="ctr"/>
            <a:r>
              <a:rPr lang="en-US" sz="1100"/>
              <a:t>PWM for Red led</a:t>
            </a:r>
            <a:endParaRPr lang="ro-RO" sz="1100"/>
          </a:p>
        </xdr:txBody>
      </xdr:sp>
    </xdr:grpSp>
    <xdr:clientData/>
  </xdr:twoCellAnchor>
  <xdr:twoCellAnchor>
    <xdr:from>
      <xdr:col>14</xdr:col>
      <xdr:colOff>16811</xdr:colOff>
      <xdr:row>11</xdr:row>
      <xdr:rowOff>150159</xdr:rowOff>
    </xdr:from>
    <xdr:to>
      <xdr:col>17</xdr:col>
      <xdr:colOff>38661</xdr:colOff>
      <xdr:row>14</xdr:row>
      <xdr:rowOff>15445</xdr:rowOff>
    </xdr:to>
    <xdr:grpSp>
      <xdr:nvGrpSpPr>
        <xdr:cNvPr id="125" name="Group 124"/>
        <xdr:cNvGrpSpPr/>
      </xdr:nvGrpSpPr>
      <xdr:grpSpPr>
        <a:xfrm>
          <a:off x="8589311" y="2245659"/>
          <a:ext cx="1858814" cy="436786"/>
          <a:chOff x="4530495" y="1521759"/>
          <a:chExt cx="1837307" cy="436786"/>
        </a:xfrm>
      </xdr:grpSpPr>
      <xdr:cxnSp macro="">
        <xdr:nvCxnSpPr>
          <xdr:cNvPr id="126" name="Straight Arrow Connector 125"/>
          <xdr:cNvCxnSpPr>
            <a:stCxn id="4" idx="3"/>
            <a:endCxn id="6" idx="1"/>
          </xdr:cNvCxnSpPr>
        </xdr:nvCxnSpPr>
        <xdr:spPr>
          <a:xfrm flipV="1">
            <a:off x="4530495" y="1736352"/>
            <a:ext cx="1837307" cy="6164"/>
          </a:xfrm>
          <a:prstGeom prst="straightConnector1">
            <a:avLst/>
          </a:prstGeom>
          <a:ln>
            <a:tailEnd type="triangle" w="lg" len="lg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127" name="TextBox 126"/>
          <xdr:cNvSpPr txBox="1"/>
        </xdr:nvSpPr>
        <xdr:spPr>
          <a:xfrm>
            <a:off x="4948796" y="1521759"/>
            <a:ext cx="879438" cy="43678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1100"/>
              <a:t>Print motor</a:t>
            </a:r>
            <a:br>
              <a:rPr lang="en-US" sz="1100"/>
            </a:br>
            <a:r>
              <a:rPr lang="en-US" sz="1100"/>
              <a:t>parameters</a:t>
            </a:r>
            <a:endParaRPr lang="ro-RO" sz="1100"/>
          </a:p>
        </xdr:txBody>
      </xdr:sp>
    </xdr:grpSp>
    <xdr:clientData/>
  </xdr:twoCellAnchor>
  <xdr:twoCellAnchor>
    <xdr:from>
      <xdr:col>5</xdr:col>
      <xdr:colOff>307881</xdr:colOff>
      <xdr:row>2</xdr:row>
      <xdr:rowOff>90768</xdr:rowOff>
    </xdr:from>
    <xdr:to>
      <xdr:col>13</xdr:col>
      <xdr:colOff>331695</xdr:colOff>
      <xdr:row>11</xdr:row>
      <xdr:rowOff>12326</xdr:rowOff>
    </xdr:to>
    <xdr:grpSp>
      <xdr:nvGrpSpPr>
        <xdr:cNvPr id="132" name="Group 131"/>
        <xdr:cNvGrpSpPr/>
      </xdr:nvGrpSpPr>
      <xdr:grpSpPr>
        <a:xfrm>
          <a:off x="3369488" y="471768"/>
          <a:ext cx="4922386" cy="1636058"/>
          <a:chOff x="4177533" y="700368"/>
          <a:chExt cx="4862177" cy="1636058"/>
        </a:xfrm>
      </xdr:grpSpPr>
      <xdr:cxnSp macro="">
        <xdr:nvCxnSpPr>
          <xdr:cNvPr id="133" name="Straight Arrow Connector 132"/>
          <xdr:cNvCxnSpPr>
            <a:stCxn id="2" idx="1"/>
            <a:endCxn id="13" idx="0"/>
          </xdr:cNvCxnSpPr>
        </xdr:nvCxnSpPr>
        <xdr:spPr>
          <a:xfrm flipH="1">
            <a:off x="4177533" y="700368"/>
            <a:ext cx="4862177" cy="1636058"/>
          </a:xfrm>
          <a:prstGeom prst="straightConnector1">
            <a:avLst/>
          </a:prstGeom>
          <a:ln w="38100">
            <a:solidFill>
              <a:schemeClr val="accent1"/>
            </a:solidFill>
            <a:tailEnd type="triangle" w="lg" len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4" name="TextBox 133"/>
          <xdr:cNvSpPr txBox="1"/>
        </xdr:nvSpPr>
        <xdr:spPr>
          <a:xfrm>
            <a:off x="5870424" y="1368238"/>
            <a:ext cx="940684" cy="46807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1200"/>
              <a:t>Call startup </a:t>
            </a:r>
          </a:p>
          <a:p>
            <a:pPr algn="ctr"/>
            <a:r>
              <a:rPr lang="en-US" sz="1200"/>
              <a:t>code</a:t>
            </a:r>
            <a:endParaRPr lang="ro-RO" sz="12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courses.edx.org/courses/UTAustinX/UT.6.02x/1T2015/courseware/36c91ba5262c4710a7e44779b8209f74/6fe9e07015464907ae9181402b526ca5/" TargetMode="External"/><Relationship Id="rId1" Type="http://schemas.openxmlformats.org/officeDocument/2006/relationships/hyperlink" Target="https://courses.edx.org/courses/UTAustinX/UT.6.02x/1T2015/courseware/36c91ba5262c4710a7e44779b8209f74/6fe9e07015464907ae9181402b526ca5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workbookViewId="0">
      <selection activeCell="C7" sqref="C7"/>
    </sheetView>
  </sheetViews>
  <sheetFormatPr defaultRowHeight="15"/>
  <cols>
    <col min="1" max="1" width="9" bestFit="1" customWidth="1"/>
    <col min="3" max="3" width="85.7109375" bestFit="1" customWidth="1"/>
    <col min="6" max="6" width="11" bestFit="1" customWidth="1"/>
    <col min="8" max="8" width="11" bestFit="1" customWidth="1"/>
  </cols>
  <sheetData>
    <row r="1" spans="1:16" ht="19.5" customHeight="1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>
      <c r="A2" s="61"/>
      <c r="B2" s="60" t="s">
        <v>167</v>
      </c>
      <c r="C2" s="60" t="s">
        <v>168</v>
      </c>
      <c r="E2" s="59" t="s">
        <v>139</v>
      </c>
      <c r="F2" s="58" t="s">
        <v>140</v>
      </c>
      <c r="G2" s="2" t="s">
        <v>141</v>
      </c>
      <c r="H2" s="46" t="s">
        <v>145</v>
      </c>
      <c r="I2" s="74" t="s">
        <v>212</v>
      </c>
    </row>
    <row r="3" spans="1:16">
      <c r="A3" s="61"/>
    </row>
    <row r="4" spans="1:16">
      <c r="A4" s="61" t="s">
        <v>201</v>
      </c>
      <c r="B4" s="1" t="s">
        <v>164</v>
      </c>
      <c r="C4" s="59" t="s">
        <v>198</v>
      </c>
    </row>
    <row r="5" spans="1:16">
      <c r="A5" s="61" t="s">
        <v>201</v>
      </c>
      <c r="B5" s="1" t="s">
        <v>164</v>
      </c>
      <c r="C5" s="59" t="s">
        <v>199</v>
      </c>
      <c r="D5" t="s">
        <v>200</v>
      </c>
    </row>
    <row r="6" spans="1:16">
      <c r="A6" s="61"/>
      <c r="B6" s="1" t="s">
        <v>164</v>
      </c>
      <c r="C6" s="46" t="s">
        <v>205</v>
      </c>
    </row>
    <row r="7" spans="1:16">
      <c r="A7" s="61"/>
      <c r="B7" s="1" t="s">
        <v>164</v>
      </c>
      <c r="C7" s="46" t="s">
        <v>213</v>
      </c>
    </row>
    <row r="8" spans="1:16">
      <c r="A8" s="61"/>
      <c r="B8" s="1" t="s">
        <v>164</v>
      </c>
      <c r="C8" s="46" t="s">
        <v>264</v>
      </c>
    </row>
    <row r="9" spans="1:16">
      <c r="A9" s="61"/>
    </row>
    <row r="10" spans="1:16">
      <c r="A10" s="61"/>
      <c r="B10" s="1" t="s">
        <v>151</v>
      </c>
      <c r="C10" s="46" t="s">
        <v>152</v>
      </c>
    </row>
    <row r="11" spans="1:16">
      <c r="A11" s="61"/>
      <c r="B11" s="1" t="s">
        <v>151</v>
      </c>
      <c r="C11" s="46" t="s">
        <v>153</v>
      </c>
    </row>
    <row r="12" spans="1:16">
      <c r="A12" s="61" t="s">
        <v>202</v>
      </c>
      <c r="B12" s="1" t="s">
        <v>151</v>
      </c>
      <c r="C12" s="46" t="s">
        <v>163</v>
      </c>
    </row>
    <row r="13" spans="1:16">
      <c r="A13" s="61" t="s">
        <v>202</v>
      </c>
      <c r="B13" s="1" t="s">
        <v>151</v>
      </c>
      <c r="C13" s="3" t="s">
        <v>207</v>
      </c>
    </row>
    <row r="14" spans="1:16">
      <c r="A14" s="61" t="s">
        <v>202</v>
      </c>
      <c r="B14" s="1" t="s">
        <v>151</v>
      </c>
      <c r="C14" s="3" t="s">
        <v>208</v>
      </c>
    </row>
    <row r="15" spans="1:16">
      <c r="A15" s="61" t="s">
        <v>202</v>
      </c>
      <c r="B15" s="1" t="s">
        <v>151</v>
      </c>
      <c r="C15" s="74" t="s">
        <v>165</v>
      </c>
    </row>
    <row r="16" spans="1:16">
      <c r="A16" s="61"/>
      <c r="B16" s="1" t="s">
        <v>151</v>
      </c>
      <c r="C16" s="46" t="s">
        <v>166</v>
      </c>
    </row>
    <row r="17" spans="1:3">
      <c r="A17" s="61"/>
      <c r="B17" s="1" t="s">
        <v>151</v>
      </c>
      <c r="C17" s="46" t="s">
        <v>206</v>
      </c>
    </row>
    <row r="18" spans="1:3">
      <c r="A18" s="61" t="s">
        <v>202</v>
      </c>
      <c r="B18" s="46" t="s">
        <v>151</v>
      </c>
      <c r="C18" s="46" t="s">
        <v>209</v>
      </c>
    </row>
    <row r="19" spans="1:3">
      <c r="A19" s="61"/>
      <c r="B19" s="1" t="s">
        <v>154</v>
      </c>
      <c r="C19" s="46" t="s">
        <v>144</v>
      </c>
    </row>
    <row r="20" spans="1:3">
      <c r="A20" s="61"/>
    </row>
    <row r="21" spans="1:3">
      <c r="A21" s="61" t="s">
        <v>202</v>
      </c>
      <c r="B21" s="1" t="s">
        <v>161</v>
      </c>
      <c r="C21" s="46" t="s">
        <v>162</v>
      </c>
    </row>
    <row r="22" spans="1:3">
      <c r="A22" s="61"/>
      <c r="B22" s="1" t="s">
        <v>161</v>
      </c>
      <c r="C22" s="59" t="s">
        <v>210</v>
      </c>
    </row>
    <row r="23" spans="1:3">
      <c r="A23" s="61"/>
      <c r="B23" s="46" t="s">
        <v>161</v>
      </c>
      <c r="C23" s="58" t="s">
        <v>180</v>
      </c>
    </row>
    <row r="24" spans="1:3">
      <c r="A24" s="61"/>
    </row>
    <row r="25" spans="1:3">
      <c r="A25" s="61"/>
      <c r="B25" s="89"/>
      <c r="C25" s="89" t="s">
        <v>279</v>
      </c>
    </row>
    <row r="26" spans="1:3">
      <c r="A26" s="61"/>
    </row>
    <row r="27" spans="1:3">
      <c r="A27" s="61"/>
    </row>
    <row r="28" spans="1:3">
      <c r="A28" s="61"/>
    </row>
    <row r="29" spans="1:3">
      <c r="A29" s="61"/>
    </row>
    <row r="30" spans="1:3">
      <c r="A30" s="61"/>
    </row>
    <row r="31" spans="1:3">
      <c r="A31" s="61"/>
    </row>
    <row r="32" spans="1:3">
      <c r="A32" s="61"/>
    </row>
    <row r="33" spans="1:1">
      <c r="A33" s="61"/>
    </row>
    <row r="34" spans="1:1">
      <c r="A34" s="61"/>
    </row>
    <row r="35" spans="1:1">
      <c r="A35" s="61"/>
    </row>
    <row r="36" spans="1:1">
      <c r="A36" s="6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H21" sqref="H21"/>
    </sheetView>
  </sheetViews>
  <sheetFormatPr defaultRowHeight="15"/>
  <cols>
    <col min="12" max="12" width="9.85546875" bestFit="1" customWidth="1"/>
    <col min="13" max="13" width="26.42578125" bestFit="1" customWidth="1"/>
    <col min="14" max="14" width="15.7109375" bestFit="1" customWidth="1"/>
  </cols>
  <sheetData>
    <row r="1" spans="1:14">
      <c r="A1" s="68" t="s">
        <v>173</v>
      </c>
      <c r="L1" s="68" t="s">
        <v>183</v>
      </c>
    </row>
    <row r="2" spans="1:14">
      <c r="A2" t="s">
        <v>178</v>
      </c>
      <c r="L2" s="69" t="s">
        <v>184</v>
      </c>
      <c r="M2" s="69" t="s">
        <v>185</v>
      </c>
      <c r="N2" s="69" t="s">
        <v>186</v>
      </c>
    </row>
    <row r="3" spans="1:14">
      <c r="A3" t="s">
        <v>179</v>
      </c>
      <c r="L3">
        <v>0</v>
      </c>
      <c r="M3" t="s">
        <v>285</v>
      </c>
      <c r="N3" t="s">
        <v>193</v>
      </c>
    </row>
    <row r="4" spans="1:14">
      <c r="L4">
        <v>1</v>
      </c>
      <c r="M4" t="s">
        <v>188</v>
      </c>
      <c r="N4" t="s">
        <v>187</v>
      </c>
    </row>
    <row r="5" spans="1:14">
      <c r="A5" s="68" t="s">
        <v>174</v>
      </c>
      <c r="L5">
        <v>1</v>
      </c>
      <c r="M5" t="s">
        <v>284</v>
      </c>
      <c r="N5" t="s">
        <v>190</v>
      </c>
    </row>
    <row r="6" spans="1:14">
      <c r="L6">
        <v>2</v>
      </c>
      <c r="M6" t="s">
        <v>189</v>
      </c>
      <c r="N6" t="s">
        <v>190</v>
      </c>
    </row>
    <row r="7" spans="1:14">
      <c r="L7">
        <v>3</v>
      </c>
      <c r="M7" t="s">
        <v>191</v>
      </c>
      <c r="N7" t="s">
        <v>192</v>
      </c>
    </row>
    <row r="8" spans="1:14">
      <c r="L8">
        <v>4</v>
      </c>
    </row>
    <row r="9" spans="1:14">
      <c r="L9">
        <v>5</v>
      </c>
    </row>
    <row r="10" spans="1:14">
      <c r="L10">
        <v>6</v>
      </c>
    </row>
    <row r="11" spans="1:14">
      <c r="L11">
        <v>7</v>
      </c>
      <c r="M11" t="s">
        <v>284</v>
      </c>
      <c r="N11" t="s">
        <v>283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tabSelected="1" topLeftCell="A19" zoomScale="85" zoomScaleNormal="85" workbookViewId="0">
      <selection activeCell="E26" sqref="E26"/>
    </sheetView>
  </sheetViews>
  <sheetFormatPr defaultRowHeight="15"/>
  <cols>
    <col min="2" max="2" width="15.140625" bestFit="1" customWidth="1"/>
    <col min="3" max="3" width="13.42578125" customWidth="1"/>
    <col min="4" max="4" width="20.7109375" bestFit="1" customWidth="1"/>
    <col min="5" max="5" width="41.140625" bestFit="1" customWidth="1"/>
    <col min="6" max="6" width="57.5703125" bestFit="1" customWidth="1"/>
    <col min="7" max="7" width="18.85546875" bestFit="1" customWidth="1"/>
    <col min="8" max="8" width="8.7109375" customWidth="1"/>
  </cols>
  <sheetData>
    <row r="1" spans="1:8">
      <c r="B1" s="5" t="s">
        <v>1</v>
      </c>
      <c r="C1" s="5" t="s">
        <v>7</v>
      </c>
      <c r="D1" s="5" t="s">
        <v>5</v>
      </c>
      <c r="E1" s="5" t="s">
        <v>15</v>
      </c>
      <c r="F1" s="73" t="s">
        <v>12</v>
      </c>
      <c r="G1" s="5" t="s">
        <v>157</v>
      </c>
      <c r="H1" s="5" t="s">
        <v>203</v>
      </c>
    </row>
    <row r="2" spans="1:8" ht="15" customHeight="1">
      <c r="A2" s="105" t="s">
        <v>38</v>
      </c>
      <c r="B2" s="1" t="s">
        <v>39</v>
      </c>
      <c r="C2" s="1"/>
      <c r="D2" s="1"/>
      <c r="E2" s="1"/>
      <c r="F2" s="70"/>
      <c r="G2" s="1"/>
      <c r="H2" s="1"/>
    </row>
    <row r="3" spans="1:8" ht="15" customHeight="1">
      <c r="A3" s="105"/>
      <c r="B3" s="1" t="s">
        <v>40</v>
      </c>
      <c r="C3" s="1"/>
      <c r="D3" s="1"/>
      <c r="E3" s="1"/>
      <c r="F3" s="70"/>
      <c r="G3" s="1"/>
      <c r="H3" s="1"/>
    </row>
    <row r="4" spans="1:8" ht="15" customHeight="1">
      <c r="A4" s="105"/>
      <c r="B4" s="1" t="s">
        <v>41</v>
      </c>
      <c r="C4" s="1" t="s">
        <v>8</v>
      </c>
      <c r="D4" s="1" t="s">
        <v>47</v>
      </c>
      <c r="E4" s="59" t="s">
        <v>51</v>
      </c>
      <c r="F4" s="70" t="s">
        <v>57</v>
      </c>
      <c r="G4" s="46" t="s">
        <v>158</v>
      </c>
      <c r="H4" s="71"/>
    </row>
    <row r="5" spans="1:8" ht="15" customHeight="1">
      <c r="A5" s="105"/>
      <c r="B5" s="1" t="s">
        <v>42</v>
      </c>
      <c r="C5" s="1" t="s">
        <v>8</v>
      </c>
      <c r="D5" s="1" t="s">
        <v>47</v>
      </c>
      <c r="E5" s="59" t="s">
        <v>52</v>
      </c>
      <c r="F5" s="70" t="s">
        <v>55</v>
      </c>
      <c r="G5" s="46" t="s">
        <v>155</v>
      </c>
      <c r="H5" s="4"/>
    </row>
    <row r="6" spans="1:8" ht="15" customHeight="1">
      <c r="A6" s="105"/>
      <c r="B6" s="106" t="s">
        <v>43</v>
      </c>
      <c r="C6" s="1"/>
      <c r="D6" s="1"/>
      <c r="E6" s="1"/>
      <c r="F6" s="1"/>
      <c r="G6" s="1"/>
      <c r="H6" s="1"/>
    </row>
    <row r="7" spans="1:8" ht="15" customHeight="1">
      <c r="A7" s="105"/>
      <c r="B7" s="107"/>
      <c r="C7" s="1"/>
      <c r="D7" s="1"/>
      <c r="E7" s="1"/>
      <c r="F7" s="1" t="s">
        <v>53</v>
      </c>
      <c r="G7" s="1"/>
      <c r="H7" s="1"/>
    </row>
    <row r="8" spans="1:8">
      <c r="A8" s="105"/>
      <c r="B8" s="1" t="s">
        <v>44</v>
      </c>
      <c r="C8" s="1" t="s">
        <v>8</v>
      </c>
      <c r="D8" s="1" t="s">
        <v>47</v>
      </c>
      <c r="E8" s="59" t="s">
        <v>50</v>
      </c>
      <c r="F8" s="70" t="s">
        <v>56</v>
      </c>
      <c r="G8" s="46" t="s">
        <v>156</v>
      </c>
      <c r="H8" s="72"/>
    </row>
    <row r="9" spans="1:8">
      <c r="A9" s="105"/>
      <c r="B9" s="1" t="s">
        <v>45</v>
      </c>
      <c r="C9" s="1" t="s">
        <v>8</v>
      </c>
      <c r="D9" s="1" t="s">
        <v>211</v>
      </c>
      <c r="E9" s="59" t="s">
        <v>49</v>
      </c>
      <c r="F9" s="70" t="s">
        <v>58</v>
      </c>
      <c r="G9" s="46" t="s">
        <v>160</v>
      </c>
      <c r="H9" s="58"/>
    </row>
    <row r="10" spans="1:8">
      <c r="A10" s="105"/>
      <c r="B10" s="1" t="s">
        <v>46</v>
      </c>
      <c r="C10" s="1" t="s">
        <v>8</v>
      </c>
      <c r="D10" s="1" t="s">
        <v>211</v>
      </c>
      <c r="E10" s="59" t="s">
        <v>48</v>
      </c>
      <c r="F10" s="70" t="s">
        <v>54</v>
      </c>
      <c r="G10" s="46" t="s">
        <v>159</v>
      </c>
      <c r="H10" s="2"/>
    </row>
    <row r="12" spans="1:8">
      <c r="A12" s="105" t="s">
        <v>32</v>
      </c>
      <c r="B12" s="104" t="s">
        <v>219</v>
      </c>
      <c r="C12" s="104"/>
      <c r="D12" s="104"/>
      <c r="E12" s="104"/>
      <c r="F12" s="104"/>
      <c r="G12" s="104"/>
      <c r="H12" s="104"/>
    </row>
    <row r="13" spans="1:8">
      <c r="A13" s="105"/>
      <c r="B13" s="104"/>
      <c r="C13" s="104"/>
      <c r="D13" s="104"/>
      <c r="E13" s="104"/>
      <c r="F13" s="104"/>
      <c r="G13" s="104"/>
      <c r="H13" s="104"/>
    </row>
    <row r="14" spans="1:8">
      <c r="A14" s="105"/>
      <c r="B14" s="104"/>
      <c r="C14" s="104"/>
      <c r="D14" s="104"/>
      <c r="E14" s="104"/>
      <c r="F14" s="104"/>
      <c r="G14" s="104"/>
      <c r="H14" s="104"/>
    </row>
    <row r="15" spans="1:8">
      <c r="A15" s="105"/>
      <c r="B15" s="104"/>
      <c r="C15" s="104"/>
      <c r="D15" s="104"/>
      <c r="E15" s="104"/>
      <c r="F15" s="104"/>
      <c r="G15" s="104"/>
      <c r="H15" s="104"/>
    </row>
    <row r="16" spans="1:8" ht="15" customHeight="1">
      <c r="A16" s="105"/>
      <c r="B16" s="76" t="s">
        <v>215</v>
      </c>
      <c r="C16" s="76" t="s">
        <v>6</v>
      </c>
      <c r="D16" s="76" t="s">
        <v>217</v>
      </c>
      <c r="E16" s="76"/>
      <c r="F16" s="76"/>
      <c r="G16" s="76"/>
      <c r="H16" s="76"/>
    </row>
    <row r="17" spans="1:8" ht="15" customHeight="1">
      <c r="A17" s="105"/>
      <c r="B17" s="76" t="s">
        <v>216</v>
      </c>
      <c r="C17" s="76" t="s">
        <v>6</v>
      </c>
      <c r="D17" s="76" t="s">
        <v>218</v>
      </c>
      <c r="E17" s="103" t="s">
        <v>265</v>
      </c>
      <c r="F17" s="102"/>
      <c r="G17" s="102"/>
      <c r="H17" s="76"/>
    </row>
    <row r="18" spans="1:8" ht="15" customHeight="1">
      <c r="A18" s="105"/>
      <c r="B18" s="76" t="s">
        <v>33</v>
      </c>
      <c r="C18" s="76" t="s">
        <v>6</v>
      </c>
      <c r="D18" s="76" t="s">
        <v>35</v>
      </c>
      <c r="E18" s="103" t="s">
        <v>266</v>
      </c>
      <c r="F18" s="102"/>
      <c r="G18" s="102"/>
      <c r="H18" s="77"/>
    </row>
    <row r="19" spans="1:8" ht="15" customHeight="1">
      <c r="A19" s="105"/>
      <c r="B19" s="76" t="s">
        <v>34</v>
      </c>
      <c r="C19" s="76" t="s">
        <v>6</v>
      </c>
      <c r="D19" s="76" t="s">
        <v>36</v>
      </c>
      <c r="E19" s="76" t="s">
        <v>24</v>
      </c>
      <c r="F19" s="76" t="s">
        <v>37</v>
      </c>
      <c r="G19" s="76"/>
      <c r="H19" s="76"/>
    </row>
    <row r="21" spans="1:8">
      <c r="A21" s="105" t="s">
        <v>30</v>
      </c>
      <c r="B21" s="1" t="s">
        <v>21</v>
      </c>
      <c r="C21" s="1" t="s">
        <v>8</v>
      </c>
      <c r="D21" s="1" t="s">
        <v>146</v>
      </c>
      <c r="E21" s="1" t="s">
        <v>25</v>
      </c>
      <c r="F21" s="70" t="s">
        <v>23</v>
      </c>
      <c r="G21" s="1" t="s">
        <v>195</v>
      </c>
      <c r="H21" s="4"/>
    </row>
    <row r="22" spans="1:8">
      <c r="A22" s="105"/>
      <c r="B22" s="1" t="s">
        <v>22</v>
      </c>
      <c r="C22" s="1" t="s">
        <v>8</v>
      </c>
      <c r="D22" s="1" t="s">
        <v>147</v>
      </c>
      <c r="E22" s="1" t="s">
        <v>26</v>
      </c>
      <c r="F22" s="70" t="s">
        <v>23</v>
      </c>
      <c r="G22" s="1" t="s">
        <v>197</v>
      </c>
      <c r="H22" s="3"/>
    </row>
    <row r="23" spans="1:8">
      <c r="A23" s="105"/>
      <c r="B23" s="106" t="s">
        <v>278</v>
      </c>
      <c r="C23" s="1"/>
      <c r="D23" s="1"/>
      <c r="E23" s="1"/>
      <c r="F23" s="1"/>
      <c r="G23" s="1"/>
      <c r="H23" s="1"/>
    </row>
    <row r="24" spans="1:8">
      <c r="A24" s="105"/>
      <c r="B24" s="107"/>
      <c r="C24" s="1"/>
      <c r="D24" s="1"/>
      <c r="E24" s="1"/>
      <c r="F24" s="70"/>
      <c r="G24" s="1"/>
      <c r="H24" s="3"/>
    </row>
    <row r="25" spans="1:8">
      <c r="A25" s="105"/>
      <c r="B25" s="1" t="s">
        <v>260</v>
      </c>
      <c r="C25" s="1" t="s">
        <v>8</v>
      </c>
      <c r="D25" s="1" t="s">
        <v>211</v>
      </c>
      <c r="E25" s="1" t="s">
        <v>261</v>
      </c>
      <c r="F25" s="70" t="s">
        <v>262</v>
      </c>
      <c r="G25" s="1" t="s">
        <v>263</v>
      </c>
      <c r="H25" s="1"/>
    </row>
    <row r="27" spans="1:8">
      <c r="A27" s="105" t="s">
        <v>267</v>
      </c>
      <c r="B27" s="106" t="s">
        <v>268</v>
      </c>
      <c r="C27" s="1"/>
      <c r="D27" s="1"/>
      <c r="E27" s="1"/>
      <c r="F27" s="1"/>
      <c r="G27" s="1"/>
      <c r="H27" s="1"/>
    </row>
    <row r="28" spans="1:8">
      <c r="A28" s="105"/>
      <c r="B28" s="107"/>
      <c r="C28" s="1"/>
      <c r="D28" s="1"/>
      <c r="E28" s="1"/>
      <c r="F28" s="1"/>
      <c r="G28" s="1"/>
      <c r="H28" s="1"/>
    </row>
    <row r="29" spans="1:8">
      <c r="A29" s="105"/>
      <c r="B29" s="1" t="s">
        <v>269</v>
      </c>
      <c r="C29" s="76" t="s">
        <v>6</v>
      </c>
      <c r="D29" s="1" t="s">
        <v>273</v>
      </c>
      <c r="E29" s="1" t="s">
        <v>275</v>
      </c>
      <c r="F29" s="1" t="s">
        <v>281</v>
      </c>
      <c r="G29" s="1" t="s">
        <v>17</v>
      </c>
      <c r="H29" s="1"/>
    </row>
    <row r="30" spans="1:8">
      <c r="A30" s="105"/>
      <c r="B30" s="1" t="s">
        <v>270</v>
      </c>
      <c r="C30" s="76" t="s">
        <v>6</v>
      </c>
      <c r="D30" s="1" t="s">
        <v>274</v>
      </c>
      <c r="E30" s="1" t="s">
        <v>276</v>
      </c>
      <c r="F30" s="1" t="s">
        <v>282</v>
      </c>
      <c r="G30" s="1" t="s">
        <v>17</v>
      </c>
      <c r="H30" s="1"/>
    </row>
    <row r="31" spans="1:8">
      <c r="A31" s="105"/>
      <c r="B31" s="1" t="s">
        <v>271</v>
      </c>
      <c r="C31" s="76" t="s">
        <v>6</v>
      </c>
      <c r="D31" s="1" t="s">
        <v>272</v>
      </c>
      <c r="E31" s="1" t="s">
        <v>277</v>
      </c>
      <c r="F31" s="1" t="s">
        <v>280</v>
      </c>
      <c r="G31" s="1" t="s">
        <v>17</v>
      </c>
      <c r="H31" s="1"/>
    </row>
    <row r="33" spans="1:8" ht="15" customHeight="1">
      <c r="A33" s="105" t="s">
        <v>31</v>
      </c>
      <c r="B33" s="1" t="s">
        <v>0</v>
      </c>
      <c r="C33" s="1" t="s">
        <v>6</v>
      </c>
      <c r="D33" s="1" t="s">
        <v>214</v>
      </c>
      <c r="E33" s="1" t="s">
        <v>2</v>
      </c>
      <c r="F33" s="70" t="s">
        <v>13</v>
      </c>
      <c r="G33" s="1"/>
      <c r="H33" s="1"/>
    </row>
    <row r="34" spans="1:8" ht="15" customHeight="1">
      <c r="A34" s="105"/>
      <c r="B34" s="2" t="s">
        <v>11</v>
      </c>
      <c r="C34" s="1" t="s">
        <v>8</v>
      </c>
      <c r="D34" s="1" t="s">
        <v>150</v>
      </c>
      <c r="E34" s="1" t="s">
        <v>142</v>
      </c>
      <c r="F34" s="70" t="s">
        <v>143</v>
      </c>
      <c r="G34" s="1"/>
      <c r="H34" s="1"/>
    </row>
    <row r="35" spans="1:8">
      <c r="A35" s="105"/>
      <c r="B35" s="3" t="s">
        <v>9</v>
      </c>
      <c r="C35" s="1" t="s">
        <v>8</v>
      </c>
      <c r="D35" s="1" t="s">
        <v>148</v>
      </c>
      <c r="E35" s="1" t="s">
        <v>27</v>
      </c>
      <c r="F35" s="70" t="s">
        <v>29</v>
      </c>
      <c r="G35" s="1" t="s">
        <v>194</v>
      </c>
      <c r="H35" s="74"/>
    </row>
    <row r="36" spans="1:8">
      <c r="A36" s="105"/>
      <c r="B36" s="4" t="s">
        <v>10</v>
      </c>
      <c r="C36" s="1" t="s">
        <v>8</v>
      </c>
      <c r="D36" s="1" t="s">
        <v>149</v>
      </c>
      <c r="E36" s="1" t="s">
        <v>28</v>
      </c>
      <c r="F36" s="70" t="s">
        <v>29</v>
      </c>
      <c r="G36" s="1" t="s">
        <v>196</v>
      </c>
      <c r="H36" s="101"/>
    </row>
    <row r="37" spans="1:8">
      <c r="A37" s="105"/>
      <c r="B37" s="1" t="s">
        <v>3</v>
      </c>
      <c r="C37" s="1" t="s">
        <v>6</v>
      </c>
      <c r="D37" s="1" t="s">
        <v>214</v>
      </c>
      <c r="E37" s="1" t="s">
        <v>4</v>
      </c>
      <c r="F37" s="70" t="s">
        <v>14</v>
      </c>
      <c r="G37" s="1"/>
      <c r="H37" s="1"/>
    </row>
    <row r="39" spans="1:8">
      <c r="B39" t="s">
        <v>16</v>
      </c>
      <c r="C39" t="s">
        <v>17</v>
      </c>
      <c r="D39" t="s">
        <v>20</v>
      </c>
    </row>
    <row r="40" spans="1:8">
      <c r="C40" t="s">
        <v>18</v>
      </c>
      <c r="D40" t="s">
        <v>19</v>
      </c>
    </row>
  </sheetData>
  <mergeCells count="9">
    <mergeCell ref="B12:H15"/>
    <mergeCell ref="A21:A25"/>
    <mergeCell ref="A33:A37"/>
    <mergeCell ref="A2:A10"/>
    <mergeCell ref="A12:A19"/>
    <mergeCell ref="A27:A31"/>
    <mergeCell ref="B6:B7"/>
    <mergeCell ref="B23:B24"/>
    <mergeCell ref="B27:B2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zoomScale="85" zoomScaleNormal="85" workbookViewId="0">
      <selection activeCell="L4" sqref="L4"/>
    </sheetView>
  </sheetViews>
  <sheetFormatPr defaultRowHeight="15"/>
  <cols>
    <col min="1" max="1" width="18.28515625" bestFit="1" customWidth="1"/>
    <col min="4" max="5" width="9.140625" hidden="1" customWidth="1"/>
    <col min="8" max="10" width="11" customWidth="1"/>
    <col min="11" max="11" width="13.140625" bestFit="1" customWidth="1"/>
    <col min="12" max="13" width="11" customWidth="1"/>
  </cols>
  <sheetData>
    <row r="1" spans="1:17">
      <c r="A1" s="1" t="s">
        <v>228</v>
      </c>
      <c r="B1" s="78">
        <v>1</v>
      </c>
      <c r="C1" s="79" t="s">
        <v>220</v>
      </c>
      <c r="D1" s="80">
        <f>IF(C1="Ω",B1,IF(C1="kΩ",B1*1000,B1*1000000))</f>
        <v>1000</v>
      </c>
      <c r="E1" s="80" t="s">
        <v>221</v>
      </c>
      <c r="H1" s="111" t="s">
        <v>235</v>
      </c>
      <c r="I1" s="114" t="s">
        <v>228</v>
      </c>
      <c r="J1" s="115"/>
      <c r="K1" s="108" t="s">
        <v>246</v>
      </c>
      <c r="L1" s="113" t="s">
        <v>248</v>
      </c>
      <c r="M1" s="113"/>
    </row>
    <row r="2" spans="1:17">
      <c r="A2" s="1" t="s">
        <v>222</v>
      </c>
      <c r="B2" s="78">
        <v>300</v>
      </c>
      <c r="C2" s="79" t="s">
        <v>220</v>
      </c>
      <c r="D2" s="80">
        <f t="shared" ref="D2:D4" si="0">IF(C2="Ω",B2,IF(C2="kΩ",B2*1000,B2*1000000))</f>
        <v>300000</v>
      </c>
      <c r="E2" s="80" t="s">
        <v>221</v>
      </c>
      <c r="H2" s="112"/>
      <c r="I2" s="83" t="s">
        <v>244</v>
      </c>
      <c r="J2" s="83" t="s">
        <v>245</v>
      </c>
      <c r="K2" s="109"/>
      <c r="L2" s="83" t="s">
        <v>244</v>
      </c>
      <c r="M2" s="83" t="s">
        <v>245</v>
      </c>
    </row>
    <row r="3" spans="1:17">
      <c r="A3" s="1" t="s">
        <v>223</v>
      </c>
      <c r="B3" s="78">
        <v>5</v>
      </c>
      <c r="C3" s="79" t="s">
        <v>220</v>
      </c>
      <c r="D3" s="80">
        <f t="shared" si="0"/>
        <v>5000</v>
      </c>
      <c r="E3" s="80" t="s">
        <v>221</v>
      </c>
      <c r="H3" s="83" t="s">
        <v>234</v>
      </c>
      <c r="I3" s="114" t="s">
        <v>236</v>
      </c>
      <c r="J3" s="115"/>
      <c r="K3" s="110"/>
      <c r="L3" s="114" t="s">
        <v>226</v>
      </c>
      <c r="M3" s="115"/>
      <c r="P3" t="s">
        <v>242</v>
      </c>
    </row>
    <row r="4" spans="1:17">
      <c r="A4" s="1" t="s">
        <v>224</v>
      </c>
      <c r="B4" s="78">
        <v>1</v>
      </c>
      <c r="C4" s="79" t="s">
        <v>220</v>
      </c>
      <c r="D4" s="80">
        <f t="shared" si="0"/>
        <v>1000</v>
      </c>
      <c r="E4" s="80" t="s">
        <v>221</v>
      </c>
      <c r="H4" s="75">
        <v>0</v>
      </c>
      <c r="I4" s="90">
        <v>500</v>
      </c>
      <c r="J4" s="90">
        <v>500</v>
      </c>
      <c r="K4" s="84" t="s">
        <v>229</v>
      </c>
      <c r="L4" s="84">
        <f t="shared" ref="L4:M11" si="1">((R_2/((I4*1000)+R_2))-(R_4/(R_3+R_4)))*V_in</f>
        <v>0.6875</v>
      </c>
      <c r="M4" s="84">
        <f t="shared" si="1"/>
        <v>0.6875</v>
      </c>
      <c r="P4" t="s">
        <v>243</v>
      </c>
    </row>
    <row r="5" spans="1:17" ht="18">
      <c r="A5" s="1" t="s">
        <v>225</v>
      </c>
      <c r="B5" s="78">
        <v>3.3</v>
      </c>
      <c r="C5" s="81" t="s">
        <v>226</v>
      </c>
      <c r="D5" s="1"/>
      <c r="E5" s="1"/>
      <c r="H5" s="75">
        <v>1</v>
      </c>
      <c r="I5" s="90">
        <v>500</v>
      </c>
      <c r="J5" s="86">
        <v>500</v>
      </c>
      <c r="K5" s="84" t="s">
        <v>229</v>
      </c>
      <c r="L5" s="84">
        <f t="shared" si="1"/>
        <v>0.6875</v>
      </c>
      <c r="M5" s="84">
        <f t="shared" si="1"/>
        <v>0.6875</v>
      </c>
    </row>
    <row r="6" spans="1:17">
      <c r="H6" s="75">
        <v>10.75</v>
      </c>
      <c r="I6" s="86">
        <f>(16+33)/2</f>
        <v>24.5</v>
      </c>
      <c r="J6" s="86">
        <v>48</v>
      </c>
      <c r="K6" s="84" t="s">
        <v>237</v>
      </c>
      <c r="L6" s="84">
        <f t="shared" si="1"/>
        <v>2.5008474576271187</v>
      </c>
      <c r="M6" s="84">
        <f t="shared" si="1"/>
        <v>2.2948275862068965</v>
      </c>
      <c r="P6" s="87" t="s">
        <v>249</v>
      </c>
      <c r="Q6" s="88"/>
    </row>
    <row r="7" spans="1:17" ht="18">
      <c r="A7" s="1" t="s">
        <v>227</v>
      </c>
      <c r="B7" s="82">
        <f>((R_2/(R_1+R_2))-(R_4/(R_3+R_4)))*V_in</f>
        <v>2.7390365448504981</v>
      </c>
      <c r="C7" s="80" t="s">
        <v>226</v>
      </c>
      <c r="H7" s="75">
        <v>21.52</v>
      </c>
      <c r="I7" s="90">
        <v>10</v>
      </c>
      <c r="J7" s="86">
        <v>24</v>
      </c>
      <c r="K7" s="85" t="s">
        <v>247</v>
      </c>
      <c r="L7" s="84">
        <f t="shared" si="1"/>
        <v>2.6435483870967742</v>
      </c>
      <c r="M7" s="84">
        <f t="shared" si="1"/>
        <v>2.5055555555555555</v>
      </c>
      <c r="P7" s="89" t="s">
        <v>250</v>
      </c>
      <c r="Q7" s="89"/>
    </row>
    <row r="8" spans="1:17">
      <c r="H8" s="75">
        <v>107.53</v>
      </c>
      <c r="I8" s="86">
        <v>5</v>
      </c>
      <c r="J8" s="90">
        <v>0</v>
      </c>
      <c r="K8" s="84" t="s">
        <v>238</v>
      </c>
      <c r="L8" s="84">
        <f t="shared" si="1"/>
        <v>2.6959016393442621</v>
      </c>
      <c r="M8" s="84">
        <f t="shared" si="1"/>
        <v>2.75</v>
      </c>
    </row>
    <row r="9" spans="1:17">
      <c r="A9" t="s">
        <v>229</v>
      </c>
      <c r="B9" t="s">
        <v>232</v>
      </c>
      <c r="C9" t="s">
        <v>233</v>
      </c>
      <c r="H9" s="75">
        <v>1075.3</v>
      </c>
      <c r="I9" s="90">
        <v>0</v>
      </c>
      <c r="J9" s="90">
        <v>0</v>
      </c>
      <c r="K9" s="84" t="s">
        <v>239</v>
      </c>
      <c r="L9" s="84">
        <f t="shared" si="1"/>
        <v>2.75</v>
      </c>
      <c r="M9" s="84">
        <f t="shared" si="1"/>
        <v>2.75</v>
      </c>
    </row>
    <row r="10" spans="1:17">
      <c r="A10" t="s">
        <v>231</v>
      </c>
      <c r="B10" t="s">
        <v>230</v>
      </c>
      <c r="C10">
        <v>100</v>
      </c>
      <c r="H10" s="75">
        <v>10752.7</v>
      </c>
      <c r="I10" s="90">
        <v>0</v>
      </c>
      <c r="J10" s="90">
        <v>0</v>
      </c>
      <c r="K10" s="84" t="s">
        <v>240</v>
      </c>
      <c r="L10" s="84">
        <f t="shared" si="1"/>
        <v>2.75</v>
      </c>
      <c r="M10" s="84">
        <f t="shared" si="1"/>
        <v>2.75</v>
      </c>
    </row>
    <row r="11" spans="1:17">
      <c r="H11" s="75">
        <v>107527</v>
      </c>
      <c r="I11" s="90">
        <v>0</v>
      </c>
      <c r="J11" s="90">
        <v>0</v>
      </c>
      <c r="K11" s="84" t="s">
        <v>241</v>
      </c>
      <c r="L11" s="84">
        <f t="shared" si="1"/>
        <v>2.75</v>
      </c>
      <c r="M11" s="84">
        <f t="shared" si="1"/>
        <v>2.75</v>
      </c>
    </row>
  </sheetData>
  <mergeCells count="6">
    <mergeCell ref="K1:K3"/>
    <mergeCell ref="H1:H2"/>
    <mergeCell ref="L1:M1"/>
    <mergeCell ref="I1:J1"/>
    <mergeCell ref="I3:J3"/>
    <mergeCell ref="L3:M3"/>
  </mergeCells>
  <dataValidations disablePrompts="1" count="1">
    <dataValidation type="list" allowBlank="1" showInputMessage="1" showErrorMessage="1" sqref="C1:C4">
      <formula1>"Ω, kΩ, MΩ"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>
      <selection activeCell="Q16" sqref="Q16"/>
    </sheetView>
  </sheetViews>
  <sheetFormatPr defaultRowHeight="15"/>
  <cols>
    <col min="1" max="1" width="18.28515625" bestFit="1" customWidth="1"/>
    <col min="4" max="5" width="9.140625" hidden="1" customWidth="1"/>
    <col min="8" max="10" width="11" customWidth="1"/>
    <col min="11" max="11" width="13.140625" bestFit="1" customWidth="1"/>
    <col min="12" max="15" width="12" customWidth="1"/>
  </cols>
  <sheetData>
    <row r="1" spans="1:21">
      <c r="A1" s="1" t="s">
        <v>228</v>
      </c>
      <c r="B1" s="91">
        <v>0</v>
      </c>
      <c r="C1" s="92" t="s">
        <v>220</v>
      </c>
      <c r="D1" s="80">
        <f>IF(C1="Ω",B1,IF(C1="kΩ",B1*1000,B1*1000000))</f>
        <v>0</v>
      </c>
      <c r="E1" s="80" t="s">
        <v>221</v>
      </c>
      <c r="H1" s="111" t="s">
        <v>235</v>
      </c>
      <c r="I1" s="114" t="s">
        <v>228</v>
      </c>
      <c r="J1" s="115"/>
      <c r="K1" s="108" t="s">
        <v>246</v>
      </c>
      <c r="L1" s="113" t="s">
        <v>258</v>
      </c>
      <c r="M1" s="113"/>
      <c r="N1" s="113" t="s">
        <v>253</v>
      </c>
      <c r="O1" s="113"/>
    </row>
    <row r="2" spans="1:21">
      <c r="A2" s="1" t="s">
        <v>222</v>
      </c>
      <c r="B2" s="91">
        <v>0</v>
      </c>
      <c r="C2" s="92" t="s">
        <v>220</v>
      </c>
      <c r="D2" s="80">
        <f t="shared" ref="D2:D4" si="0">IF(C2="Ω",B2,IF(C2="kΩ",B2*1000,B2*1000000))</f>
        <v>0</v>
      </c>
      <c r="E2" s="80" t="s">
        <v>221</v>
      </c>
      <c r="H2" s="112"/>
      <c r="I2" s="83" t="s">
        <v>244</v>
      </c>
      <c r="J2" s="83" t="s">
        <v>245</v>
      </c>
      <c r="K2" s="109"/>
      <c r="L2" s="83" t="s">
        <v>251</v>
      </c>
      <c r="M2" s="83" t="s">
        <v>252</v>
      </c>
      <c r="N2" s="83" t="s">
        <v>251</v>
      </c>
      <c r="O2" s="83" t="s">
        <v>252</v>
      </c>
    </row>
    <row r="3" spans="1:21">
      <c r="A3" s="1" t="s">
        <v>254</v>
      </c>
      <c r="B3" s="95">
        <v>0.7</v>
      </c>
      <c r="C3" s="96" t="s">
        <v>220</v>
      </c>
      <c r="D3" s="80">
        <f t="shared" si="0"/>
        <v>700</v>
      </c>
      <c r="E3" s="80" t="s">
        <v>221</v>
      </c>
      <c r="H3" s="83" t="s">
        <v>234</v>
      </c>
      <c r="I3" s="114" t="s">
        <v>236</v>
      </c>
      <c r="J3" s="115"/>
      <c r="K3" s="110"/>
      <c r="L3" s="114" t="s">
        <v>226</v>
      </c>
      <c r="M3" s="116"/>
      <c r="N3" s="116"/>
      <c r="O3" s="115"/>
      <c r="T3" t="s">
        <v>242</v>
      </c>
    </row>
    <row r="4" spans="1:21">
      <c r="A4" s="1" t="s">
        <v>255</v>
      </c>
      <c r="B4" s="95">
        <v>15</v>
      </c>
      <c r="C4" s="96" t="s">
        <v>220</v>
      </c>
      <c r="D4" s="80">
        <f t="shared" si="0"/>
        <v>15000</v>
      </c>
      <c r="E4" s="80" t="s">
        <v>221</v>
      </c>
      <c r="H4" s="75">
        <v>0</v>
      </c>
      <c r="I4" s="90">
        <v>500</v>
      </c>
      <c r="J4" s="90">
        <v>500</v>
      </c>
      <c r="K4" s="84" t="s">
        <v>229</v>
      </c>
      <c r="L4" s="93">
        <f>'Light sensor #2'!V_in*'Light sensor #2'!R_3/(I4*1000+'Light sensor #2'!R_3)</f>
        <v>4.613541042540443E-3</v>
      </c>
      <c r="M4" s="93">
        <f>'Light sensor #2'!V_in*'Light sensor #2'!R_4/(I4*1000+'Light sensor #2'!R_4)</f>
        <v>9.6116504854368928E-2</v>
      </c>
      <c r="N4" s="93">
        <f>'Light sensor #2'!V_in*'Light sensor #2'!R_3/(J4*1000+'Light sensor #2'!R_3)</f>
        <v>4.613541042540443E-3</v>
      </c>
      <c r="O4" s="93">
        <f>'Light sensor #2'!V_in*'Light sensor #2'!R_4/(J4*1000+'Light sensor #2'!R_4)</f>
        <v>9.6116504854368928E-2</v>
      </c>
      <c r="T4" t="s">
        <v>243</v>
      </c>
    </row>
    <row r="5" spans="1:21" ht="18">
      <c r="A5" s="1" t="s">
        <v>225</v>
      </c>
      <c r="B5" s="78">
        <v>3.3</v>
      </c>
      <c r="C5" s="81" t="s">
        <v>226</v>
      </c>
      <c r="D5" s="1"/>
      <c r="E5" s="1"/>
      <c r="H5" s="75">
        <v>1</v>
      </c>
      <c r="I5" s="90">
        <v>500</v>
      </c>
      <c r="J5" s="86">
        <v>500</v>
      </c>
      <c r="K5" s="84" t="s">
        <v>229</v>
      </c>
      <c r="L5" s="93">
        <f>'Light sensor #2'!V_in*'Light sensor #2'!R_3/(I5*1000+'Light sensor #2'!R_3)</f>
        <v>4.613541042540443E-3</v>
      </c>
      <c r="M5" s="93">
        <f>'Light sensor #2'!V_in*'Light sensor #2'!R_4/(I5*1000+'Light sensor #2'!R_4)</f>
        <v>9.6116504854368928E-2</v>
      </c>
      <c r="N5" s="93">
        <f>'Light sensor #2'!V_in*'Light sensor #2'!R_3/(J5*1000+'Light sensor #2'!R_3)</f>
        <v>4.613541042540443E-3</v>
      </c>
      <c r="O5" s="93">
        <f>'Light sensor #2'!V_in*'Light sensor #2'!R_4/(J5*1000+'Light sensor #2'!R_4)</f>
        <v>9.6116504854368928E-2</v>
      </c>
    </row>
    <row r="6" spans="1:21">
      <c r="H6" s="75">
        <v>10.75</v>
      </c>
      <c r="I6" s="86">
        <f>(16+33)/2</f>
        <v>24.5</v>
      </c>
      <c r="J6" s="86">
        <v>48</v>
      </c>
      <c r="K6" s="84" t="s">
        <v>237</v>
      </c>
      <c r="L6" s="93">
        <f>'Light sensor #2'!V_in*'Light sensor #2'!R_3/(I6*1000+'Light sensor #2'!R_3)</f>
        <v>9.166666666666666E-2</v>
      </c>
      <c r="M6" s="93">
        <f>'Light sensor #2'!V_in*'Light sensor #2'!R_4/(I6*1000+'Light sensor #2'!R_4)</f>
        <v>1.2531645569620253</v>
      </c>
      <c r="N6" s="93">
        <f>'Light sensor #2'!V_in*'Light sensor #2'!R_3/(J6*1000+'Light sensor #2'!R_3)</f>
        <v>4.7433264887063654E-2</v>
      </c>
      <c r="O6" s="93">
        <f>'Light sensor #2'!V_in*'Light sensor #2'!R_4/(J6*1000+'Light sensor #2'!R_4)</f>
        <v>0.7857142857142857</v>
      </c>
      <c r="T6" s="87" t="s">
        <v>249</v>
      </c>
      <c r="U6" s="88"/>
    </row>
    <row r="7" spans="1:21" ht="18">
      <c r="A7" s="1" t="s">
        <v>227</v>
      </c>
      <c r="B7" s="82" t="e">
        <f>((R_2/(R_1+R_2))-(R_4/(R_3+R_4)))*V_in</f>
        <v>#DIV/0!</v>
      </c>
      <c r="C7" s="80" t="s">
        <v>226</v>
      </c>
      <c r="H7" s="75">
        <v>21.52</v>
      </c>
      <c r="I7" s="90">
        <v>10</v>
      </c>
      <c r="J7" s="86">
        <v>24</v>
      </c>
      <c r="K7" s="85" t="s">
        <v>247</v>
      </c>
      <c r="L7" s="93">
        <f>'Light sensor #2'!V_in*'Light sensor #2'!R_3/(I7*1000+'Light sensor #2'!R_3)</f>
        <v>0.21588785046728973</v>
      </c>
      <c r="M7" s="93">
        <f>'Light sensor #2'!V_in*'Light sensor #2'!R_4/(I7*1000+'Light sensor #2'!R_4)</f>
        <v>1.98</v>
      </c>
      <c r="N7" s="93">
        <f>'Light sensor #2'!V_in*'Light sensor #2'!R_3/(J7*1000+'Light sensor #2'!R_3)</f>
        <v>9.352226720647773E-2</v>
      </c>
      <c r="O7" s="93">
        <f>'Light sensor #2'!V_in*'Light sensor #2'!R_4/(J7*1000+'Light sensor #2'!R_4)</f>
        <v>1.2692307692307692</v>
      </c>
      <c r="T7" s="89" t="s">
        <v>250</v>
      </c>
      <c r="U7" s="89"/>
    </row>
    <row r="8" spans="1:21">
      <c r="H8" s="75">
        <v>107.53</v>
      </c>
      <c r="I8" s="86">
        <v>5</v>
      </c>
      <c r="J8" s="90">
        <v>2</v>
      </c>
      <c r="K8" s="84" t="s">
        <v>238</v>
      </c>
      <c r="L8" s="93">
        <f>'Light sensor #2'!V_in*'Light sensor #2'!R_3/(I8*1000+'Light sensor #2'!R_3)</f>
        <v>0.40526315789473683</v>
      </c>
      <c r="M8" s="93">
        <f>'Light sensor #2'!V_in*'Light sensor #2'!R_4/(I8*1000+'Light sensor #2'!R_4)</f>
        <v>2.4750000000000001</v>
      </c>
      <c r="N8" s="94">
        <f>'Light sensor #2'!V_in*'Light sensor #2'!R_3/(J8*1000+'Light sensor #2'!R_3)</f>
        <v>0.85555555555555551</v>
      </c>
      <c r="O8" s="94">
        <f>'Light sensor #2'!V_in*'Light sensor #2'!R_4/(J8*1000+'Light sensor #2'!R_4)</f>
        <v>2.9117647058823528</v>
      </c>
    </row>
    <row r="9" spans="1:21">
      <c r="A9" t="s">
        <v>229</v>
      </c>
      <c r="B9" t="s">
        <v>232</v>
      </c>
      <c r="C9" t="s">
        <v>233</v>
      </c>
      <c r="H9" s="75">
        <v>1075.3</v>
      </c>
      <c r="I9" s="90">
        <v>1</v>
      </c>
      <c r="J9" s="90">
        <v>1</v>
      </c>
      <c r="K9" s="84" t="s">
        <v>239</v>
      </c>
      <c r="L9" s="84">
        <f>'Light sensor #2'!V_in*'Light sensor #2'!R_3/(I9*1000+'Light sensor #2'!R_3)</f>
        <v>1.3588235294117648</v>
      </c>
      <c r="M9" s="84">
        <f>'Light sensor #2'!V_in*'Light sensor #2'!R_4/(I9*1000+'Light sensor #2'!R_4)</f>
        <v>3.09375</v>
      </c>
      <c r="N9" s="94">
        <f>'Light sensor #2'!V_in*'Light sensor #2'!R_3/(J9*1000+'Light sensor #2'!R_3)</f>
        <v>1.3588235294117648</v>
      </c>
      <c r="O9" s="94">
        <f>'Light sensor #2'!V_in*'Light sensor #2'!R_4/(J9*1000+'Light sensor #2'!R_4)</f>
        <v>3.09375</v>
      </c>
    </row>
    <row r="10" spans="1:21">
      <c r="A10" t="s">
        <v>231</v>
      </c>
      <c r="B10" t="s">
        <v>230</v>
      </c>
      <c r="C10">
        <v>100</v>
      </c>
      <c r="H10" s="75">
        <v>10752.7</v>
      </c>
      <c r="I10" s="90">
        <v>0</v>
      </c>
      <c r="J10" s="90">
        <v>0</v>
      </c>
      <c r="K10" s="84" t="s">
        <v>240</v>
      </c>
      <c r="L10" s="84">
        <f>'Light sensor #2'!V_in*'Light sensor #2'!R_3/(I10*1000+'Light sensor #2'!R_3)</f>
        <v>3.3</v>
      </c>
      <c r="M10" s="84">
        <f>'Light sensor #2'!V_in*'Light sensor #2'!R_4/(I10*1000+'Light sensor #2'!R_4)</f>
        <v>3.3</v>
      </c>
      <c r="N10" s="94">
        <f>'Light sensor #2'!V_in*'Light sensor #2'!R_3/(J10*1000+'Light sensor #2'!R_3)</f>
        <v>3.3</v>
      </c>
      <c r="O10" s="94">
        <f>'Light sensor #2'!V_in*'Light sensor #2'!R_4/(J10*1000+'Light sensor #2'!R_4)</f>
        <v>3.3</v>
      </c>
    </row>
    <row r="11" spans="1:21">
      <c r="H11" s="75">
        <v>107527</v>
      </c>
      <c r="I11" s="90">
        <v>0</v>
      </c>
      <c r="J11" s="90">
        <v>0</v>
      </c>
      <c r="K11" s="84" t="s">
        <v>241</v>
      </c>
      <c r="L11" s="84">
        <f>'Light sensor #2'!V_in*'Light sensor #2'!R_3/(I11*1000+'Light sensor #2'!R_3)</f>
        <v>3.3</v>
      </c>
      <c r="M11" s="84">
        <f>'Light sensor #2'!V_in*'Light sensor #2'!R_4/(I11*1000+'Light sensor #2'!R_4)</f>
        <v>3.3</v>
      </c>
      <c r="N11" s="94">
        <f>'Light sensor #2'!V_in*'Light sensor #2'!R_3/(J11*1000+'Light sensor #2'!R_3)</f>
        <v>3.3</v>
      </c>
      <c r="O11" s="94">
        <f>'Light sensor #2'!V_in*'Light sensor #2'!R_4/(J11*1000+'Light sensor #2'!R_4)</f>
        <v>3.3</v>
      </c>
    </row>
    <row r="12" spans="1:21">
      <c r="L12" s="100" t="s">
        <v>259</v>
      </c>
      <c r="M12" s="97" t="s">
        <v>256</v>
      </c>
    </row>
    <row r="13" spans="1:21">
      <c r="N13" s="99" t="s">
        <v>259</v>
      </c>
      <c r="O13" s="98" t="s">
        <v>257</v>
      </c>
    </row>
  </sheetData>
  <mergeCells count="7">
    <mergeCell ref="N1:O1"/>
    <mergeCell ref="L3:O3"/>
    <mergeCell ref="H1:H2"/>
    <mergeCell ref="I1:J1"/>
    <mergeCell ref="K1:K3"/>
    <mergeCell ref="L1:M1"/>
    <mergeCell ref="I3:J3"/>
  </mergeCells>
  <dataValidations count="1">
    <dataValidation type="list" allowBlank="1" showInputMessage="1" showErrorMessage="1" sqref="C1:C4">
      <formula1>"Ω, kΩ, MΩ"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3:A36"/>
  <sheetViews>
    <sheetView topLeftCell="A7" zoomScale="70" zoomScaleNormal="70" workbookViewId="0">
      <selection activeCell="AE16" sqref="AE16"/>
    </sheetView>
  </sheetViews>
  <sheetFormatPr defaultRowHeight="15"/>
  <sheetData>
    <row r="13" spans="1:1">
      <c r="A13" t="s">
        <v>169</v>
      </c>
    </row>
    <row r="25" spans="1:1">
      <c r="A25" t="s">
        <v>170</v>
      </c>
    </row>
    <row r="36" spans="1:1">
      <c r="A36" t="s">
        <v>171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F3" sqref="F3"/>
    </sheetView>
  </sheetViews>
  <sheetFormatPr defaultRowHeight="15"/>
  <cols>
    <col min="1" max="1" width="20.7109375" customWidth="1"/>
    <col min="2" max="2" width="11" bestFit="1" customWidth="1"/>
    <col min="3" max="3" width="12.85546875" customWidth="1"/>
    <col min="4" max="4" width="12" bestFit="1" customWidth="1"/>
    <col min="8" max="8" width="12" bestFit="1" customWidth="1"/>
    <col min="10" max="10" width="11" bestFit="1" customWidth="1"/>
    <col min="12" max="12" width="14.28515625" bestFit="1" customWidth="1"/>
    <col min="13" max="13" width="21.85546875" bestFit="1" customWidth="1"/>
  </cols>
  <sheetData>
    <row r="1" spans="1:19">
      <c r="A1" s="36" t="s">
        <v>104</v>
      </c>
      <c r="B1" s="39">
        <v>1</v>
      </c>
      <c r="C1" s="45" t="s">
        <v>91</v>
      </c>
      <c r="D1" s="44">
        <f>B1*10^3</f>
        <v>1000</v>
      </c>
      <c r="E1" s="44" t="s">
        <v>90</v>
      </c>
      <c r="F1" s="43">
        <f>D1*10^3</f>
        <v>1000000</v>
      </c>
      <c r="G1" s="43" t="s">
        <v>89</v>
      </c>
      <c r="H1" s="42">
        <f>D1*10^6</f>
        <v>1000000000</v>
      </c>
      <c r="I1" s="42" t="s">
        <v>88</v>
      </c>
      <c r="S1" t="s">
        <v>91</v>
      </c>
    </row>
    <row r="2" spans="1:19">
      <c r="A2" s="36" t="s">
        <v>103</v>
      </c>
      <c r="B2" s="45">
        <f>1/B1</f>
        <v>1</v>
      </c>
      <c r="C2" s="45" t="s">
        <v>98</v>
      </c>
      <c r="D2" s="44">
        <f>B2/10^3</f>
        <v>1E-3</v>
      </c>
      <c r="E2" s="44" t="s">
        <v>97</v>
      </c>
      <c r="F2" s="43">
        <f>B2/10^6</f>
        <v>9.9999999999999995E-7</v>
      </c>
      <c r="G2" s="43" t="s">
        <v>96</v>
      </c>
      <c r="H2" s="42">
        <f>F2/10^3</f>
        <v>9.9999999999999986E-10</v>
      </c>
      <c r="I2" s="42" t="s">
        <v>102</v>
      </c>
      <c r="L2" s="31" t="s">
        <v>101</v>
      </c>
      <c r="M2" s="31" t="s">
        <v>100</v>
      </c>
      <c r="N2" s="31"/>
      <c r="O2" s="31"/>
    </row>
    <row r="3" spans="1:19">
      <c r="A3" s="36" t="s">
        <v>99</v>
      </c>
      <c r="B3" s="41">
        <f>(F3*10^6)</f>
        <v>13333333</v>
      </c>
      <c r="C3" s="41" t="s">
        <v>98</v>
      </c>
      <c r="D3" s="40">
        <f>B3/10^3</f>
        <v>13333.333000000001</v>
      </c>
      <c r="E3" s="40" t="s">
        <v>97</v>
      </c>
      <c r="F3" s="39">
        <f>13333333/1000000</f>
        <v>13.333333</v>
      </c>
      <c r="G3" s="38" t="s">
        <v>96</v>
      </c>
      <c r="H3" s="37">
        <f>F3/10^3</f>
        <v>1.3333332999999999E-2</v>
      </c>
      <c r="I3" s="37" t="s">
        <v>95</v>
      </c>
      <c r="L3" s="31" t="s">
        <v>94</v>
      </c>
      <c r="M3" s="31" t="s">
        <v>93</v>
      </c>
      <c r="N3" s="31"/>
      <c r="O3" s="31"/>
    </row>
    <row r="4" spans="1:19">
      <c r="A4" s="36" t="s">
        <v>92</v>
      </c>
      <c r="B4" s="35">
        <f>1/B3</f>
        <v>7.5000001875000043E-8</v>
      </c>
      <c r="C4" s="35" t="s">
        <v>91</v>
      </c>
      <c r="D4" s="34">
        <f>B4*10^3</f>
        <v>7.500000187500004E-5</v>
      </c>
      <c r="E4" s="34" t="s">
        <v>90</v>
      </c>
      <c r="F4" s="33">
        <f>D4*10^3</f>
        <v>7.5000001875000041E-2</v>
      </c>
      <c r="G4" s="33" t="s">
        <v>89</v>
      </c>
      <c r="H4" s="32">
        <f>B4*10^9</f>
        <v>75.000001875000038</v>
      </c>
      <c r="I4" s="32" t="s">
        <v>88</v>
      </c>
      <c r="L4" s="31" t="s">
        <v>87</v>
      </c>
      <c r="M4" s="31" t="s">
        <v>86</v>
      </c>
      <c r="N4" s="31"/>
      <c r="O4" s="31"/>
    </row>
    <row r="5" spans="1:19">
      <c r="H5">
        <f>1/B3*10^9</f>
        <v>75.000001875000038</v>
      </c>
    </row>
    <row r="6" spans="1:19">
      <c r="A6" s="30" t="s">
        <v>85</v>
      </c>
      <c r="B6" s="29">
        <f>(H1/H4)-1</f>
        <v>13333332.000000002</v>
      </c>
      <c r="D6" t="s">
        <v>175</v>
      </c>
      <c r="E6">
        <f>E7*1000/E8</f>
        <v>312.5</v>
      </c>
    </row>
    <row r="7" spans="1:19">
      <c r="A7" s="30" t="s">
        <v>83</v>
      </c>
      <c r="B7" s="29" t="str">
        <f>DEC2HEX(B6)</f>
        <v>CB7354</v>
      </c>
      <c r="C7" s="67"/>
      <c r="D7" t="s">
        <v>176</v>
      </c>
      <c r="E7">
        <v>5000</v>
      </c>
      <c r="H7" s="28"/>
    </row>
    <row r="8" spans="1:19">
      <c r="D8" t="s">
        <v>177</v>
      </c>
      <c r="E8">
        <v>16000</v>
      </c>
    </row>
    <row r="9" spans="1:19">
      <c r="A9" s="27" t="s">
        <v>80</v>
      </c>
    </row>
    <row r="12" spans="1:19" ht="15.75">
      <c r="A12" s="26" t="s">
        <v>79</v>
      </c>
    </row>
    <row r="13" spans="1:19" ht="15.75">
      <c r="A13" s="26" t="s">
        <v>78</v>
      </c>
    </row>
    <row r="18" spans="1:9">
      <c r="A18">
        <v>7999999</v>
      </c>
      <c r="C18">
        <v>16000000</v>
      </c>
      <c r="D18">
        <f>C18/1000000</f>
        <v>16</v>
      </c>
      <c r="G18">
        <v>319</v>
      </c>
      <c r="H18" t="s">
        <v>84</v>
      </c>
      <c r="I18" t="s">
        <v>81</v>
      </c>
    </row>
    <row r="19" spans="1:9">
      <c r="A19">
        <v>1599999</v>
      </c>
      <c r="C19">
        <f>C18/6</f>
        <v>2666666.6666666665</v>
      </c>
      <c r="G19">
        <v>639</v>
      </c>
      <c r="H19" t="s">
        <v>82</v>
      </c>
      <c r="I19" t="s">
        <v>81</v>
      </c>
    </row>
    <row r="20" spans="1:9">
      <c r="E20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5"/>
  <sheetViews>
    <sheetView zoomScale="145" zoomScaleNormal="145" workbookViewId="0">
      <selection activeCell="E13" sqref="E13"/>
    </sheetView>
  </sheetViews>
  <sheetFormatPr defaultRowHeight="15"/>
  <cols>
    <col min="1" max="1" width="14" customWidth="1"/>
    <col min="2" max="2" width="8.140625" bestFit="1" customWidth="1"/>
    <col min="3" max="5" width="8.140625" customWidth="1"/>
    <col min="6" max="6" width="8.140625" bestFit="1" customWidth="1"/>
    <col min="7" max="7" width="7.85546875" customWidth="1"/>
  </cols>
  <sheetData>
    <row r="1" spans="1:16">
      <c r="B1" s="1" t="s">
        <v>105</v>
      </c>
      <c r="C1" s="1" t="s">
        <v>106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16">
      <c r="A2" s="46" t="s">
        <v>110</v>
      </c>
      <c r="B2" s="47">
        <v>42</v>
      </c>
      <c r="C2" s="48">
        <v>42</v>
      </c>
      <c r="D2" s="48">
        <v>42</v>
      </c>
      <c r="E2" s="48">
        <v>42</v>
      </c>
      <c r="F2" s="49">
        <f>B2</f>
        <v>42</v>
      </c>
      <c r="G2" s="46" t="s">
        <v>111</v>
      </c>
    </row>
    <row r="3" spans="1:16">
      <c r="A3" s="46" t="s">
        <v>112</v>
      </c>
      <c r="B3" s="50">
        <f>PI()*B2</f>
        <v>131.94689145077132</v>
      </c>
      <c r="C3" s="51">
        <f>PI()*C2</f>
        <v>131.94689145077132</v>
      </c>
      <c r="D3" s="51">
        <f>PI()*D2</f>
        <v>131.94689145077132</v>
      </c>
      <c r="E3" s="51">
        <f>PI()*E2</f>
        <v>131.94689145077132</v>
      </c>
      <c r="F3" s="49">
        <f>B3</f>
        <v>131.94689145077132</v>
      </c>
      <c r="G3" s="46" t="s">
        <v>111</v>
      </c>
    </row>
    <row r="4" spans="1:16">
      <c r="B4" s="52"/>
      <c r="C4" s="52"/>
      <c r="D4" s="52"/>
      <c r="E4" s="52"/>
      <c r="F4" s="52"/>
    </row>
    <row r="5" spans="1:16" ht="15" customHeight="1">
      <c r="A5" s="117" t="s">
        <v>113</v>
      </c>
      <c r="B5" s="47">
        <v>50</v>
      </c>
      <c r="C5" s="48">
        <v>150</v>
      </c>
      <c r="D5" s="48">
        <v>75</v>
      </c>
      <c r="E5" s="48">
        <v>120</v>
      </c>
      <c r="F5" s="53">
        <v>250</v>
      </c>
      <c r="G5" s="46" t="s">
        <v>114</v>
      </c>
      <c r="I5" s="119" t="s">
        <v>204</v>
      </c>
      <c r="J5" s="119"/>
      <c r="K5" s="119"/>
      <c r="L5" s="119"/>
      <c r="M5" s="119"/>
      <c r="N5" s="119"/>
      <c r="O5" s="119"/>
      <c r="P5" s="119"/>
    </row>
    <row r="6" spans="1:16">
      <c r="A6" s="117"/>
      <c r="B6" s="50">
        <f>B5/60</f>
        <v>0.83333333333333337</v>
      </c>
      <c r="C6" s="51">
        <f>C5/60</f>
        <v>2.5</v>
      </c>
      <c r="D6" s="51">
        <f>D5/60</f>
        <v>1.25</v>
      </c>
      <c r="E6" s="51">
        <f>E5/60</f>
        <v>2</v>
      </c>
      <c r="F6" s="49">
        <f>F5/60</f>
        <v>4.166666666666667</v>
      </c>
      <c r="G6" s="46" t="s">
        <v>115</v>
      </c>
      <c r="I6" s="119"/>
      <c r="J6" s="119"/>
      <c r="K6" s="119"/>
      <c r="L6" s="119"/>
      <c r="M6" s="119"/>
      <c r="N6" s="119"/>
      <c r="O6" s="119"/>
      <c r="P6" s="119"/>
    </row>
    <row r="7" spans="1:16">
      <c r="B7" s="52"/>
      <c r="C7" s="52"/>
      <c r="D7" s="52"/>
      <c r="E7" s="52"/>
      <c r="F7" s="52"/>
      <c r="I7" s="119"/>
      <c r="J7" s="119"/>
      <c r="K7" s="119"/>
      <c r="L7" s="119"/>
      <c r="M7" s="119"/>
      <c r="N7" s="119"/>
      <c r="O7" s="119"/>
      <c r="P7" s="119"/>
    </row>
    <row r="8" spans="1:16">
      <c r="A8" s="118" t="s">
        <v>116</v>
      </c>
      <c r="B8" s="50">
        <f>B3*B6</f>
        <v>109.95574287564277</v>
      </c>
      <c r="C8" s="51">
        <f>C3*C6</f>
        <v>329.86722862692829</v>
      </c>
      <c r="D8" s="51">
        <f>D3*D6</f>
        <v>164.93361431346415</v>
      </c>
      <c r="E8" s="51">
        <f>E3*E6</f>
        <v>263.89378290154264</v>
      </c>
      <c r="F8" s="49">
        <f>F3*F6</f>
        <v>549.77871437821386</v>
      </c>
      <c r="G8" s="46" t="s">
        <v>117</v>
      </c>
      <c r="I8" s="119"/>
      <c r="J8" s="119"/>
      <c r="K8" s="119"/>
      <c r="L8" s="119"/>
      <c r="M8" s="119"/>
      <c r="N8" s="119"/>
      <c r="O8" s="119"/>
      <c r="P8" s="119"/>
    </row>
    <row r="9" spans="1:16">
      <c r="A9" s="118"/>
      <c r="B9" s="50">
        <f>B8/10</f>
        <v>10.995574287564278</v>
      </c>
      <c r="C9" s="51">
        <f>C8/10</f>
        <v>32.986722862692829</v>
      </c>
      <c r="D9" s="51">
        <f>D8/10</f>
        <v>16.493361431346415</v>
      </c>
      <c r="E9" s="51">
        <f>E8/10</f>
        <v>26.389378290154262</v>
      </c>
      <c r="F9" s="49">
        <f>F8/10</f>
        <v>54.977871437821385</v>
      </c>
      <c r="G9" s="46" t="s">
        <v>118</v>
      </c>
      <c r="I9" s="119"/>
      <c r="J9" s="119"/>
      <c r="K9" s="119"/>
      <c r="L9" s="119"/>
      <c r="M9" s="119"/>
      <c r="N9" s="119"/>
      <c r="O9" s="119"/>
      <c r="P9" s="119"/>
    </row>
    <row r="10" spans="1:16">
      <c r="A10" s="118"/>
      <c r="B10" s="50">
        <f>B8/1000</f>
        <v>0.10995574287564278</v>
      </c>
      <c r="C10" s="51">
        <f>C8/1000</f>
        <v>0.3298672286269283</v>
      </c>
      <c r="D10" s="51">
        <f>D8/1000</f>
        <v>0.16493361431346415</v>
      </c>
      <c r="E10" s="51">
        <f>E8/1000</f>
        <v>0.26389378290154264</v>
      </c>
      <c r="F10" s="49">
        <f>F8/1000</f>
        <v>0.54977871437821391</v>
      </c>
      <c r="G10" s="46" t="s">
        <v>119</v>
      </c>
      <c r="I10" s="119"/>
      <c r="J10" s="119"/>
      <c r="K10" s="119"/>
      <c r="L10" s="119"/>
      <c r="M10" s="119"/>
      <c r="N10" s="119"/>
      <c r="O10" s="119"/>
      <c r="P10" s="119"/>
    </row>
    <row r="11" spans="1:16">
      <c r="A11" s="118"/>
      <c r="B11" s="50">
        <f>B10*3.6</f>
        <v>0.39584067435231401</v>
      </c>
      <c r="C11" s="51">
        <f>C10*3.6</f>
        <v>1.1875220230569419</v>
      </c>
      <c r="D11" s="51">
        <f>D10*3.6</f>
        <v>0.59376101152847094</v>
      </c>
      <c r="E11" s="51">
        <f>E10*3.6</f>
        <v>0.95001761844555355</v>
      </c>
      <c r="F11" s="49">
        <f>F10*3.6</f>
        <v>1.97920337176157</v>
      </c>
      <c r="G11" s="46" t="s">
        <v>120</v>
      </c>
      <c r="I11" s="119"/>
      <c r="J11" s="119"/>
      <c r="K11" s="119"/>
      <c r="L11" s="119"/>
      <c r="M11" s="119"/>
      <c r="N11" s="119"/>
      <c r="O11" s="119"/>
      <c r="P11" s="119"/>
    </row>
    <row r="12" spans="1:16">
      <c r="B12" s="52"/>
      <c r="C12" s="52"/>
      <c r="D12" s="52"/>
      <c r="E12" s="52"/>
      <c r="F12" s="52"/>
      <c r="I12" s="119"/>
      <c r="J12" s="119"/>
      <c r="K12" s="119"/>
      <c r="L12" s="119"/>
      <c r="M12" s="119"/>
      <c r="N12" s="119"/>
      <c r="O12" s="119"/>
      <c r="P12" s="119"/>
    </row>
    <row r="13" spans="1:16">
      <c r="A13" s="117" t="s">
        <v>121</v>
      </c>
      <c r="B13" s="47">
        <v>32</v>
      </c>
      <c r="C13" s="48">
        <v>24</v>
      </c>
      <c r="D13" s="48">
        <v>46</v>
      </c>
      <c r="E13" s="48">
        <v>60</v>
      </c>
      <c r="F13" s="53">
        <v>7</v>
      </c>
      <c r="G13" s="46" t="s">
        <v>122</v>
      </c>
      <c r="I13" s="119"/>
      <c r="J13" s="119"/>
      <c r="K13" s="119"/>
      <c r="L13" s="119"/>
      <c r="M13" s="119"/>
      <c r="N13" s="119"/>
      <c r="O13" s="119"/>
      <c r="P13" s="119"/>
    </row>
    <row r="14" spans="1:16">
      <c r="A14" s="117"/>
      <c r="B14" s="50">
        <f>B13*0.007061552</f>
        <v>0.22596966399999999</v>
      </c>
      <c r="C14" s="51">
        <f>C13*0.007061552</f>
        <v>0.169477248</v>
      </c>
      <c r="D14" s="51">
        <f>D13*0.007061552</f>
        <v>0.324831392</v>
      </c>
      <c r="E14" s="51">
        <f>E13*0.007061552</f>
        <v>0.42369311999999998</v>
      </c>
      <c r="F14" s="49">
        <f>F13*0.007061552</f>
        <v>4.9430863999999998E-2</v>
      </c>
      <c r="G14" s="46" t="s">
        <v>123</v>
      </c>
      <c r="I14" s="119"/>
      <c r="J14" s="119"/>
      <c r="K14" s="119"/>
      <c r="L14" s="119"/>
      <c r="M14" s="119"/>
      <c r="N14" s="119"/>
      <c r="O14" s="119"/>
      <c r="P14" s="119"/>
    </row>
    <row r="15" spans="1:16">
      <c r="A15" s="117"/>
      <c r="B15" s="49">
        <f t="shared" ref="B15:E15" si="0">B16</f>
        <v>225.96966399999999</v>
      </c>
      <c r="C15" s="49">
        <f t="shared" si="0"/>
        <v>169.477248</v>
      </c>
      <c r="D15" s="49">
        <f t="shared" si="0"/>
        <v>324.83139199999999</v>
      </c>
      <c r="E15" s="49">
        <f t="shared" si="0"/>
        <v>423.69311999999996</v>
      </c>
      <c r="F15" s="49">
        <f>F16</f>
        <v>49.430864</v>
      </c>
      <c r="G15" s="46" t="s">
        <v>138</v>
      </c>
      <c r="I15" s="119"/>
      <c r="J15" s="119"/>
      <c r="K15" s="119"/>
      <c r="L15" s="119"/>
      <c r="M15" s="119"/>
      <c r="N15" s="119"/>
      <c r="O15" s="119"/>
      <c r="P15" s="119"/>
    </row>
    <row r="16" spans="1:16">
      <c r="A16" s="117"/>
      <c r="B16" s="50">
        <f>B14*1000</f>
        <v>225.96966399999999</v>
      </c>
      <c r="C16" s="51">
        <f>C14*1000</f>
        <v>169.477248</v>
      </c>
      <c r="D16" s="51">
        <f>D14*1000</f>
        <v>324.83139199999999</v>
      </c>
      <c r="E16" s="51">
        <f>E14*1000</f>
        <v>423.69311999999996</v>
      </c>
      <c r="F16" s="49">
        <f>F14*1000</f>
        <v>49.430864</v>
      </c>
      <c r="G16" s="46" t="s">
        <v>124</v>
      </c>
      <c r="I16" s="119"/>
      <c r="J16" s="119"/>
      <c r="K16" s="119"/>
      <c r="L16" s="119"/>
      <c r="M16" s="119"/>
      <c r="N16" s="119"/>
      <c r="O16" s="119"/>
      <c r="P16" s="119"/>
    </row>
    <row r="17" spans="1:16">
      <c r="A17" s="117" t="s">
        <v>125</v>
      </c>
      <c r="B17" s="50">
        <f>B16/(B2/2)</f>
        <v>10.76046019047619</v>
      </c>
      <c r="C17" s="51">
        <f>C16/(C2/2)</f>
        <v>8.0703451428571427</v>
      </c>
      <c r="D17" s="51">
        <f>D16/(D2/2)</f>
        <v>15.468161523809524</v>
      </c>
      <c r="E17" s="51">
        <f>E16/(E2/2)</f>
        <v>20.175862857142857</v>
      </c>
      <c r="F17" s="49">
        <f>F16/(F2/2)</f>
        <v>2.3538506666666668</v>
      </c>
      <c r="G17" s="46" t="s">
        <v>126</v>
      </c>
      <c r="I17" s="119"/>
      <c r="J17" s="119"/>
      <c r="K17" s="119"/>
      <c r="L17" s="119"/>
      <c r="M17" s="119"/>
      <c r="N17" s="119"/>
      <c r="O17" s="119"/>
      <c r="P17" s="119"/>
    </row>
    <row r="18" spans="1:16">
      <c r="A18" s="117"/>
      <c r="B18" s="50">
        <f>B17/9.81</f>
        <v>1.0968868695694383</v>
      </c>
      <c r="C18" s="51">
        <f>C17/9.81</f>
        <v>0.8226651521770787</v>
      </c>
      <c r="D18" s="51">
        <f>D17/9.81</f>
        <v>1.5767748750060675</v>
      </c>
      <c r="E18" s="51">
        <f>E17/9.81</f>
        <v>2.0566628804426967</v>
      </c>
      <c r="F18" s="49">
        <f>F17/9.81</f>
        <v>0.23994400271831465</v>
      </c>
      <c r="G18" s="46" t="s">
        <v>127</v>
      </c>
      <c r="I18" s="119"/>
      <c r="J18" s="119"/>
      <c r="K18" s="119"/>
      <c r="L18" s="119"/>
      <c r="M18" s="119"/>
      <c r="N18" s="119"/>
      <c r="O18" s="119"/>
      <c r="P18" s="119"/>
    </row>
    <row r="19" spans="1:16">
      <c r="B19" t="s">
        <v>128</v>
      </c>
      <c r="C19" t="s">
        <v>129</v>
      </c>
      <c r="D19" t="s">
        <v>130</v>
      </c>
      <c r="E19" t="s">
        <v>131</v>
      </c>
      <c r="F19" t="s">
        <v>132</v>
      </c>
    </row>
    <row r="20" spans="1:16">
      <c r="A20" s="54" t="s">
        <v>133</v>
      </c>
    </row>
    <row r="21" spans="1:16">
      <c r="A21" s="55" t="s">
        <v>134</v>
      </c>
    </row>
    <row r="22" spans="1:16">
      <c r="A22" s="56" t="s">
        <v>135</v>
      </c>
    </row>
    <row r="24" spans="1:16">
      <c r="A24" t="s">
        <v>137</v>
      </c>
      <c r="B24" s="57" t="s">
        <v>136</v>
      </c>
    </row>
    <row r="25" spans="1:16">
      <c r="B25" s="57" t="s">
        <v>136</v>
      </c>
    </row>
  </sheetData>
  <mergeCells count="5">
    <mergeCell ref="A5:A6"/>
    <mergeCell ref="A8:A11"/>
    <mergeCell ref="A13:A16"/>
    <mergeCell ref="A17:A18"/>
    <mergeCell ref="I5:P18"/>
  </mergeCells>
  <hyperlinks>
    <hyperlink ref="B24" r:id="rId1"/>
    <hyperlink ref="B25" r:id="rId2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M2" sqref="F2:M2"/>
    </sheetView>
  </sheetViews>
  <sheetFormatPr defaultRowHeight="15"/>
  <cols>
    <col min="2" max="13" width="8.140625" customWidth="1"/>
    <col min="258" max="269" width="8.140625" customWidth="1"/>
    <col min="514" max="525" width="8.140625" customWidth="1"/>
    <col min="770" max="781" width="8.140625" customWidth="1"/>
    <col min="1026" max="1037" width="8.140625" customWidth="1"/>
    <col min="1282" max="1293" width="8.140625" customWidth="1"/>
    <col min="1538" max="1549" width="8.140625" customWidth="1"/>
    <col min="1794" max="1805" width="8.140625" customWidth="1"/>
    <col min="2050" max="2061" width="8.140625" customWidth="1"/>
    <col min="2306" max="2317" width="8.140625" customWidth="1"/>
    <col min="2562" max="2573" width="8.140625" customWidth="1"/>
    <col min="2818" max="2829" width="8.140625" customWidth="1"/>
    <col min="3074" max="3085" width="8.140625" customWidth="1"/>
    <col min="3330" max="3341" width="8.140625" customWidth="1"/>
    <col min="3586" max="3597" width="8.140625" customWidth="1"/>
    <col min="3842" max="3853" width="8.140625" customWidth="1"/>
    <col min="4098" max="4109" width="8.140625" customWidth="1"/>
    <col min="4354" max="4365" width="8.140625" customWidth="1"/>
    <col min="4610" max="4621" width="8.140625" customWidth="1"/>
    <col min="4866" max="4877" width="8.140625" customWidth="1"/>
    <col min="5122" max="5133" width="8.140625" customWidth="1"/>
    <col min="5378" max="5389" width="8.140625" customWidth="1"/>
    <col min="5634" max="5645" width="8.140625" customWidth="1"/>
    <col min="5890" max="5901" width="8.140625" customWidth="1"/>
    <col min="6146" max="6157" width="8.140625" customWidth="1"/>
    <col min="6402" max="6413" width="8.140625" customWidth="1"/>
    <col min="6658" max="6669" width="8.140625" customWidth="1"/>
    <col min="6914" max="6925" width="8.140625" customWidth="1"/>
    <col min="7170" max="7181" width="8.140625" customWidth="1"/>
    <col min="7426" max="7437" width="8.140625" customWidth="1"/>
    <col min="7682" max="7693" width="8.140625" customWidth="1"/>
    <col min="7938" max="7949" width="8.140625" customWidth="1"/>
    <col min="8194" max="8205" width="8.140625" customWidth="1"/>
    <col min="8450" max="8461" width="8.140625" customWidth="1"/>
    <col min="8706" max="8717" width="8.140625" customWidth="1"/>
    <col min="8962" max="8973" width="8.140625" customWidth="1"/>
    <col min="9218" max="9229" width="8.140625" customWidth="1"/>
    <col min="9474" max="9485" width="8.140625" customWidth="1"/>
    <col min="9730" max="9741" width="8.140625" customWidth="1"/>
    <col min="9986" max="9997" width="8.140625" customWidth="1"/>
    <col min="10242" max="10253" width="8.140625" customWidth="1"/>
    <col min="10498" max="10509" width="8.140625" customWidth="1"/>
    <col min="10754" max="10765" width="8.140625" customWidth="1"/>
    <col min="11010" max="11021" width="8.140625" customWidth="1"/>
    <col min="11266" max="11277" width="8.140625" customWidth="1"/>
    <col min="11522" max="11533" width="8.140625" customWidth="1"/>
    <col min="11778" max="11789" width="8.140625" customWidth="1"/>
    <col min="12034" max="12045" width="8.140625" customWidth="1"/>
    <col min="12290" max="12301" width="8.140625" customWidth="1"/>
    <col min="12546" max="12557" width="8.140625" customWidth="1"/>
    <col min="12802" max="12813" width="8.140625" customWidth="1"/>
    <col min="13058" max="13069" width="8.140625" customWidth="1"/>
    <col min="13314" max="13325" width="8.140625" customWidth="1"/>
    <col min="13570" max="13581" width="8.140625" customWidth="1"/>
    <col min="13826" max="13837" width="8.140625" customWidth="1"/>
    <col min="14082" max="14093" width="8.140625" customWidth="1"/>
    <col min="14338" max="14349" width="8.140625" customWidth="1"/>
    <col min="14594" max="14605" width="8.140625" customWidth="1"/>
    <col min="14850" max="14861" width="8.140625" customWidth="1"/>
    <col min="15106" max="15117" width="8.140625" customWidth="1"/>
    <col min="15362" max="15373" width="8.140625" customWidth="1"/>
    <col min="15618" max="15629" width="8.140625" customWidth="1"/>
    <col min="15874" max="15885" width="8.140625" customWidth="1"/>
    <col min="16130" max="16141" width="8.140625" customWidth="1"/>
  </cols>
  <sheetData>
    <row r="1" spans="1:13" ht="15.75" thickBot="1">
      <c r="A1" s="17">
        <v>0</v>
      </c>
      <c r="B1" s="18">
        <v>0</v>
      </c>
      <c r="C1" s="18">
        <v>1</v>
      </c>
      <c r="D1" s="18"/>
      <c r="E1" s="18">
        <v>2</v>
      </c>
      <c r="F1" s="18">
        <v>3</v>
      </c>
      <c r="G1" s="18">
        <v>4</v>
      </c>
      <c r="H1" s="18">
        <v>5</v>
      </c>
      <c r="I1" s="18">
        <v>6</v>
      </c>
      <c r="J1" s="18">
        <v>7</v>
      </c>
      <c r="K1" s="18">
        <v>9</v>
      </c>
      <c r="L1" s="18">
        <v>10</v>
      </c>
      <c r="M1" s="18">
        <v>11</v>
      </c>
    </row>
    <row r="2" spans="1:13" ht="48" customHeight="1" thickTop="1">
      <c r="A2" s="19">
        <v>1</v>
      </c>
      <c r="B2" s="20" t="s">
        <v>64</v>
      </c>
      <c r="C2" s="20" t="s">
        <v>65</v>
      </c>
      <c r="D2" s="20" t="s">
        <v>66</v>
      </c>
      <c r="E2" s="20" t="s">
        <v>67</v>
      </c>
      <c r="F2" s="20"/>
      <c r="G2" s="20">
        <v>5</v>
      </c>
      <c r="H2" s="20">
        <v>0</v>
      </c>
      <c r="I2" s="20" t="s">
        <v>68</v>
      </c>
      <c r="J2" s="20"/>
      <c r="K2" s="20" t="s">
        <v>69</v>
      </c>
      <c r="L2" s="20" t="s">
        <v>70</v>
      </c>
      <c r="M2" s="21" t="s">
        <v>32</v>
      </c>
    </row>
    <row r="3" spans="1:13" ht="48" customHeight="1">
      <c r="A3" s="19">
        <v>2</v>
      </c>
      <c r="B3" s="20" t="s">
        <v>64</v>
      </c>
      <c r="C3" s="20" t="s">
        <v>65</v>
      </c>
      <c r="D3" s="20" t="s">
        <v>66</v>
      </c>
      <c r="E3" s="20" t="s">
        <v>71</v>
      </c>
      <c r="F3" s="20"/>
      <c r="G3" s="20">
        <v>9</v>
      </c>
      <c r="H3" s="20">
        <v>9</v>
      </c>
      <c r="I3" s="20" t="s">
        <v>68</v>
      </c>
      <c r="J3" s="20"/>
      <c r="K3" s="20">
        <v>0</v>
      </c>
      <c r="L3" s="20">
        <v>4</v>
      </c>
      <c r="M3" s="22">
        <v>3</v>
      </c>
    </row>
    <row r="4" spans="1:13" ht="48" customHeight="1">
      <c r="A4" s="19">
        <v>3</v>
      </c>
      <c r="B4" s="20" t="s">
        <v>30</v>
      </c>
      <c r="C4" s="20" t="s">
        <v>72</v>
      </c>
      <c r="D4" s="20" t="s">
        <v>66</v>
      </c>
      <c r="E4" s="20"/>
      <c r="F4" s="20" t="s">
        <v>31</v>
      </c>
      <c r="G4" s="23" t="s">
        <v>67</v>
      </c>
      <c r="H4" s="20"/>
      <c r="I4" s="20"/>
      <c r="J4" s="20"/>
      <c r="K4" s="20"/>
      <c r="L4" s="20"/>
      <c r="M4" s="22"/>
    </row>
    <row r="5" spans="1:13" ht="48" customHeight="1">
      <c r="A5" s="19">
        <v>4</v>
      </c>
      <c r="B5" s="20" t="s">
        <v>64</v>
      </c>
      <c r="C5" s="20" t="s">
        <v>72</v>
      </c>
      <c r="D5" s="20" t="s">
        <v>73</v>
      </c>
      <c r="E5" s="23"/>
      <c r="F5" s="20">
        <v>0</v>
      </c>
      <c r="H5" s="20"/>
      <c r="I5" s="20"/>
      <c r="J5" s="20"/>
      <c r="K5" s="20"/>
      <c r="L5" s="20"/>
      <c r="M5" s="22"/>
    </row>
    <row r="6" spans="1:13" ht="48" customHeight="1">
      <c r="A6" s="19"/>
      <c r="B6" s="20" t="s">
        <v>69</v>
      </c>
      <c r="C6" s="20" t="s">
        <v>74</v>
      </c>
      <c r="D6" s="20" t="s">
        <v>75</v>
      </c>
      <c r="E6" s="23" t="s">
        <v>76</v>
      </c>
      <c r="F6" s="20"/>
      <c r="H6" s="20"/>
      <c r="I6" s="20"/>
      <c r="J6" s="20"/>
      <c r="K6" s="20"/>
      <c r="L6" s="20"/>
      <c r="M6" s="22"/>
    </row>
    <row r="7" spans="1:13" ht="48" customHeight="1" thickBot="1">
      <c r="A7" s="19">
        <v>5</v>
      </c>
      <c r="B7" s="24" t="s">
        <v>69</v>
      </c>
      <c r="C7" s="24" t="s">
        <v>72</v>
      </c>
      <c r="D7" s="24" t="s">
        <v>75</v>
      </c>
      <c r="E7" s="24" t="s">
        <v>74</v>
      </c>
      <c r="F7" s="24"/>
      <c r="G7" s="24">
        <v>1</v>
      </c>
      <c r="H7" s="24">
        <v>1</v>
      </c>
      <c r="I7" s="24" t="s">
        <v>77</v>
      </c>
      <c r="J7" s="24">
        <v>5</v>
      </c>
      <c r="K7" s="24">
        <v>2</v>
      </c>
      <c r="L7" s="24"/>
      <c r="M7" s="25"/>
    </row>
    <row r="8" spans="1:13" ht="15.75" thickTop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H55"/>
  <sheetViews>
    <sheetView topLeftCell="A5" zoomScale="40" zoomScaleNormal="40" workbookViewId="0">
      <selection activeCell="BM17" sqref="BM17:BO20"/>
    </sheetView>
  </sheetViews>
  <sheetFormatPr defaultRowHeight="15"/>
  <cols>
    <col min="1" max="84" width="2.85546875" customWidth="1"/>
    <col min="257" max="340" width="2.85546875" customWidth="1"/>
    <col min="513" max="596" width="2.85546875" customWidth="1"/>
    <col min="769" max="852" width="2.85546875" customWidth="1"/>
    <col min="1025" max="1108" width="2.85546875" customWidth="1"/>
    <col min="1281" max="1364" width="2.85546875" customWidth="1"/>
    <col min="1537" max="1620" width="2.85546875" customWidth="1"/>
    <col min="1793" max="1876" width="2.85546875" customWidth="1"/>
    <col min="2049" max="2132" width="2.85546875" customWidth="1"/>
    <col min="2305" max="2388" width="2.85546875" customWidth="1"/>
    <col min="2561" max="2644" width="2.85546875" customWidth="1"/>
    <col min="2817" max="2900" width="2.85546875" customWidth="1"/>
    <col min="3073" max="3156" width="2.85546875" customWidth="1"/>
    <col min="3329" max="3412" width="2.85546875" customWidth="1"/>
    <col min="3585" max="3668" width="2.85546875" customWidth="1"/>
    <col min="3841" max="3924" width="2.85546875" customWidth="1"/>
    <col min="4097" max="4180" width="2.85546875" customWidth="1"/>
    <col min="4353" max="4436" width="2.85546875" customWidth="1"/>
    <col min="4609" max="4692" width="2.85546875" customWidth="1"/>
    <col min="4865" max="4948" width="2.85546875" customWidth="1"/>
    <col min="5121" max="5204" width="2.85546875" customWidth="1"/>
    <col min="5377" max="5460" width="2.85546875" customWidth="1"/>
    <col min="5633" max="5716" width="2.85546875" customWidth="1"/>
    <col min="5889" max="5972" width="2.85546875" customWidth="1"/>
    <col min="6145" max="6228" width="2.85546875" customWidth="1"/>
    <col min="6401" max="6484" width="2.85546875" customWidth="1"/>
    <col min="6657" max="6740" width="2.85546875" customWidth="1"/>
    <col min="6913" max="6996" width="2.85546875" customWidth="1"/>
    <col min="7169" max="7252" width="2.85546875" customWidth="1"/>
    <col min="7425" max="7508" width="2.85546875" customWidth="1"/>
    <col min="7681" max="7764" width="2.85546875" customWidth="1"/>
    <col min="7937" max="8020" width="2.85546875" customWidth="1"/>
    <col min="8193" max="8276" width="2.85546875" customWidth="1"/>
    <col min="8449" max="8532" width="2.85546875" customWidth="1"/>
    <col min="8705" max="8788" width="2.85546875" customWidth="1"/>
    <col min="8961" max="9044" width="2.85546875" customWidth="1"/>
    <col min="9217" max="9300" width="2.85546875" customWidth="1"/>
    <col min="9473" max="9556" width="2.85546875" customWidth="1"/>
    <col min="9729" max="9812" width="2.85546875" customWidth="1"/>
    <col min="9985" max="10068" width="2.85546875" customWidth="1"/>
    <col min="10241" max="10324" width="2.85546875" customWidth="1"/>
    <col min="10497" max="10580" width="2.85546875" customWidth="1"/>
    <col min="10753" max="10836" width="2.85546875" customWidth="1"/>
    <col min="11009" max="11092" width="2.85546875" customWidth="1"/>
    <col min="11265" max="11348" width="2.85546875" customWidth="1"/>
    <col min="11521" max="11604" width="2.85546875" customWidth="1"/>
    <col min="11777" max="11860" width="2.85546875" customWidth="1"/>
    <col min="12033" max="12116" width="2.85546875" customWidth="1"/>
    <col min="12289" max="12372" width="2.85546875" customWidth="1"/>
    <col min="12545" max="12628" width="2.85546875" customWidth="1"/>
    <col min="12801" max="12884" width="2.85546875" customWidth="1"/>
    <col min="13057" max="13140" width="2.85546875" customWidth="1"/>
    <col min="13313" max="13396" width="2.85546875" customWidth="1"/>
    <col min="13569" max="13652" width="2.85546875" customWidth="1"/>
    <col min="13825" max="13908" width="2.85546875" customWidth="1"/>
    <col min="14081" max="14164" width="2.85546875" customWidth="1"/>
    <col min="14337" max="14420" width="2.85546875" customWidth="1"/>
    <col min="14593" max="14676" width="2.85546875" customWidth="1"/>
    <col min="14849" max="14932" width="2.85546875" customWidth="1"/>
    <col min="15105" max="15188" width="2.85546875" customWidth="1"/>
    <col min="15361" max="15444" width="2.85546875" customWidth="1"/>
    <col min="15617" max="15700" width="2.85546875" customWidth="1"/>
    <col min="15873" max="15956" width="2.85546875" customWidth="1"/>
    <col min="16129" max="16212" width="2.85546875" customWidth="1"/>
  </cols>
  <sheetData>
    <row r="1" spans="1:86" ht="16.5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8"/>
      <c r="CH1" s="9" t="s">
        <v>59</v>
      </c>
    </row>
    <row r="2" spans="1:86" ht="16.5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2"/>
      <c r="CH2" s="13" t="str">
        <f>CONCATENATE("const char ",CH1,"[] = {")</f>
        <v>const char Name_goes_here[] = {</v>
      </c>
    </row>
    <row r="3" spans="1:86" ht="16.5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2"/>
      <c r="CH3" s="13" t="str">
        <f>CONCATENATE("  0x",A50,", 0x",B50,", 0x",C50,", 0x",D50,", 0x",E50,", 0x",F50,", 0x",G50,", 0x",H50,", 0x",I50,", 0x",J50,", 0x",K50,", 0x",L50,", 0x",M50,", 0x",N50,",")</f>
        <v xml:space="preserve">  0x08, 0x08, 0x08, 0x08, 0x08, 0x18, 0x18, 0x18, 0x38, 0x30, 0x30, 0x30, 0x70, 0xF0,</v>
      </c>
    </row>
    <row r="4" spans="1:86" ht="16.5" customHeight="1">
      <c r="A4" s="10">
        <v>1</v>
      </c>
      <c r="B4" s="11">
        <v>1</v>
      </c>
      <c r="C4" s="11">
        <v>1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>
        <v>1</v>
      </c>
      <c r="BW4" s="11">
        <v>1</v>
      </c>
      <c r="BX4" s="11">
        <v>1</v>
      </c>
      <c r="BY4" s="11">
        <v>1</v>
      </c>
      <c r="BZ4" s="11">
        <v>1</v>
      </c>
      <c r="CA4" s="11">
        <v>1</v>
      </c>
      <c r="CB4" s="11">
        <v>1</v>
      </c>
      <c r="CC4" s="11">
        <v>1</v>
      </c>
      <c r="CD4" s="11"/>
      <c r="CE4" s="11"/>
      <c r="CF4" s="12"/>
      <c r="CH4" s="13" t="str">
        <f>CONCATENATE("  0x",O50,", 0x",P50,", 0x",Q50,", 0x",R50,", 0x",S50,", 0x",T50,", 0x",U50,", 0x",V50,", 0x",W50,", 0x",X50,", 0x",Y50,", 0x",Z50,", 0x",AA50,", 0x",AB50,",")</f>
        <v xml:space="preserve">  0xE0, 0xC0, 0xC0, 0x80, 0x00, 0x00, 0x00, 0x00, 0x00, 0x00, 0x00, 0x00, 0x00, 0x00,</v>
      </c>
    </row>
    <row r="5" spans="1:86" ht="16.5" customHeight="1">
      <c r="A5" s="10"/>
      <c r="B5" s="11"/>
      <c r="C5" s="11"/>
      <c r="D5" s="11"/>
      <c r="E5" s="11"/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>
        <v>1</v>
      </c>
      <c r="BR5" s="11">
        <v>1</v>
      </c>
      <c r="BS5" s="11">
        <v>1</v>
      </c>
      <c r="BT5" s="11">
        <v>1</v>
      </c>
      <c r="BU5" s="11">
        <v>1</v>
      </c>
      <c r="BV5" s="11">
        <v>1</v>
      </c>
      <c r="BW5" s="11">
        <v>1</v>
      </c>
      <c r="BX5" s="11">
        <v>1</v>
      </c>
      <c r="BY5" s="11">
        <v>1</v>
      </c>
      <c r="BZ5" s="11"/>
      <c r="CA5" s="11"/>
      <c r="CB5" s="11"/>
      <c r="CC5" s="11"/>
      <c r="CD5" s="11"/>
      <c r="CE5" s="11"/>
      <c r="CF5" s="12"/>
      <c r="CH5" s="13" t="str">
        <f>CONCATENATE("  0x",AC50,", 0x",AD50,", 0x",AE50,", 0x",AF50,", 0x",AG50,", 0x",AH50,", 0x",AI50,", 0x",AJ50,", 0x",AK50,", 0x",AL50,", 0x",AM50,", 0x",AN50,", 0x",AO50,", 0x",AP50,",")</f>
        <v xml:space="preserve">  0x00, 0x00, 0x00, 0x00, 0x00, 0x00, 0x00, 0x00, 0x00, 0x00, 0x00, 0x00, 0x00, 0x00,</v>
      </c>
    </row>
    <row r="6" spans="1:86" ht="16.5" customHeight="1">
      <c r="A6" s="10"/>
      <c r="B6" s="11"/>
      <c r="C6" s="11"/>
      <c r="D6" s="11"/>
      <c r="E6" s="11"/>
      <c r="F6" s="11"/>
      <c r="G6" s="11"/>
      <c r="H6" s="11"/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>
        <v>1</v>
      </c>
      <c r="BP6" s="11">
        <v>1</v>
      </c>
      <c r="BQ6" s="11">
        <v>1</v>
      </c>
      <c r="BR6" s="11">
        <v>1</v>
      </c>
      <c r="BS6" s="11">
        <v>1</v>
      </c>
      <c r="BT6" s="11">
        <v>1</v>
      </c>
      <c r="BU6" s="11">
        <v>1</v>
      </c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2"/>
      <c r="CH6" s="13" t="str">
        <f>CONCATENATE("  0x",AQ50,", 0x",AR50,", 0x",AS50,", 0x",AT50,", 0x",AU50,", 0x",AV50,", 0x",AW50,", 0x",AX50,", 0x",AY50,", 0x",AZ50,", 0x",BA50,", 0x",BB50,", 0x",BC50,", 0x",BD50,",")</f>
        <v xml:space="preserve">  0x00, 0x00, 0x00, 0x00, 0x00, 0x00, 0x00, 0x00, 0x00, 0x00, 0x00, 0x00, 0x00, 0x00,</v>
      </c>
    </row>
    <row r="7" spans="1:86" ht="16.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>
        <v>1</v>
      </c>
      <c r="N7" s="11">
        <v>1</v>
      </c>
      <c r="O7" s="11">
        <v>1</v>
      </c>
      <c r="P7" s="11">
        <v>1</v>
      </c>
      <c r="Q7" s="11">
        <v>1</v>
      </c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>
        <v>1</v>
      </c>
      <c r="BN7" s="11">
        <v>1</v>
      </c>
      <c r="BO7" s="11">
        <v>1</v>
      </c>
      <c r="BP7" s="11">
        <v>1</v>
      </c>
      <c r="BQ7" s="11">
        <v>1</v>
      </c>
      <c r="BR7" s="11">
        <v>1</v>
      </c>
      <c r="BS7" s="11">
        <v>1</v>
      </c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2"/>
      <c r="CH7" s="13" t="str">
        <f>CONCATENATE("  0x",BE50,", 0x",BF50,", 0x",BG50,", 0x",BH50,", 0x",BI50,", 0x",BJ50,", 0x",BK50,", 0x",BL50,", 0x",BM50,", 0x",BN50,", 0x",BO50,", 0x",BP50,", 0x",BQ50,", 0x",BR50,",")</f>
        <v xml:space="preserve">  0x00, 0x00, 0x00, 0x00, 0x00, 0x00, 0x00, 0x80, 0xC0, 0xC0, 0xE0, 0xE0, 0xF0, 0x70,</v>
      </c>
    </row>
    <row r="8" spans="1:86" ht="16.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>
        <v>1</v>
      </c>
      <c r="O8" s="11">
        <v>1</v>
      </c>
      <c r="P8" s="11">
        <v>1</v>
      </c>
      <c r="Q8" s="11">
        <v>1</v>
      </c>
      <c r="R8" s="11">
        <v>1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>
        <v>1</v>
      </c>
      <c r="BM8" s="11">
        <v>1</v>
      </c>
      <c r="BN8" s="11">
        <v>1</v>
      </c>
      <c r="BO8" s="11">
        <v>1</v>
      </c>
      <c r="BP8" s="11">
        <v>1</v>
      </c>
      <c r="BQ8" s="11">
        <v>1</v>
      </c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2"/>
      <c r="CH8" s="13" t="str">
        <f>CONCATENATE("  0x",BS50,", 0x",BT50,", 0x",BU50,", 0x",BV50,", 0x",BW50,", 0x",BX50,", 0x",BY50,", 0x",BZ50,", 0x",CA50,", 0x",CB50,", 0x",CC50,", 0x",CD50,", 0x",CE50,", 0x",CF50,",")</f>
        <v xml:space="preserve">  0x70, 0x30, 0x30, 0x18, 0x18, 0x18, 0x18, 0x08, 0x08, 0x08, 0x08, 0x00, 0x00, 0x00,</v>
      </c>
    </row>
    <row r="9" spans="1:86" ht="16.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>
        <v>1</v>
      </c>
      <c r="P9" s="11">
        <v>1</v>
      </c>
      <c r="Q9" s="11">
        <v>1</v>
      </c>
      <c r="R9" s="11">
        <v>1</v>
      </c>
      <c r="S9" s="11">
        <v>1</v>
      </c>
      <c r="T9" s="11">
        <v>1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>
        <v>1</v>
      </c>
      <c r="BK9" s="11">
        <v>1</v>
      </c>
      <c r="BL9" s="11">
        <v>1</v>
      </c>
      <c r="BM9" s="11">
        <v>1</v>
      </c>
      <c r="BN9" s="11">
        <v>1</v>
      </c>
      <c r="BO9" s="11">
        <v>1</v>
      </c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2"/>
      <c r="CH9" s="13" t="str">
        <f>CONCATENATE("  0x",A51,", 0x",B51,", 0x",C51,", 0x",D51,", 0x",E51,", 0x",F51,", 0x",G51,", 0x",H51,", 0x",I51,", 0x",J51,", 0x",K51,", 0x",L51,", 0x",M51,", 0x",N51,",")</f>
        <v xml:space="preserve">  0x00, 0x00, 0x00, 0x00, 0x00, 0x00, 0x00, 0x00, 0x00, 0x00, 0x00, 0x00, 0x00, 0x00,</v>
      </c>
    </row>
    <row r="10" spans="1:86" ht="16.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>
        <v>1</v>
      </c>
      <c r="Q10" s="11">
        <v>1</v>
      </c>
      <c r="R10" s="11">
        <v>1</v>
      </c>
      <c r="S10" s="11">
        <v>1</v>
      </c>
      <c r="T10" s="11">
        <v>1</v>
      </c>
      <c r="U10" s="11">
        <v>1</v>
      </c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>
        <v>1</v>
      </c>
      <c r="BK10" s="11">
        <v>1</v>
      </c>
      <c r="BL10" s="11">
        <v>1</v>
      </c>
      <c r="BM10" s="11">
        <v>1</v>
      </c>
      <c r="BN10" s="11">
        <v>1</v>
      </c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2"/>
      <c r="CH10" s="13" t="str">
        <f>CONCATENATE("  0x",O51,", 0x",P51,", 0x",Q51,", 0x",R51,", 0x",S51,", 0x",T51,", 0x",U51,", 0x",V51,", 0x",W51,", 0x",X51,", 0x",Y51,", 0x",Z51,", 0x",AA51,", 0x",AB51,",")</f>
        <v xml:space="preserve">  0x01, 0x03, 0x03, 0x03, 0x07, 0x0F, 0x0E, 0x0C, 0x1C, 0x38, 0x38, 0xB8, 0xF8, 0xF0,</v>
      </c>
    </row>
    <row r="11" spans="1:86" ht="16.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>
        <v>1</v>
      </c>
      <c r="AK11" s="11">
        <v>1</v>
      </c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>
        <v>1</v>
      </c>
      <c r="BI11" s="11">
        <v>1</v>
      </c>
      <c r="BJ11" s="11">
        <v>1</v>
      </c>
      <c r="BK11" s="11">
        <v>1</v>
      </c>
      <c r="BL11" s="11">
        <v>1</v>
      </c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2"/>
      <c r="CH11" s="13" t="str">
        <f>CONCATENATE("  0x",AC51,", 0x",AD51,", 0x",AE51,", 0x",AF51,", 0x",AG51,", 0x",AH51,", 0x",AI51,", 0x",AJ51,", 0x",AK51,", 0x",AL51,", 0x",AM51,", 0x",AN51,", 0x",AO51,", 0x",AP51,",")</f>
        <v xml:space="preserve">  0xF0, 0xF8, 0xF8, 0xF8, 0xF8, 0xF8, 0xF8, 0xFC, 0xFC, 0xF8, 0xF8, 0xF8, 0xF8, 0xF8,</v>
      </c>
    </row>
    <row r="12" spans="1:86" ht="16.5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1"/>
      <c r="AC12" s="11"/>
      <c r="AD12" s="11">
        <v>1</v>
      </c>
      <c r="AE12" s="11">
        <v>1</v>
      </c>
      <c r="AF12" s="11">
        <v>1</v>
      </c>
      <c r="AG12" s="11">
        <v>1</v>
      </c>
      <c r="AH12" s="11">
        <v>1</v>
      </c>
      <c r="AI12" s="11">
        <v>1</v>
      </c>
      <c r="AJ12" s="11">
        <v>1</v>
      </c>
      <c r="AK12" s="11">
        <v>1</v>
      </c>
      <c r="AL12" s="11">
        <v>1</v>
      </c>
      <c r="AM12" s="11">
        <v>1</v>
      </c>
      <c r="AN12" s="11">
        <v>1</v>
      </c>
      <c r="AO12" s="11">
        <v>1</v>
      </c>
      <c r="AP12" s="11">
        <v>1</v>
      </c>
      <c r="AQ12" s="11">
        <v>1</v>
      </c>
      <c r="AR12" s="11">
        <v>1</v>
      </c>
      <c r="AS12" s="11">
        <v>1</v>
      </c>
      <c r="AT12" s="11">
        <v>1</v>
      </c>
      <c r="AU12" s="11">
        <v>1</v>
      </c>
      <c r="AV12" s="11">
        <v>1</v>
      </c>
      <c r="AW12" s="11">
        <v>1</v>
      </c>
      <c r="AX12" s="11">
        <v>1</v>
      </c>
      <c r="AY12" s="11"/>
      <c r="AZ12" s="11"/>
      <c r="BA12" s="11"/>
      <c r="BB12" s="11"/>
      <c r="BC12" s="11"/>
      <c r="BD12" s="11"/>
      <c r="BE12" s="11"/>
      <c r="BF12" s="11">
        <v>1</v>
      </c>
      <c r="BG12" s="11">
        <v>1</v>
      </c>
      <c r="BH12" s="11">
        <v>1</v>
      </c>
      <c r="BI12" s="11">
        <v>1</v>
      </c>
      <c r="BJ12" s="11">
        <v>1</v>
      </c>
      <c r="BK12" s="11">
        <v>1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2"/>
      <c r="CH12" s="13" t="str">
        <f>CONCATENATE("  0x",AQ51,", 0x",AR51,", 0x",AS51,", 0x",AT51,", 0x",AU51,", 0x",AV51,", 0x",AW51,", 0x",AX51,", 0x",AY51,", 0x",AZ51,", 0x",BA51,", 0x",BB51,", 0x",BC51,", 0x",BD51,",")</f>
        <v xml:space="preserve">  0xF8, 0xF8, 0xF8, 0xF8, 0xF8, 0xF8, 0xF8, 0xF8, 0xF0, 0xE0, 0xE0, 0xF0, 0xF0, 0xF0,</v>
      </c>
    </row>
    <row r="13" spans="1:86" ht="16.5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>
        <v>1</v>
      </c>
      <c r="X13" s="11">
        <v>1</v>
      </c>
      <c r="Y13" s="11">
        <v>1</v>
      </c>
      <c r="Z13" s="11">
        <v>1</v>
      </c>
      <c r="AA13" s="11">
        <v>1</v>
      </c>
      <c r="AB13" s="11">
        <v>1</v>
      </c>
      <c r="AC13" s="11">
        <v>1</v>
      </c>
      <c r="AD13" s="11">
        <v>1</v>
      </c>
      <c r="AE13" s="11">
        <v>1</v>
      </c>
      <c r="AF13" s="11">
        <v>1</v>
      </c>
      <c r="AG13" s="11">
        <v>1</v>
      </c>
      <c r="AH13" s="11">
        <v>1</v>
      </c>
      <c r="AI13" s="11">
        <v>1</v>
      </c>
      <c r="AJ13" s="11">
        <v>1</v>
      </c>
      <c r="AK13" s="11">
        <v>1</v>
      </c>
      <c r="AL13" s="11">
        <v>1</v>
      </c>
      <c r="AM13" s="11">
        <v>1</v>
      </c>
      <c r="AN13" s="11">
        <v>1</v>
      </c>
      <c r="AO13" s="11">
        <v>1</v>
      </c>
      <c r="AP13" s="11">
        <v>1</v>
      </c>
      <c r="AQ13" s="11">
        <v>1</v>
      </c>
      <c r="AR13" s="11">
        <v>1</v>
      </c>
      <c r="AS13" s="11">
        <v>1</v>
      </c>
      <c r="AT13" s="11">
        <v>1</v>
      </c>
      <c r="AU13" s="11">
        <v>1</v>
      </c>
      <c r="AV13" s="11">
        <v>1</v>
      </c>
      <c r="AW13" s="11">
        <v>1</v>
      </c>
      <c r="AX13" s="11">
        <v>1</v>
      </c>
      <c r="AY13" s="11">
        <v>1</v>
      </c>
      <c r="AZ13" s="11"/>
      <c r="BA13" s="11"/>
      <c r="BB13" s="11">
        <v>1</v>
      </c>
      <c r="BC13" s="11">
        <v>1</v>
      </c>
      <c r="BD13" s="11">
        <v>1</v>
      </c>
      <c r="BE13" s="11">
        <v>1</v>
      </c>
      <c r="BF13" s="11">
        <v>1</v>
      </c>
      <c r="BG13" s="11">
        <v>1</v>
      </c>
      <c r="BH13" s="11">
        <v>1</v>
      </c>
      <c r="BI13" s="11">
        <v>1</v>
      </c>
      <c r="BJ13" s="11">
        <v>1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2"/>
      <c r="CH13" s="13" t="str">
        <f>CONCATENATE("  0x",BE51,", 0x",BF51,", 0x",BG51,", 0x",BH51,", 0x",BI51,", 0x",BJ51,", 0x",BK51,", 0x",BL51,", 0x",BM51,", 0x",BN51,", 0x",BO51,", 0x",BP51,", 0x",BQ51,", 0x",BR51,",")</f>
        <v xml:space="preserve">  0xF0, 0x78, 0x38, 0x3C, 0x1C, 0x1F, 0x0F, 0x07, 0x03, 0x03, 0x01, 0x00, 0x00, 0x00,</v>
      </c>
    </row>
    <row r="14" spans="1:86" ht="16.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1</v>
      </c>
      <c r="AE14" s="11">
        <v>1</v>
      </c>
      <c r="AF14" s="11">
        <v>1</v>
      </c>
      <c r="AG14" s="11">
        <v>1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1</v>
      </c>
      <c r="AN14" s="11">
        <v>1</v>
      </c>
      <c r="AO14" s="11">
        <v>1</v>
      </c>
      <c r="AP14" s="11">
        <v>1</v>
      </c>
      <c r="AQ14" s="11">
        <v>1</v>
      </c>
      <c r="AR14" s="11">
        <v>1</v>
      </c>
      <c r="AS14" s="11">
        <v>1</v>
      </c>
      <c r="AT14" s="11">
        <v>1</v>
      </c>
      <c r="AU14" s="11">
        <v>1</v>
      </c>
      <c r="AV14" s="11">
        <v>1</v>
      </c>
      <c r="AW14" s="11">
        <v>1</v>
      </c>
      <c r="AX14" s="11">
        <v>1</v>
      </c>
      <c r="AY14" s="11">
        <v>1</v>
      </c>
      <c r="AZ14" s="11">
        <v>1</v>
      </c>
      <c r="BA14" s="11">
        <v>1</v>
      </c>
      <c r="BB14" s="11">
        <v>1</v>
      </c>
      <c r="BC14" s="11">
        <v>1</v>
      </c>
      <c r="BD14" s="11">
        <v>1</v>
      </c>
      <c r="BE14" s="11">
        <v>1</v>
      </c>
      <c r="BF14" s="11">
        <v>1</v>
      </c>
      <c r="BG14" s="11">
        <v>1</v>
      </c>
      <c r="BH14" s="11">
        <v>1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2"/>
      <c r="CH14" s="13" t="str">
        <f>CONCATENATE("  0x",BS51,", 0x",BT51,", 0x",BU51,", 0x",BV51,", 0x",BW51,", 0x",BX51,", 0x",BY51,", 0x",BZ51,", 0x",CA51,", 0x",CB51,", 0x",CC51,", 0x",CD51,", 0x",CE51,", 0x",CF51,",")</f>
        <v xml:space="preserve">  0x00, 0x00, 0x00, 0x00, 0x00, 0x00, 0x00, 0x00, 0x00, 0x00, 0x00, 0x00, 0x00, 0x00,</v>
      </c>
    </row>
    <row r="15" spans="1:86" ht="16.5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>
        <v>1</v>
      </c>
      <c r="AB15" s="11">
        <v>1</v>
      </c>
      <c r="AC15" s="11">
        <v>1</v>
      </c>
      <c r="AD15" s="11">
        <v>1</v>
      </c>
      <c r="AE15" s="11">
        <v>1</v>
      </c>
      <c r="AF15" s="11">
        <v>1</v>
      </c>
      <c r="AG15" s="11">
        <v>1</v>
      </c>
      <c r="AH15" s="11">
        <v>1</v>
      </c>
      <c r="AI15" s="11">
        <v>1</v>
      </c>
      <c r="AJ15" s="11">
        <v>1</v>
      </c>
      <c r="AK15" s="11">
        <v>1</v>
      </c>
      <c r="AL15" s="11">
        <v>1</v>
      </c>
      <c r="AM15" s="11">
        <v>1</v>
      </c>
      <c r="AN15" s="11">
        <v>1</v>
      </c>
      <c r="AO15" s="11">
        <v>1</v>
      </c>
      <c r="AP15" s="11">
        <v>1</v>
      </c>
      <c r="AQ15" s="11">
        <v>1</v>
      </c>
      <c r="AR15" s="11">
        <v>1</v>
      </c>
      <c r="AS15" s="11">
        <v>1</v>
      </c>
      <c r="AT15" s="11">
        <v>1</v>
      </c>
      <c r="AU15" s="11">
        <v>1</v>
      </c>
      <c r="AV15" s="11">
        <v>1</v>
      </c>
      <c r="AW15" s="11">
        <v>1</v>
      </c>
      <c r="AX15" s="11">
        <v>1</v>
      </c>
      <c r="AY15" s="11">
        <v>1</v>
      </c>
      <c r="AZ15" s="11">
        <v>1</v>
      </c>
      <c r="BA15" s="11">
        <v>1</v>
      </c>
      <c r="BB15" s="11">
        <v>1</v>
      </c>
      <c r="BC15" s="11">
        <v>1</v>
      </c>
      <c r="BD15" s="11">
        <v>1</v>
      </c>
      <c r="BE15" s="11">
        <v>1</v>
      </c>
      <c r="BF15" s="11">
        <v>1</v>
      </c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2"/>
      <c r="CH15" s="13" t="str">
        <f>CONCATENATE("  0x",A52,", 0x",B52,", 0x",C52,", 0x",D52,", 0x",E52,", 0x",F52,", 0x",G52,", 0x",H52,", 0x",I52,", 0x",J52,", 0x",K52,", 0x",L52,", 0x",M52,", 0x",N52,",")</f>
        <v xml:space="preserve">  0x00, 0x00, 0x00, 0x00, 0x00, 0x00, 0x00, 0x00, 0x00, 0x00, 0x00, 0x00, 0x00, 0x00,</v>
      </c>
    </row>
    <row r="16" spans="1:86" ht="16.5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>
        <v>1</v>
      </c>
      <c r="AA16" s="11">
        <v>1</v>
      </c>
      <c r="AB16" s="11">
        <v>1</v>
      </c>
      <c r="AC16" s="11">
        <v>1</v>
      </c>
      <c r="AD16" s="11">
        <v>1</v>
      </c>
      <c r="AE16" s="11">
        <v>1</v>
      </c>
      <c r="AF16" s="11">
        <v>1</v>
      </c>
      <c r="AG16" s="11">
        <v>1</v>
      </c>
      <c r="AH16" s="11">
        <v>1</v>
      </c>
      <c r="AI16" s="11">
        <v>1</v>
      </c>
      <c r="AJ16" s="11">
        <v>1</v>
      </c>
      <c r="AK16" s="11">
        <v>1</v>
      </c>
      <c r="AL16" s="11">
        <v>1</v>
      </c>
      <c r="AM16" s="11">
        <v>1</v>
      </c>
      <c r="AN16" s="11">
        <v>1</v>
      </c>
      <c r="AO16" s="11">
        <v>1</v>
      </c>
      <c r="AP16" s="11">
        <v>1</v>
      </c>
      <c r="AQ16" s="11">
        <v>1</v>
      </c>
      <c r="AR16" s="11">
        <v>1</v>
      </c>
      <c r="AS16" s="11">
        <v>1</v>
      </c>
      <c r="AT16" s="11">
        <v>1</v>
      </c>
      <c r="AU16" s="11">
        <v>1</v>
      </c>
      <c r="AV16" s="11">
        <v>1</v>
      </c>
      <c r="AW16" s="11">
        <v>1</v>
      </c>
      <c r="AX16" s="11">
        <v>1</v>
      </c>
      <c r="AY16" s="11">
        <v>1</v>
      </c>
      <c r="AZ16" s="11">
        <v>1</v>
      </c>
      <c r="BA16" s="11">
        <v>1</v>
      </c>
      <c r="BB16" s="11">
        <v>1</v>
      </c>
      <c r="BC16" s="11">
        <v>1</v>
      </c>
      <c r="BD16" s="11">
        <v>1</v>
      </c>
      <c r="BE16" s="11">
        <v>1</v>
      </c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2"/>
      <c r="CH16" s="13" t="str">
        <f>CONCATENATE("  0x",O52,", 0x",P52,", 0x",Q52,", 0x",R52,", 0x",S52,", 0x",T52,", 0x",U52,", 0x",V52,", 0x",W52,", 0x",X52,", 0x",Y52,", 0x",Z52,", 0x",AA52,", 0x",AB52,",")</f>
        <v xml:space="preserve">  0x00, 0x00, 0x00, 0x00, 0x00, 0x00, 0x00, 0x00, 0x00, 0x06, 0x0F, 0x0F, 0x0F, 0x0F,</v>
      </c>
    </row>
    <row r="17" spans="1:86" ht="16.5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1</v>
      </c>
      <c r="AE17" s="11">
        <v>1</v>
      </c>
      <c r="AF17" s="11">
        <v>1</v>
      </c>
      <c r="AG17" s="11">
        <v>1</v>
      </c>
      <c r="AH17" s="11">
        <v>1</v>
      </c>
      <c r="AI17" s="11">
        <v>1</v>
      </c>
      <c r="AJ17" s="11">
        <v>1</v>
      </c>
      <c r="AK17" s="11">
        <v>1</v>
      </c>
      <c r="AL17" s="11">
        <v>1</v>
      </c>
      <c r="AM17" s="11">
        <v>1</v>
      </c>
      <c r="AN17" s="11">
        <v>1</v>
      </c>
      <c r="AO17" s="11">
        <v>1</v>
      </c>
      <c r="AP17" s="11">
        <v>1</v>
      </c>
      <c r="AQ17" s="11">
        <v>1</v>
      </c>
      <c r="AR17" s="11">
        <v>1</v>
      </c>
      <c r="AS17" s="11">
        <v>1</v>
      </c>
      <c r="AT17" s="11">
        <v>1</v>
      </c>
      <c r="AU17" s="11">
        <v>1</v>
      </c>
      <c r="AV17" s="11">
        <v>1</v>
      </c>
      <c r="AW17" s="11">
        <v>1</v>
      </c>
      <c r="AX17" s="11">
        <v>1</v>
      </c>
      <c r="AY17" s="11">
        <v>1</v>
      </c>
      <c r="AZ17" s="11">
        <v>1</v>
      </c>
      <c r="BA17" s="11">
        <v>1</v>
      </c>
      <c r="BB17" s="11">
        <v>1</v>
      </c>
      <c r="BC17" s="11">
        <v>1</v>
      </c>
      <c r="BD17" s="11">
        <v>1</v>
      </c>
      <c r="BE17" s="11">
        <v>1</v>
      </c>
      <c r="BF17" s="11">
        <v>1</v>
      </c>
      <c r="BG17" s="11"/>
      <c r="BH17" s="11"/>
      <c r="BI17" s="11"/>
      <c r="BJ17" s="11"/>
      <c r="BK17" s="11"/>
      <c r="BL17" s="11"/>
      <c r="BM17" s="11">
        <v>1</v>
      </c>
      <c r="BN17" s="11">
        <v>1</v>
      </c>
      <c r="BO17" s="11">
        <v>1</v>
      </c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2"/>
      <c r="CH17" s="13" t="str">
        <f>CONCATENATE("  0x",AC52,", 0x",AD52,", 0x",AE52,", 0x",AF52,", 0x",AG52,", 0x",AH52,", 0x",AI52,", 0x",AJ52,", 0x",AK52,", 0x",AL52,", 0x",AM52,", 0x",AN52,", 0x",AO52,", 0x",AP52,",")</f>
        <v xml:space="preserve">  0x0F, 0x07, 0x07, 0x07, 0x1F, 0xFF, 0xFF, 0xCF, 0xC7, 0xE7, 0xFF, 0xFF, 0xFF, 0xFF,</v>
      </c>
    </row>
    <row r="18" spans="1:86" ht="16.5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>
        <v>1</v>
      </c>
      <c r="Y18" s="11">
        <v>1</v>
      </c>
      <c r="Z18" s="11">
        <v>1</v>
      </c>
      <c r="AA18" s="11">
        <v>1</v>
      </c>
      <c r="AB18" s="11">
        <v>1</v>
      </c>
      <c r="AC18" s="11">
        <v>1</v>
      </c>
      <c r="AD18" s="11">
        <v>1</v>
      </c>
      <c r="AE18" s="11">
        <v>1</v>
      </c>
      <c r="AF18" s="11">
        <v>1</v>
      </c>
      <c r="AG18" s="11">
        <v>1</v>
      </c>
      <c r="AH18" s="11">
        <v>1</v>
      </c>
      <c r="AI18" s="11">
        <v>1</v>
      </c>
      <c r="AJ18" s="11">
        <v>1</v>
      </c>
      <c r="AK18" s="11">
        <v>1</v>
      </c>
      <c r="AL18" s="11">
        <v>1</v>
      </c>
      <c r="AM18" s="11">
        <v>1</v>
      </c>
      <c r="AN18" s="11">
        <v>1</v>
      </c>
      <c r="AO18" s="11">
        <v>1</v>
      </c>
      <c r="AP18" s="11">
        <v>1</v>
      </c>
      <c r="AQ18" s="11">
        <v>1</v>
      </c>
      <c r="AR18" s="11">
        <v>1</v>
      </c>
      <c r="AS18" s="11">
        <v>1</v>
      </c>
      <c r="AT18" s="11">
        <v>1</v>
      </c>
      <c r="AU18" s="11">
        <v>1</v>
      </c>
      <c r="AV18" s="11">
        <v>1</v>
      </c>
      <c r="AW18" s="11">
        <v>1</v>
      </c>
      <c r="AX18" s="11">
        <v>1</v>
      </c>
      <c r="AY18" s="11">
        <v>1</v>
      </c>
      <c r="AZ18" s="11">
        <v>1</v>
      </c>
      <c r="BA18" s="11">
        <v>1</v>
      </c>
      <c r="BB18" s="11">
        <v>1</v>
      </c>
      <c r="BC18" s="11">
        <v>1</v>
      </c>
      <c r="BD18" s="11">
        <v>1</v>
      </c>
      <c r="BE18" s="11">
        <v>1</v>
      </c>
      <c r="BF18" s="11">
        <v>1</v>
      </c>
      <c r="BG18" s="11">
        <v>1</v>
      </c>
      <c r="BH18" s="11">
        <v>1</v>
      </c>
      <c r="BI18" s="11"/>
      <c r="BJ18" s="11"/>
      <c r="BK18" s="11"/>
      <c r="BL18" s="11"/>
      <c r="BM18" s="11">
        <v>1</v>
      </c>
      <c r="BN18" s="11"/>
      <c r="BO18" s="11">
        <v>1</v>
      </c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2"/>
      <c r="CH18" s="13" t="str">
        <f>CONCATENATE("  0x",AQ52,", 0x",AR52,", 0x",AS52,", 0x",AT52,", 0x",AU52,", 0x",AV52,", 0x",AW52,", 0x",AX52,", 0x",AY52,", 0x",AZ52,", 0x",BA52,", 0x",BB52,", 0x",BC52,", 0x",BD52,",")</f>
        <v xml:space="preserve">  0xFF, 0xFF, 0xFF, 0xE7, 0xC7, 0xCF, 0xFF, 0xFF, 0x1F, 0x0F, 0x1F, 0x1F, 0x1F, 0x1F,</v>
      </c>
    </row>
    <row r="19" spans="1:86" ht="16.5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>
        <v>1</v>
      </c>
      <c r="Y19" s="11">
        <v>1</v>
      </c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1">
        <v>1</v>
      </c>
      <c r="AF19" s="11">
        <v>1</v>
      </c>
      <c r="AG19" s="11">
        <v>1</v>
      </c>
      <c r="AH19" s="11">
        <v>1</v>
      </c>
      <c r="AI19" s="11">
        <v>1</v>
      </c>
      <c r="AJ19" s="11">
        <v>1</v>
      </c>
      <c r="AK19" s="11">
        <v>1</v>
      </c>
      <c r="AL19" s="11">
        <v>1</v>
      </c>
      <c r="AM19" s="11">
        <v>1</v>
      </c>
      <c r="AN19" s="11">
        <v>1</v>
      </c>
      <c r="AO19" s="11">
        <v>1</v>
      </c>
      <c r="AP19" s="11">
        <v>1</v>
      </c>
      <c r="AQ19" s="11">
        <v>1</v>
      </c>
      <c r="AR19" s="11">
        <v>1</v>
      </c>
      <c r="AS19" s="11">
        <v>1</v>
      </c>
      <c r="AT19" s="11">
        <v>1</v>
      </c>
      <c r="AU19" s="11">
        <v>1</v>
      </c>
      <c r="AV19" s="11">
        <v>1</v>
      </c>
      <c r="AW19" s="11">
        <v>1</v>
      </c>
      <c r="AX19" s="11">
        <v>1</v>
      </c>
      <c r="AY19" s="11">
        <v>1</v>
      </c>
      <c r="AZ19" s="11">
        <v>1</v>
      </c>
      <c r="BA19" s="11">
        <v>1</v>
      </c>
      <c r="BB19" s="11">
        <v>1</v>
      </c>
      <c r="BC19" s="11">
        <v>1</v>
      </c>
      <c r="BD19" s="11">
        <v>1</v>
      </c>
      <c r="BE19" s="11">
        <v>1</v>
      </c>
      <c r="BF19" s="11">
        <v>1</v>
      </c>
      <c r="BG19" s="11">
        <v>1</v>
      </c>
      <c r="BH19" s="11">
        <v>1</v>
      </c>
      <c r="BI19" s="11">
        <v>1</v>
      </c>
      <c r="BJ19" s="11"/>
      <c r="BK19" s="11"/>
      <c r="BL19" s="11"/>
      <c r="BM19" s="11">
        <v>1</v>
      </c>
      <c r="BN19" s="11">
        <v>1</v>
      </c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2"/>
      <c r="CH19" s="13" t="str">
        <f>CONCATENATE("  0x",BE52,", 0x",BF52,", 0x",BG52,", 0x",BH52,", 0x",BI52,", 0x",BJ52,", 0x",BK52,", 0x",BL52,", 0x",BM52,", 0x",BN52,", 0x",BO52,", 0x",BP52,", 0x",BQ52,", 0x",BR52,",")</f>
        <v xml:space="preserve">  0x1F, 0x1F, 0x1E, 0x0E, 0x04, 0x00, 0x00, 0x00, 0x0F, 0x05, 0x0B, 0x00, 0x00, 0x00,</v>
      </c>
    </row>
    <row r="20" spans="1:86" ht="16.5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>
        <v>1</v>
      </c>
      <c r="Z20" s="11">
        <v>1</v>
      </c>
      <c r="AA20" s="11">
        <v>1</v>
      </c>
      <c r="AB20" s="11">
        <v>1</v>
      </c>
      <c r="AC20" s="11">
        <v>1</v>
      </c>
      <c r="AD20" s="11"/>
      <c r="AE20" s="11"/>
      <c r="AF20" s="11"/>
      <c r="AG20" s="11">
        <v>1</v>
      </c>
      <c r="AH20" s="11">
        <v>1</v>
      </c>
      <c r="AI20" s="11">
        <v>1</v>
      </c>
      <c r="AJ20" s="11">
        <v>1</v>
      </c>
      <c r="AK20" s="11"/>
      <c r="AL20" s="11"/>
      <c r="AM20" s="11">
        <v>1</v>
      </c>
      <c r="AN20" s="11">
        <v>1</v>
      </c>
      <c r="AO20" s="11">
        <v>1</v>
      </c>
      <c r="AP20" s="11">
        <v>1</v>
      </c>
      <c r="AQ20" s="11">
        <v>1</v>
      </c>
      <c r="AR20" s="11">
        <v>1</v>
      </c>
      <c r="AS20" s="11">
        <v>1</v>
      </c>
      <c r="AT20" s="11"/>
      <c r="AU20" s="11"/>
      <c r="AV20" s="11">
        <v>1</v>
      </c>
      <c r="AW20" s="11">
        <v>1</v>
      </c>
      <c r="AX20" s="11">
        <v>1</v>
      </c>
      <c r="AY20" s="11">
        <v>1</v>
      </c>
      <c r="AZ20" s="11">
        <v>1</v>
      </c>
      <c r="BA20" s="11">
        <v>1</v>
      </c>
      <c r="BB20" s="11">
        <v>1</v>
      </c>
      <c r="BC20" s="11">
        <v>1</v>
      </c>
      <c r="BD20" s="11">
        <v>1</v>
      </c>
      <c r="BE20" s="11">
        <v>1</v>
      </c>
      <c r="BF20" s="11">
        <v>1</v>
      </c>
      <c r="BG20" s="11">
        <v>1</v>
      </c>
      <c r="BH20" s="11">
        <v>1</v>
      </c>
      <c r="BI20" s="11"/>
      <c r="BJ20" s="11"/>
      <c r="BK20" s="11"/>
      <c r="BL20" s="11"/>
      <c r="BM20" s="11">
        <v>1</v>
      </c>
      <c r="BN20" s="11"/>
      <c r="BO20" s="11">
        <v>1</v>
      </c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2"/>
      <c r="CH20" s="13" t="str">
        <f>CONCATENATE("  0x",BS52,", 0x",BT52,", 0x",BU52,", 0x",BV52,", 0x",BW52,", 0x",BX52,", 0x",BY52,", 0x",BZ52,", 0x",CA52,", 0x",CB52,", 0x",CC52,", 0x",CD52,", 0x",CE52,", 0x",CF52,",")</f>
        <v xml:space="preserve">  0x00, 0x00, 0x00, 0x00, 0x00, 0x00, 0x00, 0x00, 0x00, 0x00, 0x00, 0x00, 0x00, 0x00,</v>
      </c>
    </row>
    <row r="21" spans="1:86" ht="16.5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>
        <v>1</v>
      </c>
      <c r="AH21" s="11">
        <v>1</v>
      </c>
      <c r="AI21" s="11">
        <v>1</v>
      </c>
      <c r="AJ21" s="11"/>
      <c r="AK21" s="11"/>
      <c r="AL21" s="11"/>
      <c r="AM21" s="11">
        <v>1</v>
      </c>
      <c r="AN21" s="11">
        <v>1</v>
      </c>
      <c r="AO21" s="11">
        <v>1</v>
      </c>
      <c r="AP21" s="11">
        <v>1</v>
      </c>
      <c r="AQ21" s="11">
        <v>1</v>
      </c>
      <c r="AR21" s="11">
        <v>1</v>
      </c>
      <c r="AS21" s="11">
        <v>1</v>
      </c>
      <c r="AT21" s="11"/>
      <c r="AU21" s="11"/>
      <c r="AV21" s="11"/>
      <c r="AW21" s="11">
        <v>1</v>
      </c>
      <c r="AX21" s="11">
        <v>1</v>
      </c>
      <c r="AY21" s="11">
        <v>1</v>
      </c>
      <c r="AZ21" s="11"/>
      <c r="BA21" s="11">
        <v>1</v>
      </c>
      <c r="BB21" s="11">
        <v>1</v>
      </c>
      <c r="BC21" s="11">
        <v>1</v>
      </c>
      <c r="BD21" s="11">
        <v>1</v>
      </c>
      <c r="BE21" s="11">
        <v>1</v>
      </c>
      <c r="BF21" s="11">
        <v>1</v>
      </c>
      <c r="BG21" s="11">
        <v>1</v>
      </c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2"/>
      <c r="CH21" s="13" t="str">
        <f>CONCATENATE("  0x",A53,", 0x",B53,", 0x",C53,", 0x",D53,", 0x",E53,", 0x",F53,", 0x",G53,", 0x",H53,", 0x",I53,", 0x",J53,", 0x",K53,", 0x",L53,", 0x",M53,", 0x",N53,",")</f>
        <v xml:space="preserve">  0x00, 0x00, 0x00, 0x00, 0x00, 0x00, 0x00, 0x00, 0x00, 0x00, 0x00, 0x00, 0x00, 0x00,</v>
      </c>
    </row>
    <row r="22" spans="1:86" ht="16.5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>
        <v>1</v>
      </c>
      <c r="AI22" s="11">
        <v>1</v>
      </c>
      <c r="AJ22" s="11"/>
      <c r="AK22" s="11"/>
      <c r="AL22" s="11">
        <v>1</v>
      </c>
      <c r="AM22" s="11">
        <v>1</v>
      </c>
      <c r="AN22" s="11">
        <v>1</v>
      </c>
      <c r="AO22" s="11">
        <v>1</v>
      </c>
      <c r="AP22" s="11">
        <v>1</v>
      </c>
      <c r="AQ22" s="11">
        <v>1</v>
      </c>
      <c r="AR22" s="11">
        <v>1</v>
      </c>
      <c r="AS22" s="11">
        <v>1</v>
      </c>
      <c r="AT22" s="11">
        <v>1</v>
      </c>
      <c r="AU22" s="11"/>
      <c r="AV22" s="11"/>
      <c r="AW22" s="11">
        <v>1</v>
      </c>
      <c r="AX22" s="11">
        <v>1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2"/>
      <c r="CH22" s="13" t="str">
        <f>CONCATENATE("  0x",O53,", 0x",P53,", 0x",Q53,", 0x",R53,", 0x",S53,", 0x",T53,", 0x",U53,", 0x",V53,", 0x",W53,", 0x",X53,", 0x",Y53,", 0x",Z53,", 0x",AA53,", 0x",AB53,",")</f>
        <v xml:space="preserve">  0x00, 0x00, 0x00, 0x00, 0x00, 0x00, 0x00, 0x00, 0x00, 0x00, 0x00, 0x00, 0x00, 0x00,</v>
      </c>
    </row>
    <row r="23" spans="1:86" ht="16.5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>
        <v>1</v>
      </c>
      <c r="AI23" s="11">
        <v>1</v>
      </c>
      <c r="AJ23" s="11">
        <v>1</v>
      </c>
      <c r="AK23" s="11">
        <v>1</v>
      </c>
      <c r="AL23" s="11">
        <v>1</v>
      </c>
      <c r="AM23" s="11">
        <v>1</v>
      </c>
      <c r="AN23" s="11">
        <v>1</v>
      </c>
      <c r="AO23" s="11">
        <v>1</v>
      </c>
      <c r="AP23" s="11">
        <v>1</v>
      </c>
      <c r="AQ23" s="11">
        <v>1</v>
      </c>
      <c r="AR23" s="11">
        <v>1</v>
      </c>
      <c r="AS23" s="11">
        <v>1</v>
      </c>
      <c r="AT23" s="11">
        <v>1</v>
      </c>
      <c r="AU23" s="11">
        <v>1</v>
      </c>
      <c r="AV23" s="11">
        <v>1</v>
      </c>
      <c r="AW23" s="11">
        <v>1</v>
      </c>
      <c r="AX23" s="11">
        <v>1</v>
      </c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2"/>
      <c r="CH23" s="13" t="str">
        <f>CONCATENATE("  0x",AC53,", 0x",AD53,", 0x",AE53,", 0x",AF53,", 0x",AG53,", 0x",AH53,", 0x",AI53,", 0x",AJ53,", 0x",AK53,", 0x",AL53,", 0x",AM53,", 0x",AN53,", 0x",AO53,", 0x",AP53,",")</f>
        <v xml:space="preserve">  0x00, 0x00, 0x00, 0x00, 0x00, 0x01, 0x07, 0x1F, 0xFF, 0xFF, 0xFF, 0xFF, 0xFF, 0xFF,</v>
      </c>
    </row>
    <row r="24" spans="1:86" ht="16.5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>
        <v>1</v>
      </c>
      <c r="AI24" s="11">
        <v>1</v>
      </c>
      <c r="AJ24" s="11">
        <v>1</v>
      </c>
      <c r="AK24" s="11">
        <v>1</v>
      </c>
      <c r="AL24" s="11">
        <v>1</v>
      </c>
      <c r="AM24" s="11">
        <v>1</v>
      </c>
      <c r="AN24" s="11">
        <v>1</v>
      </c>
      <c r="AO24" s="11">
        <v>1</v>
      </c>
      <c r="AP24" s="11">
        <v>1</v>
      </c>
      <c r="AQ24" s="11">
        <v>1</v>
      </c>
      <c r="AR24" s="11">
        <v>1</v>
      </c>
      <c r="AS24" s="11">
        <v>1</v>
      </c>
      <c r="AT24" s="11">
        <v>1</v>
      </c>
      <c r="AU24" s="11">
        <v>1</v>
      </c>
      <c r="AV24" s="11">
        <v>1</v>
      </c>
      <c r="AW24" s="11">
        <v>1</v>
      </c>
      <c r="AX24" s="11">
        <v>1</v>
      </c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2"/>
      <c r="CH24" s="13" t="str">
        <f>CONCATENATE("  0x",AQ53,", 0x",AR53,", 0x",AS53,", 0x",AT53,", 0x",AU53,", 0x",AV53,", 0x",AW53,", 0x",AX53,", 0x",AY53,", 0x",AZ53,", 0x",BA53,", 0x",BB53,", 0x",BC53,", 0x",BD53,",")</f>
        <v xml:space="preserve">  0xFF, 0xFF, 0xFF, 0xFF, 0x1F, 0x07, 0x03, 0x00, 0x00, 0x00, 0x00, 0x00, 0x00, 0x00,</v>
      </c>
    </row>
    <row r="25" spans="1:86" ht="16.5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>
        <v>1</v>
      </c>
      <c r="AI25" s="11">
        <v>1</v>
      </c>
      <c r="AJ25" s="11">
        <v>1</v>
      </c>
      <c r="AK25" s="11">
        <v>1</v>
      </c>
      <c r="AL25" s="11">
        <v>1</v>
      </c>
      <c r="AM25" s="11">
        <v>1</v>
      </c>
      <c r="AN25" s="11">
        <v>1</v>
      </c>
      <c r="AO25" s="11">
        <v>1</v>
      </c>
      <c r="AP25" s="11">
        <v>1</v>
      </c>
      <c r="AQ25" s="11">
        <v>1</v>
      </c>
      <c r="AR25" s="11">
        <v>1</v>
      </c>
      <c r="AS25" s="11">
        <v>1</v>
      </c>
      <c r="AT25" s="11">
        <v>1</v>
      </c>
      <c r="AU25" s="11">
        <v>1</v>
      </c>
      <c r="AV25" s="11">
        <v>1</v>
      </c>
      <c r="AW25" s="11">
        <v>1</v>
      </c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2"/>
      <c r="CH25" s="13" t="str">
        <f>CONCATENATE("  0x",BE53,", 0x",BF53,", 0x",BG53,", 0x",BH53,", 0x",BI53,", 0x",BJ53,", 0x",BK53,", 0x",BL53,", 0x",BM53,", 0x",BN53,", 0x",BO53,", 0x",BP53,", 0x",BQ53,", 0x",BR53,",")</f>
        <v xml:space="preserve">  0x00, 0x00, 0x00, 0x00, 0x00, 0x00, 0x00, 0x00, 0x00, 0x00, 0x00, 0x00, 0x00, 0x00,</v>
      </c>
    </row>
    <row r="26" spans="1:86" ht="16.5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>
        <v>1</v>
      </c>
      <c r="AJ26" s="11">
        <v>1</v>
      </c>
      <c r="AK26" s="11">
        <v>1</v>
      </c>
      <c r="AL26" s="11">
        <v>1</v>
      </c>
      <c r="AM26" s="11">
        <v>1</v>
      </c>
      <c r="AN26" s="11">
        <v>1</v>
      </c>
      <c r="AO26" s="11">
        <v>1</v>
      </c>
      <c r="AP26" s="11">
        <v>1</v>
      </c>
      <c r="AQ26" s="11">
        <v>1</v>
      </c>
      <c r="AR26" s="11">
        <v>1</v>
      </c>
      <c r="AS26" s="11">
        <v>1</v>
      </c>
      <c r="AT26" s="11">
        <v>1</v>
      </c>
      <c r="AU26" s="11">
        <v>1</v>
      </c>
      <c r="AV26" s="11">
        <v>1</v>
      </c>
      <c r="AW26" s="11">
        <v>1</v>
      </c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2"/>
      <c r="CH26" s="13" t="str">
        <f>CONCATENATE("  0x",BS53,", 0x",BT53,", 0x",BU53,", 0x",BV53,", 0x",BW53,", 0x",BX53,", 0x",BY53,", 0x",BZ53,", 0x",CA53,", 0x",CB53,", 0x",CC53,", 0x",CD53,", 0x",CE53,", 0x",CF53,",")</f>
        <v xml:space="preserve">  0x00, 0x00, 0x00, 0x00, 0x00, 0x00, 0x00, 0x00, 0x00, 0x00, 0x00, 0x00, 0x00, 0x00,</v>
      </c>
    </row>
    <row r="27" spans="1:86" ht="16.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>
        <v>1</v>
      </c>
      <c r="AJ27" s="11">
        <v>1</v>
      </c>
      <c r="AK27" s="11">
        <v>1</v>
      </c>
      <c r="AL27" s="11">
        <v>1</v>
      </c>
      <c r="AM27" s="11">
        <v>1</v>
      </c>
      <c r="AN27" s="11">
        <v>1</v>
      </c>
      <c r="AO27" s="11">
        <v>1</v>
      </c>
      <c r="AP27" s="11">
        <v>1</v>
      </c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1">
        <v>1</v>
      </c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2"/>
      <c r="CH27" s="13" t="str">
        <f>CONCATENATE("  0x",A54,", 0x",B54,", 0x",C54,", 0x",D54,", 0x",E54,", 0x",F54,", 0x",G54,", 0x",H54,", 0x",I54,", 0x",J54,", 0x",K54,", 0x",L54,", 0x",M54,", 0x",N54,",")</f>
        <v xml:space="preserve">  0x00, 0x00, 0x00, 0x00, 0x00, 0x00, 0x00, 0x00, 0x00, 0x00, 0x00, 0x00, 0x00, 0x00,</v>
      </c>
    </row>
    <row r="28" spans="1:86" ht="16.5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>
        <v>1</v>
      </c>
      <c r="AK28" s="11">
        <v>1</v>
      </c>
      <c r="AL28" s="11">
        <v>1</v>
      </c>
      <c r="AM28" s="11">
        <v>1</v>
      </c>
      <c r="AN28" s="11">
        <v>1</v>
      </c>
      <c r="AO28" s="11">
        <v>1</v>
      </c>
      <c r="AP28" s="11">
        <v>1</v>
      </c>
      <c r="AQ28" s="11">
        <v>1</v>
      </c>
      <c r="AR28" s="11">
        <v>1</v>
      </c>
      <c r="AS28" s="11">
        <v>1</v>
      </c>
      <c r="AT28" s="11">
        <v>1</v>
      </c>
      <c r="AU28" s="11">
        <v>1</v>
      </c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2"/>
      <c r="CH28" s="13" t="str">
        <f>CONCATENATE("  0x",O54,", 0x",P54,", 0x",Q54,", 0x",R54,", 0x",S54,", 0x",T54,", 0x",U54,", 0x",V54,", 0x",W54,", 0x",X54,", 0x",Y54,", 0x",Z54,", 0x",AA54,", 0x",AB54,",")</f>
        <v xml:space="preserve">  0x00, 0x00, 0x00, 0x00, 0x00, 0x00, 0x00, 0x00, 0x00, 0x00, 0x00, 0x00, 0x00, 0x00,</v>
      </c>
    </row>
    <row r="29" spans="1:8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>
        <v>1</v>
      </c>
      <c r="AK29" s="11">
        <v>1</v>
      </c>
      <c r="AL29" s="11">
        <v>1</v>
      </c>
      <c r="AM29" s="11">
        <v>1</v>
      </c>
      <c r="AN29" s="11">
        <v>1</v>
      </c>
      <c r="AO29" s="11">
        <v>1</v>
      </c>
      <c r="AP29" s="11">
        <v>1</v>
      </c>
      <c r="AQ29" s="11">
        <v>1</v>
      </c>
      <c r="AR29" s="11">
        <v>1</v>
      </c>
      <c r="AS29" s="11">
        <v>1</v>
      </c>
      <c r="AT29" s="11">
        <v>1</v>
      </c>
      <c r="AU29" s="11">
        <v>1</v>
      </c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2"/>
      <c r="CH29" s="13" t="str">
        <f>CONCATENATE("  0x",AC54,", 0x",AD54,", 0x",AE54,", 0x",AF54,", 0x",AG54,", 0x",AH54,", 0x",AI54,", 0x",AJ54,", 0x",AK54,", 0x",AL54,", 0x",AM54,", 0x",AN54,", 0x",AO54,", 0x",AP54,",")</f>
        <v xml:space="preserve">  0x00, 0x00, 0x00, 0x00, 0x00, 0x00, 0x00, 0x3C, 0x7F, 0x7F, 0xEF, 0xDF, 0xFF, 0xFF,</v>
      </c>
    </row>
    <row r="30" spans="1:86" ht="16.5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>
        <v>1</v>
      </c>
      <c r="AL30" s="11">
        <v>1</v>
      </c>
      <c r="AM30" s="11">
        <v>1</v>
      </c>
      <c r="AN30" s="11">
        <v>1</v>
      </c>
      <c r="AO30" s="11">
        <v>1</v>
      </c>
      <c r="AP30" s="11">
        <v>1</v>
      </c>
      <c r="AQ30" s="11">
        <v>1</v>
      </c>
      <c r="AR30" s="11">
        <v>1</v>
      </c>
      <c r="AS30" s="11">
        <v>1</v>
      </c>
      <c r="AT30" s="11">
        <v>1</v>
      </c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2"/>
      <c r="CH30" s="13" t="str">
        <f>CONCATENATE("  0x",AQ54,", 0x",AR54,", 0x",AS54,", 0x",AT54,", 0x",AU54,", 0x",AV54,", 0x",AW54,", 0x",AX54,", 0x",AY54,", 0x",AZ54,", 0x",BA54,", 0x",BB54,", 0x",BC54,", 0x",BD54,",")</f>
        <v xml:space="preserve">  0xDF, 0xEF, 0x7F, 0x3F, 0x38, 0x00, 0x00, 0x00, 0x00, 0x00, 0x00, 0x00, 0x00, 0x00,</v>
      </c>
    </row>
    <row r="31" spans="1:86" ht="16.5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1</v>
      </c>
      <c r="AL31" s="11">
        <v>1</v>
      </c>
      <c r="AM31" s="11">
        <v>1</v>
      </c>
      <c r="AN31" s="11">
        <v>1</v>
      </c>
      <c r="AO31" s="11">
        <v>1</v>
      </c>
      <c r="AP31" s="11">
        <v>1</v>
      </c>
      <c r="AQ31" s="11">
        <v>1</v>
      </c>
      <c r="AR31" s="11">
        <v>1</v>
      </c>
      <c r="AS31" s="11">
        <v>1</v>
      </c>
      <c r="AT31" s="11">
        <v>1</v>
      </c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2"/>
      <c r="CH31" s="13" t="str">
        <f>CONCATENATE("  0x",BE54,", 0x",BF54,", 0x",BG54,", 0x",BH54,", 0x",BI54,", 0x",BJ54,", 0x",BK54,", 0x",BL54,", 0x",BM54,", 0x",BN54,", 0x",BO54,", 0x",BP54,", 0x",BQ54,", 0x",BR54,",")</f>
        <v xml:space="preserve">  0x00, 0x00, 0x00, 0x00, 0x00, 0x00, 0x00, 0x00, 0x00, 0x00, 0x00, 0x00, 0x00, 0x00,</v>
      </c>
    </row>
    <row r="32" spans="1:86" ht="16.5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>
        <v>1</v>
      </c>
      <c r="AL32" s="11">
        <v>1</v>
      </c>
      <c r="AM32" s="11">
        <v>1</v>
      </c>
      <c r="AN32" s="11">
        <v>1</v>
      </c>
      <c r="AO32" s="11">
        <v>1</v>
      </c>
      <c r="AP32" s="11">
        <v>1</v>
      </c>
      <c r="AQ32" s="11">
        <v>1</v>
      </c>
      <c r="AR32" s="11">
        <v>1</v>
      </c>
      <c r="AS32" s="11">
        <v>1</v>
      </c>
      <c r="AT32" s="11">
        <v>1</v>
      </c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2"/>
      <c r="CH32" s="13" t="str">
        <f>CONCATENATE("  0x",BS54,", 0x",BT54,", 0x",BU54,", 0x",BV54,", 0x",BW54,", 0x",BX54,", 0x",BY54,", 0x",BZ54,", 0x",CA54,", 0x",CB54,", 0x",CC54,", 0x",CD54,", 0x",CE54,", 0x",CF54,",")</f>
        <v xml:space="preserve">  0x00, 0x00, 0x00, 0x00, 0x00, 0x00, 0x00, 0x00, 0x00, 0x00, 0x00, 0x00, 0x00, 0x00,</v>
      </c>
    </row>
    <row r="33" spans="1:86" ht="16.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>
        <v>1</v>
      </c>
      <c r="AL33" s="11">
        <v>1</v>
      </c>
      <c r="AM33" s="11">
        <v>1</v>
      </c>
      <c r="AN33" s="11">
        <v>1</v>
      </c>
      <c r="AO33" s="11">
        <v>1</v>
      </c>
      <c r="AP33" s="11">
        <v>1</v>
      </c>
      <c r="AQ33" s="11">
        <v>1</v>
      </c>
      <c r="AR33" s="11">
        <v>1</v>
      </c>
      <c r="AS33" s="11">
        <v>1</v>
      </c>
      <c r="AT33" s="11">
        <v>1</v>
      </c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2"/>
      <c r="CH33" s="13" t="str">
        <f>CONCATENATE("  0x",A55,", 0x",B55,", 0x",C55,", 0x",D55,", 0x",E55,", 0x",F55,", 0x",G55,", 0x",H55,", 0x",I55,", 0x",J55,", 0x",K55,", 0x",L55,", 0x",M55,", 0x",N55,",")</f>
        <v xml:space="preserve">  0x00, 0x00, 0x00, 0x00, 0x00, 0x00, 0x00, 0x00, 0x00, 0x00, 0x00, 0x00, 0x00, 0x00,</v>
      </c>
    </row>
    <row r="34" spans="1:86" ht="16.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>
        <v>1</v>
      </c>
      <c r="AL34" s="11">
        <v>1</v>
      </c>
      <c r="AM34" s="11">
        <v>1</v>
      </c>
      <c r="AN34" s="11">
        <v>1</v>
      </c>
      <c r="AO34" s="11">
        <v>1</v>
      </c>
      <c r="AP34" s="11">
        <v>1</v>
      </c>
      <c r="AQ34" s="11">
        <v>1</v>
      </c>
      <c r="AR34" s="11">
        <v>1</v>
      </c>
      <c r="AS34" s="11">
        <v>1</v>
      </c>
      <c r="AT34" s="11">
        <v>1</v>
      </c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2"/>
      <c r="CH34" s="13" t="str">
        <f>CONCATENATE("  0x",O55,", 0x",P55,", 0x",Q55,", 0x",R55,", 0x",S55,", 0x",T55,", 0x",U55,", 0x",V55,", 0x",W55,", 0x",X55,", 0x",Y55,", 0x",Z55,", 0x",AA55,", 0x",AB55,",")</f>
        <v xml:space="preserve">  0x00, 0x00, 0x00, 0x00, 0x00, 0x00, 0x00, 0x00, 0x00, 0x00, 0x00, 0x00, 0x00, 0x00,</v>
      </c>
    </row>
    <row r="35" spans="1:86" ht="16.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>
        <v>1</v>
      </c>
      <c r="AK35" s="11">
        <v>1</v>
      </c>
      <c r="AL35" s="11">
        <v>1</v>
      </c>
      <c r="AM35" s="11">
        <v>1</v>
      </c>
      <c r="AN35" s="11">
        <v>1</v>
      </c>
      <c r="AO35" s="11">
        <v>1</v>
      </c>
      <c r="AP35" s="11">
        <v>1</v>
      </c>
      <c r="AQ35" s="11">
        <v>1</v>
      </c>
      <c r="AR35" s="11">
        <v>1</v>
      </c>
      <c r="AS35" s="11">
        <v>1</v>
      </c>
      <c r="AT35" s="11">
        <v>1</v>
      </c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2"/>
      <c r="CH35" s="13" t="str">
        <f>CONCATENATE("  0x",AC55,", 0x",AD55,", 0x",AE55,", 0x",AF55,", 0x",AG55,", 0x",AH55,", 0x",AI55,", 0x",AJ55,", 0x",AK55,", 0x",AL55,", 0x",AM55,", 0x",AN55,", 0x",AO55,", 0x",AP55,",")</f>
        <v xml:space="preserve">  0x00, 0x00, 0x00, 0x00, 0x00, 0x00, 0x00, 0x00, 0x00, 0x00, 0x00, 0x00, 0x00, 0x00,</v>
      </c>
    </row>
    <row r="36" spans="1:86" ht="16.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>
        <v>1</v>
      </c>
      <c r="AK36" s="11">
        <v>1</v>
      </c>
      <c r="AL36" s="11">
        <v>1</v>
      </c>
      <c r="AM36" s="11">
        <v>1</v>
      </c>
      <c r="AN36" s="11">
        <v>1</v>
      </c>
      <c r="AO36" s="11">
        <v>1</v>
      </c>
      <c r="AP36" s="11">
        <v>1</v>
      </c>
      <c r="AQ36" s="11">
        <v>1</v>
      </c>
      <c r="AR36" s="11">
        <v>1</v>
      </c>
      <c r="AS36" s="11">
        <v>1</v>
      </c>
      <c r="AT36" s="11">
        <v>1</v>
      </c>
      <c r="AU36" s="11">
        <v>1</v>
      </c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2"/>
      <c r="CH36" s="13" t="str">
        <f>CONCATENATE("  0x",AQ55,", 0x",AR55,", 0x",AS55,", 0x",AT55,", 0x",AU55,", 0x",AV55,", 0x",AW55,", 0x",AX55,", 0x",AY55,", 0x",AZ55,", 0x",BA55,", 0x",BB55,", 0x",BC55,", 0x",BD55,",")</f>
        <v xml:space="preserve">  0x00, 0x00, 0x00, 0x00, 0x00, 0x00, 0x00, 0x00, 0x00, 0x00, 0x00, 0x00, 0x00, 0x00,</v>
      </c>
    </row>
    <row r="37" spans="1:86" ht="16.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>
        <v>1</v>
      </c>
      <c r="AK37" s="11">
        <v>1</v>
      </c>
      <c r="AL37" s="11">
        <v>1</v>
      </c>
      <c r="AM37" s="11"/>
      <c r="AN37" s="11">
        <v>1</v>
      </c>
      <c r="AO37" s="11">
        <v>1</v>
      </c>
      <c r="AP37" s="11">
        <v>1</v>
      </c>
      <c r="AQ37" s="11">
        <v>1</v>
      </c>
      <c r="AR37" s="11"/>
      <c r="AS37" s="11">
        <v>1</v>
      </c>
      <c r="AT37" s="11">
        <v>1</v>
      </c>
      <c r="AU37" s="11">
        <v>1</v>
      </c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2"/>
      <c r="CH37" s="13" t="str">
        <f>CONCATENATE("  0x",BE55,", 0x",BF55,", 0x",BG55,", 0x",BH55,", 0x",BI55,", 0x",BJ55,", 0x",BK55,", 0x",BL55,", 0x",BM55,", 0x",BN55,", 0x",BO55,", 0x",BP55,", 0x",BQ55,", 0x",BR55,",")</f>
        <v xml:space="preserve">  0x00, 0x00, 0x00, 0x00, 0x00, 0x00, 0x00, 0x00, 0x00, 0x00, 0x00, 0x00, 0x00, 0x00,</v>
      </c>
    </row>
    <row r="38" spans="1:86" ht="16.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>
        <v>1</v>
      </c>
      <c r="AK38" s="11">
        <v>1</v>
      </c>
      <c r="AL38" s="11">
        <v>1</v>
      </c>
      <c r="AM38" s="11">
        <v>1</v>
      </c>
      <c r="AN38" s="11"/>
      <c r="AO38" s="11">
        <v>1</v>
      </c>
      <c r="AP38" s="11">
        <v>1</v>
      </c>
      <c r="AQ38" s="11"/>
      <c r="AR38" s="11">
        <v>1</v>
      </c>
      <c r="AS38" s="11">
        <v>1</v>
      </c>
      <c r="AT38" s="11">
        <v>1</v>
      </c>
      <c r="AU38" s="11">
        <v>1</v>
      </c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2"/>
      <c r="CH38" s="13" t="str">
        <f>CONCATENATE("  0x",BS55,", 0x",BT55,", 0x",BU55,", 0x",BV55,", 0x",BW55,", 0x",BX55,", 0x",BY55,", 0x",BZ55,", 0x",CA55,", 0x",CB55,", 0x",CC55,", 0x",CD55,", 0x",CE55,", 0x",CF55)</f>
        <v xml:space="preserve">  0x00, 0x00, 0x00, 0x00, 0x00, 0x00, 0x00, 0x00, 0x00, 0x00, 0x00, 0x00, 0x00, 0x00</v>
      </c>
    </row>
    <row r="39" spans="1:86" ht="16.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>
        <v>1</v>
      </c>
      <c r="AL39" s="11">
        <v>1</v>
      </c>
      <c r="AM39" s="11">
        <v>1</v>
      </c>
      <c r="AN39" s="11">
        <v>1</v>
      </c>
      <c r="AO39" s="11">
        <v>1</v>
      </c>
      <c r="AP39" s="11">
        <v>1</v>
      </c>
      <c r="AQ39" s="11">
        <v>1</v>
      </c>
      <c r="AR39" s="11">
        <v>1</v>
      </c>
      <c r="AS39" s="11">
        <v>1</v>
      </c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2"/>
      <c r="CH39" s="13" t="s">
        <v>60</v>
      </c>
    </row>
    <row r="40" spans="1:86" ht="16.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>
        <v>1</v>
      </c>
      <c r="AN40" s="11">
        <v>1</v>
      </c>
      <c r="AO40" s="11">
        <v>1</v>
      </c>
      <c r="AP40" s="11">
        <v>1</v>
      </c>
      <c r="AQ40" s="11">
        <v>1</v>
      </c>
      <c r="AR40" s="11">
        <v>1</v>
      </c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2"/>
    </row>
    <row r="41" spans="1:86" ht="16.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2"/>
      <c r="CH41" t="s">
        <v>61</v>
      </c>
    </row>
    <row r="42" spans="1:86" ht="16.5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2"/>
      <c r="CH42" t="s">
        <v>62</v>
      </c>
    </row>
    <row r="43" spans="1:86" ht="16.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2"/>
      <c r="CH43" t="s">
        <v>63</v>
      </c>
    </row>
    <row r="44" spans="1:86" ht="16.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2"/>
    </row>
    <row r="45" spans="1:86" ht="16.5" customHeight="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2"/>
    </row>
    <row r="46" spans="1:86" ht="16.5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2"/>
    </row>
    <row r="47" spans="1:86" ht="16.5" customHeight="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2"/>
    </row>
    <row r="48" spans="1:86" ht="16.5" customHeight="1" thickBo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6"/>
    </row>
    <row r="50" spans="1:84">
      <c r="A50" t="str">
        <f>DEC2HEX(128*(A8&gt;0)+64*(A7&gt;0)+32*(A6&gt;0)+16*(A5&gt;0)+8*(A4&gt;0)+4*(A3&gt;0)+2*(A2&gt;0)+1*(A1&gt;0),2)</f>
        <v>08</v>
      </c>
      <c r="B50" t="str">
        <f t="shared" ref="B50:BM50" si="0">DEC2HEX(128*(B8&gt;0)+64*(B7&gt;0)+32*(B6&gt;0)+16*(B5&gt;0)+8*(B4&gt;0)+4*(B3&gt;0)+2*(B2&gt;0)+1*(B1&gt;0),2)</f>
        <v>08</v>
      </c>
      <c r="C50" t="str">
        <f t="shared" si="0"/>
        <v>08</v>
      </c>
      <c r="D50" t="str">
        <f t="shared" si="0"/>
        <v>08</v>
      </c>
      <c r="E50" t="str">
        <f t="shared" si="0"/>
        <v>08</v>
      </c>
      <c r="F50" t="str">
        <f t="shared" si="0"/>
        <v>18</v>
      </c>
      <c r="G50" t="str">
        <f t="shared" si="0"/>
        <v>18</v>
      </c>
      <c r="H50" t="str">
        <f t="shared" si="0"/>
        <v>18</v>
      </c>
      <c r="I50" t="str">
        <f t="shared" si="0"/>
        <v>38</v>
      </c>
      <c r="J50" t="str">
        <f t="shared" si="0"/>
        <v>30</v>
      </c>
      <c r="K50" t="str">
        <f t="shared" si="0"/>
        <v>30</v>
      </c>
      <c r="L50" t="str">
        <f t="shared" si="0"/>
        <v>30</v>
      </c>
      <c r="M50" t="str">
        <f t="shared" si="0"/>
        <v>70</v>
      </c>
      <c r="N50" t="str">
        <f t="shared" si="0"/>
        <v>F0</v>
      </c>
      <c r="O50" t="str">
        <f t="shared" si="0"/>
        <v>E0</v>
      </c>
      <c r="P50" t="str">
        <f t="shared" si="0"/>
        <v>C0</v>
      </c>
      <c r="Q50" t="str">
        <f t="shared" si="0"/>
        <v>C0</v>
      </c>
      <c r="R50" t="str">
        <f t="shared" si="0"/>
        <v>80</v>
      </c>
      <c r="S50" t="str">
        <f t="shared" si="0"/>
        <v>00</v>
      </c>
      <c r="T50" t="str">
        <f t="shared" si="0"/>
        <v>00</v>
      </c>
      <c r="U50" t="str">
        <f t="shared" si="0"/>
        <v>00</v>
      </c>
      <c r="V50" t="str">
        <f t="shared" si="0"/>
        <v>00</v>
      </c>
      <c r="W50" t="str">
        <f t="shared" si="0"/>
        <v>00</v>
      </c>
      <c r="X50" t="str">
        <f t="shared" si="0"/>
        <v>00</v>
      </c>
      <c r="Y50" t="str">
        <f t="shared" si="0"/>
        <v>00</v>
      </c>
      <c r="Z50" t="str">
        <f t="shared" si="0"/>
        <v>00</v>
      </c>
      <c r="AA50" t="str">
        <f t="shared" si="0"/>
        <v>00</v>
      </c>
      <c r="AB50" t="str">
        <f t="shared" si="0"/>
        <v>00</v>
      </c>
      <c r="AC50" t="str">
        <f t="shared" si="0"/>
        <v>00</v>
      </c>
      <c r="AD50" t="str">
        <f t="shared" si="0"/>
        <v>00</v>
      </c>
      <c r="AE50" t="str">
        <f t="shared" si="0"/>
        <v>00</v>
      </c>
      <c r="AF50" t="str">
        <f t="shared" si="0"/>
        <v>00</v>
      </c>
      <c r="AG50" t="str">
        <f t="shared" si="0"/>
        <v>00</v>
      </c>
      <c r="AH50" t="str">
        <f t="shared" si="0"/>
        <v>00</v>
      </c>
      <c r="AI50" t="str">
        <f t="shared" si="0"/>
        <v>00</v>
      </c>
      <c r="AJ50" t="str">
        <f t="shared" si="0"/>
        <v>00</v>
      </c>
      <c r="AK50" t="str">
        <f t="shared" si="0"/>
        <v>00</v>
      </c>
      <c r="AL50" t="str">
        <f t="shared" si="0"/>
        <v>00</v>
      </c>
      <c r="AM50" t="str">
        <f t="shared" si="0"/>
        <v>00</v>
      </c>
      <c r="AN50" t="str">
        <f t="shared" si="0"/>
        <v>00</v>
      </c>
      <c r="AO50" t="str">
        <f t="shared" si="0"/>
        <v>00</v>
      </c>
      <c r="AP50" t="str">
        <f t="shared" si="0"/>
        <v>00</v>
      </c>
      <c r="AQ50" t="str">
        <f t="shared" si="0"/>
        <v>00</v>
      </c>
      <c r="AR50" t="str">
        <f t="shared" si="0"/>
        <v>00</v>
      </c>
      <c r="AS50" t="str">
        <f t="shared" si="0"/>
        <v>00</v>
      </c>
      <c r="AT50" t="str">
        <f t="shared" si="0"/>
        <v>00</v>
      </c>
      <c r="AU50" t="str">
        <f t="shared" si="0"/>
        <v>00</v>
      </c>
      <c r="AV50" t="str">
        <f t="shared" si="0"/>
        <v>00</v>
      </c>
      <c r="AW50" t="str">
        <f t="shared" si="0"/>
        <v>00</v>
      </c>
      <c r="AX50" t="str">
        <f t="shared" si="0"/>
        <v>00</v>
      </c>
      <c r="AY50" t="str">
        <f t="shared" si="0"/>
        <v>00</v>
      </c>
      <c r="AZ50" t="str">
        <f t="shared" si="0"/>
        <v>00</v>
      </c>
      <c r="BA50" t="str">
        <f t="shared" si="0"/>
        <v>00</v>
      </c>
      <c r="BB50" t="str">
        <f t="shared" si="0"/>
        <v>00</v>
      </c>
      <c r="BC50" t="str">
        <f t="shared" si="0"/>
        <v>00</v>
      </c>
      <c r="BD50" t="str">
        <f t="shared" si="0"/>
        <v>00</v>
      </c>
      <c r="BE50" t="str">
        <f t="shared" si="0"/>
        <v>00</v>
      </c>
      <c r="BF50" t="str">
        <f t="shared" si="0"/>
        <v>00</v>
      </c>
      <c r="BG50" t="str">
        <f t="shared" si="0"/>
        <v>00</v>
      </c>
      <c r="BH50" t="str">
        <f t="shared" si="0"/>
        <v>00</v>
      </c>
      <c r="BI50" t="str">
        <f t="shared" si="0"/>
        <v>00</v>
      </c>
      <c r="BJ50" t="str">
        <f t="shared" si="0"/>
        <v>00</v>
      </c>
      <c r="BK50" t="str">
        <f t="shared" si="0"/>
        <v>00</v>
      </c>
      <c r="BL50" t="str">
        <f t="shared" si="0"/>
        <v>80</v>
      </c>
      <c r="BM50" t="str">
        <f t="shared" si="0"/>
        <v>C0</v>
      </c>
      <c r="BN50" t="str">
        <f t="shared" ref="BN50:CF50" si="1">DEC2HEX(128*(BN8&gt;0)+64*(BN7&gt;0)+32*(BN6&gt;0)+16*(BN5&gt;0)+8*(BN4&gt;0)+4*(BN3&gt;0)+2*(BN2&gt;0)+1*(BN1&gt;0),2)</f>
        <v>C0</v>
      </c>
      <c r="BO50" t="str">
        <f t="shared" si="1"/>
        <v>E0</v>
      </c>
      <c r="BP50" t="str">
        <f t="shared" si="1"/>
        <v>E0</v>
      </c>
      <c r="BQ50" t="str">
        <f t="shared" si="1"/>
        <v>F0</v>
      </c>
      <c r="BR50" t="str">
        <f t="shared" si="1"/>
        <v>70</v>
      </c>
      <c r="BS50" t="str">
        <f t="shared" si="1"/>
        <v>70</v>
      </c>
      <c r="BT50" t="str">
        <f t="shared" si="1"/>
        <v>30</v>
      </c>
      <c r="BU50" t="str">
        <f t="shared" si="1"/>
        <v>30</v>
      </c>
      <c r="BV50" t="str">
        <f t="shared" si="1"/>
        <v>18</v>
      </c>
      <c r="BW50" t="str">
        <f t="shared" si="1"/>
        <v>18</v>
      </c>
      <c r="BX50" t="str">
        <f t="shared" si="1"/>
        <v>18</v>
      </c>
      <c r="BY50" t="str">
        <f t="shared" si="1"/>
        <v>18</v>
      </c>
      <c r="BZ50" t="str">
        <f t="shared" si="1"/>
        <v>08</v>
      </c>
      <c r="CA50" t="str">
        <f t="shared" si="1"/>
        <v>08</v>
      </c>
      <c r="CB50" t="str">
        <f t="shared" si="1"/>
        <v>08</v>
      </c>
      <c r="CC50" t="str">
        <f t="shared" si="1"/>
        <v>08</v>
      </c>
      <c r="CD50" t="str">
        <f t="shared" si="1"/>
        <v>00</v>
      </c>
      <c r="CE50" t="str">
        <f t="shared" si="1"/>
        <v>00</v>
      </c>
      <c r="CF50" t="str">
        <f t="shared" si="1"/>
        <v>00</v>
      </c>
    </row>
    <row r="51" spans="1:84">
      <c r="A51" t="str">
        <f>DEC2HEX(128*(A16&gt;0)+64*(A15&gt;0)+32*(A14&gt;0)+16*(A13&gt;0)+8*(A12&gt;0)+4*(A11&gt;0)+2*(A10&gt;0)+1*(A9&gt;0),2)</f>
        <v>00</v>
      </c>
      <c r="B51" t="str">
        <f t="shared" ref="B51:BM51" si="2">DEC2HEX(128*(B16&gt;0)+64*(B15&gt;0)+32*(B14&gt;0)+16*(B13&gt;0)+8*(B12&gt;0)+4*(B11&gt;0)+2*(B10&gt;0)+1*(B9&gt;0),2)</f>
        <v>00</v>
      </c>
      <c r="C51" t="str">
        <f t="shared" si="2"/>
        <v>00</v>
      </c>
      <c r="D51" t="str">
        <f t="shared" si="2"/>
        <v>00</v>
      </c>
      <c r="E51" t="str">
        <f t="shared" si="2"/>
        <v>00</v>
      </c>
      <c r="F51" t="str">
        <f t="shared" si="2"/>
        <v>00</v>
      </c>
      <c r="G51" t="str">
        <f t="shared" si="2"/>
        <v>00</v>
      </c>
      <c r="H51" t="str">
        <f t="shared" si="2"/>
        <v>00</v>
      </c>
      <c r="I51" t="str">
        <f t="shared" si="2"/>
        <v>00</v>
      </c>
      <c r="J51" t="str">
        <f t="shared" si="2"/>
        <v>00</v>
      </c>
      <c r="K51" t="str">
        <f t="shared" si="2"/>
        <v>00</v>
      </c>
      <c r="L51" t="str">
        <f t="shared" si="2"/>
        <v>00</v>
      </c>
      <c r="M51" t="str">
        <f t="shared" si="2"/>
        <v>00</v>
      </c>
      <c r="N51" t="str">
        <f t="shared" si="2"/>
        <v>00</v>
      </c>
      <c r="O51" t="str">
        <f t="shared" si="2"/>
        <v>01</v>
      </c>
      <c r="P51" t="str">
        <f t="shared" si="2"/>
        <v>03</v>
      </c>
      <c r="Q51" t="str">
        <f t="shared" si="2"/>
        <v>03</v>
      </c>
      <c r="R51" t="str">
        <f t="shared" si="2"/>
        <v>03</v>
      </c>
      <c r="S51" t="str">
        <f t="shared" si="2"/>
        <v>07</v>
      </c>
      <c r="T51" t="str">
        <f t="shared" si="2"/>
        <v>0F</v>
      </c>
      <c r="U51" t="str">
        <f t="shared" si="2"/>
        <v>0E</v>
      </c>
      <c r="V51" t="str">
        <f t="shared" si="2"/>
        <v>0C</v>
      </c>
      <c r="W51" t="str">
        <f t="shared" si="2"/>
        <v>1C</v>
      </c>
      <c r="X51" t="str">
        <f t="shared" si="2"/>
        <v>38</v>
      </c>
      <c r="Y51" t="str">
        <f t="shared" si="2"/>
        <v>38</v>
      </c>
      <c r="Z51" t="str">
        <f t="shared" si="2"/>
        <v>B8</v>
      </c>
      <c r="AA51" t="str">
        <f t="shared" si="2"/>
        <v>F8</v>
      </c>
      <c r="AB51" t="str">
        <f t="shared" si="2"/>
        <v>F0</v>
      </c>
      <c r="AC51" t="str">
        <f t="shared" si="2"/>
        <v>F0</v>
      </c>
      <c r="AD51" t="str">
        <f t="shared" si="2"/>
        <v>F8</v>
      </c>
      <c r="AE51" t="str">
        <f t="shared" si="2"/>
        <v>F8</v>
      </c>
      <c r="AF51" t="str">
        <f t="shared" si="2"/>
        <v>F8</v>
      </c>
      <c r="AG51" t="str">
        <f t="shared" si="2"/>
        <v>F8</v>
      </c>
      <c r="AH51" t="str">
        <f t="shared" si="2"/>
        <v>F8</v>
      </c>
      <c r="AI51" t="str">
        <f t="shared" si="2"/>
        <v>F8</v>
      </c>
      <c r="AJ51" t="str">
        <f t="shared" si="2"/>
        <v>FC</v>
      </c>
      <c r="AK51" t="str">
        <f t="shared" si="2"/>
        <v>FC</v>
      </c>
      <c r="AL51" t="str">
        <f t="shared" si="2"/>
        <v>F8</v>
      </c>
      <c r="AM51" t="str">
        <f t="shared" si="2"/>
        <v>F8</v>
      </c>
      <c r="AN51" t="str">
        <f t="shared" si="2"/>
        <v>F8</v>
      </c>
      <c r="AO51" t="str">
        <f t="shared" si="2"/>
        <v>F8</v>
      </c>
      <c r="AP51" t="str">
        <f t="shared" si="2"/>
        <v>F8</v>
      </c>
      <c r="AQ51" t="str">
        <f t="shared" si="2"/>
        <v>F8</v>
      </c>
      <c r="AR51" t="str">
        <f t="shared" si="2"/>
        <v>F8</v>
      </c>
      <c r="AS51" t="str">
        <f t="shared" si="2"/>
        <v>F8</v>
      </c>
      <c r="AT51" t="str">
        <f t="shared" si="2"/>
        <v>F8</v>
      </c>
      <c r="AU51" t="str">
        <f t="shared" si="2"/>
        <v>F8</v>
      </c>
      <c r="AV51" t="str">
        <f t="shared" si="2"/>
        <v>F8</v>
      </c>
      <c r="AW51" t="str">
        <f t="shared" si="2"/>
        <v>F8</v>
      </c>
      <c r="AX51" t="str">
        <f t="shared" si="2"/>
        <v>F8</v>
      </c>
      <c r="AY51" t="str">
        <f t="shared" si="2"/>
        <v>F0</v>
      </c>
      <c r="AZ51" t="str">
        <f t="shared" si="2"/>
        <v>E0</v>
      </c>
      <c r="BA51" t="str">
        <f t="shared" si="2"/>
        <v>E0</v>
      </c>
      <c r="BB51" t="str">
        <f t="shared" si="2"/>
        <v>F0</v>
      </c>
      <c r="BC51" t="str">
        <f t="shared" si="2"/>
        <v>F0</v>
      </c>
      <c r="BD51" t="str">
        <f t="shared" si="2"/>
        <v>F0</v>
      </c>
      <c r="BE51" t="str">
        <f t="shared" si="2"/>
        <v>F0</v>
      </c>
      <c r="BF51" t="str">
        <f t="shared" si="2"/>
        <v>78</v>
      </c>
      <c r="BG51" t="str">
        <f t="shared" si="2"/>
        <v>38</v>
      </c>
      <c r="BH51" t="str">
        <f t="shared" si="2"/>
        <v>3C</v>
      </c>
      <c r="BI51" t="str">
        <f t="shared" si="2"/>
        <v>1C</v>
      </c>
      <c r="BJ51" t="str">
        <f t="shared" si="2"/>
        <v>1F</v>
      </c>
      <c r="BK51" t="str">
        <f t="shared" si="2"/>
        <v>0F</v>
      </c>
      <c r="BL51" t="str">
        <f t="shared" si="2"/>
        <v>07</v>
      </c>
      <c r="BM51" t="str">
        <f t="shared" si="2"/>
        <v>03</v>
      </c>
      <c r="BN51" t="str">
        <f t="shared" ref="BN51:CF51" si="3">DEC2HEX(128*(BN16&gt;0)+64*(BN15&gt;0)+32*(BN14&gt;0)+16*(BN13&gt;0)+8*(BN12&gt;0)+4*(BN11&gt;0)+2*(BN10&gt;0)+1*(BN9&gt;0),2)</f>
        <v>03</v>
      </c>
      <c r="BO51" t="str">
        <f t="shared" si="3"/>
        <v>01</v>
      </c>
      <c r="BP51" t="str">
        <f t="shared" si="3"/>
        <v>00</v>
      </c>
      <c r="BQ51" t="str">
        <f t="shared" si="3"/>
        <v>00</v>
      </c>
      <c r="BR51" t="str">
        <f t="shared" si="3"/>
        <v>00</v>
      </c>
      <c r="BS51" t="str">
        <f t="shared" si="3"/>
        <v>00</v>
      </c>
      <c r="BT51" t="str">
        <f t="shared" si="3"/>
        <v>00</v>
      </c>
      <c r="BU51" t="str">
        <f t="shared" si="3"/>
        <v>00</v>
      </c>
      <c r="BV51" t="str">
        <f t="shared" si="3"/>
        <v>00</v>
      </c>
      <c r="BW51" t="str">
        <f t="shared" si="3"/>
        <v>00</v>
      </c>
      <c r="BX51" t="str">
        <f t="shared" si="3"/>
        <v>00</v>
      </c>
      <c r="BY51" t="str">
        <f t="shared" si="3"/>
        <v>00</v>
      </c>
      <c r="BZ51" t="str">
        <f t="shared" si="3"/>
        <v>00</v>
      </c>
      <c r="CA51" t="str">
        <f t="shared" si="3"/>
        <v>00</v>
      </c>
      <c r="CB51" t="str">
        <f t="shared" si="3"/>
        <v>00</v>
      </c>
      <c r="CC51" t="str">
        <f t="shared" si="3"/>
        <v>00</v>
      </c>
      <c r="CD51" t="str">
        <f t="shared" si="3"/>
        <v>00</v>
      </c>
      <c r="CE51" t="str">
        <f t="shared" si="3"/>
        <v>00</v>
      </c>
      <c r="CF51" t="str">
        <f t="shared" si="3"/>
        <v>00</v>
      </c>
    </row>
    <row r="52" spans="1:84">
      <c r="A52" t="str">
        <f>DEC2HEX(128*(A24&gt;0)+64*(A23&gt;0)+32*(A22&gt;0)+16*(A21&gt;0)+8*(A20&gt;0)+4*(A19&gt;0)+2*(A18&gt;0)+1*(A17&gt;0),2)</f>
        <v>00</v>
      </c>
      <c r="B52" t="str">
        <f>DEC2HEX(128*(B24&gt;0)+64*(B23&gt;0)+32*(B22&gt;0)+16*(B21&gt;0)+8*(B20&gt;0)+4*(B19&gt;0)+2*(B18&gt;0)+1*(B17&gt;0),2)</f>
        <v>00</v>
      </c>
      <c r="C52" t="str">
        <f t="shared" ref="C52:BN52" si="4">DEC2HEX(128*(C24&gt;0)+64*(C23&gt;0)+32*(C22&gt;0)+16*(C21&gt;0)+8*(C20&gt;0)+4*(C19&gt;0)+2*(C18&gt;0)+1*(C17&gt;0),2)</f>
        <v>00</v>
      </c>
      <c r="D52" t="str">
        <f t="shared" si="4"/>
        <v>00</v>
      </c>
      <c r="E52" t="str">
        <f t="shared" si="4"/>
        <v>00</v>
      </c>
      <c r="F52" t="str">
        <f t="shared" si="4"/>
        <v>00</v>
      </c>
      <c r="G52" t="str">
        <f t="shared" si="4"/>
        <v>00</v>
      </c>
      <c r="H52" t="str">
        <f t="shared" si="4"/>
        <v>00</v>
      </c>
      <c r="I52" t="str">
        <f t="shared" si="4"/>
        <v>00</v>
      </c>
      <c r="J52" t="str">
        <f t="shared" si="4"/>
        <v>00</v>
      </c>
      <c r="K52" t="str">
        <f t="shared" si="4"/>
        <v>00</v>
      </c>
      <c r="L52" t="str">
        <f t="shared" si="4"/>
        <v>00</v>
      </c>
      <c r="M52" t="str">
        <f t="shared" si="4"/>
        <v>00</v>
      </c>
      <c r="N52" t="str">
        <f t="shared" si="4"/>
        <v>00</v>
      </c>
      <c r="O52" t="str">
        <f t="shared" si="4"/>
        <v>00</v>
      </c>
      <c r="P52" t="str">
        <f t="shared" si="4"/>
        <v>00</v>
      </c>
      <c r="Q52" t="str">
        <f t="shared" si="4"/>
        <v>00</v>
      </c>
      <c r="R52" t="str">
        <f t="shared" si="4"/>
        <v>00</v>
      </c>
      <c r="S52" t="str">
        <f t="shared" si="4"/>
        <v>00</v>
      </c>
      <c r="T52" t="str">
        <f t="shared" si="4"/>
        <v>00</v>
      </c>
      <c r="U52" t="str">
        <f t="shared" si="4"/>
        <v>00</v>
      </c>
      <c r="V52" t="str">
        <f t="shared" si="4"/>
        <v>00</v>
      </c>
      <c r="W52" t="str">
        <f t="shared" si="4"/>
        <v>00</v>
      </c>
      <c r="X52" t="str">
        <f t="shared" si="4"/>
        <v>06</v>
      </c>
      <c r="Y52" t="str">
        <f t="shared" si="4"/>
        <v>0F</v>
      </c>
      <c r="Z52" t="str">
        <f t="shared" si="4"/>
        <v>0F</v>
      </c>
      <c r="AA52" t="str">
        <f t="shared" si="4"/>
        <v>0F</v>
      </c>
      <c r="AB52" t="str">
        <f t="shared" si="4"/>
        <v>0F</v>
      </c>
      <c r="AC52" t="str">
        <f t="shared" si="4"/>
        <v>0F</v>
      </c>
      <c r="AD52" t="str">
        <f t="shared" si="4"/>
        <v>07</v>
      </c>
      <c r="AE52" t="str">
        <f t="shared" si="4"/>
        <v>07</v>
      </c>
      <c r="AF52" t="str">
        <f t="shared" si="4"/>
        <v>07</v>
      </c>
      <c r="AG52" t="str">
        <f t="shared" si="4"/>
        <v>1F</v>
      </c>
      <c r="AH52" t="str">
        <f t="shared" si="4"/>
        <v>FF</v>
      </c>
      <c r="AI52" t="str">
        <f t="shared" si="4"/>
        <v>FF</v>
      </c>
      <c r="AJ52" t="str">
        <f t="shared" si="4"/>
        <v>CF</v>
      </c>
      <c r="AK52" t="str">
        <f t="shared" si="4"/>
        <v>C7</v>
      </c>
      <c r="AL52" t="str">
        <f t="shared" si="4"/>
        <v>E7</v>
      </c>
      <c r="AM52" t="str">
        <f t="shared" si="4"/>
        <v>FF</v>
      </c>
      <c r="AN52" t="str">
        <f t="shared" si="4"/>
        <v>FF</v>
      </c>
      <c r="AO52" t="str">
        <f t="shared" si="4"/>
        <v>FF</v>
      </c>
      <c r="AP52" t="str">
        <f t="shared" si="4"/>
        <v>FF</v>
      </c>
      <c r="AQ52" t="str">
        <f t="shared" si="4"/>
        <v>FF</v>
      </c>
      <c r="AR52" t="str">
        <f t="shared" si="4"/>
        <v>FF</v>
      </c>
      <c r="AS52" t="str">
        <f t="shared" si="4"/>
        <v>FF</v>
      </c>
      <c r="AT52" t="str">
        <f t="shared" si="4"/>
        <v>E7</v>
      </c>
      <c r="AU52" t="str">
        <f t="shared" si="4"/>
        <v>C7</v>
      </c>
      <c r="AV52" t="str">
        <f t="shared" si="4"/>
        <v>CF</v>
      </c>
      <c r="AW52" t="str">
        <f t="shared" si="4"/>
        <v>FF</v>
      </c>
      <c r="AX52" t="str">
        <f t="shared" si="4"/>
        <v>FF</v>
      </c>
      <c r="AY52" t="str">
        <f t="shared" si="4"/>
        <v>1F</v>
      </c>
      <c r="AZ52" t="str">
        <f t="shared" si="4"/>
        <v>0F</v>
      </c>
      <c r="BA52" t="str">
        <f t="shared" si="4"/>
        <v>1F</v>
      </c>
      <c r="BB52" t="str">
        <f t="shared" si="4"/>
        <v>1F</v>
      </c>
      <c r="BC52" t="str">
        <f t="shared" si="4"/>
        <v>1F</v>
      </c>
      <c r="BD52" t="str">
        <f t="shared" si="4"/>
        <v>1F</v>
      </c>
      <c r="BE52" t="str">
        <f t="shared" si="4"/>
        <v>1F</v>
      </c>
      <c r="BF52" t="str">
        <f t="shared" si="4"/>
        <v>1F</v>
      </c>
      <c r="BG52" t="str">
        <f t="shared" si="4"/>
        <v>1E</v>
      </c>
      <c r="BH52" t="str">
        <f t="shared" si="4"/>
        <v>0E</v>
      </c>
      <c r="BI52" t="str">
        <f t="shared" si="4"/>
        <v>04</v>
      </c>
      <c r="BJ52" t="str">
        <f t="shared" si="4"/>
        <v>00</v>
      </c>
      <c r="BK52" t="str">
        <f t="shared" si="4"/>
        <v>00</v>
      </c>
      <c r="BL52" t="str">
        <f t="shared" si="4"/>
        <v>00</v>
      </c>
      <c r="BM52" t="str">
        <f t="shared" si="4"/>
        <v>0F</v>
      </c>
      <c r="BN52" t="str">
        <f t="shared" si="4"/>
        <v>05</v>
      </c>
      <c r="BO52" t="str">
        <f t="shared" ref="BO52:CF52" si="5">DEC2HEX(128*(BO24&gt;0)+64*(BO23&gt;0)+32*(BO22&gt;0)+16*(BO21&gt;0)+8*(BO20&gt;0)+4*(BO19&gt;0)+2*(BO18&gt;0)+1*(BO17&gt;0),2)</f>
        <v>0B</v>
      </c>
      <c r="BP52" t="str">
        <f t="shared" si="5"/>
        <v>00</v>
      </c>
      <c r="BQ52" t="str">
        <f t="shared" si="5"/>
        <v>00</v>
      </c>
      <c r="BR52" t="str">
        <f t="shared" si="5"/>
        <v>00</v>
      </c>
      <c r="BS52" t="str">
        <f t="shared" si="5"/>
        <v>00</v>
      </c>
      <c r="BT52" t="str">
        <f t="shared" si="5"/>
        <v>00</v>
      </c>
      <c r="BU52" t="str">
        <f t="shared" si="5"/>
        <v>00</v>
      </c>
      <c r="BV52" t="str">
        <f t="shared" si="5"/>
        <v>00</v>
      </c>
      <c r="BW52" t="str">
        <f t="shared" si="5"/>
        <v>00</v>
      </c>
      <c r="BX52" t="str">
        <f t="shared" si="5"/>
        <v>00</v>
      </c>
      <c r="BY52" t="str">
        <f t="shared" si="5"/>
        <v>00</v>
      </c>
      <c r="BZ52" t="str">
        <f t="shared" si="5"/>
        <v>00</v>
      </c>
      <c r="CA52" t="str">
        <f t="shared" si="5"/>
        <v>00</v>
      </c>
      <c r="CB52" t="str">
        <f t="shared" si="5"/>
        <v>00</v>
      </c>
      <c r="CC52" t="str">
        <f t="shared" si="5"/>
        <v>00</v>
      </c>
      <c r="CD52" t="str">
        <f t="shared" si="5"/>
        <v>00</v>
      </c>
      <c r="CE52" t="str">
        <f t="shared" si="5"/>
        <v>00</v>
      </c>
      <c r="CF52" t="str">
        <f t="shared" si="5"/>
        <v>00</v>
      </c>
    </row>
    <row r="53" spans="1:84">
      <c r="A53" t="str">
        <f>DEC2HEX(128*(A32&gt;0)+64*(A31&gt;0)+32*(A30&gt;0)+16*(A29&gt;0)+8*(A28&gt;0)+4*(A27&gt;0)+2*(A26&gt;0)+1*(A25&gt;0),2)</f>
        <v>00</v>
      </c>
      <c r="B53" t="str">
        <f t="shared" ref="B53:BM53" si="6">DEC2HEX(128*(B32&gt;0)+64*(B31&gt;0)+32*(B30&gt;0)+16*(B29&gt;0)+8*(B28&gt;0)+4*(B27&gt;0)+2*(B26&gt;0)+1*(B25&gt;0),2)</f>
        <v>00</v>
      </c>
      <c r="C53" t="str">
        <f t="shared" si="6"/>
        <v>00</v>
      </c>
      <c r="D53" t="str">
        <f t="shared" si="6"/>
        <v>00</v>
      </c>
      <c r="E53" t="str">
        <f t="shared" si="6"/>
        <v>00</v>
      </c>
      <c r="F53" t="str">
        <f t="shared" si="6"/>
        <v>00</v>
      </c>
      <c r="G53" t="str">
        <f t="shared" si="6"/>
        <v>00</v>
      </c>
      <c r="H53" t="str">
        <f t="shared" si="6"/>
        <v>00</v>
      </c>
      <c r="I53" t="str">
        <f t="shared" si="6"/>
        <v>00</v>
      </c>
      <c r="J53" t="str">
        <f t="shared" si="6"/>
        <v>00</v>
      </c>
      <c r="K53" t="str">
        <f t="shared" si="6"/>
        <v>00</v>
      </c>
      <c r="L53" t="str">
        <f t="shared" si="6"/>
        <v>00</v>
      </c>
      <c r="M53" t="str">
        <f t="shared" si="6"/>
        <v>00</v>
      </c>
      <c r="N53" t="str">
        <f t="shared" si="6"/>
        <v>00</v>
      </c>
      <c r="O53" t="str">
        <f t="shared" si="6"/>
        <v>00</v>
      </c>
      <c r="P53" t="str">
        <f t="shared" si="6"/>
        <v>00</v>
      </c>
      <c r="Q53" t="str">
        <f t="shared" si="6"/>
        <v>00</v>
      </c>
      <c r="R53" t="str">
        <f t="shared" si="6"/>
        <v>00</v>
      </c>
      <c r="S53" t="str">
        <f t="shared" si="6"/>
        <v>00</v>
      </c>
      <c r="T53" t="str">
        <f t="shared" si="6"/>
        <v>00</v>
      </c>
      <c r="U53" t="str">
        <f t="shared" si="6"/>
        <v>00</v>
      </c>
      <c r="V53" t="str">
        <f t="shared" si="6"/>
        <v>00</v>
      </c>
      <c r="W53" t="str">
        <f t="shared" si="6"/>
        <v>00</v>
      </c>
      <c r="X53" t="str">
        <f t="shared" si="6"/>
        <v>00</v>
      </c>
      <c r="Y53" t="str">
        <f t="shared" si="6"/>
        <v>00</v>
      </c>
      <c r="Z53" t="str">
        <f t="shared" si="6"/>
        <v>00</v>
      </c>
      <c r="AA53" t="str">
        <f t="shared" si="6"/>
        <v>00</v>
      </c>
      <c r="AB53" t="str">
        <f t="shared" si="6"/>
        <v>00</v>
      </c>
      <c r="AC53" t="str">
        <f t="shared" si="6"/>
        <v>00</v>
      </c>
      <c r="AD53" t="str">
        <f t="shared" si="6"/>
        <v>00</v>
      </c>
      <c r="AE53" t="str">
        <f t="shared" si="6"/>
        <v>00</v>
      </c>
      <c r="AF53" t="str">
        <f t="shared" si="6"/>
        <v>00</v>
      </c>
      <c r="AG53" t="str">
        <f t="shared" si="6"/>
        <v>00</v>
      </c>
      <c r="AH53" t="str">
        <f t="shared" si="6"/>
        <v>01</v>
      </c>
      <c r="AI53" t="str">
        <f t="shared" si="6"/>
        <v>07</v>
      </c>
      <c r="AJ53" t="str">
        <f t="shared" si="6"/>
        <v>1F</v>
      </c>
      <c r="AK53" t="str">
        <f t="shared" si="6"/>
        <v>FF</v>
      </c>
      <c r="AL53" t="str">
        <f t="shared" si="6"/>
        <v>FF</v>
      </c>
      <c r="AM53" t="str">
        <f t="shared" si="6"/>
        <v>FF</v>
      </c>
      <c r="AN53" t="str">
        <f t="shared" si="6"/>
        <v>FF</v>
      </c>
      <c r="AO53" t="str">
        <f t="shared" si="6"/>
        <v>FF</v>
      </c>
      <c r="AP53" t="str">
        <f t="shared" si="6"/>
        <v>FF</v>
      </c>
      <c r="AQ53" t="str">
        <f t="shared" si="6"/>
        <v>FF</v>
      </c>
      <c r="AR53" t="str">
        <f t="shared" si="6"/>
        <v>FF</v>
      </c>
      <c r="AS53" t="str">
        <f t="shared" si="6"/>
        <v>FF</v>
      </c>
      <c r="AT53" t="str">
        <f t="shared" si="6"/>
        <v>FF</v>
      </c>
      <c r="AU53" t="str">
        <f t="shared" si="6"/>
        <v>1F</v>
      </c>
      <c r="AV53" t="str">
        <f t="shared" si="6"/>
        <v>07</v>
      </c>
      <c r="AW53" t="str">
        <f t="shared" si="6"/>
        <v>03</v>
      </c>
      <c r="AX53" t="str">
        <f t="shared" si="6"/>
        <v>00</v>
      </c>
      <c r="AY53" t="str">
        <f t="shared" si="6"/>
        <v>00</v>
      </c>
      <c r="AZ53" t="str">
        <f t="shared" si="6"/>
        <v>00</v>
      </c>
      <c r="BA53" t="str">
        <f t="shared" si="6"/>
        <v>00</v>
      </c>
      <c r="BB53" t="str">
        <f t="shared" si="6"/>
        <v>00</v>
      </c>
      <c r="BC53" t="str">
        <f t="shared" si="6"/>
        <v>00</v>
      </c>
      <c r="BD53" t="str">
        <f t="shared" si="6"/>
        <v>00</v>
      </c>
      <c r="BE53" t="str">
        <f t="shared" si="6"/>
        <v>00</v>
      </c>
      <c r="BF53" t="str">
        <f t="shared" si="6"/>
        <v>00</v>
      </c>
      <c r="BG53" t="str">
        <f t="shared" si="6"/>
        <v>00</v>
      </c>
      <c r="BH53" t="str">
        <f t="shared" si="6"/>
        <v>00</v>
      </c>
      <c r="BI53" t="str">
        <f t="shared" si="6"/>
        <v>00</v>
      </c>
      <c r="BJ53" t="str">
        <f t="shared" si="6"/>
        <v>00</v>
      </c>
      <c r="BK53" t="str">
        <f t="shared" si="6"/>
        <v>00</v>
      </c>
      <c r="BL53" t="str">
        <f t="shared" si="6"/>
        <v>00</v>
      </c>
      <c r="BM53" t="str">
        <f t="shared" si="6"/>
        <v>00</v>
      </c>
      <c r="BN53" t="str">
        <f t="shared" ref="BN53:CF53" si="7">DEC2HEX(128*(BN32&gt;0)+64*(BN31&gt;0)+32*(BN30&gt;0)+16*(BN29&gt;0)+8*(BN28&gt;0)+4*(BN27&gt;0)+2*(BN26&gt;0)+1*(BN25&gt;0),2)</f>
        <v>00</v>
      </c>
      <c r="BO53" t="str">
        <f t="shared" si="7"/>
        <v>00</v>
      </c>
      <c r="BP53" t="str">
        <f t="shared" si="7"/>
        <v>00</v>
      </c>
      <c r="BQ53" t="str">
        <f t="shared" si="7"/>
        <v>00</v>
      </c>
      <c r="BR53" t="str">
        <f t="shared" si="7"/>
        <v>00</v>
      </c>
      <c r="BS53" t="str">
        <f t="shared" si="7"/>
        <v>00</v>
      </c>
      <c r="BT53" t="str">
        <f t="shared" si="7"/>
        <v>00</v>
      </c>
      <c r="BU53" t="str">
        <f t="shared" si="7"/>
        <v>00</v>
      </c>
      <c r="BV53" t="str">
        <f t="shared" si="7"/>
        <v>00</v>
      </c>
      <c r="BW53" t="str">
        <f t="shared" si="7"/>
        <v>00</v>
      </c>
      <c r="BX53" t="str">
        <f t="shared" si="7"/>
        <v>00</v>
      </c>
      <c r="BY53" t="str">
        <f t="shared" si="7"/>
        <v>00</v>
      </c>
      <c r="BZ53" t="str">
        <f t="shared" si="7"/>
        <v>00</v>
      </c>
      <c r="CA53" t="str">
        <f t="shared" si="7"/>
        <v>00</v>
      </c>
      <c r="CB53" t="str">
        <f t="shared" si="7"/>
        <v>00</v>
      </c>
      <c r="CC53" t="str">
        <f t="shared" si="7"/>
        <v>00</v>
      </c>
      <c r="CD53" t="str">
        <f t="shared" si="7"/>
        <v>00</v>
      </c>
      <c r="CE53" t="str">
        <f t="shared" si="7"/>
        <v>00</v>
      </c>
      <c r="CF53" t="str">
        <f t="shared" si="7"/>
        <v>00</v>
      </c>
    </row>
    <row r="54" spans="1:84">
      <c r="A54" t="str">
        <f>DEC2HEX(128*(A40&gt;0)+64*(A39&gt;0)+32*(A38&gt;0)+16*(A37&gt;0)+8*(A36&gt;0)+4*(A35&gt;0)+2*(A34&gt;0)+1*(A33&gt;0),2)</f>
        <v>00</v>
      </c>
      <c r="B54" t="str">
        <f t="shared" ref="B54:BM54" si="8">DEC2HEX(128*(B40&gt;0)+64*(B39&gt;0)+32*(B38&gt;0)+16*(B37&gt;0)+8*(B36&gt;0)+4*(B35&gt;0)+2*(B34&gt;0)+1*(B33&gt;0),2)</f>
        <v>00</v>
      </c>
      <c r="C54" t="str">
        <f t="shared" si="8"/>
        <v>00</v>
      </c>
      <c r="D54" t="str">
        <f t="shared" si="8"/>
        <v>00</v>
      </c>
      <c r="E54" t="str">
        <f t="shared" si="8"/>
        <v>00</v>
      </c>
      <c r="F54" t="str">
        <f t="shared" si="8"/>
        <v>00</v>
      </c>
      <c r="G54" t="str">
        <f t="shared" si="8"/>
        <v>00</v>
      </c>
      <c r="H54" t="str">
        <f t="shared" si="8"/>
        <v>00</v>
      </c>
      <c r="I54" t="str">
        <f t="shared" si="8"/>
        <v>00</v>
      </c>
      <c r="J54" t="str">
        <f t="shared" si="8"/>
        <v>00</v>
      </c>
      <c r="K54" t="str">
        <f t="shared" si="8"/>
        <v>00</v>
      </c>
      <c r="L54" t="str">
        <f t="shared" si="8"/>
        <v>00</v>
      </c>
      <c r="M54" t="str">
        <f t="shared" si="8"/>
        <v>00</v>
      </c>
      <c r="N54" t="str">
        <f t="shared" si="8"/>
        <v>00</v>
      </c>
      <c r="O54" t="str">
        <f t="shared" si="8"/>
        <v>00</v>
      </c>
      <c r="P54" t="str">
        <f t="shared" si="8"/>
        <v>00</v>
      </c>
      <c r="Q54" t="str">
        <f t="shared" si="8"/>
        <v>00</v>
      </c>
      <c r="R54" t="str">
        <f t="shared" si="8"/>
        <v>00</v>
      </c>
      <c r="S54" t="str">
        <f t="shared" si="8"/>
        <v>00</v>
      </c>
      <c r="T54" t="str">
        <f t="shared" si="8"/>
        <v>00</v>
      </c>
      <c r="U54" t="str">
        <f t="shared" si="8"/>
        <v>00</v>
      </c>
      <c r="V54" t="str">
        <f t="shared" si="8"/>
        <v>00</v>
      </c>
      <c r="W54" t="str">
        <f t="shared" si="8"/>
        <v>00</v>
      </c>
      <c r="X54" t="str">
        <f t="shared" si="8"/>
        <v>00</v>
      </c>
      <c r="Y54" t="str">
        <f t="shared" si="8"/>
        <v>00</v>
      </c>
      <c r="Z54" t="str">
        <f t="shared" si="8"/>
        <v>00</v>
      </c>
      <c r="AA54" t="str">
        <f t="shared" si="8"/>
        <v>00</v>
      </c>
      <c r="AB54" t="str">
        <f t="shared" si="8"/>
        <v>00</v>
      </c>
      <c r="AC54" t="str">
        <f t="shared" si="8"/>
        <v>00</v>
      </c>
      <c r="AD54" t="str">
        <f t="shared" si="8"/>
        <v>00</v>
      </c>
      <c r="AE54" t="str">
        <f t="shared" si="8"/>
        <v>00</v>
      </c>
      <c r="AF54" t="str">
        <f t="shared" si="8"/>
        <v>00</v>
      </c>
      <c r="AG54" t="str">
        <f t="shared" si="8"/>
        <v>00</v>
      </c>
      <c r="AH54" t="str">
        <f t="shared" si="8"/>
        <v>00</v>
      </c>
      <c r="AI54" t="str">
        <f t="shared" si="8"/>
        <v>00</v>
      </c>
      <c r="AJ54" t="str">
        <f t="shared" si="8"/>
        <v>3C</v>
      </c>
      <c r="AK54" t="str">
        <f t="shared" si="8"/>
        <v>7F</v>
      </c>
      <c r="AL54" t="str">
        <f t="shared" si="8"/>
        <v>7F</v>
      </c>
      <c r="AM54" t="str">
        <f t="shared" si="8"/>
        <v>EF</v>
      </c>
      <c r="AN54" t="str">
        <f t="shared" si="8"/>
        <v>DF</v>
      </c>
      <c r="AO54" t="str">
        <f t="shared" si="8"/>
        <v>FF</v>
      </c>
      <c r="AP54" t="str">
        <f t="shared" si="8"/>
        <v>FF</v>
      </c>
      <c r="AQ54" t="str">
        <f t="shared" si="8"/>
        <v>DF</v>
      </c>
      <c r="AR54" t="str">
        <f t="shared" si="8"/>
        <v>EF</v>
      </c>
      <c r="AS54" t="str">
        <f t="shared" si="8"/>
        <v>7F</v>
      </c>
      <c r="AT54" t="str">
        <f t="shared" si="8"/>
        <v>3F</v>
      </c>
      <c r="AU54" t="str">
        <f t="shared" si="8"/>
        <v>38</v>
      </c>
      <c r="AV54" t="str">
        <f t="shared" si="8"/>
        <v>00</v>
      </c>
      <c r="AW54" t="str">
        <f t="shared" si="8"/>
        <v>00</v>
      </c>
      <c r="AX54" t="str">
        <f t="shared" si="8"/>
        <v>00</v>
      </c>
      <c r="AY54" t="str">
        <f t="shared" si="8"/>
        <v>00</v>
      </c>
      <c r="AZ54" t="str">
        <f t="shared" si="8"/>
        <v>00</v>
      </c>
      <c r="BA54" t="str">
        <f t="shared" si="8"/>
        <v>00</v>
      </c>
      <c r="BB54" t="str">
        <f t="shared" si="8"/>
        <v>00</v>
      </c>
      <c r="BC54" t="str">
        <f t="shared" si="8"/>
        <v>00</v>
      </c>
      <c r="BD54" t="str">
        <f t="shared" si="8"/>
        <v>00</v>
      </c>
      <c r="BE54" t="str">
        <f t="shared" si="8"/>
        <v>00</v>
      </c>
      <c r="BF54" t="str">
        <f t="shared" si="8"/>
        <v>00</v>
      </c>
      <c r="BG54" t="str">
        <f t="shared" si="8"/>
        <v>00</v>
      </c>
      <c r="BH54" t="str">
        <f t="shared" si="8"/>
        <v>00</v>
      </c>
      <c r="BI54" t="str">
        <f t="shared" si="8"/>
        <v>00</v>
      </c>
      <c r="BJ54" t="str">
        <f t="shared" si="8"/>
        <v>00</v>
      </c>
      <c r="BK54" t="str">
        <f t="shared" si="8"/>
        <v>00</v>
      </c>
      <c r="BL54" t="str">
        <f t="shared" si="8"/>
        <v>00</v>
      </c>
      <c r="BM54" t="str">
        <f t="shared" si="8"/>
        <v>00</v>
      </c>
      <c r="BN54" t="str">
        <f t="shared" ref="BN54:CF54" si="9">DEC2HEX(128*(BN40&gt;0)+64*(BN39&gt;0)+32*(BN38&gt;0)+16*(BN37&gt;0)+8*(BN36&gt;0)+4*(BN35&gt;0)+2*(BN34&gt;0)+1*(BN33&gt;0),2)</f>
        <v>00</v>
      </c>
      <c r="BO54" t="str">
        <f t="shared" si="9"/>
        <v>00</v>
      </c>
      <c r="BP54" t="str">
        <f t="shared" si="9"/>
        <v>00</v>
      </c>
      <c r="BQ54" t="str">
        <f t="shared" si="9"/>
        <v>00</v>
      </c>
      <c r="BR54" t="str">
        <f t="shared" si="9"/>
        <v>00</v>
      </c>
      <c r="BS54" t="str">
        <f t="shared" si="9"/>
        <v>00</v>
      </c>
      <c r="BT54" t="str">
        <f t="shared" si="9"/>
        <v>00</v>
      </c>
      <c r="BU54" t="str">
        <f t="shared" si="9"/>
        <v>00</v>
      </c>
      <c r="BV54" t="str">
        <f t="shared" si="9"/>
        <v>00</v>
      </c>
      <c r="BW54" t="str">
        <f t="shared" si="9"/>
        <v>00</v>
      </c>
      <c r="BX54" t="str">
        <f t="shared" si="9"/>
        <v>00</v>
      </c>
      <c r="BY54" t="str">
        <f t="shared" si="9"/>
        <v>00</v>
      </c>
      <c r="BZ54" t="str">
        <f t="shared" si="9"/>
        <v>00</v>
      </c>
      <c r="CA54" t="str">
        <f t="shared" si="9"/>
        <v>00</v>
      </c>
      <c r="CB54" t="str">
        <f t="shared" si="9"/>
        <v>00</v>
      </c>
      <c r="CC54" t="str">
        <f t="shared" si="9"/>
        <v>00</v>
      </c>
      <c r="CD54" t="str">
        <f t="shared" si="9"/>
        <v>00</v>
      </c>
      <c r="CE54" t="str">
        <f t="shared" si="9"/>
        <v>00</v>
      </c>
      <c r="CF54" t="str">
        <f t="shared" si="9"/>
        <v>00</v>
      </c>
    </row>
    <row r="55" spans="1:84">
      <c r="A55" t="str">
        <f>DEC2HEX(128*(A48&gt;0)+64*(A47&gt;0)+32*(A46&gt;0)+16*(A45&gt;0)+8*(A44&gt;0)+4*(A43&gt;0)+2*(A42&gt;0)+1*(A41&gt;0),2)</f>
        <v>00</v>
      </c>
      <c r="B55" t="str">
        <f t="shared" ref="B55:BM55" si="10">DEC2HEX(128*(B48&gt;0)+64*(B47&gt;0)+32*(B46&gt;0)+16*(B45&gt;0)+8*(B44&gt;0)+4*(B43&gt;0)+2*(B42&gt;0)+1*(B41&gt;0),2)</f>
        <v>00</v>
      </c>
      <c r="C55" t="str">
        <f t="shared" si="10"/>
        <v>00</v>
      </c>
      <c r="D55" t="str">
        <f t="shared" si="10"/>
        <v>00</v>
      </c>
      <c r="E55" t="str">
        <f t="shared" si="10"/>
        <v>00</v>
      </c>
      <c r="F55" t="str">
        <f t="shared" si="10"/>
        <v>00</v>
      </c>
      <c r="G55" t="str">
        <f t="shared" si="10"/>
        <v>00</v>
      </c>
      <c r="H55" t="str">
        <f t="shared" si="10"/>
        <v>00</v>
      </c>
      <c r="I55" t="str">
        <f t="shared" si="10"/>
        <v>00</v>
      </c>
      <c r="J55" t="str">
        <f t="shared" si="10"/>
        <v>00</v>
      </c>
      <c r="K55" t="str">
        <f t="shared" si="10"/>
        <v>00</v>
      </c>
      <c r="L55" t="str">
        <f t="shared" si="10"/>
        <v>00</v>
      </c>
      <c r="M55" t="str">
        <f t="shared" si="10"/>
        <v>00</v>
      </c>
      <c r="N55" t="str">
        <f t="shared" si="10"/>
        <v>00</v>
      </c>
      <c r="O55" t="str">
        <f t="shared" si="10"/>
        <v>00</v>
      </c>
      <c r="P55" t="str">
        <f t="shared" si="10"/>
        <v>00</v>
      </c>
      <c r="Q55" t="str">
        <f t="shared" si="10"/>
        <v>00</v>
      </c>
      <c r="R55" t="str">
        <f t="shared" si="10"/>
        <v>00</v>
      </c>
      <c r="S55" t="str">
        <f t="shared" si="10"/>
        <v>00</v>
      </c>
      <c r="T55" t="str">
        <f t="shared" si="10"/>
        <v>00</v>
      </c>
      <c r="U55" t="str">
        <f t="shared" si="10"/>
        <v>00</v>
      </c>
      <c r="V55" t="str">
        <f t="shared" si="10"/>
        <v>00</v>
      </c>
      <c r="W55" t="str">
        <f t="shared" si="10"/>
        <v>00</v>
      </c>
      <c r="X55" t="str">
        <f t="shared" si="10"/>
        <v>00</v>
      </c>
      <c r="Y55" t="str">
        <f t="shared" si="10"/>
        <v>00</v>
      </c>
      <c r="Z55" t="str">
        <f t="shared" si="10"/>
        <v>00</v>
      </c>
      <c r="AA55" t="str">
        <f t="shared" si="10"/>
        <v>00</v>
      </c>
      <c r="AB55" t="str">
        <f t="shared" si="10"/>
        <v>00</v>
      </c>
      <c r="AC55" t="str">
        <f t="shared" si="10"/>
        <v>00</v>
      </c>
      <c r="AD55" t="str">
        <f t="shared" si="10"/>
        <v>00</v>
      </c>
      <c r="AE55" t="str">
        <f t="shared" si="10"/>
        <v>00</v>
      </c>
      <c r="AF55" t="str">
        <f t="shared" si="10"/>
        <v>00</v>
      </c>
      <c r="AG55" t="str">
        <f t="shared" si="10"/>
        <v>00</v>
      </c>
      <c r="AH55" t="str">
        <f t="shared" si="10"/>
        <v>00</v>
      </c>
      <c r="AI55" t="str">
        <f t="shared" si="10"/>
        <v>00</v>
      </c>
      <c r="AJ55" t="str">
        <f t="shared" si="10"/>
        <v>00</v>
      </c>
      <c r="AK55" t="str">
        <f t="shared" si="10"/>
        <v>00</v>
      </c>
      <c r="AL55" t="str">
        <f t="shared" si="10"/>
        <v>00</v>
      </c>
      <c r="AM55" t="str">
        <f t="shared" si="10"/>
        <v>00</v>
      </c>
      <c r="AN55" t="str">
        <f t="shared" si="10"/>
        <v>00</v>
      </c>
      <c r="AO55" t="str">
        <f t="shared" si="10"/>
        <v>00</v>
      </c>
      <c r="AP55" t="str">
        <f t="shared" si="10"/>
        <v>00</v>
      </c>
      <c r="AQ55" t="str">
        <f t="shared" si="10"/>
        <v>00</v>
      </c>
      <c r="AR55" t="str">
        <f t="shared" si="10"/>
        <v>00</v>
      </c>
      <c r="AS55" t="str">
        <f t="shared" si="10"/>
        <v>00</v>
      </c>
      <c r="AT55" t="str">
        <f t="shared" si="10"/>
        <v>00</v>
      </c>
      <c r="AU55" t="str">
        <f t="shared" si="10"/>
        <v>00</v>
      </c>
      <c r="AV55" t="str">
        <f t="shared" si="10"/>
        <v>00</v>
      </c>
      <c r="AW55" t="str">
        <f t="shared" si="10"/>
        <v>00</v>
      </c>
      <c r="AX55" t="str">
        <f t="shared" si="10"/>
        <v>00</v>
      </c>
      <c r="AY55" t="str">
        <f t="shared" si="10"/>
        <v>00</v>
      </c>
      <c r="AZ55" t="str">
        <f t="shared" si="10"/>
        <v>00</v>
      </c>
      <c r="BA55" t="str">
        <f t="shared" si="10"/>
        <v>00</v>
      </c>
      <c r="BB55" t="str">
        <f t="shared" si="10"/>
        <v>00</v>
      </c>
      <c r="BC55" t="str">
        <f t="shared" si="10"/>
        <v>00</v>
      </c>
      <c r="BD55" t="str">
        <f t="shared" si="10"/>
        <v>00</v>
      </c>
      <c r="BE55" t="str">
        <f t="shared" si="10"/>
        <v>00</v>
      </c>
      <c r="BF55" t="str">
        <f t="shared" si="10"/>
        <v>00</v>
      </c>
      <c r="BG55" t="str">
        <f t="shared" si="10"/>
        <v>00</v>
      </c>
      <c r="BH55" t="str">
        <f t="shared" si="10"/>
        <v>00</v>
      </c>
      <c r="BI55" t="str">
        <f t="shared" si="10"/>
        <v>00</v>
      </c>
      <c r="BJ55" t="str">
        <f t="shared" si="10"/>
        <v>00</v>
      </c>
      <c r="BK55" t="str">
        <f t="shared" si="10"/>
        <v>00</v>
      </c>
      <c r="BL55" t="str">
        <f t="shared" si="10"/>
        <v>00</v>
      </c>
      <c r="BM55" t="str">
        <f t="shared" si="10"/>
        <v>00</v>
      </c>
      <c r="BN55" t="str">
        <f t="shared" ref="BN55:CF55" si="11">DEC2HEX(128*(BN48&gt;0)+64*(BN47&gt;0)+32*(BN46&gt;0)+16*(BN45&gt;0)+8*(BN44&gt;0)+4*(BN43&gt;0)+2*(BN42&gt;0)+1*(BN41&gt;0),2)</f>
        <v>00</v>
      </c>
      <c r="BO55" t="str">
        <f t="shared" si="11"/>
        <v>00</v>
      </c>
      <c r="BP55" t="str">
        <f t="shared" si="11"/>
        <v>00</v>
      </c>
      <c r="BQ55" t="str">
        <f t="shared" si="11"/>
        <v>00</v>
      </c>
      <c r="BR55" t="str">
        <f t="shared" si="11"/>
        <v>00</v>
      </c>
      <c r="BS55" t="str">
        <f t="shared" si="11"/>
        <v>00</v>
      </c>
      <c r="BT55" t="str">
        <f t="shared" si="11"/>
        <v>00</v>
      </c>
      <c r="BU55" t="str">
        <f t="shared" si="11"/>
        <v>00</v>
      </c>
      <c r="BV55" t="str">
        <f t="shared" si="11"/>
        <v>00</v>
      </c>
      <c r="BW55" t="str">
        <f t="shared" si="11"/>
        <v>00</v>
      </c>
      <c r="BX55" t="str">
        <f t="shared" si="11"/>
        <v>00</v>
      </c>
      <c r="BY55" t="str">
        <f t="shared" si="11"/>
        <v>00</v>
      </c>
      <c r="BZ55" t="str">
        <f t="shared" si="11"/>
        <v>00</v>
      </c>
      <c r="CA55" t="str">
        <f t="shared" si="11"/>
        <v>00</v>
      </c>
      <c r="CB55" t="str">
        <f t="shared" si="11"/>
        <v>00</v>
      </c>
      <c r="CC55" t="str">
        <f t="shared" si="11"/>
        <v>00</v>
      </c>
      <c r="CD55" t="str">
        <f t="shared" si="11"/>
        <v>00</v>
      </c>
      <c r="CE55" t="str">
        <f t="shared" si="11"/>
        <v>00</v>
      </c>
      <c r="CF55" t="str">
        <f t="shared" si="11"/>
        <v>00</v>
      </c>
    </row>
  </sheetData>
  <conditionalFormatting sqref="A4:CF48">
    <cfRule type="notContainsBlanks" dxfId="76" priority="1" stopIfTrue="1">
      <formula>LEN(TRIM(A4))&gt;0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B55"/>
  <sheetViews>
    <sheetView zoomScale="40" zoomScaleNormal="40" workbookViewId="0">
      <selection activeCell="CQ36" sqref="CQ36"/>
    </sheetView>
  </sheetViews>
  <sheetFormatPr defaultRowHeight="15"/>
  <cols>
    <col min="1" max="84" width="2.85546875" customWidth="1"/>
    <col min="101" max="188" width="3.42578125" customWidth="1"/>
    <col min="257" max="340" width="2.85546875" customWidth="1"/>
    <col min="513" max="596" width="2.85546875" customWidth="1"/>
    <col min="769" max="852" width="2.85546875" customWidth="1"/>
    <col min="1025" max="1108" width="2.85546875" customWidth="1"/>
    <col min="1281" max="1364" width="2.85546875" customWidth="1"/>
    <col min="1537" max="1620" width="2.85546875" customWidth="1"/>
    <col min="1793" max="1876" width="2.85546875" customWidth="1"/>
    <col min="2049" max="2132" width="2.85546875" customWidth="1"/>
    <col min="2305" max="2388" width="2.85546875" customWidth="1"/>
    <col min="2561" max="2644" width="2.85546875" customWidth="1"/>
    <col min="2817" max="2900" width="2.85546875" customWidth="1"/>
    <col min="3073" max="3156" width="2.85546875" customWidth="1"/>
    <col min="3329" max="3412" width="2.85546875" customWidth="1"/>
    <col min="3585" max="3668" width="2.85546875" customWidth="1"/>
    <col min="3841" max="3924" width="2.85546875" customWidth="1"/>
    <col min="4097" max="4180" width="2.85546875" customWidth="1"/>
    <col min="4353" max="4436" width="2.85546875" customWidth="1"/>
    <col min="4609" max="4692" width="2.85546875" customWidth="1"/>
    <col min="4865" max="4948" width="2.85546875" customWidth="1"/>
    <col min="5121" max="5204" width="2.85546875" customWidth="1"/>
    <col min="5377" max="5460" width="2.85546875" customWidth="1"/>
    <col min="5633" max="5716" width="2.85546875" customWidth="1"/>
    <col min="5889" max="5972" width="2.85546875" customWidth="1"/>
    <col min="6145" max="6228" width="2.85546875" customWidth="1"/>
    <col min="6401" max="6484" width="2.85546875" customWidth="1"/>
    <col min="6657" max="6740" width="2.85546875" customWidth="1"/>
    <col min="6913" max="6996" width="2.85546875" customWidth="1"/>
    <col min="7169" max="7252" width="2.85546875" customWidth="1"/>
    <col min="7425" max="7508" width="2.85546875" customWidth="1"/>
    <col min="7681" max="7764" width="2.85546875" customWidth="1"/>
    <col min="7937" max="8020" width="2.85546875" customWidth="1"/>
    <col min="8193" max="8276" width="2.85546875" customWidth="1"/>
    <col min="8449" max="8532" width="2.85546875" customWidth="1"/>
    <col min="8705" max="8788" width="2.85546875" customWidth="1"/>
    <col min="8961" max="9044" width="2.85546875" customWidth="1"/>
    <col min="9217" max="9300" width="2.85546875" customWidth="1"/>
    <col min="9473" max="9556" width="2.85546875" customWidth="1"/>
    <col min="9729" max="9812" width="2.85546875" customWidth="1"/>
    <col min="9985" max="10068" width="2.85546875" customWidth="1"/>
    <col min="10241" max="10324" width="2.85546875" customWidth="1"/>
    <col min="10497" max="10580" width="2.85546875" customWidth="1"/>
    <col min="10753" max="10836" width="2.85546875" customWidth="1"/>
    <col min="11009" max="11092" width="2.85546875" customWidth="1"/>
    <col min="11265" max="11348" width="2.85546875" customWidth="1"/>
    <col min="11521" max="11604" width="2.85546875" customWidth="1"/>
    <col min="11777" max="11860" width="2.85546875" customWidth="1"/>
    <col min="12033" max="12116" width="2.85546875" customWidth="1"/>
    <col min="12289" max="12372" width="2.85546875" customWidth="1"/>
    <col min="12545" max="12628" width="2.85546875" customWidth="1"/>
    <col min="12801" max="12884" width="2.85546875" customWidth="1"/>
    <col min="13057" max="13140" width="2.85546875" customWidth="1"/>
    <col min="13313" max="13396" width="2.85546875" customWidth="1"/>
    <col min="13569" max="13652" width="2.85546875" customWidth="1"/>
    <col min="13825" max="13908" width="2.85546875" customWidth="1"/>
    <col min="14081" max="14164" width="2.85546875" customWidth="1"/>
    <col min="14337" max="14420" width="2.85546875" customWidth="1"/>
    <col min="14593" max="14676" width="2.85546875" customWidth="1"/>
    <col min="14849" max="14932" width="2.85546875" customWidth="1"/>
    <col min="15105" max="15188" width="2.85546875" customWidth="1"/>
    <col min="15361" max="15444" width="2.85546875" customWidth="1"/>
    <col min="15617" max="15700" width="2.85546875" customWidth="1"/>
    <col min="15873" max="15956" width="2.85546875" customWidth="1"/>
    <col min="16129" max="16212" width="2.85546875" customWidth="1"/>
  </cols>
  <sheetData>
    <row r="1" spans="1:184" ht="16.5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8"/>
      <c r="CH1" s="9" t="s">
        <v>182</v>
      </c>
      <c r="CW1" s="6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8"/>
    </row>
    <row r="2" spans="1:184" ht="16.5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2"/>
      <c r="CH2" s="13" t="str">
        <f>CONCATENATE("const unsigned char ",CH1,"[] = {")</f>
        <v>const unsigned char res_welcome_img[] = {</v>
      </c>
      <c r="CW2" s="10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2"/>
    </row>
    <row r="3" spans="1:184" ht="16.5" customHeight="1">
      <c r="A3" s="10"/>
      <c r="B3" s="11"/>
      <c r="C3" s="11"/>
      <c r="D3" s="11"/>
      <c r="E3" s="11">
        <v>1</v>
      </c>
      <c r="F3" s="11">
        <v>1</v>
      </c>
      <c r="G3" s="11">
        <v>1</v>
      </c>
      <c r="H3" s="11">
        <v>1</v>
      </c>
      <c r="I3" s="11"/>
      <c r="J3" s="11"/>
      <c r="K3" s="11"/>
      <c r="L3" s="11">
        <v>1</v>
      </c>
      <c r="M3" s="11">
        <v>1</v>
      </c>
      <c r="N3" s="11">
        <v>1</v>
      </c>
      <c r="O3" s="11">
        <v>1</v>
      </c>
      <c r="P3" s="11"/>
      <c r="Q3" s="11"/>
      <c r="R3" s="11"/>
      <c r="S3" s="11"/>
      <c r="T3" s="11">
        <v>1</v>
      </c>
      <c r="U3" s="11">
        <v>1</v>
      </c>
      <c r="V3" s="11">
        <v>1</v>
      </c>
      <c r="W3" s="11"/>
      <c r="X3" s="11"/>
      <c r="Y3" s="11"/>
      <c r="Z3" s="11">
        <v>1</v>
      </c>
      <c r="AA3" s="11"/>
      <c r="AB3" s="11"/>
      <c r="AC3" s="11">
        <v>1</v>
      </c>
      <c r="AD3" s="11">
        <v>1</v>
      </c>
      <c r="AE3" s="11">
        <v>1</v>
      </c>
      <c r="AF3" s="11">
        <v>1</v>
      </c>
      <c r="AG3" s="11"/>
      <c r="AH3" s="11"/>
      <c r="AI3" s="11"/>
      <c r="AJ3" s="11">
        <v>1</v>
      </c>
      <c r="AK3" s="11">
        <v>1</v>
      </c>
      <c r="AL3" s="11">
        <v>1</v>
      </c>
      <c r="AM3" s="11">
        <v>1</v>
      </c>
      <c r="AN3" s="11"/>
      <c r="AO3" s="11"/>
      <c r="AP3" s="11"/>
      <c r="AQ3" s="11"/>
      <c r="AR3" s="11">
        <v>1</v>
      </c>
      <c r="AS3" s="11">
        <v>1</v>
      </c>
      <c r="AT3" s="11">
        <v>1</v>
      </c>
      <c r="AU3" s="11"/>
      <c r="AV3" s="11"/>
      <c r="AW3" s="11"/>
      <c r="AX3" s="11">
        <v>1</v>
      </c>
      <c r="AY3" s="11">
        <v>1</v>
      </c>
      <c r="AZ3" s="11">
        <v>1</v>
      </c>
      <c r="BA3" s="11">
        <v>1</v>
      </c>
      <c r="BB3" s="11">
        <v>1</v>
      </c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2"/>
      <c r="CH3" s="13" t="str">
        <f>CONCATENATE("  0x",A50,", 0x",B50,", 0x",C50,", 0x",D50,", 0x",E50,", 0x",F50,", 0x",G50,", 0x",H50,", 0x",I50,", 0x",J50,", 0x",K50,", 0x",L50,", 0x",M50,", 0x",N50,",")</f>
        <v xml:space="preserve">  0x00, 0x00, 0x00, 0x00, 0xFC, 0x04, 0x04, 0x04, 0xF8, 0x00, 0x00, 0xFC, 0x44, 0xA4,</v>
      </c>
      <c r="CW3" s="10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2"/>
    </row>
    <row r="4" spans="1:184" ht="16.5" customHeight="1">
      <c r="A4" s="10"/>
      <c r="B4" s="11"/>
      <c r="C4" s="11"/>
      <c r="D4" s="11"/>
      <c r="E4" s="11">
        <v>1</v>
      </c>
      <c r="F4" s="11"/>
      <c r="G4" s="11"/>
      <c r="H4" s="11"/>
      <c r="I4" s="11">
        <v>1</v>
      </c>
      <c r="J4" s="11"/>
      <c r="K4" s="11"/>
      <c r="L4" s="11">
        <v>1</v>
      </c>
      <c r="M4" s="11"/>
      <c r="N4" s="11"/>
      <c r="O4" s="11"/>
      <c r="P4" s="11">
        <v>1</v>
      </c>
      <c r="Q4" s="11"/>
      <c r="R4" s="11"/>
      <c r="S4" s="11">
        <v>1</v>
      </c>
      <c r="T4" s="11"/>
      <c r="U4" s="11"/>
      <c r="V4" s="11"/>
      <c r="W4" s="11">
        <v>1</v>
      </c>
      <c r="X4" s="11"/>
      <c r="Y4" s="11"/>
      <c r="Z4" s="11">
        <v>1</v>
      </c>
      <c r="AA4" s="11"/>
      <c r="AB4" s="11"/>
      <c r="AC4" s="11">
        <v>1</v>
      </c>
      <c r="AD4" s="11"/>
      <c r="AE4" s="11"/>
      <c r="AF4" s="11"/>
      <c r="AG4" s="11">
        <v>1</v>
      </c>
      <c r="AH4" s="11"/>
      <c r="AI4" s="11"/>
      <c r="AJ4" s="11">
        <v>1</v>
      </c>
      <c r="AK4" s="11"/>
      <c r="AL4" s="11"/>
      <c r="AM4" s="11"/>
      <c r="AN4" s="11">
        <v>1</v>
      </c>
      <c r="AO4" s="11"/>
      <c r="AP4" s="11"/>
      <c r="AQ4" s="11">
        <v>1</v>
      </c>
      <c r="AR4" s="11"/>
      <c r="AS4" s="11"/>
      <c r="AT4" s="11"/>
      <c r="AU4" s="11">
        <v>1</v>
      </c>
      <c r="AV4" s="11"/>
      <c r="AW4" s="11"/>
      <c r="AX4" s="11"/>
      <c r="AY4" s="11"/>
      <c r="AZ4" s="11">
        <v>1</v>
      </c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2"/>
      <c r="CH4" s="13" t="str">
        <f>CONCATENATE("  0x",O50,", 0x",P50,", 0x",Q50,", 0x",R50,", 0x",S50,", 0x",T50,", 0x",U50,", 0x",V50,", 0x",W50,", 0x",X50,", 0x",Y50,", 0x",Z50,", 0x",AA50,", 0x",AB50,",")</f>
        <v xml:space="preserve">  0x24, 0x18, 0x00, 0x00, 0xF8, 0x04, 0x04, 0x04, 0xF8, 0x00, 0x00, 0xFC, 0x00, 0x00,</v>
      </c>
      <c r="CW4" s="10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2"/>
    </row>
    <row r="5" spans="1:184" ht="16.5" customHeight="1">
      <c r="A5" s="10"/>
      <c r="B5" s="11"/>
      <c r="C5" s="11"/>
      <c r="D5" s="11"/>
      <c r="E5" s="11">
        <v>1</v>
      </c>
      <c r="F5" s="11"/>
      <c r="G5" s="11"/>
      <c r="H5" s="11"/>
      <c r="I5" s="11">
        <v>1</v>
      </c>
      <c r="J5" s="11"/>
      <c r="K5" s="11"/>
      <c r="L5" s="11">
        <v>1</v>
      </c>
      <c r="M5" s="11"/>
      <c r="N5" s="11"/>
      <c r="O5" s="11"/>
      <c r="P5" s="11">
        <v>1</v>
      </c>
      <c r="Q5" s="11"/>
      <c r="R5" s="11"/>
      <c r="S5" s="11">
        <v>1</v>
      </c>
      <c r="T5" s="11"/>
      <c r="U5" s="11"/>
      <c r="V5" s="11"/>
      <c r="W5" s="11">
        <v>1</v>
      </c>
      <c r="X5" s="11"/>
      <c r="Y5" s="11"/>
      <c r="Z5" s="11">
        <v>1</v>
      </c>
      <c r="AA5" s="11"/>
      <c r="AB5" s="11"/>
      <c r="AC5" s="11">
        <v>1</v>
      </c>
      <c r="AD5" s="11"/>
      <c r="AE5" s="11"/>
      <c r="AF5" s="11"/>
      <c r="AG5" s="11">
        <v>1</v>
      </c>
      <c r="AH5" s="11"/>
      <c r="AI5" s="11"/>
      <c r="AJ5" s="11">
        <v>1</v>
      </c>
      <c r="AK5" s="11"/>
      <c r="AL5" s="11"/>
      <c r="AM5" s="11"/>
      <c r="AN5" s="11">
        <v>1</v>
      </c>
      <c r="AO5" s="11"/>
      <c r="AP5" s="11"/>
      <c r="AQ5" s="11">
        <v>1</v>
      </c>
      <c r="AR5" s="11"/>
      <c r="AS5" s="11"/>
      <c r="AT5" s="11"/>
      <c r="AU5" s="11">
        <v>1</v>
      </c>
      <c r="AV5" s="11"/>
      <c r="AW5" s="11"/>
      <c r="AX5" s="11"/>
      <c r="AY5" s="11"/>
      <c r="AZ5" s="11">
        <v>1</v>
      </c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2"/>
      <c r="CH5" s="13" t="str">
        <f>CONCATENATE("  0x",AC50,", 0x",AD50,", 0x",AE50,", 0x",AF50,", 0x",AG50,", 0x",AH50,", 0x",AI50,", 0x",AJ50,", 0x",AK50,", 0x",AL50,", 0x",AM50,", 0x",AN50,", 0x",AO50,", 0x",AP50,",")</f>
        <v xml:space="preserve">  0xFC, 0x04, 0x04, 0x04, 0xF8, 0x00, 0x00, 0xFC, 0x24, 0x24, 0x24, 0xD8, 0x00, 0x00,</v>
      </c>
      <c r="CW5" s="10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2"/>
    </row>
    <row r="6" spans="1:184" ht="16.5" customHeight="1">
      <c r="A6" s="10"/>
      <c r="B6" s="11"/>
      <c r="C6" s="11"/>
      <c r="D6" s="11"/>
      <c r="E6" s="11">
        <v>1</v>
      </c>
      <c r="F6" s="11"/>
      <c r="G6" s="11"/>
      <c r="H6" s="11"/>
      <c r="I6" s="11">
        <v>1</v>
      </c>
      <c r="J6" s="11"/>
      <c r="K6" s="11"/>
      <c r="L6" s="11">
        <v>1</v>
      </c>
      <c r="M6" s="11"/>
      <c r="N6" s="11">
        <v>1</v>
      </c>
      <c r="O6" s="11">
        <v>1</v>
      </c>
      <c r="P6" s="11"/>
      <c r="Q6" s="11"/>
      <c r="R6" s="11"/>
      <c r="S6" s="11">
        <v>1</v>
      </c>
      <c r="T6" s="11"/>
      <c r="U6" s="11"/>
      <c r="V6" s="11"/>
      <c r="W6" s="11">
        <v>1</v>
      </c>
      <c r="X6" s="11"/>
      <c r="Y6" s="11"/>
      <c r="Z6" s="11">
        <v>1</v>
      </c>
      <c r="AA6" s="11"/>
      <c r="AB6" s="11"/>
      <c r="AC6" s="11">
        <v>1</v>
      </c>
      <c r="AD6" s="11"/>
      <c r="AE6" s="11"/>
      <c r="AF6" s="11"/>
      <c r="AG6" s="11">
        <v>1</v>
      </c>
      <c r="AH6" s="11"/>
      <c r="AI6" s="11"/>
      <c r="AJ6" s="11">
        <v>1</v>
      </c>
      <c r="AK6" s="11">
        <v>1</v>
      </c>
      <c r="AL6" s="11">
        <v>1</v>
      </c>
      <c r="AM6" s="11">
        <v>1</v>
      </c>
      <c r="AN6" s="11"/>
      <c r="AO6" s="11"/>
      <c r="AP6" s="11"/>
      <c r="AQ6" s="11">
        <v>1</v>
      </c>
      <c r="AR6" s="11"/>
      <c r="AS6" s="11"/>
      <c r="AT6" s="11"/>
      <c r="AU6" s="11">
        <v>1</v>
      </c>
      <c r="AV6" s="11"/>
      <c r="AW6" s="11"/>
      <c r="AX6" s="11"/>
      <c r="AY6" s="11"/>
      <c r="AZ6" s="11">
        <v>1</v>
      </c>
      <c r="BA6" s="11"/>
      <c r="BB6" s="11"/>
      <c r="BC6" s="11"/>
      <c r="BD6" s="11"/>
      <c r="BE6" s="11"/>
      <c r="BF6" s="11"/>
      <c r="BG6" s="11"/>
      <c r="BH6" s="11"/>
      <c r="BI6" s="11">
        <v>1</v>
      </c>
      <c r="BJ6" s="11"/>
      <c r="BK6" s="11"/>
      <c r="BL6" s="11"/>
      <c r="BM6" s="11">
        <v>1</v>
      </c>
      <c r="BN6" s="11"/>
      <c r="BO6" s="11"/>
      <c r="BP6" s="11"/>
      <c r="BQ6" s="11">
        <v>1</v>
      </c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2"/>
      <c r="CH6" s="13" t="str">
        <f>CONCATENATE("  0x",AQ50,", 0x",AR50,", 0x",AS50,", 0x",AT50,", 0x",AU50,", 0x",AV50,", 0x",AW50,", 0x",AX50,", 0x",AY50,", 0x",AZ50,", 0x",BA50,", 0x",BB50,", 0x",BC50,", 0x",BD50,",")</f>
        <v xml:space="preserve">  0xF8, 0x04, 0x04, 0x04, 0xF8, 0x00, 0x00, 0x04, 0x04, 0xFC, 0x04, 0x04, 0x00, 0x00,</v>
      </c>
      <c r="CW6" s="10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2"/>
    </row>
    <row r="7" spans="1:184" ht="16.5" customHeight="1">
      <c r="A7" s="10"/>
      <c r="B7" s="11"/>
      <c r="C7" s="11"/>
      <c r="D7" s="11"/>
      <c r="E7" s="11">
        <v>1</v>
      </c>
      <c r="F7" s="11"/>
      <c r="G7" s="11"/>
      <c r="H7" s="11"/>
      <c r="I7" s="11">
        <v>1</v>
      </c>
      <c r="J7" s="11"/>
      <c r="K7" s="11"/>
      <c r="L7" s="11">
        <v>1</v>
      </c>
      <c r="M7" s="11">
        <v>1</v>
      </c>
      <c r="N7" s="11"/>
      <c r="O7" s="11"/>
      <c r="P7" s="11"/>
      <c r="Q7" s="11"/>
      <c r="R7" s="11"/>
      <c r="S7" s="11">
        <v>1</v>
      </c>
      <c r="T7" s="11"/>
      <c r="U7" s="11"/>
      <c r="V7" s="11"/>
      <c r="W7" s="11">
        <v>1</v>
      </c>
      <c r="X7" s="11"/>
      <c r="Y7" s="11"/>
      <c r="Z7" s="11">
        <v>1</v>
      </c>
      <c r="AA7" s="11"/>
      <c r="AB7" s="11"/>
      <c r="AC7" s="11">
        <v>1</v>
      </c>
      <c r="AD7" s="11"/>
      <c r="AE7" s="11"/>
      <c r="AF7" s="11"/>
      <c r="AG7" s="11">
        <v>1</v>
      </c>
      <c r="AH7" s="11"/>
      <c r="AI7" s="11"/>
      <c r="AJ7" s="11">
        <v>1</v>
      </c>
      <c r="AK7" s="11"/>
      <c r="AL7" s="11"/>
      <c r="AM7" s="11"/>
      <c r="AN7" s="11">
        <v>1</v>
      </c>
      <c r="AO7" s="11"/>
      <c r="AP7" s="11"/>
      <c r="AQ7" s="11">
        <v>1</v>
      </c>
      <c r="AR7" s="11"/>
      <c r="AS7" s="11"/>
      <c r="AT7" s="11"/>
      <c r="AU7" s="11">
        <v>1</v>
      </c>
      <c r="AV7" s="11"/>
      <c r="AW7" s="11"/>
      <c r="AX7" s="11"/>
      <c r="AY7" s="11"/>
      <c r="AZ7" s="11">
        <v>1</v>
      </c>
      <c r="BA7" s="11"/>
      <c r="BB7" s="11"/>
      <c r="BC7" s="11"/>
      <c r="BD7" s="11"/>
      <c r="BE7" s="11"/>
      <c r="BF7" s="11"/>
      <c r="BG7" s="11"/>
      <c r="BH7" s="11"/>
      <c r="BI7" s="11">
        <v>1</v>
      </c>
      <c r="BJ7" s="11"/>
      <c r="BK7" s="11"/>
      <c r="BL7" s="11"/>
      <c r="BM7" s="11">
        <v>1</v>
      </c>
      <c r="BN7" s="11"/>
      <c r="BO7" s="11"/>
      <c r="BP7" s="11">
        <v>1</v>
      </c>
      <c r="BQ7" s="11">
        <v>1</v>
      </c>
      <c r="BR7" s="11"/>
      <c r="BS7" s="11"/>
      <c r="BT7" s="11"/>
      <c r="BU7" s="11"/>
      <c r="BV7" s="11"/>
      <c r="BW7" s="11">
        <v>1</v>
      </c>
      <c r="BX7" s="11">
        <v>1</v>
      </c>
      <c r="BY7" s="11">
        <v>1</v>
      </c>
      <c r="BZ7" s="11"/>
      <c r="CA7" s="11"/>
      <c r="CB7" s="11"/>
      <c r="CC7" s="11"/>
      <c r="CD7" s="11"/>
      <c r="CE7" s="11"/>
      <c r="CF7" s="12"/>
      <c r="CH7" s="13" t="str">
        <f>CONCATENATE("  0x",BE50,", 0x",BF50,", 0x",BG50,", 0x",BH50,", 0x",BI50,", 0x",BJ50,", 0x",BK50,", 0x",BL50,", 0x",BM50,", 0x",BN50,", 0x",BO50,", 0x",BP50,", 0x",BQ50,", 0x",BR50,",")</f>
        <v xml:space="preserve">  0x00, 0x00, 0x00, 0x00, 0x60, 0x80, 0x00, 0x80, 0x60, 0x00, 0x00, 0x40, 0xE0, 0x00,</v>
      </c>
      <c r="CW7" s="10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2"/>
    </row>
    <row r="8" spans="1:184" ht="16.5" customHeight="1">
      <c r="A8" s="10"/>
      <c r="B8" s="11"/>
      <c r="C8" s="11"/>
      <c r="D8" s="11"/>
      <c r="E8" s="11">
        <v>1</v>
      </c>
      <c r="F8" s="11"/>
      <c r="G8" s="11"/>
      <c r="H8" s="11"/>
      <c r="I8" s="11">
        <v>1</v>
      </c>
      <c r="J8" s="11"/>
      <c r="K8" s="11"/>
      <c r="L8" s="11">
        <v>1</v>
      </c>
      <c r="M8" s="11"/>
      <c r="N8" s="11">
        <v>1</v>
      </c>
      <c r="O8" s="11"/>
      <c r="P8" s="11"/>
      <c r="Q8" s="11"/>
      <c r="R8" s="11"/>
      <c r="S8" s="11">
        <v>1</v>
      </c>
      <c r="T8" s="11"/>
      <c r="U8" s="11"/>
      <c r="V8" s="11"/>
      <c r="W8" s="11">
        <v>1</v>
      </c>
      <c r="X8" s="11"/>
      <c r="Y8" s="11"/>
      <c r="Z8" s="11">
        <v>1</v>
      </c>
      <c r="AA8" s="11"/>
      <c r="AB8" s="11"/>
      <c r="AC8" s="11">
        <v>1</v>
      </c>
      <c r="AD8" s="11"/>
      <c r="AE8" s="11"/>
      <c r="AF8" s="11"/>
      <c r="AG8" s="11">
        <v>1</v>
      </c>
      <c r="AH8" s="11"/>
      <c r="AI8" s="11"/>
      <c r="AJ8" s="11">
        <v>1</v>
      </c>
      <c r="AK8" s="11"/>
      <c r="AL8" s="11"/>
      <c r="AM8" s="11"/>
      <c r="AN8" s="11">
        <v>1</v>
      </c>
      <c r="AO8" s="11"/>
      <c r="AP8" s="11"/>
      <c r="AQ8" s="11">
        <v>1</v>
      </c>
      <c r="AR8" s="11"/>
      <c r="AS8" s="11"/>
      <c r="AT8" s="11"/>
      <c r="AU8" s="11">
        <v>1</v>
      </c>
      <c r="AV8" s="11"/>
      <c r="AW8" s="11"/>
      <c r="AX8" s="11"/>
      <c r="AY8" s="11"/>
      <c r="AZ8" s="11">
        <v>1</v>
      </c>
      <c r="BA8" s="11"/>
      <c r="BB8" s="11"/>
      <c r="BC8" s="11"/>
      <c r="BD8" s="11"/>
      <c r="BE8" s="11"/>
      <c r="BF8" s="11"/>
      <c r="BG8" s="11"/>
      <c r="BH8" s="11"/>
      <c r="BI8" s="11"/>
      <c r="BJ8" s="11">
        <v>1</v>
      </c>
      <c r="BK8" s="11"/>
      <c r="BL8" s="11">
        <v>1</v>
      </c>
      <c r="BM8" s="11"/>
      <c r="BN8" s="11"/>
      <c r="BO8" s="11"/>
      <c r="BP8" s="11"/>
      <c r="BQ8" s="11">
        <v>1</v>
      </c>
      <c r="BR8" s="11"/>
      <c r="BS8" s="11"/>
      <c r="BT8" s="11"/>
      <c r="BU8" s="11"/>
      <c r="BV8" s="11"/>
      <c r="BW8" s="11">
        <v>1</v>
      </c>
      <c r="BX8" s="11"/>
      <c r="BY8" s="11">
        <v>1</v>
      </c>
      <c r="BZ8" s="11"/>
      <c r="CA8" s="11"/>
      <c r="CB8" s="11"/>
      <c r="CC8" s="11"/>
      <c r="CD8" s="11"/>
      <c r="CE8" s="11"/>
      <c r="CF8" s="12"/>
      <c r="CH8" s="13" t="str">
        <f>CONCATENATE("  0x",BS50,", 0x",BT50,", 0x",BU50,", 0x",BV50,", 0x",BW50,", 0x",BX50,", 0x",BY50,", 0x",BZ50,", 0x",CA50,", 0x",CB50,", 0x",CC50,", 0x",CD50,", 0x",CE50,", 0x",CF50,",")</f>
        <v xml:space="preserve">  0x00, 0x00, 0x00, 0x00, 0xC0, 0x40, 0xC0, 0x00, 0x00, 0x00, 0x00, 0x00, 0x00, 0x00,</v>
      </c>
      <c r="CW8" s="10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2"/>
    </row>
    <row r="9" spans="1:184" ht="16.5" customHeight="1">
      <c r="A9" s="10"/>
      <c r="B9" s="11"/>
      <c r="C9" s="11"/>
      <c r="D9" s="11"/>
      <c r="E9" s="11">
        <v>1</v>
      </c>
      <c r="F9" s="11"/>
      <c r="G9" s="11"/>
      <c r="H9" s="11"/>
      <c r="I9" s="11">
        <v>1</v>
      </c>
      <c r="J9" s="11"/>
      <c r="K9" s="11"/>
      <c r="L9" s="11">
        <v>1</v>
      </c>
      <c r="M9" s="11"/>
      <c r="N9" s="11"/>
      <c r="O9" s="11">
        <v>1</v>
      </c>
      <c r="P9" s="11"/>
      <c r="Q9" s="11"/>
      <c r="R9" s="11"/>
      <c r="S9" s="11">
        <v>1</v>
      </c>
      <c r="T9" s="11"/>
      <c r="U9" s="11"/>
      <c r="V9" s="11"/>
      <c r="W9" s="11">
        <v>1</v>
      </c>
      <c r="X9" s="11"/>
      <c r="Y9" s="11"/>
      <c r="Z9" s="11">
        <v>1</v>
      </c>
      <c r="AA9" s="11"/>
      <c r="AB9" s="11"/>
      <c r="AC9" s="11">
        <v>1</v>
      </c>
      <c r="AD9" s="11"/>
      <c r="AE9" s="11"/>
      <c r="AF9" s="11"/>
      <c r="AG9" s="11">
        <v>1</v>
      </c>
      <c r="AH9" s="11"/>
      <c r="AI9" s="11"/>
      <c r="AJ9" s="11">
        <v>1</v>
      </c>
      <c r="AK9" s="11"/>
      <c r="AL9" s="11"/>
      <c r="AM9" s="11"/>
      <c r="AN9" s="11">
        <v>1</v>
      </c>
      <c r="AO9" s="11"/>
      <c r="AP9" s="11"/>
      <c r="AQ9" s="11">
        <v>1</v>
      </c>
      <c r="AR9" s="11"/>
      <c r="AS9" s="11"/>
      <c r="AT9" s="11"/>
      <c r="AU9" s="11">
        <v>1</v>
      </c>
      <c r="AV9" s="11"/>
      <c r="AW9" s="11"/>
      <c r="AX9" s="11"/>
      <c r="AY9" s="11"/>
      <c r="AZ9" s="11">
        <v>1</v>
      </c>
      <c r="BA9" s="11"/>
      <c r="BB9" s="11"/>
      <c r="BC9" s="11"/>
      <c r="BD9" s="11"/>
      <c r="BE9" s="11"/>
      <c r="BF9" s="11"/>
      <c r="BG9" s="11"/>
      <c r="BH9" s="11"/>
      <c r="BI9" s="11"/>
      <c r="BJ9" s="11">
        <v>1</v>
      </c>
      <c r="BK9" s="11"/>
      <c r="BL9" s="11">
        <v>1</v>
      </c>
      <c r="BM9" s="11"/>
      <c r="BN9" s="11"/>
      <c r="BO9" s="11"/>
      <c r="BP9" s="11"/>
      <c r="BQ9" s="11">
        <v>1</v>
      </c>
      <c r="BR9" s="11"/>
      <c r="BS9" s="11"/>
      <c r="BT9" s="11"/>
      <c r="BU9" s="11"/>
      <c r="BV9" s="11"/>
      <c r="BW9" s="11">
        <v>1</v>
      </c>
      <c r="BX9" s="11">
        <v>1</v>
      </c>
      <c r="BY9" s="11"/>
      <c r="BZ9" s="11"/>
      <c r="CA9" s="11"/>
      <c r="CB9" s="11"/>
      <c r="CC9" s="11"/>
      <c r="CD9" s="11"/>
      <c r="CE9" s="11"/>
      <c r="CF9" s="12"/>
      <c r="CH9" s="13" t="str">
        <f>CONCATENATE("  0x",A51,", 0x",B51,", 0x",C51,", 0x",D51,", 0x",E51,", 0x",F51,", 0x",G51,", 0x",H51,", 0x",I51,", 0x",J51,", 0x",K51,", 0x",L51,", 0x",M51,", 0x",N51,",")</f>
        <v xml:space="preserve">  0x00, 0x00, 0x00, 0x00, 0x03, 0x02, 0x02, 0x02, 0x01, 0x00, 0x00, 0x03, 0x00, 0x00,</v>
      </c>
      <c r="CW9" s="10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2"/>
    </row>
    <row r="10" spans="1:184" ht="16.5" customHeight="1">
      <c r="A10" s="10"/>
      <c r="B10" s="11"/>
      <c r="C10" s="11"/>
      <c r="D10" s="11"/>
      <c r="E10" s="11">
        <v>1</v>
      </c>
      <c r="F10" s="11">
        <v>1</v>
      </c>
      <c r="G10" s="11">
        <v>1</v>
      </c>
      <c r="H10" s="11">
        <v>1</v>
      </c>
      <c r="I10" s="11"/>
      <c r="J10" s="11"/>
      <c r="K10" s="11"/>
      <c r="L10" s="11">
        <v>1</v>
      </c>
      <c r="M10" s="11"/>
      <c r="N10" s="11"/>
      <c r="O10" s="11"/>
      <c r="P10" s="11">
        <v>1</v>
      </c>
      <c r="Q10" s="11"/>
      <c r="R10" s="11"/>
      <c r="S10" s="11"/>
      <c r="T10" s="11">
        <v>1</v>
      </c>
      <c r="U10" s="11">
        <v>1</v>
      </c>
      <c r="V10" s="11">
        <v>1</v>
      </c>
      <c r="W10" s="11"/>
      <c r="X10" s="11"/>
      <c r="Y10" s="11"/>
      <c r="Z10" s="11">
        <v>1</v>
      </c>
      <c r="AA10" s="11"/>
      <c r="AB10" s="11"/>
      <c r="AC10" s="11">
        <v>1</v>
      </c>
      <c r="AD10" s="11">
        <v>1</v>
      </c>
      <c r="AE10" s="11">
        <v>1</v>
      </c>
      <c r="AF10" s="11">
        <v>1</v>
      </c>
      <c r="AG10" s="11"/>
      <c r="AH10" s="11"/>
      <c r="AI10" s="11"/>
      <c r="AJ10" s="11">
        <v>1</v>
      </c>
      <c r="AK10" s="11">
        <v>1</v>
      </c>
      <c r="AL10" s="11">
        <v>1</v>
      </c>
      <c r="AM10" s="11">
        <v>1</v>
      </c>
      <c r="AN10" s="11"/>
      <c r="AO10" s="11"/>
      <c r="AP10" s="11"/>
      <c r="AQ10" s="11"/>
      <c r="AR10" s="11">
        <v>1</v>
      </c>
      <c r="AS10" s="11">
        <v>1</v>
      </c>
      <c r="AT10" s="11">
        <v>1</v>
      </c>
      <c r="AU10" s="11"/>
      <c r="AV10" s="11"/>
      <c r="AW10" s="11"/>
      <c r="AX10" s="11"/>
      <c r="AY10" s="11"/>
      <c r="AZ10" s="11">
        <v>1</v>
      </c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>
        <v>1</v>
      </c>
      <c r="BR10" s="11"/>
      <c r="BS10" s="11"/>
      <c r="BT10" s="11"/>
      <c r="BU10" s="11"/>
      <c r="BV10" s="11"/>
      <c r="BW10" s="11">
        <v>1</v>
      </c>
      <c r="BX10" s="11"/>
      <c r="BY10" s="11">
        <v>1</v>
      </c>
      <c r="BZ10" s="11"/>
      <c r="CA10" s="11"/>
      <c r="CB10" s="11"/>
      <c r="CC10" s="11"/>
      <c r="CD10" s="11"/>
      <c r="CE10" s="11"/>
      <c r="CF10" s="12"/>
      <c r="CH10" s="13" t="str">
        <f>CONCATENATE("  0x",O51,", 0x",P51,", 0x",Q51,", 0x",R51,", 0x",S51,", 0x",T51,", 0x",U51,", 0x",V51,", 0x",W51,", 0x",X51,", 0x",Y51,", 0x",Z51,", 0x",AA51,", 0x",AB51,",")</f>
        <v xml:space="preserve">  0x01, 0x02, 0x00, 0x00, 0x01, 0x02, 0x02, 0x02, 0x01, 0x00, 0x00, 0x03, 0x00, 0x00,</v>
      </c>
      <c r="CW10" s="10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2"/>
    </row>
    <row r="11" spans="1:184" ht="16.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2"/>
      <c r="CH11" s="13" t="str">
        <f>CONCATENATE("  0x",AC51,", 0x",AD51,", 0x",AE51,", 0x",AF51,", 0x",AG51,", 0x",AH51,", 0x",AI51,", 0x",AJ51,", 0x",AK51,", 0x",AL51,", 0x",AM51,", 0x",AN51,", 0x",AO51,", 0x",AP51,",")</f>
        <v xml:space="preserve">  0x03, 0x02, 0x02, 0x02, 0x01, 0x00, 0x80, 0x43, 0x42, 0x22, 0x22, 0xB1, 0x90, 0x90,</v>
      </c>
      <c r="CW11" s="10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2"/>
    </row>
    <row r="12" spans="1:184" ht="16.5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2"/>
      <c r="CH12" s="13" t="str">
        <f>CONCATENATE("  0x",AQ51,", 0x",AR51,", 0x",AS51,", 0x",AT51,", 0x",AU51,", 0x",AV51,", 0x",AW51,", 0x",AX51,", 0x",AY51,", 0x",AZ51,", 0x",BA51,", 0x",BB51,", 0x",BC51,", 0x",BD51,",")</f>
        <v xml:space="preserve">  0x91, 0x92, 0x32, 0x22, 0x21, 0x40, 0x40, 0x80, 0x00, 0x03, 0x00, 0x00, 0x00, 0x00,</v>
      </c>
      <c r="CW12" s="10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>
        <v>1</v>
      </c>
      <c r="EK12" s="11">
        <v>1</v>
      </c>
      <c r="EL12" s="11">
        <v>1</v>
      </c>
      <c r="EM12" s="11">
        <v>1</v>
      </c>
      <c r="EN12" s="11">
        <v>1</v>
      </c>
      <c r="EO12" s="11">
        <v>1</v>
      </c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2"/>
    </row>
    <row r="13" spans="1:184" ht="16.5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>
        <v>1</v>
      </c>
      <c r="AO13" s="11">
        <v>1</v>
      </c>
      <c r="AP13" s="11">
        <v>1</v>
      </c>
      <c r="AQ13" s="11">
        <v>1</v>
      </c>
      <c r="AR13" s="11">
        <v>1</v>
      </c>
      <c r="AS13" s="11">
        <v>1</v>
      </c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2"/>
      <c r="CH13" s="13" t="str">
        <f>CONCATENATE("  0x",BE51,", 0x",BF51,", 0x",BG51,", 0x",BH51,", 0x",BI51,", 0x",BJ51,", 0x",BK51,", 0x",BL51,", 0x",BM51,", 0x",BN51,", 0x",BO51,", 0x",BP51,", 0x",BQ51,", 0x",BR51,",")</f>
        <v xml:space="preserve">  0x00, 0x00, 0x00, 0x00, 0x00, 0x01, 0x02, 0x01, 0x00, 0x00, 0x00, 0x00, 0x03, 0x00,</v>
      </c>
      <c r="CW13" s="10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>
        <v>1</v>
      </c>
      <c r="EI13" s="11">
        <v>1</v>
      </c>
      <c r="EJ13" s="11">
        <v>1</v>
      </c>
      <c r="EK13" s="11"/>
      <c r="EL13" s="11"/>
      <c r="EM13" s="11"/>
      <c r="EN13" s="11"/>
      <c r="EO13" s="11">
        <v>1</v>
      </c>
      <c r="EP13" s="11">
        <v>1</v>
      </c>
      <c r="EQ13" s="11">
        <v>1</v>
      </c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2"/>
    </row>
    <row r="14" spans="1:184" ht="16.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>
        <v>1</v>
      </c>
      <c r="AM14" s="11">
        <v>1</v>
      </c>
      <c r="AN14" s="11">
        <v>1</v>
      </c>
      <c r="AO14" s="11"/>
      <c r="AP14" s="11"/>
      <c r="AQ14" s="11"/>
      <c r="AR14" s="11"/>
      <c r="AS14" s="11">
        <v>1</v>
      </c>
      <c r="AT14" s="11">
        <v>1</v>
      </c>
      <c r="AU14" s="11">
        <v>1</v>
      </c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2"/>
      <c r="CH14" s="13" t="str">
        <f>CONCATENATE("  0x",BS51,", 0x",BT51,", 0x",BU51,", 0x",BV51,", 0x",BW51,", 0x",BX51,", 0x",BY51,", 0x",BZ51,", 0x",CA51,", 0x",CB51,", 0x",CC51,", 0x",CD51,", 0x",CE51,", 0x",CF51,",")</f>
        <v xml:space="preserve">  0x00, 0x00, 0x00, 0x00, 0x03, 0x01, 0x02, 0x00, 0x00, 0x00, 0x00, 0x00, 0x00, 0x00,</v>
      </c>
      <c r="CW14" s="10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>
        <v>1</v>
      </c>
      <c r="EG14" s="11">
        <v>1</v>
      </c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>
        <v>1</v>
      </c>
      <c r="ES14" s="11">
        <v>1</v>
      </c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2"/>
    </row>
    <row r="15" spans="1:184" ht="16.5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>
        <v>1</v>
      </c>
      <c r="AK15" s="11">
        <v>1</v>
      </c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>
        <v>1</v>
      </c>
      <c r="AW15" s="11">
        <v>1</v>
      </c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2"/>
      <c r="CH15" s="13" t="str">
        <f>CONCATENATE("  0x",A52,", 0x",B52,", 0x",C52,", 0x",D52,", 0x",E52,", 0x",F52,", 0x",G52,", 0x",H52,", 0x",I52,", 0x",J52,", 0x",K52,", 0x",L52,", 0x",M52,", 0x",N52,",")</f>
        <v xml:space="preserve">  0x00, 0x00, 0x00, 0x00, 0x00, 0x00, 0x00, 0x00, 0x00, 0x00, 0x00, 0x00, 0x00, 0x00,</v>
      </c>
      <c r="CW15" s="10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>
        <v>1</v>
      </c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>
        <v>1</v>
      </c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2"/>
    </row>
    <row r="16" spans="1:184" ht="16.5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>
        <v>1</v>
      </c>
      <c r="AJ16" s="11"/>
      <c r="AK16" s="11"/>
      <c r="AL16" s="11"/>
      <c r="AM16" s="11"/>
      <c r="AN16" s="11">
        <v>1</v>
      </c>
      <c r="AO16" s="11">
        <v>1</v>
      </c>
      <c r="AP16" s="11">
        <v>1</v>
      </c>
      <c r="AQ16" s="11">
        <v>1</v>
      </c>
      <c r="AR16" s="11">
        <v>1</v>
      </c>
      <c r="AS16" s="11"/>
      <c r="AT16" s="11"/>
      <c r="AU16" s="11"/>
      <c r="AV16" s="11"/>
      <c r="AW16" s="11"/>
      <c r="AX16" s="11">
        <v>1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2"/>
      <c r="CH16" s="13" t="str">
        <f>CONCATENATE("  0x",O52,", 0x",P52,", 0x",Q52,", 0x",R52,", 0x",S52,", 0x",T52,", 0x",U52,", 0x",V52,", 0x",W52,", 0x",X52,", 0x",Y52,", 0x",Z52,", 0x",AA52,", 0x",AB52,",")</f>
        <v xml:space="preserve">  0x00, 0x00, 0x00, 0x00, 0x00, 0x00, 0x00, 0x00, 0x00, 0x00, 0x00, 0x00, 0x00, 0x00,</v>
      </c>
      <c r="CW16" s="10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>
        <v>1</v>
      </c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>
        <v>1</v>
      </c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2"/>
    </row>
    <row r="17" spans="1:184" ht="16.5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>
        <v>1</v>
      </c>
      <c r="AI17" s="11"/>
      <c r="AJ17" s="11"/>
      <c r="AK17" s="11"/>
      <c r="AL17" s="11">
        <v>1</v>
      </c>
      <c r="AM17" s="11">
        <v>1</v>
      </c>
      <c r="AN17" s="11">
        <v>1</v>
      </c>
      <c r="AO17" s="11"/>
      <c r="AP17" s="11"/>
      <c r="AQ17" s="11"/>
      <c r="AR17" s="11">
        <v>1</v>
      </c>
      <c r="AS17" s="11">
        <v>1</v>
      </c>
      <c r="AT17" s="11">
        <v>1</v>
      </c>
      <c r="AU17" s="11"/>
      <c r="AV17" s="11"/>
      <c r="AW17" s="11"/>
      <c r="AX17" s="11"/>
      <c r="AY17" s="11">
        <v>1</v>
      </c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2"/>
      <c r="CH17" s="13" t="str">
        <f>CONCATENATE("  0x",AC52,", 0x",AD52,", 0x",AE52,", 0x",AF52,", 0x",AG52,", 0x",AH52,", 0x",AI52,", 0x",AJ52,", 0x",AK52,", 0x",AL52,", 0x",AM52,", 0x",AN52,", 0x",AO52,", 0x",AP52,",")</f>
        <v xml:space="preserve">  0x00, 0x00, 0xC0, 0x38, 0x06, 0x61, 0x10, 0x52, 0x52, 0x03, 0x01, 0x01, 0x00, 0x00,</v>
      </c>
      <c r="CW17" s="10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>
        <v>1</v>
      </c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>
        <v>1</v>
      </c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2"/>
    </row>
    <row r="18" spans="1:184" ht="16.5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>
        <v>1</v>
      </c>
      <c r="AH18" s="11"/>
      <c r="AI18" s="11"/>
      <c r="AJ18" s="11">
        <v>1</v>
      </c>
      <c r="AK18" s="11">
        <v>1</v>
      </c>
      <c r="AL18" s="11">
        <v>1</v>
      </c>
      <c r="AM18" s="11"/>
      <c r="AN18" s="11"/>
      <c r="AO18" s="11"/>
      <c r="AP18" s="11"/>
      <c r="AQ18" s="11"/>
      <c r="AR18" s="11"/>
      <c r="AS18" s="11"/>
      <c r="AT18" s="11">
        <v>1</v>
      </c>
      <c r="AU18" s="11">
        <v>1</v>
      </c>
      <c r="AV18" s="11">
        <v>1</v>
      </c>
      <c r="AW18" s="11"/>
      <c r="AX18" s="11"/>
      <c r="AY18" s="11"/>
      <c r="AZ18" s="11">
        <v>1</v>
      </c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2"/>
      <c r="CH18" s="13" t="str">
        <f>CONCATENATE("  0x",AQ52,", 0x",AR52,", 0x",AS52,", 0x",AT52,", 0x",AU52,", 0x",AV52,", 0x",AW52,", 0x",AX52,", 0x",AY52,", 0x",AZ52,", 0x",BA52,", 0x",BB52,", 0x",BC52,", 0x",BD52,",")</f>
        <v xml:space="preserve">  0x00, 0x01, 0x01, 0x03, 0x02, 0x52, 0x50, 0x10, 0x61, 0x06, 0x38, 0xE0, 0x00, 0x00,</v>
      </c>
      <c r="CW18" s="10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>
        <v>1</v>
      </c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>
        <v>1</v>
      </c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2"/>
    </row>
    <row r="19" spans="1:184" ht="16.5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>
        <v>1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>
        <v>1</v>
      </c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2"/>
      <c r="CH19" s="13" t="str">
        <f>CONCATENATE("  0x",BE52,", 0x",BF52,", 0x",BG52,", 0x",BH52,", 0x",BI52,", 0x",BJ52,", 0x",BK52,", 0x",BL52,", 0x",BM52,", 0x",BN52,", 0x",BO52,", 0x",BP52,", 0x",BQ52,", 0x",BR52,",")</f>
        <v xml:space="preserve">  0x00, 0x00, 0x00, 0x00, 0x00, 0x00, 0x00, 0x00, 0x00, 0x00, 0x00, 0x00, 0x00, 0x00,</v>
      </c>
      <c r="CW19" s="10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>
        <v>1</v>
      </c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>
        <v>1</v>
      </c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2"/>
    </row>
    <row r="20" spans="1:184" ht="16.5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>
        <v>1</v>
      </c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>
        <v>1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2"/>
      <c r="CH20" s="13" t="str">
        <f>CONCATENATE("  0x",BS52,", 0x",BT52,", 0x",BU52,", 0x",BV52,", 0x",BW52,", 0x",BX52,", 0x",BY52,", 0x",BZ52,", 0x",CA52,", 0x",CB52,", 0x",CC52,", 0x",CD52,", 0x",CE52,", 0x",CF52,",")</f>
        <v xml:space="preserve">  0x00, 0x00, 0x00, 0x00, 0x00, 0x00, 0x00, 0x00, 0x00, 0x00, 0x00, 0x00, 0x00, 0x00,</v>
      </c>
      <c r="CW20" s="10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>
        <v>1</v>
      </c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>
        <v>1</v>
      </c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2"/>
    </row>
    <row r="21" spans="1:184" ht="16.5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>
        <v>1</v>
      </c>
      <c r="AG21" s="11"/>
      <c r="AH21" s="11"/>
      <c r="AI21" s="11">
        <v>1</v>
      </c>
      <c r="AJ21" s="11">
        <v>1</v>
      </c>
      <c r="AK21" s="11">
        <v>1</v>
      </c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>
        <v>1</v>
      </c>
      <c r="AW21" s="11">
        <v>1</v>
      </c>
      <c r="AX21" s="11">
        <v>1</v>
      </c>
      <c r="AY21" s="11"/>
      <c r="AZ21" s="11"/>
      <c r="BA21" s="11">
        <v>1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2"/>
      <c r="CH21" s="13" t="str">
        <f>CONCATENATE("  0x",A53,", 0x",B53,", 0x",C53,", 0x",D53,", 0x",E53,", 0x",F53,", 0x",G53,", 0x",H53,", 0x",I53,", 0x",J53,", 0x",K53,", 0x",L53,", 0x",M53,", 0x",N53,",")</f>
        <v xml:space="preserve">  0x00, 0x00, 0x00, 0x00, 0x00, 0x00, 0x00, 0x00, 0x00, 0x00, 0x00, 0x00, 0x00, 0x00,</v>
      </c>
      <c r="CW21" s="10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>
        <v>1</v>
      </c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>
        <v>1</v>
      </c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2"/>
    </row>
    <row r="22" spans="1:184" ht="16.5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>
        <v>1</v>
      </c>
      <c r="AG22" s="11"/>
      <c r="AH22" s="11">
        <v>1</v>
      </c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>
        <v>1</v>
      </c>
      <c r="AZ22" s="11"/>
      <c r="BA22" s="11">
        <v>1</v>
      </c>
      <c r="BB22" s="11">
        <v>1</v>
      </c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2"/>
      <c r="CH22" s="13" t="str">
        <f>CONCATENATE("  0x",O53,", 0x",P53,", 0x",Q53,", 0x",R53,", 0x",S53,", 0x",T53,", 0x",U53,", 0x",V53,", 0x",W53,", 0x",X53,", 0x",Y53,", 0x",Z53,", 0x",AA53,", 0x",AB53,",")</f>
        <v xml:space="preserve">  0x00, 0x00, 0x00, 0x00, 0x00, 0x00, 0x00, 0x00, 0x00, 0x00, 0x00, 0x00, 0x00, 0x00,</v>
      </c>
      <c r="CW22" s="10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>
        <v>1</v>
      </c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>
        <v>1</v>
      </c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2"/>
    </row>
    <row r="23" spans="1:184" ht="16.5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>
        <v>1</v>
      </c>
      <c r="AF23" s="11"/>
      <c r="AG23" s="11"/>
      <c r="AH23" s="11">
        <v>1</v>
      </c>
      <c r="AI23" s="11"/>
      <c r="AJ23" s="11">
        <v>1</v>
      </c>
      <c r="AK23" s="11">
        <v>1</v>
      </c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>
        <v>1</v>
      </c>
      <c r="AW23" s="11">
        <v>1</v>
      </c>
      <c r="AX23" s="11"/>
      <c r="AY23" s="11">
        <v>1</v>
      </c>
      <c r="AZ23" s="11"/>
      <c r="BA23" s="11"/>
      <c r="BB23" s="11">
        <v>1</v>
      </c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2"/>
      <c r="CH23" s="13" t="str">
        <f>CONCATENATE("  0x",AC53,", 0x",AD53,", 0x",AE53,", 0x",AF53,", 0x",AG53,", 0x",AH53,", 0x",AI53,", 0x",AJ53,", 0x",AK53,", 0x",AL53,", 0x",AM53,", 0x",AN53,", 0x",AO53,", 0x",AP53,",")</f>
        <v xml:space="preserve">  0x00, 0x00, 0xFF, 0x02, 0x42, 0x22, 0xF2, 0x22, 0x32, 0x22, 0xB2, 0xA2, 0x32, 0x23,</v>
      </c>
      <c r="CW23" s="10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>
        <v>1</v>
      </c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>
        <v>1</v>
      </c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2"/>
    </row>
    <row r="24" spans="1:184" ht="16.5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>
        <v>1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>
        <v>1</v>
      </c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2"/>
      <c r="CH24" s="13" t="str">
        <f>CONCATENATE("  0x",AQ53,", 0x",AR53,", 0x",AS53,", 0x",AT53,", 0x",AU53,", 0x",AV53,", 0x",AW53,", 0x",AX53,", 0x",AY53,", 0x",AZ53,", 0x",BA53,", 0x",BB53,", 0x",BC53,", 0x",BD53,",")</f>
        <v xml:space="preserve">  0x32, 0x22, 0x32, 0x22, 0x32, 0x22, 0x32, 0xE2, 0x22, 0x92, 0x02, 0xFF, 0x00, 0x00,</v>
      </c>
      <c r="CW24" s="10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>
        <v>1</v>
      </c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>
        <v>1</v>
      </c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2"/>
    </row>
    <row r="25" spans="1:184" ht="16.5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>
        <v>1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 t="s">
        <v>181</v>
      </c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>
        <v>1</v>
      </c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2"/>
      <c r="CH25" s="13" t="str">
        <f>CONCATENATE("  0x",BE53,", 0x",BF53,", 0x",BG53,", 0x",BH53,", 0x",BI53,", 0x",BJ53,", 0x",BK53,", 0x",BL53,", 0x",BM53,", 0x",BN53,", 0x",BO53,", 0x",BP53,", 0x",BQ53,", 0x",BR53,",")</f>
        <v xml:space="preserve">  0x00, 0x00, 0x00, 0x00, 0x00, 0x00, 0x00, 0x00, 0x00, 0x00, 0x00, 0x00, 0x00, 0x00,</v>
      </c>
      <c r="CW25" s="10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>
        <v>1</v>
      </c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>
        <v>1</v>
      </c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2"/>
    </row>
    <row r="26" spans="1:184" ht="16.5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>
        <v>1</v>
      </c>
      <c r="AF26" s="11">
        <v>1</v>
      </c>
      <c r="AG26" s="11">
        <v>1</v>
      </c>
      <c r="AH26" s="11">
        <v>1</v>
      </c>
      <c r="AI26" s="11">
        <v>1</v>
      </c>
      <c r="AJ26" s="11">
        <v>1</v>
      </c>
      <c r="AK26" s="11">
        <v>1</v>
      </c>
      <c r="AL26" s="11">
        <v>1</v>
      </c>
      <c r="AM26" s="11">
        <v>1</v>
      </c>
      <c r="AN26" s="11">
        <v>1</v>
      </c>
      <c r="AO26" s="11">
        <v>1</v>
      </c>
      <c r="AP26" s="11">
        <v>1</v>
      </c>
      <c r="AQ26" s="11">
        <v>1</v>
      </c>
      <c r="AR26" s="11">
        <v>1</v>
      </c>
      <c r="AS26" s="11">
        <v>1</v>
      </c>
      <c r="AT26" s="11">
        <v>1</v>
      </c>
      <c r="AU26" s="11">
        <v>1</v>
      </c>
      <c r="AV26" s="11">
        <v>1</v>
      </c>
      <c r="AW26" s="11">
        <v>1</v>
      </c>
      <c r="AX26" s="11">
        <v>1</v>
      </c>
      <c r="AY26" s="11">
        <v>1</v>
      </c>
      <c r="AZ26" s="11">
        <v>1</v>
      </c>
      <c r="BA26" s="11">
        <v>1</v>
      </c>
      <c r="BB26" s="11">
        <v>1</v>
      </c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2"/>
      <c r="CH26" s="13" t="str">
        <f>CONCATENATE("  0x",BS53,", 0x",BT53,", 0x",BU53,", 0x",BV53,", 0x",BW53,", 0x",BX53,", 0x",BY53,", 0x",BZ53,", 0x",CA53,", 0x",CB53,", 0x",CC53,", 0x",CD53,", 0x",CE53,", 0x",CF53,",")</f>
        <v xml:space="preserve">  0x00, 0x00, 0x00, 0x00, 0x00, 0x00, 0x00, 0x00, 0x00, 0x00, 0x00, 0x00, 0x00, 0x00,</v>
      </c>
      <c r="CW26" s="10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>
        <v>1</v>
      </c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>
        <v>1</v>
      </c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2"/>
    </row>
    <row r="27" spans="1:184" ht="16.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>
        <v>1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>
        <v>1</v>
      </c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2"/>
      <c r="CH27" s="13" t="str">
        <f>CONCATENATE("  0x",A54,", 0x",B54,", 0x",C54,", 0x",D54,", 0x",E54,", 0x",F54,", 0x",G54,", 0x",H54,", 0x",I54,", 0x",J54,", 0x",K54,", 0x",L54,", 0x",M54,", 0x",N54,",")</f>
        <v xml:space="preserve">  0x00, 0x00, 0x00, 0x00, 0x00, 0x00, 0x00, 0x00, 0x00, 0x00, 0x00, 0x00, 0x00, 0x00,</v>
      </c>
      <c r="CW27" s="10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>
        <v>1</v>
      </c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>
        <v>1</v>
      </c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2"/>
    </row>
    <row r="28" spans="1:184" ht="16.5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>
        <v>1</v>
      </c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>
        <v>1</v>
      </c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2"/>
      <c r="CH28" s="13" t="str">
        <f>CONCATENATE("  0x",O54,", 0x",P54,", 0x",Q54,", 0x",R54,", 0x",S54,", 0x",T54,", 0x",U54,", 0x",V54,", 0x",W54,", 0x",X54,", 0x",Y54,", 0x",Z54,", 0x",AA54,", 0x",AB54,",")</f>
        <v xml:space="preserve">  0x00, 0x00, 0x00, 0x00, 0x00, 0x00, 0x00, 0x00, 0x00, 0x00, 0x00, 0x80, 0x80, 0x80,</v>
      </c>
      <c r="CW28" s="10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>
        <v>1</v>
      </c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>
        <v>1</v>
      </c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2"/>
    </row>
    <row r="29" spans="1:184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>
        <v>1</v>
      </c>
      <c r="AF29" s="11"/>
      <c r="AG29" s="11"/>
      <c r="AH29" s="11"/>
      <c r="AI29" s="11">
        <v>1</v>
      </c>
      <c r="AJ29" s="11"/>
      <c r="AK29" s="11">
        <v>1</v>
      </c>
      <c r="AL29" s="11"/>
      <c r="AM29" s="11">
        <v>1</v>
      </c>
      <c r="AN29" s="11"/>
      <c r="AO29" s="11">
        <v>1</v>
      </c>
      <c r="AP29" s="11"/>
      <c r="AQ29" s="11">
        <v>1</v>
      </c>
      <c r="AR29" s="11"/>
      <c r="AS29" s="11">
        <v>1</v>
      </c>
      <c r="AT29" s="11"/>
      <c r="AU29" s="11">
        <v>1</v>
      </c>
      <c r="AV29" s="11"/>
      <c r="AW29" s="11">
        <v>1</v>
      </c>
      <c r="AX29" s="11"/>
      <c r="AY29" s="11"/>
      <c r="AZ29" s="11">
        <v>1</v>
      </c>
      <c r="BA29" s="11"/>
      <c r="BB29" s="11">
        <v>1</v>
      </c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2"/>
      <c r="CH29" s="13" t="str">
        <f>CONCATENATE("  0x",AC54,", 0x",AD54,", 0x",AE54,", 0x",AF54,", 0x",AG54,", 0x",AH54,", 0x",AI54,", 0x",AJ54,", 0x",AK54,", 0x",AL54,", 0x",AM54,", 0x",AN54,", 0x",AO54,", 0x",AP54,",")</f>
        <v xml:space="preserve">  0x80, 0x00, 0xFF, 0x00, 0x92, 0x49, 0xFF, 0x00, 0x00, 0x00, 0x00, 0xC0, 0x21, 0x12,</v>
      </c>
      <c r="CW29" s="10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>
        <v>1</v>
      </c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>
        <v>1</v>
      </c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2"/>
    </row>
    <row r="30" spans="1:184" ht="16.5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>
        <v>1</v>
      </c>
      <c r="AF30" s="11"/>
      <c r="AG30" s="11"/>
      <c r="AH30" s="11">
        <v>1</v>
      </c>
      <c r="AI30" s="11">
        <v>1</v>
      </c>
      <c r="AJ30" s="11">
        <v>1</v>
      </c>
      <c r="AK30" s="11">
        <v>1</v>
      </c>
      <c r="AL30" s="11">
        <v>1</v>
      </c>
      <c r="AM30" s="11">
        <v>1</v>
      </c>
      <c r="AN30" s="11">
        <v>1</v>
      </c>
      <c r="AO30" s="11">
        <v>1</v>
      </c>
      <c r="AP30" s="11">
        <v>1</v>
      </c>
      <c r="AQ30" s="11">
        <v>1</v>
      </c>
      <c r="AR30" s="11">
        <v>1</v>
      </c>
      <c r="AS30" s="11">
        <v>1</v>
      </c>
      <c r="AT30" s="11">
        <v>1</v>
      </c>
      <c r="AU30" s="11">
        <v>1</v>
      </c>
      <c r="AV30" s="11">
        <v>1</v>
      </c>
      <c r="AW30" s="11">
        <v>1</v>
      </c>
      <c r="AX30" s="11">
        <v>1</v>
      </c>
      <c r="AY30" s="11">
        <v>1</v>
      </c>
      <c r="AZ30" s="11"/>
      <c r="BA30" s="11"/>
      <c r="BB30" s="11">
        <v>1</v>
      </c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2"/>
      <c r="CH30" s="13" t="str">
        <f>CONCATENATE("  0x",AQ54,", 0x",AR54,", 0x",AS54,", 0x",AT54,", 0x",AU54,", 0x",AV54,", 0x",AW54,", 0x",AX54,", 0x",AY54,", 0x",AZ54,", 0x",BA54,", 0x",BB54,", 0x",BC54,", 0x",BD54,",")</f>
        <v xml:space="preserve">  0x0C, 0x30, 0xC0, 0x80, 0x80, 0x00, 0x00, 0xFF, 0x49, 0x24, 0x00, 0xFF, 0x00, 0x80,</v>
      </c>
      <c r="CW30" s="10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>
        <v>1</v>
      </c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>
        <v>1</v>
      </c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2"/>
    </row>
    <row r="31" spans="1:184" ht="16.5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>
        <v>1</v>
      </c>
      <c r="AF31" s="11"/>
      <c r="AG31" s="11">
        <v>1</v>
      </c>
      <c r="AH31" s="11"/>
      <c r="AI31" s="11">
        <v>1</v>
      </c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>
        <v>1</v>
      </c>
      <c r="AY31" s="11"/>
      <c r="AZ31" s="11"/>
      <c r="BA31" s="11"/>
      <c r="BB31" s="11">
        <v>1</v>
      </c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2"/>
      <c r="CH31" s="13" t="str">
        <f>CONCATENATE("  0x",BE54,", 0x",BF54,", 0x",BG54,", 0x",BH54,", 0x",BI54,", 0x",BJ54,", 0x",BK54,", 0x",BL54,", 0x",BM54,", 0x",BN54,", 0x",BO54,", 0x",BP54,", 0x",BQ54,", 0x",BR54,",")</f>
        <v xml:space="preserve">  0x80, 0x80, 0x80, 0x00, 0x00, 0x00, 0x00, 0x00, 0x00, 0x00, 0x00, 0x00, 0x00, 0x00,</v>
      </c>
      <c r="CW31" s="10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>
        <v>1</v>
      </c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>
        <v>1</v>
      </c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2"/>
    </row>
    <row r="32" spans="1:184" ht="16.5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>
        <v>1</v>
      </c>
      <c r="AF32" s="11"/>
      <c r="AG32" s="11"/>
      <c r="AH32" s="11"/>
      <c r="AI32" s="11">
        <v>1</v>
      </c>
      <c r="AJ32" s="11"/>
      <c r="AK32" s="11"/>
      <c r="AL32" s="11"/>
      <c r="AM32" s="11">
        <v>1</v>
      </c>
      <c r="AN32" s="11">
        <v>1</v>
      </c>
      <c r="AO32" s="11"/>
      <c r="AP32" s="11"/>
      <c r="AQ32" s="11"/>
      <c r="AR32" s="11"/>
      <c r="AS32" s="11"/>
      <c r="AT32" s="11"/>
      <c r="AU32" s="11"/>
      <c r="AV32" s="11"/>
      <c r="AW32" s="11"/>
      <c r="AX32" s="11">
        <v>1</v>
      </c>
      <c r="AY32" s="11"/>
      <c r="AZ32" s="11">
        <v>1</v>
      </c>
      <c r="BA32" s="11"/>
      <c r="BB32" s="11">
        <v>1</v>
      </c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2"/>
      <c r="CH32" s="13" t="str">
        <f>CONCATENATE("  0x",BS54,", 0x",BT54,", 0x",BU54,", 0x",BV54,", 0x",BW54,", 0x",BX54,", 0x",BY54,", 0x",BZ54,", 0x",CA54,", 0x",CB54,", 0x",CC54,", 0x",CD54,", 0x",CE54,", 0x",CF54,",")</f>
        <v xml:space="preserve">  0x00, 0x00, 0x00, 0x00, 0x00, 0x00, 0x00, 0x00, 0x00, 0x00, 0x00, 0x00, 0x00, 0x00,</v>
      </c>
      <c r="CW32" s="10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>
        <v>1</v>
      </c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>
        <v>1</v>
      </c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2"/>
    </row>
    <row r="33" spans="1:184" ht="16.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>
        <v>1</v>
      </c>
      <c r="AF33" s="11"/>
      <c r="AG33" s="11"/>
      <c r="AH33" s="11">
        <v>1</v>
      </c>
      <c r="AI33" s="11">
        <v>1</v>
      </c>
      <c r="AJ33" s="11"/>
      <c r="AK33" s="11"/>
      <c r="AL33" s="11"/>
      <c r="AM33" s="11"/>
      <c r="AN33" s="11"/>
      <c r="AO33" s="11">
        <v>1</v>
      </c>
      <c r="AP33" s="11"/>
      <c r="AQ33" s="11"/>
      <c r="AR33" s="11"/>
      <c r="AS33" s="11"/>
      <c r="AT33" s="11"/>
      <c r="AU33" s="11"/>
      <c r="AV33" s="11"/>
      <c r="AW33" s="11"/>
      <c r="AX33" s="11">
        <v>1</v>
      </c>
      <c r="AY33" s="11">
        <v>1</v>
      </c>
      <c r="AZ33" s="11"/>
      <c r="BA33" s="11"/>
      <c r="BB33" s="11">
        <v>1</v>
      </c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2"/>
      <c r="CH33" s="13" t="str">
        <f>CONCATENATE("  0x",A55,", 0x",B55,", 0x",C55,", 0x",D55,", 0x",E55,", 0x",F55,", 0x",G55,", 0x",H55,", 0x",I55,", 0x",J55,", 0x",K55,", 0x",L55,", 0x",M55,", 0x",N55,",")</f>
        <v xml:space="preserve">  0x00, 0x00, 0x00, 0x00, 0x00, 0x00, 0x00, 0x00, 0x00, 0x00, 0x00, 0x00, 0x00, 0x00,</v>
      </c>
      <c r="CW33" s="10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>
        <v>1</v>
      </c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>
        <v>1</v>
      </c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2"/>
    </row>
    <row r="34" spans="1:184" ht="16.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>
        <v>1</v>
      </c>
      <c r="AF34" s="11"/>
      <c r="AG34" s="11">
        <v>1</v>
      </c>
      <c r="AH34" s="11"/>
      <c r="AI34" s="11">
        <v>1</v>
      </c>
      <c r="AJ34" s="11"/>
      <c r="AK34" s="11"/>
      <c r="AL34" s="11"/>
      <c r="AM34" s="11"/>
      <c r="AN34" s="11"/>
      <c r="AO34" s="11"/>
      <c r="AP34" s="11">
        <v>1</v>
      </c>
      <c r="AQ34" s="11"/>
      <c r="AR34" s="11"/>
      <c r="AS34" s="11"/>
      <c r="AT34" s="11"/>
      <c r="AU34" s="11"/>
      <c r="AV34" s="11"/>
      <c r="AW34" s="11"/>
      <c r="AX34" s="11">
        <v>1</v>
      </c>
      <c r="AY34" s="11"/>
      <c r="AZ34" s="11"/>
      <c r="BA34" s="11"/>
      <c r="BB34" s="11">
        <v>1</v>
      </c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2"/>
      <c r="CH34" s="13" t="str">
        <f>CONCATENATE("  0x",O55,", 0x",P55,", 0x",Q55,", 0x",R55,", 0x",S55,", 0x",T55,", 0x",U55,", 0x",V55,", 0x",W55,", 0x",X55,", 0x",Y55,", 0x",Z55,", 0x",AA55,", 0x",AB55,",")</f>
        <v xml:space="preserve">  0x00, 0x00, 0x00, 0x00, 0x00, 0x00, 0x00, 0x00, 0x00, 0x00, 0x3F, 0x40, 0x40, 0x40,</v>
      </c>
      <c r="CW34" s="10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>
        <v>1</v>
      </c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>
        <v>1</v>
      </c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2"/>
    </row>
    <row r="35" spans="1:184" ht="16.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>
        <v>1</v>
      </c>
      <c r="AF35" s="11"/>
      <c r="AG35" s="11"/>
      <c r="AH35" s="11"/>
      <c r="AI35" s="11">
        <v>1</v>
      </c>
      <c r="AJ35" s="11"/>
      <c r="AK35" s="11"/>
      <c r="AL35" s="11"/>
      <c r="AM35" s="11"/>
      <c r="AN35" s="11"/>
      <c r="AO35" s="11"/>
      <c r="AP35" s="11"/>
      <c r="AQ35" s="11">
        <v>1</v>
      </c>
      <c r="AR35" s="11"/>
      <c r="AS35" s="11"/>
      <c r="AT35" s="11"/>
      <c r="AU35" s="11"/>
      <c r="AV35" s="11"/>
      <c r="AW35" s="11"/>
      <c r="AX35" s="11">
        <v>1</v>
      </c>
      <c r="AY35" s="11"/>
      <c r="AZ35" s="11">
        <v>1</v>
      </c>
      <c r="BA35" s="11"/>
      <c r="BB35" s="11">
        <v>1</v>
      </c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2"/>
      <c r="CH35" s="13" t="str">
        <f>CONCATENATE("  0x",AC55,", 0x",AD55,", 0x",AE55,", 0x",AF55,", 0x",AG55,", 0x",AH55,", 0x",AI55,", 0x",AJ55,", 0x",AK55,", 0x",AL55,", 0x",AM55,", 0x",AN55,", 0x",AO55,", 0x",AP55,",")</f>
        <v xml:space="preserve">  0x5E, 0x0C, 0x1F, 0x10, 0x14, 0x12, 0x13, 0x16, 0x12, 0x16, 0x12, 0x16, 0x12, 0x16,</v>
      </c>
      <c r="CW35" s="10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>
        <v>1</v>
      </c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>
        <v>1</v>
      </c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2"/>
    </row>
    <row r="36" spans="1:184" ht="16.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>
        <v>1</v>
      </c>
      <c r="AF36" s="11"/>
      <c r="AG36" s="11"/>
      <c r="AH36" s="11">
        <v>1</v>
      </c>
      <c r="AI36" s="11">
        <v>1</v>
      </c>
      <c r="AJ36" s="11"/>
      <c r="AK36" s="11"/>
      <c r="AL36" s="11"/>
      <c r="AM36" s="11"/>
      <c r="AN36" s="11"/>
      <c r="AO36" s="11"/>
      <c r="AP36" s="11"/>
      <c r="AQ36" s="11">
        <v>1</v>
      </c>
      <c r="AR36" s="11"/>
      <c r="AS36" s="11"/>
      <c r="AT36" s="11"/>
      <c r="AU36" s="11"/>
      <c r="AV36" s="11"/>
      <c r="AW36" s="11"/>
      <c r="AX36" s="11">
        <v>1</v>
      </c>
      <c r="AY36" s="11">
        <v>1</v>
      </c>
      <c r="AZ36" s="11"/>
      <c r="BA36" s="11"/>
      <c r="BB36" s="11">
        <v>1</v>
      </c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2"/>
      <c r="CH36" s="13" t="str">
        <f>CONCATENATE("  0x",AQ55,", 0x",AR55,", 0x",AS55,", 0x",AT55,", 0x",AU55,", 0x",AV55,", 0x",AW55,", 0x",AX55,", 0x",AY55,", 0x",AZ55,", 0x",BA55,", 0x",BB55,", 0x",BC55,", 0x",BD55,",")</f>
        <v xml:space="preserve">  0x12, 0x16, 0x12, 0x16, 0x12, 0x16, 0x12, 0x17, 0x12, 0x11, 0x10, 0x1F, 0x0C, 0x5E,</v>
      </c>
      <c r="CW36" s="10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>
        <v>1</v>
      </c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>
        <v>1</v>
      </c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2"/>
    </row>
    <row r="37" spans="1:184" ht="16.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>
        <v>1</v>
      </c>
      <c r="AF37" s="11"/>
      <c r="AG37" s="11">
        <v>1</v>
      </c>
      <c r="AH37" s="11"/>
      <c r="AI37" s="11">
        <v>1</v>
      </c>
      <c r="AJ37" s="11"/>
      <c r="AK37" s="11"/>
      <c r="AL37" s="11"/>
      <c r="AM37" s="11"/>
      <c r="AN37" s="11"/>
      <c r="AO37" s="11"/>
      <c r="AP37" s="11">
        <v>1</v>
      </c>
      <c r="AQ37" s="11"/>
      <c r="AR37" s="11">
        <v>1</v>
      </c>
      <c r="AS37" s="11"/>
      <c r="AT37" s="11"/>
      <c r="AU37" s="11"/>
      <c r="AV37" s="11"/>
      <c r="AW37" s="11"/>
      <c r="AX37" s="11">
        <v>1</v>
      </c>
      <c r="AY37" s="11"/>
      <c r="AZ37" s="11"/>
      <c r="BA37" s="11"/>
      <c r="BB37" s="11">
        <v>1</v>
      </c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2"/>
      <c r="CH37" s="13" t="str">
        <f>CONCATENATE("  0x",BE55,", 0x",BF55,", 0x",BG55,", 0x",BH55,", 0x",BI55,", 0x",BJ55,", 0x",BK55,", 0x",BL55,", 0x",BM55,", 0x",BN55,", 0x",BO55,", 0x",BP55,", 0x",BQ55,", 0x",BR55,",")</f>
        <v xml:space="preserve">  0x40, 0x40, 0x40, 0x3F, 0x00, 0x00, 0x00, 0x00, 0x00, 0x00, 0x00, 0x00, 0x00, 0x00,</v>
      </c>
      <c r="CW37" s="10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>
        <v>1</v>
      </c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>
        <v>1</v>
      </c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2"/>
    </row>
    <row r="38" spans="1:184" ht="16.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>
        <v>1</v>
      </c>
      <c r="AF38" s="11"/>
      <c r="AG38" s="11"/>
      <c r="AH38" s="11"/>
      <c r="AI38" s="11">
        <v>1</v>
      </c>
      <c r="AJ38" s="11"/>
      <c r="AK38" s="11"/>
      <c r="AL38" s="11"/>
      <c r="AM38" s="11"/>
      <c r="AN38" s="11"/>
      <c r="AO38" s="11">
        <v>1</v>
      </c>
      <c r="AP38" s="11"/>
      <c r="AQ38" s="11"/>
      <c r="AR38" s="11">
        <v>1</v>
      </c>
      <c r="AS38" s="11"/>
      <c r="AT38" s="11"/>
      <c r="AU38" s="11"/>
      <c r="AV38" s="11"/>
      <c r="AW38" s="11"/>
      <c r="AX38" s="11">
        <v>1</v>
      </c>
      <c r="AY38" s="11"/>
      <c r="AZ38" s="11">
        <v>1</v>
      </c>
      <c r="BA38" s="11"/>
      <c r="BB38" s="11">
        <v>1</v>
      </c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2"/>
      <c r="CH38" s="13" t="str">
        <f>CONCATENATE("  0x",BS55,", 0x",BT55,", 0x",BU55,", 0x",BV55,", 0x",BW55,", 0x",BX55,", 0x",BY55,", 0x",BZ55,", 0x",CA55,", 0x",CB55,", 0x",CC55,", 0x",CD55,", 0x",CE55,", 0x",CF55)</f>
        <v xml:space="preserve">  0x00, 0x00, 0x00, 0x00, 0x00, 0x00, 0x00, 0x00, 0x00, 0x00, 0x00, 0x00, 0x00, 0x80</v>
      </c>
      <c r="CW38" s="10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>
        <v>1</v>
      </c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>
        <v>1</v>
      </c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2"/>
    </row>
    <row r="39" spans="1:184" ht="16.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>
        <v>1</v>
      </c>
      <c r="AF39" s="11"/>
      <c r="AG39" s="11"/>
      <c r="AH39" s="11">
        <v>1</v>
      </c>
      <c r="AI39" s="11">
        <v>1</v>
      </c>
      <c r="AJ39" s="11"/>
      <c r="AK39" s="11"/>
      <c r="AL39" s="11"/>
      <c r="AM39" s="11"/>
      <c r="AN39" s="11">
        <v>1</v>
      </c>
      <c r="AO39" s="11"/>
      <c r="AP39" s="11"/>
      <c r="AQ39" s="11"/>
      <c r="AR39" s="11"/>
      <c r="AS39" s="11">
        <v>1</v>
      </c>
      <c r="AT39" s="11"/>
      <c r="AU39" s="11"/>
      <c r="AV39" s="11"/>
      <c r="AW39" s="11"/>
      <c r="AX39" s="11">
        <v>1</v>
      </c>
      <c r="AY39" s="11">
        <v>1</v>
      </c>
      <c r="AZ39" s="11"/>
      <c r="BA39" s="11"/>
      <c r="BB39" s="11">
        <v>1</v>
      </c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2"/>
      <c r="CH39" s="13" t="s">
        <v>60</v>
      </c>
      <c r="CW39" s="10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>
        <v>1</v>
      </c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>
        <v>1</v>
      </c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2"/>
    </row>
    <row r="40" spans="1:184" ht="16.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>
        <v>1</v>
      </c>
      <c r="AA40" s="11">
        <v>1</v>
      </c>
      <c r="AB40" s="11">
        <v>1</v>
      </c>
      <c r="AC40" s="11">
        <v>1</v>
      </c>
      <c r="AD40" s="11"/>
      <c r="AE40" s="11">
        <v>1</v>
      </c>
      <c r="AF40" s="11"/>
      <c r="AG40" s="11">
        <v>1</v>
      </c>
      <c r="AH40" s="11"/>
      <c r="AI40" s="11">
        <v>1</v>
      </c>
      <c r="AJ40" s="11"/>
      <c r="AK40" s="11"/>
      <c r="AL40" s="11"/>
      <c r="AM40" s="11"/>
      <c r="AN40" s="11">
        <v>1</v>
      </c>
      <c r="AO40" s="11"/>
      <c r="AP40" s="11"/>
      <c r="AQ40" s="11"/>
      <c r="AR40" s="11"/>
      <c r="AS40" s="11">
        <v>1</v>
      </c>
      <c r="AT40" s="11">
        <v>1</v>
      </c>
      <c r="AU40" s="11">
        <v>1</v>
      </c>
      <c r="AV40" s="11"/>
      <c r="AW40" s="11"/>
      <c r="AX40" s="11">
        <v>1</v>
      </c>
      <c r="AY40" s="11"/>
      <c r="AZ40" s="11"/>
      <c r="BA40" s="11"/>
      <c r="BB40" s="11">
        <v>1</v>
      </c>
      <c r="BC40" s="11"/>
      <c r="BD40" s="11">
        <v>1</v>
      </c>
      <c r="BE40" s="11">
        <v>1</v>
      </c>
      <c r="BF40" s="11">
        <v>1</v>
      </c>
      <c r="BG40" s="11">
        <v>1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2"/>
      <c r="CW40" s="10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>
        <v>1</v>
      </c>
      <c r="DW40" s="11">
        <v>1</v>
      </c>
      <c r="DX40" s="11">
        <v>1</v>
      </c>
      <c r="DY40" s="11">
        <v>1</v>
      </c>
      <c r="DZ40" s="11"/>
      <c r="EA40" s="11">
        <v>1</v>
      </c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>
        <v>1</v>
      </c>
      <c r="EY40" s="11"/>
      <c r="EZ40" s="11">
        <v>1</v>
      </c>
      <c r="FA40" s="11">
        <v>1</v>
      </c>
      <c r="FB40" s="11">
        <v>1</v>
      </c>
      <c r="FC40" s="11">
        <v>1</v>
      </c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2"/>
    </row>
    <row r="41" spans="1:184" ht="16.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>
        <v>1</v>
      </c>
      <c r="Z41" s="11"/>
      <c r="AA41" s="11"/>
      <c r="AB41" s="11"/>
      <c r="AC41" s="11"/>
      <c r="AD41" s="11"/>
      <c r="AE41" s="11">
        <v>1</v>
      </c>
      <c r="AF41" s="11"/>
      <c r="AG41" s="11"/>
      <c r="AH41" s="11"/>
      <c r="AI41" s="11">
        <v>1</v>
      </c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>
        <v>1</v>
      </c>
      <c r="AY41" s="11"/>
      <c r="AZ41" s="11">
        <v>1</v>
      </c>
      <c r="BA41" s="11"/>
      <c r="BB41" s="11">
        <v>1</v>
      </c>
      <c r="BC41" s="11"/>
      <c r="BD41" s="11"/>
      <c r="BE41" s="11"/>
      <c r="BF41" s="11"/>
      <c r="BG41" s="11"/>
      <c r="BH41" s="11">
        <v>1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2"/>
      <c r="CH41" t="s">
        <v>61</v>
      </c>
      <c r="CW41" s="10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>
        <v>1</v>
      </c>
      <c r="DV41" s="11"/>
      <c r="DW41" s="11"/>
      <c r="DX41" s="11"/>
      <c r="DY41" s="11"/>
      <c r="DZ41" s="11"/>
      <c r="EA41" s="11">
        <v>1</v>
      </c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>
        <v>1</v>
      </c>
      <c r="EY41" s="11"/>
      <c r="EZ41" s="11"/>
      <c r="FA41" s="11"/>
      <c r="FB41" s="11"/>
      <c r="FC41" s="11"/>
      <c r="FD41" s="11">
        <v>1</v>
      </c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2"/>
    </row>
    <row r="42" spans="1:184" ht="16.5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>
        <v>1</v>
      </c>
      <c r="Z42" s="11"/>
      <c r="AA42" s="11"/>
      <c r="AB42" s="11"/>
      <c r="AC42" s="11">
        <v>1</v>
      </c>
      <c r="AD42" s="11"/>
      <c r="AE42" s="11">
        <v>1</v>
      </c>
      <c r="AF42" s="11"/>
      <c r="AG42" s="11"/>
      <c r="AH42" s="11">
        <v>1</v>
      </c>
      <c r="AI42" s="11">
        <v>1</v>
      </c>
      <c r="AJ42" s="11">
        <v>1</v>
      </c>
      <c r="AK42" s="11">
        <v>1</v>
      </c>
      <c r="AL42" s="11">
        <v>1</v>
      </c>
      <c r="AM42" s="11">
        <v>1</v>
      </c>
      <c r="AN42" s="11">
        <v>1</v>
      </c>
      <c r="AO42" s="11">
        <v>1</v>
      </c>
      <c r="AP42" s="11">
        <v>1</v>
      </c>
      <c r="AQ42" s="11">
        <v>1</v>
      </c>
      <c r="AR42" s="11">
        <v>1</v>
      </c>
      <c r="AS42" s="11">
        <v>1</v>
      </c>
      <c r="AT42" s="11">
        <v>1</v>
      </c>
      <c r="AU42" s="11">
        <v>1</v>
      </c>
      <c r="AV42" s="11">
        <v>1</v>
      </c>
      <c r="AW42" s="11">
        <v>1</v>
      </c>
      <c r="AX42" s="11">
        <v>1</v>
      </c>
      <c r="AY42" s="11">
        <v>1</v>
      </c>
      <c r="AZ42" s="11"/>
      <c r="BA42" s="11"/>
      <c r="BB42" s="11">
        <v>1</v>
      </c>
      <c r="BC42" s="11"/>
      <c r="BD42" s="11">
        <v>1</v>
      </c>
      <c r="BE42" s="11"/>
      <c r="BF42" s="11"/>
      <c r="BG42" s="11"/>
      <c r="BH42" s="11">
        <v>1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2"/>
      <c r="CH42" t="s">
        <v>62</v>
      </c>
      <c r="CW42" s="10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>
        <v>1</v>
      </c>
      <c r="DV42" s="11"/>
      <c r="DW42" s="11"/>
      <c r="DX42" s="11"/>
      <c r="DY42" s="11">
        <v>1</v>
      </c>
      <c r="DZ42" s="11"/>
      <c r="EA42" s="11">
        <v>1</v>
      </c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>
        <v>1</v>
      </c>
      <c r="EY42" s="11"/>
      <c r="EZ42" s="11">
        <v>1</v>
      </c>
      <c r="FA42" s="11"/>
      <c r="FB42" s="11"/>
      <c r="FC42" s="11"/>
      <c r="FD42" s="11">
        <v>1</v>
      </c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2"/>
    </row>
    <row r="43" spans="1:184" ht="16.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>
        <v>1</v>
      </c>
      <c r="Z43" s="11"/>
      <c r="AA43" s="11"/>
      <c r="AB43" s="11"/>
      <c r="AC43" s="11">
        <v>1</v>
      </c>
      <c r="AD43" s="11">
        <v>1</v>
      </c>
      <c r="AE43" s="11">
        <v>1</v>
      </c>
      <c r="AF43" s="11"/>
      <c r="AG43" s="11">
        <v>1</v>
      </c>
      <c r="AH43" s="11"/>
      <c r="AI43" s="11"/>
      <c r="AJ43" s="11">
        <v>1</v>
      </c>
      <c r="AK43" s="11"/>
      <c r="AL43" s="11">
        <v>1</v>
      </c>
      <c r="AM43" s="11"/>
      <c r="AN43" s="11">
        <v>1</v>
      </c>
      <c r="AO43" s="11"/>
      <c r="AP43" s="11">
        <v>1</v>
      </c>
      <c r="AQ43" s="11"/>
      <c r="AR43" s="11">
        <v>1</v>
      </c>
      <c r="AS43" s="11"/>
      <c r="AT43" s="11">
        <v>1</v>
      </c>
      <c r="AU43" s="11"/>
      <c r="AV43" s="11">
        <v>1</v>
      </c>
      <c r="AW43" s="11"/>
      <c r="AX43" s="11">
        <v>1</v>
      </c>
      <c r="AY43" s="11"/>
      <c r="AZ43" s="11"/>
      <c r="BA43" s="11"/>
      <c r="BB43" s="11">
        <v>1</v>
      </c>
      <c r="BC43" s="11">
        <v>1</v>
      </c>
      <c r="BD43" s="11">
        <v>1</v>
      </c>
      <c r="BE43" s="11"/>
      <c r="BF43" s="11"/>
      <c r="BG43" s="11"/>
      <c r="BH43" s="11">
        <v>1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2"/>
      <c r="CH43" t="s">
        <v>63</v>
      </c>
      <c r="CW43" s="10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>
        <v>1</v>
      </c>
      <c r="DV43" s="11"/>
      <c r="DW43" s="11"/>
      <c r="DX43" s="11"/>
      <c r="DY43" s="11">
        <v>1</v>
      </c>
      <c r="DZ43" s="11">
        <v>1</v>
      </c>
      <c r="EA43" s="11">
        <v>1</v>
      </c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>
        <v>1</v>
      </c>
      <c r="EY43" s="11">
        <v>1</v>
      </c>
      <c r="EZ43" s="11">
        <v>1</v>
      </c>
      <c r="FA43" s="11"/>
      <c r="FB43" s="11"/>
      <c r="FC43" s="11"/>
      <c r="FD43" s="11">
        <v>1</v>
      </c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2"/>
    </row>
    <row r="44" spans="1:184" ht="16.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>
        <v>1</v>
      </c>
      <c r="Z44" s="11"/>
      <c r="AA44" s="11"/>
      <c r="AB44" s="11"/>
      <c r="AC44" s="11">
        <v>1</v>
      </c>
      <c r="AD44" s="11">
        <v>1</v>
      </c>
      <c r="AE44" s="11">
        <v>1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>
        <v>1</v>
      </c>
      <c r="BC44" s="11">
        <v>1</v>
      </c>
      <c r="BD44" s="11">
        <v>1</v>
      </c>
      <c r="BE44" s="11"/>
      <c r="BF44" s="11"/>
      <c r="BG44" s="11"/>
      <c r="BH44" s="11">
        <v>1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2"/>
      <c r="CW44" s="10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>
        <v>1</v>
      </c>
      <c r="DV44" s="11"/>
      <c r="DW44" s="11"/>
      <c r="DX44" s="11"/>
      <c r="DY44" s="11">
        <v>1</v>
      </c>
      <c r="DZ44" s="11">
        <v>1</v>
      </c>
      <c r="EA44" s="11">
        <v>1</v>
      </c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>
        <v>1</v>
      </c>
      <c r="EY44" s="11">
        <v>1</v>
      </c>
      <c r="EZ44" s="11">
        <v>1</v>
      </c>
      <c r="FA44" s="11"/>
      <c r="FB44" s="11"/>
      <c r="FC44" s="11"/>
      <c r="FD44" s="11">
        <v>1</v>
      </c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2"/>
    </row>
    <row r="45" spans="1:184" ht="16.5" customHeight="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>
        <v>1</v>
      </c>
      <c r="Z45" s="11"/>
      <c r="AA45" s="11"/>
      <c r="AB45" s="11"/>
      <c r="AC45" s="11">
        <v>1</v>
      </c>
      <c r="AD45" s="11"/>
      <c r="AE45" s="11">
        <v>1</v>
      </c>
      <c r="AF45" s="11">
        <v>1</v>
      </c>
      <c r="AG45" s="11">
        <v>1</v>
      </c>
      <c r="AH45" s="11">
        <v>1</v>
      </c>
      <c r="AI45" s="11">
        <v>1</v>
      </c>
      <c r="AJ45" s="11">
        <v>1</v>
      </c>
      <c r="AK45" s="11">
        <v>1</v>
      </c>
      <c r="AL45" s="11">
        <v>1</v>
      </c>
      <c r="AM45" s="11">
        <v>1</v>
      </c>
      <c r="AN45" s="11">
        <v>1</v>
      </c>
      <c r="AO45" s="11">
        <v>1</v>
      </c>
      <c r="AP45" s="11">
        <v>1</v>
      </c>
      <c r="AQ45" s="11">
        <v>1</v>
      </c>
      <c r="AR45" s="11">
        <v>1</v>
      </c>
      <c r="AS45" s="11">
        <v>1</v>
      </c>
      <c r="AT45" s="11">
        <v>1</v>
      </c>
      <c r="AU45" s="11">
        <v>1</v>
      </c>
      <c r="AV45" s="11">
        <v>1</v>
      </c>
      <c r="AW45" s="11">
        <v>1</v>
      </c>
      <c r="AX45" s="11">
        <v>1</v>
      </c>
      <c r="AY45" s="11">
        <v>1</v>
      </c>
      <c r="AZ45" s="11">
        <v>1</v>
      </c>
      <c r="BA45" s="11">
        <v>1</v>
      </c>
      <c r="BB45" s="11">
        <v>1</v>
      </c>
      <c r="BC45" s="11"/>
      <c r="BD45" s="11">
        <v>1</v>
      </c>
      <c r="BE45" s="11"/>
      <c r="BF45" s="11"/>
      <c r="BG45" s="11"/>
      <c r="BH45" s="11">
        <v>1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2"/>
      <c r="CW45" s="10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>
        <v>1</v>
      </c>
      <c r="DV45" s="11"/>
      <c r="DW45" s="11"/>
      <c r="DX45" s="11"/>
      <c r="DY45" s="11">
        <v>1</v>
      </c>
      <c r="DZ45" s="11"/>
      <c r="EA45" s="11">
        <v>1</v>
      </c>
      <c r="EB45" s="11">
        <v>1</v>
      </c>
      <c r="EC45" s="11">
        <v>1</v>
      </c>
      <c r="ED45" s="11">
        <v>1</v>
      </c>
      <c r="EE45" s="11">
        <v>1</v>
      </c>
      <c r="EF45" s="11">
        <v>1</v>
      </c>
      <c r="EG45" s="11">
        <v>1</v>
      </c>
      <c r="EH45" s="11">
        <v>1</v>
      </c>
      <c r="EI45" s="11">
        <v>1</v>
      </c>
      <c r="EJ45" s="11">
        <v>1</v>
      </c>
      <c r="EK45" s="11">
        <v>1</v>
      </c>
      <c r="EL45" s="11">
        <v>1</v>
      </c>
      <c r="EM45" s="11">
        <v>1</v>
      </c>
      <c r="EN45" s="11">
        <v>1</v>
      </c>
      <c r="EO45" s="11">
        <v>1</v>
      </c>
      <c r="EP45" s="11">
        <v>1</v>
      </c>
      <c r="EQ45" s="11">
        <v>1</v>
      </c>
      <c r="ER45" s="11">
        <v>1</v>
      </c>
      <c r="ES45" s="11">
        <v>1</v>
      </c>
      <c r="ET45" s="11">
        <v>1</v>
      </c>
      <c r="EU45" s="11">
        <v>1</v>
      </c>
      <c r="EV45" s="11">
        <v>1</v>
      </c>
      <c r="EW45" s="11">
        <v>1</v>
      </c>
      <c r="EX45" s="11">
        <v>1</v>
      </c>
      <c r="EY45" s="11"/>
      <c r="EZ45" s="11">
        <v>1</v>
      </c>
      <c r="FA45" s="11"/>
      <c r="FB45" s="11"/>
      <c r="FC45" s="11"/>
      <c r="FD45" s="11">
        <v>1</v>
      </c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2"/>
    </row>
    <row r="46" spans="1:184" ht="16.5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>
        <v>1</v>
      </c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>
        <v>1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2"/>
      <c r="CW46" s="10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>
        <v>1</v>
      </c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>
        <v>1</v>
      </c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2"/>
    </row>
    <row r="47" spans="1:184" ht="16.5" customHeight="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>
        <v>1</v>
      </c>
      <c r="AA47" s="11">
        <v>1</v>
      </c>
      <c r="AB47" s="11">
        <v>1</v>
      </c>
      <c r="AC47" s="11">
        <v>1</v>
      </c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>
        <v>1</v>
      </c>
      <c r="BE47" s="11">
        <v>1</v>
      </c>
      <c r="BF47" s="11">
        <v>1</v>
      </c>
      <c r="BG47" s="11">
        <v>1</v>
      </c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2"/>
      <c r="CW47" s="10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>
        <v>1</v>
      </c>
      <c r="DW47" s="11">
        <v>1</v>
      </c>
      <c r="DX47" s="11">
        <v>1</v>
      </c>
      <c r="DY47" s="11">
        <v>1</v>
      </c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>
        <v>1</v>
      </c>
      <c r="FA47" s="11">
        <v>1</v>
      </c>
      <c r="FB47" s="11">
        <v>1</v>
      </c>
      <c r="FC47" s="11">
        <v>1</v>
      </c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2"/>
    </row>
    <row r="48" spans="1:184" ht="16.5" customHeight="1" thickBo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6">
        <v>1</v>
      </c>
      <c r="CW48" s="14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6"/>
    </row>
    <row r="50" spans="1:84">
      <c r="A50" t="str">
        <f>DEC2HEX(128*(A8&gt;0)+64*(A7&gt;0)+32*(A6&gt;0)+16*(A5&gt;0)+8*(A4&gt;0)+4*(A3&gt;0)+2*(A2&gt;0)+1*(A1&gt;0),2)</f>
        <v>00</v>
      </c>
      <c r="B50" t="str">
        <f t="shared" ref="B50:BM50" si="0">DEC2HEX(128*(B8&gt;0)+64*(B7&gt;0)+32*(B6&gt;0)+16*(B5&gt;0)+8*(B4&gt;0)+4*(B3&gt;0)+2*(B2&gt;0)+1*(B1&gt;0),2)</f>
        <v>00</v>
      </c>
      <c r="C50" t="str">
        <f t="shared" si="0"/>
        <v>00</v>
      </c>
      <c r="D50" t="str">
        <f t="shared" si="0"/>
        <v>00</v>
      </c>
      <c r="E50" t="str">
        <f t="shared" si="0"/>
        <v>FC</v>
      </c>
      <c r="F50" t="str">
        <f t="shared" si="0"/>
        <v>04</v>
      </c>
      <c r="G50" t="str">
        <f t="shared" si="0"/>
        <v>04</v>
      </c>
      <c r="H50" t="str">
        <f t="shared" si="0"/>
        <v>04</v>
      </c>
      <c r="I50" t="str">
        <f t="shared" si="0"/>
        <v>F8</v>
      </c>
      <c r="J50" t="str">
        <f t="shared" si="0"/>
        <v>00</v>
      </c>
      <c r="K50" t="str">
        <f t="shared" si="0"/>
        <v>00</v>
      </c>
      <c r="L50" t="str">
        <f t="shared" si="0"/>
        <v>FC</v>
      </c>
      <c r="M50" t="str">
        <f t="shared" si="0"/>
        <v>44</v>
      </c>
      <c r="N50" t="str">
        <f t="shared" si="0"/>
        <v>A4</v>
      </c>
      <c r="O50" t="str">
        <f t="shared" si="0"/>
        <v>24</v>
      </c>
      <c r="P50" t="str">
        <f t="shared" si="0"/>
        <v>18</v>
      </c>
      <c r="Q50" t="str">
        <f t="shared" si="0"/>
        <v>00</v>
      </c>
      <c r="R50" t="str">
        <f t="shared" si="0"/>
        <v>00</v>
      </c>
      <c r="S50" t="str">
        <f t="shared" si="0"/>
        <v>F8</v>
      </c>
      <c r="T50" t="str">
        <f t="shared" si="0"/>
        <v>04</v>
      </c>
      <c r="U50" t="str">
        <f t="shared" si="0"/>
        <v>04</v>
      </c>
      <c r="V50" t="str">
        <f t="shared" si="0"/>
        <v>04</v>
      </c>
      <c r="W50" t="str">
        <f t="shared" si="0"/>
        <v>F8</v>
      </c>
      <c r="X50" t="str">
        <f t="shared" si="0"/>
        <v>00</v>
      </c>
      <c r="Y50" t="str">
        <f t="shared" si="0"/>
        <v>00</v>
      </c>
      <c r="Z50" t="str">
        <f t="shared" si="0"/>
        <v>FC</v>
      </c>
      <c r="AA50" t="str">
        <f t="shared" si="0"/>
        <v>00</v>
      </c>
      <c r="AB50" t="str">
        <f t="shared" si="0"/>
        <v>00</v>
      </c>
      <c r="AC50" t="str">
        <f t="shared" si="0"/>
        <v>FC</v>
      </c>
      <c r="AD50" t="str">
        <f t="shared" si="0"/>
        <v>04</v>
      </c>
      <c r="AE50" t="str">
        <f t="shared" si="0"/>
        <v>04</v>
      </c>
      <c r="AF50" t="str">
        <f t="shared" si="0"/>
        <v>04</v>
      </c>
      <c r="AG50" t="str">
        <f t="shared" si="0"/>
        <v>F8</v>
      </c>
      <c r="AH50" t="str">
        <f t="shared" si="0"/>
        <v>00</v>
      </c>
      <c r="AI50" t="str">
        <f t="shared" si="0"/>
        <v>00</v>
      </c>
      <c r="AJ50" t="str">
        <f t="shared" si="0"/>
        <v>FC</v>
      </c>
      <c r="AK50" t="str">
        <f t="shared" si="0"/>
        <v>24</v>
      </c>
      <c r="AL50" t="str">
        <f t="shared" si="0"/>
        <v>24</v>
      </c>
      <c r="AM50" t="str">
        <f t="shared" si="0"/>
        <v>24</v>
      </c>
      <c r="AN50" t="str">
        <f t="shared" si="0"/>
        <v>D8</v>
      </c>
      <c r="AO50" t="str">
        <f t="shared" si="0"/>
        <v>00</v>
      </c>
      <c r="AP50" t="str">
        <f t="shared" si="0"/>
        <v>00</v>
      </c>
      <c r="AQ50" t="str">
        <f t="shared" si="0"/>
        <v>F8</v>
      </c>
      <c r="AR50" t="str">
        <f t="shared" si="0"/>
        <v>04</v>
      </c>
      <c r="AS50" t="str">
        <f t="shared" si="0"/>
        <v>04</v>
      </c>
      <c r="AT50" t="str">
        <f t="shared" si="0"/>
        <v>04</v>
      </c>
      <c r="AU50" t="str">
        <f t="shared" si="0"/>
        <v>F8</v>
      </c>
      <c r="AV50" t="str">
        <f t="shared" si="0"/>
        <v>00</v>
      </c>
      <c r="AW50" t="str">
        <f t="shared" si="0"/>
        <v>00</v>
      </c>
      <c r="AX50" t="str">
        <f t="shared" si="0"/>
        <v>04</v>
      </c>
      <c r="AY50" t="str">
        <f t="shared" si="0"/>
        <v>04</v>
      </c>
      <c r="AZ50" t="str">
        <f t="shared" si="0"/>
        <v>FC</v>
      </c>
      <c r="BA50" t="str">
        <f t="shared" si="0"/>
        <v>04</v>
      </c>
      <c r="BB50" t="str">
        <f t="shared" si="0"/>
        <v>04</v>
      </c>
      <c r="BC50" t="str">
        <f t="shared" si="0"/>
        <v>00</v>
      </c>
      <c r="BD50" t="str">
        <f t="shared" si="0"/>
        <v>00</v>
      </c>
      <c r="BE50" t="str">
        <f t="shared" si="0"/>
        <v>00</v>
      </c>
      <c r="BF50" t="str">
        <f t="shared" si="0"/>
        <v>00</v>
      </c>
      <c r="BG50" t="str">
        <f t="shared" si="0"/>
        <v>00</v>
      </c>
      <c r="BH50" t="str">
        <f t="shared" si="0"/>
        <v>00</v>
      </c>
      <c r="BI50" t="str">
        <f t="shared" si="0"/>
        <v>60</v>
      </c>
      <c r="BJ50" t="str">
        <f t="shared" si="0"/>
        <v>80</v>
      </c>
      <c r="BK50" t="str">
        <f t="shared" si="0"/>
        <v>00</v>
      </c>
      <c r="BL50" t="str">
        <f t="shared" si="0"/>
        <v>80</v>
      </c>
      <c r="BM50" t="str">
        <f t="shared" si="0"/>
        <v>60</v>
      </c>
      <c r="BN50" t="str">
        <f t="shared" ref="BN50:CF50" si="1">DEC2HEX(128*(BN8&gt;0)+64*(BN7&gt;0)+32*(BN6&gt;0)+16*(BN5&gt;0)+8*(BN4&gt;0)+4*(BN3&gt;0)+2*(BN2&gt;0)+1*(BN1&gt;0),2)</f>
        <v>00</v>
      </c>
      <c r="BO50" t="str">
        <f t="shared" si="1"/>
        <v>00</v>
      </c>
      <c r="BP50" t="str">
        <f t="shared" si="1"/>
        <v>40</v>
      </c>
      <c r="BQ50" t="str">
        <f t="shared" si="1"/>
        <v>E0</v>
      </c>
      <c r="BR50" t="str">
        <f t="shared" si="1"/>
        <v>00</v>
      </c>
      <c r="BS50" t="str">
        <f t="shared" si="1"/>
        <v>00</v>
      </c>
      <c r="BT50" t="str">
        <f t="shared" si="1"/>
        <v>00</v>
      </c>
      <c r="BU50" t="str">
        <f t="shared" si="1"/>
        <v>00</v>
      </c>
      <c r="BV50" t="str">
        <f t="shared" si="1"/>
        <v>00</v>
      </c>
      <c r="BW50" t="str">
        <f t="shared" si="1"/>
        <v>C0</v>
      </c>
      <c r="BX50" t="str">
        <f t="shared" si="1"/>
        <v>40</v>
      </c>
      <c r="BY50" t="str">
        <f t="shared" si="1"/>
        <v>C0</v>
      </c>
      <c r="BZ50" t="str">
        <f t="shared" si="1"/>
        <v>00</v>
      </c>
      <c r="CA50" t="str">
        <f t="shared" si="1"/>
        <v>00</v>
      </c>
      <c r="CB50" t="str">
        <f t="shared" si="1"/>
        <v>00</v>
      </c>
      <c r="CC50" t="str">
        <f t="shared" si="1"/>
        <v>00</v>
      </c>
      <c r="CD50" t="str">
        <f t="shared" si="1"/>
        <v>00</v>
      </c>
      <c r="CE50" t="str">
        <f t="shared" si="1"/>
        <v>00</v>
      </c>
      <c r="CF50" t="str">
        <f t="shared" si="1"/>
        <v>00</v>
      </c>
    </row>
    <row r="51" spans="1:84">
      <c r="A51" t="str">
        <f>DEC2HEX(128*(A16&gt;0)+64*(A15&gt;0)+32*(A14&gt;0)+16*(A13&gt;0)+8*(A12&gt;0)+4*(A11&gt;0)+2*(A10&gt;0)+1*(A9&gt;0),2)</f>
        <v>00</v>
      </c>
      <c r="B51" t="str">
        <f t="shared" ref="B51:BM51" si="2">DEC2HEX(128*(B16&gt;0)+64*(B15&gt;0)+32*(B14&gt;0)+16*(B13&gt;0)+8*(B12&gt;0)+4*(B11&gt;0)+2*(B10&gt;0)+1*(B9&gt;0),2)</f>
        <v>00</v>
      </c>
      <c r="C51" t="str">
        <f t="shared" si="2"/>
        <v>00</v>
      </c>
      <c r="D51" t="str">
        <f t="shared" si="2"/>
        <v>00</v>
      </c>
      <c r="E51" t="str">
        <f t="shared" si="2"/>
        <v>03</v>
      </c>
      <c r="F51" t="str">
        <f t="shared" si="2"/>
        <v>02</v>
      </c>
      <c r="G51" t="str">
        <f t="shared" si="2"/>
        <v>02</v>
      </c>
      <c r="H51" t="str">
        <f t="shared" si="2"/>
        <v>02</v>
      </c>
      <c r="I51" t="str">
        <f t="shared" si="2"/>
        <v>01</v>
      </c>
      <c r="J51" t="str">
        <f t="shared" si="2"/>
        <v>00</v>
      </c>
      <c r="K51" t="str">
        <f t="shared" si="2"/>
        <v>00</v>
      </c>
      <c r="L51" t="str">
        <f t="shared" si="2"/>
        <v>03</v>
      </c>
      <c r="M51" t="str">
        <f t="shared" si="2"/>
        <v>00</v>
      </c>
      <c r="N51" t="str">
        <f t="shared" si="2"/>
        <v>00</v>
      </c>
      <c r="O51" t="str">
        <f t="shared" si="2"/>
        <v>01</v>
      </c>
      <c r="P51" t="str">
        <f t="shared" si="2"/>
        <v>02</v>
      </c>
      <c r="Q51" t="str">
        <f t="shared" si="2"/>
        <v>00</v>
      </c>
      <c r="R51" t="str">
        <f t="shared" si="2"/>
        <v>00</v>
      </c>
      <c r="S51" t="str">
        <f t="shared" si="2"/>
        <v>01</v>
      </c>
      <c r="T51" t="str">
        <f t="shared" si="2"/>
        <v>02</v>
      </c>
      <c r="U51" t="str">
        <f t="shared" si="2"/>
        <v>02</v>
      </c>
      <c r="V51" t="str">
        <f t="shared" si="2"/>
        <v>02</v>
      </c>
      <c r="W51" t="str">
        <f t="shared" si="2"/>
        <v>01</v>
      </c>
      <c r="X51" t="str">
        <f t="shared" si="2"/>
        <v>00</v>
      </c>
      <c r="Y51" t="str">
        <f t="shared" si="2"/>
        <v>00</v>
      </c>
      <c r="Z51" t="str">
        <f t="shared" si="2"/>
        <v>03</v>
      </c>
      <c r="AA51" t="str">
        <f t="shared" si="2"/>
        <v>00</v>
      </c>
      <c r="AB51" t="str">
        <f t="shared" si="2"/>
        <v>00</v>
      </c>
      <c r="AC51" t="str">
        <f t="shared" si="2"/>
        <v>03</v>
      </c>
      <c r="AD51" t="str">
        <f t="shared" si="2"/>
        <v>02</v>
      </c>
      <c r="AE51" t="str">
        <f t="shared" si="2"/>
        <v>02</v>
      </c>
      <c r="AF51" t="str">
        <f t="shared" si="2"/>
        <v>02</v>
      </c>
      <c r="AG51" t="str">
        <f t="shared" si="2"/>
        <v>01</v>
      </c>
      <c r="AH51" t="str">
        <f t="shared" si="2"/>
        <v>00</v>
      </c>
      <c r="AI51" t="str">
        <f t="shared" si="2"/>
        <v>80</v>
      </c>
      <c r="AJ51" t="str">
        <f t="shared" si="2"/>
        <v>43</v>
      </c>
      <c r="AK51" t="str">
        <f t="shared" si="2"/>
        <v>42</v>
      </c>
      <c r="AL51" t="str">
        <f t="shared" si="2"/>
        <v>22</v>
      </c>
      <c r="AM51" t="str">
        <f t="shared" si="2"/>
        <v>22</v>
      </c>
      <c r="AN51" t="str">
        <f t="shared" si="2"/>
        <v>B1</v>
      </c>
      <c r="AO51" t="str">
        <f t="shared" si="2"/>
        <v>90</v>
      </c>
      <c r="AP51" t="str">
        <f t="shared" si="2"/>
        <v>90</v>
      </c>
      <c r="AQ51" t="str">
        <f t="shared" si="2"/>
        <v>91</v>
      </c>
      <c r="AR51" t="str">
        <f t="shared" si="2"/>
        <v>92</v>
      </c>
      <c r="AS51" t="str">
        <f t="shared" si="2"/>
        <v>32</v>
      </c>
      <c r="AT51" t="str">
        <f t="shared" si="2"/>
        <v>22</v>
      </c>
      <c r="AU51" t="str">
        <f t="shared" si="2"/>
        <v>21</v>
      </c>
      <c r="AV51" t="str">
        <f t="shared" si="2"/>
        <v>40</v>
      </c>
      <c r="AW51" t="str">
        <f t="shared" si="2"/>
        <v>40</v>
      </c>
      <c r="AX51" t="str">
        <f t="shared" si="2"/>
        <v>80</v>
      </c>
      <c r="AY51" t="str">
        <f t="shared" si="2"/>
        <v>00</v>
      </c>
      <c r="AZ51" t="str">
        <f t="shared" si="2"/>
        <v>03</v>
      </c>
      <c r="BA51" t="str">
        <f t="shared" si="2"/>
        <v>00</v>
      </c>
      <c r="BB51" t="str">
        <f t="shared" si="2"/>
        <v>00</v>
      </c>
      <c r="BC51" t="str">
        <f t="shared" si="2"/>
        <v>00</v>
      </c>
      <c r="BD51" t="str">
        <f t="shared" si="2"/>
        <v>00</v>
      </c>
      <c r="BE51" t="str">
        <f t="shared" si="2"/>
        <v>00</v>
      </c>
      <c r="BF51" t="str">
        <f t="shared" si="2"/>
        <v>00</v>
      </c>
      <c r="BG51" t="str">
        <f t="shared" si="2"/>
        <v>00</v>
      </c>
      <c r="BH51" t="str">
        <f t="shared" si="2"/>
        <v>00</v>
      </c>
      <c r="BI51" t="str">
        <f t="shared" si="2"/>
        <v>00</v>
      </c>
      <c r="BJ51" t="str">
        <f t="shared" si="2"/>
        <v>01</v>
      </c>
      <c r="BK51" t="str">
        <f t="shared" si="2"/>
        <v>02</v>
      </c>
      <c r="BL51" t="str">
        <f t="shared" si="2"/>
        <v>01</v>
      </c>
      <c r="BM51" t="str">
        <f t="shared" si="2"/>
        <v>00</v>
      </c>
      <c r="BN51" t="str">
        <f t="shared" ref="BN51:CF51" si="3">DEC2HEX(128*(BN16&gt;0)+64*(BN15&gt;0)+32*(BN14&gt;0)+16*(BN13&gt;0)+8*(BN12&gt;0)+4*(BN11&gt;0)+2*(BN10&gt;0)+1*(BN9&gt;0),2)</f>
        <v>00</v>
      </c>
      <c r="BO51" t="str">
        <f t="shared" si="3"/>
        <v>00</v>
      </c>
      <c r="BP51" t="str">
        <f t="shared" si="3"/>
        <v>00</v>
      </c>
      <c r="BQ51" t="str">
        <f t="shared" si="3"/>
        <v>03</v>
      </c>
      <c r="BR51" t="str">
        <f t="shared" si="3"/>
        <v>00</v>
      </c>
      <c r="BS51" t="str">
        <f t="shared" si="3"/>
        <v>00</v>
      </c>
      <c r="BT51" t="str">
        <f t="shared" si="3"/>
        <v>00</v>
      </c>
      <c r="BU51" t="str">
        <f t="shared" si="3"/>
        <v>00</v>
      </c>
      <c r="BV51" t="str">
        <f t="shared" si="3"/>
        <v>00</v>
      </c>
      <c r="BW51" t="str">
        <f t="shared" si="3"/>
        <v>03</v>
      </c>
      <c r="BX51" t="str">
        <f t="shared" si="3"/>
        <v>01</v>
      </c>
      <c r="BY51" t="str">
        <f t="shared" si="3"/>
        <v>02</v>
      </c>
      <c r="BZ51" t="str">
        <f t="shared" si="3"/>
        <v>00</v>
      </c>
      <c r="CA51" t="str">
        <f t="shared" si="3"/>
        <v>00</v>
      </c>
      <c r="CB51" t="str">
        <f t="shared" si="3"/>
        <v>00</v>
      </c>
      <c r="CC51" t="str">
        <f t="shared" si="3"/>
        <v>00</v>
      </c>
      <c r="CD51" t="str">
        <f t="shared" si="3"/>
        <v>00</v>
      </c>
      <c r="CE51" t="str">
        <f t="shared" si="3"/>
        <v>00</v>
      </c>
      <c r="CF51" t="str">
        <f t="shared" si="3"/>
        <v>00</v>
      </c>
    </row>
    <row r="52" spans="1:84">
      <c r="A52" t="str">
        <f>DEC2HEX(128*(A24&gt;0)+64*(A23&gt;0)+32*(A22&gt;0)+16*(A21&gt;0)+8*(A20&gt;0)+4*(A19&gt;0)+2*(A18&gt;0)+1*(A17&gt;0),2)</f>
        <v>00</v>
      </c>
      <c r="B52" t="str">
        <f t="shared" ref="B52:BM52" si="4">DEC2HEX(128*(B24&gt;0)+64*(B23&gt;0)+32*(B22&gt;0)+16*(B21&gt;0)+8*(B20&gt;0)+4*(B19&gt;0)+2*(B18&gt;0)+1*(B17&gt;0),2)</f>
        <v>00</v>
      </c>
      <c r="C52" t="str">
        <f t="shared" si="4"/>
        <v>00</v>
      </c>
      <c r="D52" t="str">
        <f t="shared" si="4"/>
        <v>00</v>
      </c>
      <c r="E52" t="str">
        <f t="shared" si="4"/>
        <v>00</v>
      </c>
      <c r="F52" t="str">
        <f t="shared" si="4"/>
        <v>00</v>
      </c>
      <c r="G52" t="str">
        <f t="shared" si="4"/>
        <v>00</v>
      </c>
      <c r="H52" t="str">
        <f t="shared" si="4"/>
        <v>00</v>
      </c>
      <c r="I52" t="str">
        <f t="shared" si="4"/>
        <v>00</v>
      </c>
      <c r="J52" t="str">
        <f t="shared" si="4"/>
        <v>00</v>
      </c>
      <c r="K52" t="str">
        <f t="shared" si="4"/>
        <v>00</v>
      </c>
      <c r="L52" t="str">
        <f t="shared" si="4"/>
        <v>00</v>
      </c>
      <c r="M52" t="str">
        <f t="shared" si="4"/>
        <v>00</v>
      </c>
      <c r="N52" t="str">
        <f t="shared" si="4"/>
        <v>00</v>
      </c>
      <c r="O52" t="str">
        <f t="shared" si="4"/>
        <v>00</v>
      </c>
      <c r="P52" t="str">
        <f t="shared" si="4"/>
        <v>00</v>
      </c>
      <c r="Q52" t="str">
        <f t="shared" si="4"/>
        <v>00</v>
      </c>
      <c r="R52" t="str">
        <f t="shared" si="4"/>
        <v>00</v>
      </c>
      <c r="S52" t="str">
        <f t="shared" si="4"/>
        <v>00</v>
      </c>
      <c r="T52" t="str">
        <f t="shared" si="4"/>
        <v>00</v>
      </c>
      <c r="U52" t="str">
        <f t="shared" si="4"/>
        <v>00</v>
      </c>
      <c r="V52" t="str">
        <f t="shared" si="4"/>
        <v>00</v>
      </c>
      <c r="W52" t="str">
        <f t="shared" si="4"/>
        <v>00</v>
      </c>
      <c r="X52" t="str">
        <f t="shared" si="4"/>
        <v>00</v>
      </c>
      <c r="Y52" t="str">
        <f t="shared" si="4"/>
        <v>00</v>
      </c>
      <c r="Z52" t="str">
        <f t="shared" si="4"/>
        <v>00</v>
      </c>
      <c r="AA52" t="str">
        <f t="shared" si="4"/>
        <v>00</v>
      </c>
      <c r="AB52" t="str">
        <f t="shared" si="4"/>
        <v>00</v>
      </c>
      <c r="AC52" t="str">
        <f t="shared" si="4"/>
        <v>00</v>
      </c>
      <c r="AD52" t="str">
        <f t="shared" si="4"/>
        <v>00</v>
      </c>
      <c r="AE52" t="str">
        <f t="shared" si="4"/>
        <v>C0</v>
      </c>
      <c r="AF52" t="str">
        <f t="shared" si="4"/>
        <v>38</v>
      </c>
      <c r="AG52" t="str">
        <f t="shared" si="4"/>
        <v>06</v>
      </c>
      <c r="AH52" t="str">
        <f t="shared" si="4"/>
        <v>61</v>
      </c>
      <c r="AI52" t="str">
        <f t="shared" si="4"/>
        <v>10</v>
      </c>
      <c r="AJ52" t="str">
        <f t="shared" si="4"/>
        <v>52</v>
      </c>
      <c r="AK52" t="str">
        <f t="shared" si="4"/>
        <v>52</v>
      </c>
      <c r="AL52" t="str">
        <f t="shared" si="4"/>
        <v>03</v>
      </c>
      <c r="AM52" t="str">
        <f t="shared" si="4"/>
        <v>01</v>
      </c>
      <c r="AN52" t="str">
        <f t="shared" si="4"/>
        <v>01</v>
      </c>
      <c r="AO52" t="str">
        <f t="shared" si="4"/>
        <v>00</v>
      </c>
      <c r="AP52" t="str">
        <f t="shared" si="4"/>
        <v>00</v>
      </c>
      <c r="AQ52" t="str">
        <f t="shared" si="4"/>
        <v>00</v>
      </c>
      <c r="AR52" t="str">
        <f t="shared" si="4"/>
        <v>01</v>
      </c>
      <c r="AS52" t="str">
        <f t="shared" si="4"/>
        <v>01</v>
      </c>
      <c r="AT52" t="str">
        <f t="shared" si="4"/>
        <v>03</v>
      </c>
      <c r="AU52" t="str">
        <f t="shared" si="4"/>
        <v>02</v>
      </c>
      <c r="AV52" t="str">
        <f t="shared" si="4"/>
        <v>52</v>
      </c>
      <c r="AW52" t="str">
        <f t="shared" si="4"/>
        <v>50</v>
      </c>
      <c r="AX52" t="str">
        <f t="shared" si="4"/>
        <v>10</v>
      </c>
      <c r="AY52" t="str">
        <f t="shared" si="4"/>
        <v>61</v>
      </c>
      <c r="AZ52" t="str">
        <f t="shared" si="4"/>
        <v>06</v>
      </c>
      <c r="BA52" t="str">
        <f t="shared" si="4"/>
        <v>38</v>
      </c>
      <c r="BB52" t="str">
        <f t="shared" si="4"/>
        <v>E0</v>
      </c>
      <c r="BC52" t="str">
        <f t="shared" si="4"/>
        <v>00</v>
      </c>
      <c r="BD52" t="str">
        <f t="shared" si="4"/>
        <v>00</v>
      </c>
      <c r="BE52" t="str">
        <f t="shared" si="4"/>
        <v>00</v>
      </c>
      <c r="BF52" t="str">
        <f t="shared" si="4"/>
        <v>00</v>
      </c>
      <c r="BG52" t="str">
        <f t="shared" si="4"/>
        <v>00</v>
      </c>
      <c r="BH52" t="str">
        <f t="shared" si="4"/>
        <v>00</v>
      </c>
      <c r="BI52" t="str">
        <f t="shared" si="4"/>
        <v>00</v>
      </c>
      <c r="BJ52" t="str">
        <f t="shared" si="4"/>
        <v>00</v>
      </c>
      <c r="BK52" t="str">
        <f t="shared" si="4"/>
        <v>00</v>
      </c>
      <c r="BL52" t="str">
        <f t="shared" si="4"/>
        <v>00</v>
      </c>
      <c r="BM52" t="str">
        <f t="shared" si="4"/>
        <v>00</v>
      </c>
      <c r="BN52" t="str">
        <f t="shared" ref="BN52:CF52" si="5">DEC2HEX(128*(BN24&gt;0)+64*(BN23&gt;0)+32*(BN22&gt;0)+16*(BN21&gt;0)+8*(BN20&gt;0)+4*(BN19&gt;0)+2*(BN18&gt;0)+1*(BN17&gt;0),2)</f>
        <v>00</v>
      </c>
      <c r="BO52" t="str">
        <f t="shared" si="5"/>
        <v>00</v>
      </c>
      <c r="BP52" t="str">
        <f t="shared" si="5"/>
        <v>00</v>
      </c>
      <c r="BQ52" t="str">
        <f t="shared" si="5"/>
        <v>00</v>
      </c>
      <c r="BR52" t="str">
        <f t="shared" si="5"/>
        <v>00</v>
      </c>
      <c r="BS52" t="str">
        <f t="shared" si="5"/>
        <v>00</v>
      </c>
      <c r="BT52" t="str">
        <f t="shared" si="5"/>
        <v>00</v>
      </c>
      <c r="BU52" t="str">
        <f t="shared" si="5"/>
        <v>00</v>
      </c>
      <c r="BV52" t="str">
        <f t="shared" si="5"/>
        <v>00</v>
      </c>
      <c r="BW52" t="str">
        <f t="shared" si="5"/>
        <v>00</v>
      </c>
      <c r="BX52" t="str">
        <f t="shared" si="5"/>
        <v>00</v>
      </c>
      <c r="BY52" t="str">
        <f t="shared" si="5"/>
        <v>00</v>
      </c>
      <c r="BZ52" t="str">
        <f t="shared" si="5"/>
        <v>00</v>
      </c>
      <c r="CA52" t="str">
        <f t="shared" si="5"/>
        <v>00</v>
      </c>
      <c r="CB52" t="str">
        <f t="shared" si="5"/>
        <v>00</v>
      </c>
      <c r="CC52" t="str">
        <f t="shared" si="5"/>
        <v>00</v>
      </c>
      <c r="CD52" t="str">
        <f t="shared" si="5"/>
        <v>00</v>
      </c>
      <c r="CE52" t="str">
        <f t="shared" si="5"/>
        <v>00</v>
      </c>
      <c r="CF52" t="str">
        <f t="shared" si="5"/>
        <v>00</v>
      </c>
    </row>
    <row r="53" spans="1:84">
      <c r="A53" t="str">
        <f>DEC2HEX(128*(A32&gt;0)+64*(A31&gt;0)+32*(A30&gt;0)+16*(A29&gt;0)+8*(A28&gt;0)+4*(A27&gt;0)+2*(A26&gt;0)+1*(A25&gt;0),2)</f>
        <v>00</v>
      </c>
      <c r="B53" t="str">
        <f t="shared" ref="B53:BM53" si="6">DEC2HEX(128*(B32&gt;0)+64*(B31&gt;0)+32*(B30&gt;0)+16*(B29&gt;0)+8*(B28&gt;0)+4*(B27&gt;0)+2*(B26&gt;0)+1*(B25&gt;0),2)</f>
        <v>00</v>
      </c>
      <c r="C53" t="str">
        <f t="shared" si="6"/>
        <v>00</v>
      </c>
      <c r="D53" t="str">
        <f t="shared" si="6"/>
        <v>00</v>
      </c>
      <c r="E53" t="str">
        <f t="shared" si="6"/>
        <v>00</v>
      </c>
      <c r="F53" t="str">
        <f t="shared" si="6"/>
        <v>00</v>
      </c>
      <c r="G53" t="str">
        <f t="shared" si="6"/>
        <v>00</v>
      </c>
      <c r="H53" t="str">
        <f t="shared" si="6"/>
        <v>00</v>
      </c>
      <c r="I53" t="str">
        <f t="shared" si="6"/>
        <v>00</v>
      </c>
      <c r="J53" t="str">
        <f t="shared" si="6"/>
        <v>00</v>
      </c>
      <c r="K53" t="str">
        <f t="shared" si="6"/>
        <v>00</v>
      </c>
      <c r="L53" t="str">
        <f t="shared" si="6"/>
        <v>00</v>
      </c>
      <c r="M53" t="str">
        <f t="shared" si="6"/>
        <v>00</v>
      </c>
      <c r="N53" t="str">
        <f t="shared" si="6"/>
        <v>00</v>
      </c>
      <c r="O53" t="str">
        <f t="shared" si="6"/>
        <v>00</v>
      </c>
      <c r="P53" t="str">
        <f t="shared" si="6"/>
        <v>00</v>
      </c>
      <c r="Q53" t="str">
        <f t="shared" si="6"/>
        <v>00</v>
      </c>
      <c r="R53" t="str">
        <f t="shared" si="6"/>
        <v>00</v>
      </c>
      <c r="S53" t="str">
        <f t="shared" si="6"/>
        <v>00</v>
      </c>
      <c r="T53" t="str">
        <f t="shared" si="6"/>
        <v>00</v>
      </c>
      <c r="U53" t="str">
        <f t="shared" si="6"/>
        <v>00</v>
      </c>
      <c r="V53" t="str">
        <f t="shared" si="6"/>
        <v>00</v>
      </c>
      <c r="W53" t="str">
        <f t="shared" si="6"/>
        <v>00</v>
      </c>
      <c r="X53" t="str">
        <f t="shared" si="6"/>
        <v>00</v>
      </c>
      <c r="Y53" t="str">
        <f t="shared" si="6"/>
        <v>00</v>
      </c>
      <c r="Z53" t="str">
        <f t="shared" si="6"/>
        <v>00</v>
      </c>
      <c r="AA53" t="str">
        <f t="shared" si="6"/>
        <v>00</v>
      </c>
      <c r="AB53" t="str">
        <f t="shared" si="6"/>
        <v>00</v>
      </c>
      <c r="AC53" t="str">
        <f t="shared" si="6"/>
        <v>00</v>
      </c>
      <c r="AD53" t="str">
        <f t="shared" si="6"/>
        <v>00</v>
      </c>
      <c r="AE53" t="str">
        <f t="shared" si="6"/>
        <v>FF</v>
      </c>
      <c r="AF53" t="str">
        <f t="shared" si="6"/>
        <v>02</v>
      </c>
      <c r="AG53" t="str">
        <f t="shared" si="6"/>
        <v>42</v>
      </c>
      <c r="AH53" t="str">
        <f t="shared" si="6"/>
        <v>22</v>
      </c>
      <c r="AI53" t="str">
        <f t="shared" si="6"/>
        <v>F2</v>
      </c>
      <c r="AJ53" t="str">
        <f t="shared" si="6"/>
        <v>22</v>
      </c>
      <c r="AK53" t="str">
        <f t="shared" si="6"/>
        <v>32</v>
      </c>
      <c r="AL53" t="str">
        <f t="shared" si="6"/>
        <v>22</v>
      </c>
      <c r="AM53" t="str">
        <f t="shared" si="6"/>
        <v>B2</v>
      </c>
      <c r="AN53" t="str">
        <f t="shared" si="6"/>
        <v>A2</v>
      </c>
      <c r="AO53" t="str">
        <f t="shared" si="6"/>
        <v>32</v>
      </c>
      <c r="AP53" t="str">
        <f t="shared" si="6"/>
        <v>23</v>
      </c>
      <c r="AQ53" t="str">
        <f t="shared" si="6"/>
        <v>32</v>
      </c>
      <c r="AR53" t="str">
        <f t="shared" si="6"/>
        <v>22</v>
      </c>
      <c r="AS53" t="str">
        <f t="shared" si="6"/>
        <v>32</v>
      </c>
      <c r="AT53" t="str">
        <f t="shared" si="6"/>
        <v>22</v>
      </c>
      <c r="AU53" t="str">
        <f t="shared" si="6"/>
        <v>32</v>
      </c>
      <c r="AV53" t="str">
        <f t="shared" si="6"/>
        <v>22</v>
      </c>
      <c r="AW53" t="str">
        <f t="shared" si="6"/>
        <v>32</v>
      </c>
      <c r="AX53" t="str">
        <f t="shared" si="6"/>
        <v>E2</v>
      </c>
      <c r="AY53" t="str">
        <f t="shared" si="6"/>
        <v>22</v>
      </c>
      <c r="AZ53" t="str">
        <f t="shared" si="6"/>
        <v>92</v>
      </c>
      <c r="BA53" t="str">
        <f t="shared" si="6"/>
        <v>02</v>
      </c>
      <c r="BB53" t="str">
        <f t="shared" si="6"/>
        <v>FF</v>
      </c>
      <c r="BC53" t="str">
        <f t="shared" si="6"/>
        <v>00</v>
      </c>
      <c r="BD53" t="str">
        <f t="shared" si="6"/>
        <v>00</v>
      </c>
      <c r="BE53" t="str">
        <f t="shared" si="6"/>
        <v>00</v>
      </c>
      <c r="BF53" t="str">
        <f t="shared" si="6"/>
        <v>00</v>
      </c>
      <c r="BG53" t="str">
        <f t="shared" si="6"/>
        <v>00</v>
      </c>
      <c r="BH53" t="str">
        <f t="shared" si="6"/>
        <v>00</v>
      </c>
      <c r="BI53" t="str">
        <f t="shared" si="6"/>
        <v>00</v>
      </c>
      <c r="BJ53" t="str">
        <f t="shared" si="6"/>
        <v>00</v>
      </c>
      <c r="BK53" t="str">
        <f t="shared" si="6"/>
        <v>00</v>
      </c>
      <c r="BL53" t="str">
        <f t="shared" si="6"/>
        <v>00</v>
      </c>
      <c r="BM53" t="str">
        <f t="shared" si="6"/>
        <v>00</v>
      </c>
      <c r="BN53" t="str">
        <f t="shared" ref="BN53:CF53" si="7">DEC2HEX(128*(BN32&gt;0)+64*(BN31&gt;0)+32*(BN30&gt;0)+16*(BN29&gt;0)+8*(BN28&gt;0)+4*(BN27&gt;0)+2*(BN26&gt;0)+1*(BN25&gt;0),2)</f>
        <v>00</v>
      </c>
      <c r="BO53" t="str">
        <f t="shared" si="7"/>
        <v>00</v>
      </c>
      <c r="BP53" t="str">
        <f t="shared" si="7"/>
        <v>00</v>
      </c>
      <c r="BQ53" t="str">
        <f t="shared" si="7"/>
        <v>00</v>
      </c>
      <c r="BR53" t="str">
        <f t="shared" si="7"/>
        <v>00</v>
      </c>
      <c r="BS53" t="str">
        <f t="shared" si="7"/>
        <v>00</v>
      </c>
      <c r="BT53" t="str">
        <f t="shared" si="7"/>
        <v>00</v>
      </c>
      <c r="BU53" t="str">
        <f t="shared" si="7"/>
        <v>00</v>
      </c>
      <c r="BV53" t="str">
        <f t="shared" si="7"/>
        <v>00</v>
      </c>
      <c r="BW53" t="str">
        <f t="shared" si="7"/>
        <v>00</v>
      </c>
      <c r="BX53" t="str">
        <f t="shared" si="7"/>
        <v>00</v>
      </c>
      <c r="BY53" t="str">
        <f t="shared" si="7"/>
        <v>00</v>
      </c>
      <c r="BZ53" t="str">
        <f t="shared" si="7"/>
        <v>00</v>
      </c>
      <c r="CA53" t="str">
        <f t="shared" si="7"/>
        <v>00</v>
      </c>
      <c r="CB53" t="str">
        <f t="shared" si="7"/>
        <v>00</v>
      </c>
      <c r="CC53" t="str">
        <f t="shared" si="7"/>
        <v>00</v>
      </c>
      <c r="CD53" t="str">
        <f t="shared" si="7"/>
        <v>00</v>
      </c>
      <c r="CE53" t="str">
        <f t="shared" si="7"/>
        <v>00</v>
      </c>
      <c r="CF53" t="str">
        <f t="shared" si="7"/>
        <v>00</v>
      </c>
    </row>
    <row r="54" spans="1:84">
      <c r="A54" t="str">
        <f>DEC2HEX(128*(A40&gt;0)+64*(A39&gt;0)+32*(A38&gt;0)+16*(A37&gt;0)+8*(A36&gt;0)+4*(A35&gt;0)+2*(A34&gt;0)+1*(A33&gt;0),2)</f>
        <v>00</v>
      </c>
      <c r="B54" t="str">
        <f t="shared" ref="B54:BM54" si="8">DEC2HEX(128*(B40&gt;0)+64*(B39&gt;0)+32*(B38&gt;0)+16*(B37&gt;0)+8*(B36&gt;0)+4*(B35&gt;0)+2*(B34&gt;0)+1*(B33&gt;0),2)</f>
        <v>00</v>
      </c>
      <c r="C54" t="str">
        <f t="shared" si="8"/>
        <v>00</v>
      </c>
      <c r="D54" t="str">
        <f t="shared" si="8"/>
        <v>00</v>
      </c>
      <c r="E54" t="str">
        <f t="shared" si="8"/>
        <v>00</v>
      </c>
      <c r="F54" t="str">
        <f t="shared" si="8"/>
        <v>00</v>
      </c>
      <c r="G54" t="str">
        <f t="shared" si="8"/>
        <v>00</v>
      </c>
      <c r="H54" t="str">
        <f t="shared" si="8"/>
        <v>00</v>
      </c>
      <c r="I54" t="str">
        <f t="shared" si="8"/>
        <v>00</v>
      </c>
      <c r="J54" t="str">
        <f t="shared" si="8"/>
        <v>00</v>
      </c>
      <c r="K54" t="str">
        <f t="shared" si="8"/>
        <v>00</v>
      </c>
      <c r="L54" t="str">
        <f t="shared" si="8"/>
        <v>00</v>
      </c>
      <c r="M54" t="str">
        <f t="shared" si="8"/>
        <v>00</v>
      </c>
      <c r="N54" t="str">
        <f t="shared" si="8"/>
        <v>00</v>
      </c>
      <c r="O54" t="str">
        <f t="shared" si="8"/>
        <v>00</v>
      </c>
      <c r="P54" t="str">
        <f t="shared" si="8"/>
        <v>00</v>
      </c>
      <c r="Q54" t="str">
        <f t="shared" si="8"/>
        <v>00</v>
      </c>
      <c r="R54" t="str">
        <f t="shared" si="8"/>
        <v>00</v>
      </c>
      <c r="S54" t="str">
        <f t="shared" si="8"/>
        <v>00</v>
      </c>
      <c r="T54" t="str">
        <f t="shared" si="8"/>
        <v>00</v>
      </c>
      <c r="U54" t="str">
        <f t="shared" si="8"/>
        <v>00</v>
      </c>
      <c r="V54" t="str">
        <f t="shared" si="8"/>
        <v>00</v>
      </c>
      <c r="W54" t="str">
        <f t="shared" si="8"/>
        <v>00</v>
      </c>
      <c r="X54" t="str">
        <f t="shared" si="8"/>
        <v>00</v>
      </c>
      <c r="Y54" t="str">
        <f t="shared" si="8"/>
        <v>00</v>
      </c>
      <c r="Z54" t="str">
        <f t="shared" si="8"/>
        <v>80</v>
      </c>
      <c r="AA54" t="str">
        <f t="shared" si="8"/>
        <v>80</v>
      </c>
      <c r="AB54" t="str">
        <f t="shared" si="8"/>
        <v>80</v>
      </c>
      <c r="AC54" t="str">
        <f t="shared" si="8"/>
        <v>80</v>
      </c>
      <c r="AD54" t="str">
        <f t="shared" si="8"/>
        <v>00</v>
      </c>
      <c r="AE54" t="str">
        <f t="shared" si="8"/>
        <v>FF</v>
      </c>
      <c r="AF54" t="str">
        <f t="shared" si="8"/>
        <v>00</v>
      </c>
      <c r="AG54" t="str">
        <f t="shared" si="8"/>
        <v>92</v>
      </c>
      <c r="AH54" t="str">
        <f t="shared" si="8"/>
        <v>49</v>
      </c>
      <c r="AI54" t="str">
        <f t="shared" si="8"/>
        <v>FF</v>
      </c>
      <c r="AJ54" t="str">
        <f t="shared" si="8"/>
        <v>00</v>
      </c>
      <c r="AK54" t="str">
        <f t="shared" si="8"/>
        <v>00</v>
      </c>
      <c r="AL54" t="str">
        <f t="shared" si="8"/>
        <v>00</v>
      </c>
      <c r="AM54" t="str">
        <f t="shared" si="8"/>
        <v>00</v>
      </c>
      <c r="AN54" t="str">
        <f t="shared" si="8"/>
        <v>C0</v>
      </c>
      <c r="AO54" t="str">
        <f t="shared" si="8"/>
        <v>21</v>
      </c>
      <c r="AP54" t="str">
        <f t="shared" si="8"/>
        <v>12</v>
      </c>
      <c r="AQ54" t="str">
        <f t="shared" si="8"/>
        <v>0C</v>
      </c>
      <c r="AR54" t="str">
        <f t="shared" si="8"/>
        <v>30</v>
      </c>
      <c r="AS54" t="str">
        <f t="shared" si="8"/>
        <v>C0</v>
      </c>
      <c r="AT54" t="str">
        <f t="shared" si="8"/>
        <v>80</v>
      </c>
      <c r="AU54" t="str">
        <f t="shared" si="8"/>
        <v>80</v>
      </c>
      <c r="AV54" t="str">
        <f t="shared" si="8"/>
        <v>00</v>
      </c>
      <c r="AW54" t="str">
        <f t="shared" si="8"/>
        <v>00</v>
      </c>
      <c r="AX54" t="str">
        <f t="shared" si="8"/>
        <v>FF</v>
      </c>
      <c r="AY54" t="str">
        <f t="shared" si="8"/>
        <v>49</v>
      </c>
      <c r="AZ54" t="str">
        <f t="shared" si="8"/>
        <v>24</v>
      </c>
      <c r="BA54" t="str">
        <f t="shared" si="8"/>
        <v>00</v>
      </c>
      <c r="BB54" t="str">
        <f t="shared" si="8"/>
        <v>FF</v>
      </c>
      <c r="BC54" t="str">
        <f t="shared" si="8"/>
        <v>00</v>
      </c>
      <c r="BD54" t="str">
        <f t="shared" si="8"/>
        <v>80</v>
      </c>
      <c r="BE54" t="str">
        <f t="shared" si="8"/>
        <v>80</v>
      </c>
      <c r="BF54" t="str">
        <f t="shared" si="8"/>
        <v>80</v>
      </c>
      <c r="BG54" t="str">
        <f t="shared" si="8"/>
        <v>80</v>
      </c>
      <c r="BH54" t="str">
        <f t="shared" si="8"/>
        <v>00</v>
      </c>
      <c r="BI54" t="str">
        <f t="shared" si="8"/>
        <v>00</v>
      </c>
      <c r="BJ54" t="str">
        <f t="shared" si="8"/>
        <v>00</v>
      </c>
      <c r="BK54" t="str">
        <f t="shared" si="8"/>
        <v>00</v>
      </c>
      <c r="BL54" t="str">
        <f t="shared" si="8"/>
        <v>00</v>
      </c>
      <c r="BM54" t="str">
        <f t="shared" si="8"/>
        <v>00</v>
      </c>
      <c r="BN54" t="str">
        <f t="shared" ref="BN54:CF54" si="9">DEC2HEX(128*(BN40&gt;0)+64*(BN39&gt;0)+32*(BN38&gt;0)+16*(BN37&gt;0)+8*(BN36&gt;0)+4*(BN35&gt;0)+2*(BN34&gt;0)+1*(BN33&gt;0),2)</f>
        <v>00</v>
      </c>
      <c r="BO54" t="str">
        <f t="shared" si="9"/>
        <v>00</v>
      </c>
      <c r="BP54" t="str">
        <f t="shared" si="9"/>
        <v>00</v>
      </c>
      <c r="BQ54" t="str">
        <f t="shared" si="9"/>
        <v>00</v>
      </c>
      <c r="BR54" t="str">
        <f t="shared" si="9"/>
        <v>00</v>
      </c>
      <c r="BS54" t="str">
        <f t="shared" si="9"/>
        <v>00</v>
      </c>
      <c r="BT54" t="str">
        <f t="shared" si="9"/>
        <v>00</v>
      </c>
      <c r="BU54" t="str">
        <f t="shared" si="9"/>
        <v>00</v>
      </c>
      <c r="BV54" t="str">
        <f t="shared" si="9"/>
        <v>00</v>
      </c>
      <c r="BW54" t="str">
        <f t="shared" si="9"/>
        <v>00</v>
      </c>
      <c r="BX54" t="str">
        <f t="shared" si="9"/>
        <v>00</v>
      </c>
      <c r="BY54" t="str">
        <f t="shared" si="9"/>
        <v>00</v>
      </c>
      <c r="BZ54" t="str">
        <f t="shared" si="9"/>
        <v>00</v>
      </c>
      <c r="CA54" t="str">
        <f t="shared" si="9"/>
        <v>00</v>
      </c>
      <c r="CB54" t="str">
        <f t="shared" si="9"/>
        <v>00</v>
      </c>
      <c r="CC54" t="str">
        <f t="shared" si="9"/>
        <v>00</v>
      </c>
      <c r="CD54" t="str">
        <f t="shared" si="9"/>
        <v>00</v>
      </c>
      <c r="CE54" t="str">
        <f t="shared" si="9"/>
        <v>00</v>
      </c>
      <c r="CF54" t="str">
        <f t="shared" si="9"/>
        <v>00</v>
      </c>
    </row>
    <row r="55" spans="1:84">
      <c r="A55" t="str">
        <f>DEC2HEX(128*(A48&gt;0)+64*(A47&gt;0)+32*(A46&gt;0)+16*(A45&gt;0)+8*(A44&gt;0)+4*(A43&gt;0)+2*(A42&gt;0)+1*(A41&gt;0),2)</f>
        <v>00</v>
      </c>
      <c r="B55" t="str">
        <f t="shared" ref="B55:BM55" si="10">DEC2HEX(128*(B48&gt;0)+64*(B47&gt;0)+32*(B46&gt;0)+16*(B45&gt;0)+8*(B44&gt;0)+4*(B43&gt;0)+2*(B42&gt;0)+1*(B41&gt;0),2)</f>
        <v>00</v>
      </c>
      <c r="C55" t="str">
        <f t="shared" si="10"/>
        <v>00</v>
      </c>
      <c r="D55" t="str">
        <f t="shared" si="10"/>
        <v>00</v>
      </c>
      <c r="E55" t="str">
        <f t="shared" si="10"/>
        <v>00</v>
      </c>
      <c r="F55" t="str">
        <f t="shared" si="10"/>
        <v>00</v>
      </c>
      <c r="G55" t="str">
        <f t="shared" si="10"/>
        <v>00</v>
      </c>
      <c r="H55" t="str">
        <f t="shared" si="10"/>
        <v>00</v>
      </c>
      <c r="I55" t="str">
        <f t="shared" si="10"/>
        <v>00</v>
      </c>
      <c r="J55" t="str">
        <f t="shared" si="10"/>
        <v>00</v>
      </c>
      <c r="K55" t="str">
        <f t="shared" si="10"/>
        <v>00</v>
      </c>
      <c r="L55" t="str">
        <f t="shared" si="10"/>
        <v>00</v>
      </c>
      <c r="M55" t="str">
        <f t="shared" si="10"/>
        <v>00</v>
      </c>
      <c r="N55" t="str">
        <f t="shared" si="10"/>
        <v>00</v>
      </c>
      <c r="O55" t="str">
        <f t="shared" si="10"/>
        <v>00</v>
      </c>
      <c r="P55" t="str">
        <f t="shared" si="10"/>
        <v>00</v>
      </c>
      <c r="Q55" t="str">
        <f t="shared" si="10"/>
        <v>00</v>
      </c>
      <c r="R55" t="str">
        <f t="shared" si="10"/>
        <v>00</v>
      </c>
      <c r="S55" t="str">
        <f t="shared" si="10"/>
        <v>00</v>
      </c>
      <c r="T55" t="str">
        <f t="shared" si="10"/>
        <v>00</v>
      </c>
      <c r="U55" t="str">
        <f t="shared" si="10"/>
        <v>00</v>
      </c>
      <c r="V55" t="str">
        <f t="shared" si="10"/>
        <v>00</v>
      </c>
      <c r="W55" t="str">
        <f t="shared" si="10"/>
        <v>00</v>
      </c>
      <c r="X55" t="str">
        <f t="shared" si="10"/>
        <v>00</v>
      </c>
      <c r="Y55" t="str">
        <f t="shared" si="10"/>
        <v>3F</v>
      </c>
      <c r="Z55" t="str">
        <f t="shared" si="10"/>
        <v>40</v>
      </c>
      <c r="AA55" t="str">
        <f t="shared" si="10"/>
        <v>40</v>
      </c>
      <c r="AB55" t="str">
        <f t="shared" si="10"/>
        <v>40</v>
      </c>
      <c r="AC55" t="str">
        <f t="shared" si="10"/>
        <v>5E</v>
      </c>
      <c r="AD55" t="str">
        <f t="shared" si="10"/>
        <v>0C</v>
      </c>
      <c r="AE55" t="str">
        <f t="shared" si="10"/>
        <v>1F</v>
      </c>
      <c r="AF55" t="str">
        <f t="shared" si="10"/>
        <v>10</v>
      </c>
      <c r="AG55" t="str">
        <f t="shared" si="10"/>
        <v>14</v>
      </c>
      <c r="AH55" t="str">
        <f t="shared" si="10"/>
        <v>12</v>
      </c>
      <c r="AI55" t="str">
        <f t="shared" si="10"/>
        <v>13</v>
      </c>
      <c r="AJ55" t="str">
        <f t="shared" si="10"/>
        <v>16</v>
      </c>
      <c r="AK55" t="str">
        <f t="shared" si="10"/>
        <v>12</v>
      </c>
      <c r="AL55" t="str">
        <f t="shared" si="10"/>
        <v>16</v>
      </c>
      <c r="AM55" t="str">
        <f t="shared" si="10"/>
        <v>12</v>
      </c>
      <c r="AN55" t="str">
        <f t="shared" si="10"/>
        <v>16</v>
      </c>
      <c r="AO55" t="str">
        <f t="shared" si="10"/>
        <v>12</v>
      </c>
      <c r="AP55" t="str">
        <f t="shared" si="10"/>
        <v>16</v>
      </c>
      <c r="AQ55" t="str">
        <f t="shared" si="10"/>
        <v>12</v>
      </c>
      <c r="AR55" t="str">
        <f t="shared" si="10"/>
        <v>16</v>
      </c>
      <c r="AS55" t="str">
        <f t="shared" si="10"/>
        <v>12</v>
      </c>
      <c r="AT55" t="str">
        <f t="shared" si="10"/>
        <v>16</v>
      </c>
      <c r="AU55" t="str">
        <f t="shared" si="10"/>
        <v>12</v>
      </c>
      <c r="AV55" t="str">
        <f t="shared" si="10"/>
        <v>16</v>
      </c>
      <c r="AW55" t="str">
        <f t="shared" si="10"/>
        <v>12</v>
      </c>
      <c r="AX55" t="str">
        <f t="shared" si="10"/>
        <v>17</v>
      </c>
      <c r="AY55" t="str">
        <f t="shared" si="10"/>
        <v>12</v>
      </c>
      <c r="AZ55" t="str">
        <f t="shared" si="10"/>
        <v>11</v>
      </c>
      <c r="BA55" t="str">
        <f t="shared" si="10"/>
        <v>10</v>
      </c>
      <c r="BB55" t="str">
        <f t="shared" si="10"/>
        <v>1F</v>
      </c>
      <c r="BC55" t="str">
        <f t="shared" si="10"/>
        <v>0C</v>
      </c>
      <c r="BD55" t="str">
        <f t="shared" si="10"/>
        <v>5E</v>
      </c>
      <c r="BE55" t="str">
        <f t="shared" si="10"/>
        <v>40</v>
      </c>
      <c r="BF55" t="str">
        <f t="shared" si="10"/>
        <v>40</v>
      </c>
      <c r="BG55" t="str">
        <f t="shared" si="10"/>
        <v>40</v>
      </c>
      <c r="BH55" t="str">
        <f t="shared" si="10"/>
        <v>3F</v>
      </c>
      <c r="BI55" t="str">
        <f t="shared" si="10"/>
        <v>00</v>
      </c>
      <c r="BJ55" t="str">
        <f t="shared" si="10"/>
        <v>00</v>
      </c>
      <c r="BK55" t="str">
        <f t="shared" si="10"/>
        <v>00</v>
      </c>
      <c r="BL55" t="str">
        <f t="shared" si="10"/>
        <v>00</v>
      </c>
      <c r="BM55" t="str">
        <f t="shared" si="10"/>
        <v>00</v>
      </c>
      <c r="BN55" t="str">
        <f t="shared" ref="BN55:CF55" si="11">DEC2HEX(128*(BN48&gt;0)+64*(BN47&gt;0)+32*(BN46&gt;0)+16*(BN45&gt;0)+8*(BN44&gt;0)+4*(BN43&gt;0)+2*(BN42&gt;0)+1*(BN41&gt;0),2)</f>
        <v>00</v>
      </c>
      <c r="BO55" t="str">
        <f t="shared" si="11"/>
        <v>00</v>
      </c>
      <c r="BP55" t="str">
        <f t="shared" si="11"/>
        <v>00</v>
      </c>
      <c r="BQ55" t="str">
        <f t="shared" si="11"/>
        <v>00</v>
      </c>
      <c r="BR55" t="str">
        <f t="shared" si="11"/>
        <v>00</v>
      </c>
      <c r="BS55" t="str">
        <f t="shared" si="11"/>
        <v>00</v>
      </c>
      <c r="BT55" t="str">
        <f t="shared" si="11"/>
        <v>00</v>
      </c>
      <c r="BU55" t="str">
        <f t="shared" si="11"/>
        <v>00</v>
      </c>
      <c r="BV55" t="str">
        <f t="shared" si="11"/>
        <v>00</v>
      </c>
      <c r="BW55" t="str">
        <f t="shared" si="11"/>
        <v>00</v>
      </c>
      <c r="BX55" t="str">
        <f t="shared" si="11"/>
        <v>00</v>
      </c>
      <c r="BY55" t="str">
        <f t="shared" si="11"/>
        <v>00</v>
      </c>
      <c r="BZ55" t="str">
        <f t="shared" si="11"/>
        <v>00</v>
      </c>
      <c r="CA55" t="str">
        <f t="shared" si="11"/>
        <v>00</v>
      </c>
      <c r="CB55" t="str">
        <f t="shared" si="11"/>
        <v>00</v>
      </c>
      <c r="CC55" t="str">
        <f t="shared" si="11"/>
        <v>00</v>
      </c>
      <c r="CD55" t="str">
        <f t="shared" si="11"/>
        <v>00</v>
      </c>
      <c r="CE55" t="str">
        <f t="shared" si="11"/>
        <v>00</v>
      </c>
      <c r="CF55" t="str">
        <f t="shared" si="11"/>
        <v>80</v>
      </c>
    </row>
  </sheetData>
  <conditionalFormatting sqref="CW4:GB48 A11:CF14 Y30:BK31 A15:A31 Y15:CF15 Y21:BQ29 AC16:BQ20 CB16:CF31">
    <cfRule type="notContainsBlanks" dxfId="75" priority="68" stopIfTrue="1">
      <formula>LEN(TRIM(A4))&gt;0</formula>
    </cfRule>
  </conditionalFormatting>
  <conditionalFormatting sqref="A1:CF6 A7:BV10 BZ7:CF10 A41:CF48 BZ33:CF40 A39:BK40 A32:A38 Y32:BK38 CB32:CF32 AG31:AZ43">
    <cfRule type="notContainsBlanks" dxfId="74" priority="67" stopIfTrue="1">
      <formula>LEN(TRIM(A1))&gt;0</formula>
    </cfRule>
  </conditionalFormatting>
  <conditionalFormatting sqref="E3:E10">
    <cfRule type="notContainsBlanks" dxfId="73" priority="66" stopIfTrue="1">
      <formula>LEN(TRIM(E3))&gt;0</formula>
    </cfRule>
  </conditionalFormatting>
  <conditionalFormatting sqref="BW7:BY10">
    <cfRule type="notContainsBlanks" dxfId="72" priority="13" stopIfTrue="1">
      <formula>LEN(TRIM(BW7))&gt;0</formula>
    </cfRule>
  </conditionalFormatting>
  <conditionalFormatting sqref="Z3">
    <cfRule type="notContainsBlanks" dxfId="71" priority="65" stopIfTrue="1">
      <formula>LEN(TRIM(Z3))&gt;0</formula>
    </cfRule>
  </conditionalFormatting>
  <conditionalFormatting sqref="AF3">
    <cfRule type="notContainsBlanks" dxfId="70" priority="64" stopIfTrue="1">
      <formula>LEN(TRIM(AF3))&gt;0</formula>
    </cfRule>
  </conditionalFormatting>
  <conditionalFormatting sqref="E4">
    <cfRule type="notContainsBlanks" dxfId="69" priority="63" stopIfTrue="1">
      <formula>LEN(TRIM(E4))&gt;0</formula>
    </cfRule>
  </conditionalFormatting>
  <conditionalFormatting sqref="Z4">
    <cfRule type="notContainsBlanks" dxfId="68" priority="62" stopIfTrue="1">
      <formula>LEN(TRIM(Z4))&gt;0</formula>
    </cfRule>
  </conditionalFormatting>
  <conditionalFormatting sqref="AF4">
    <cfRule type="notContainsBlanks" dxfId="67" priority="61" stopIfTrue="1">
      <formula>LEN(TRIM(AF4))&gt;0</formula>
    </cfRule>
  </conditionalFormatting>
  <conditionalFormatting sqref="F3:I3">
    <cfRule type="notContainsBlanks" dxfId="66" priority="60" stopIfTrue="1">
      <formula>LEN(TRIM(F3))&gt;0</formula>
    </cfRule>
  </conditionalFormatting>
  <conditionalFormatting sqref="I7">
    <cfRule type="notContainsBlanks" dxfId="65" priority="59" stopIfTrue="1">
      <formula>LEN(TRIM(I7))&gt;0</formula>
    </cfRule>
  </conditionalFormatting>
  <conditionalFormatting sqref="I6">
    <cfRule type="notContainsBlanks" dxfId="64" priority="58" stopIfTrue="1">
      <formula>LEN(TRIM(I6))&gt;0</formula>
    </cfRule>
  </conditionalFormatting>
  <conditionalFormatting sqref="I5">
    <cfRule type="notContainsBlanks" dxfId="63" priority="57" stopIfTrue="1">
      <formula>LEN(TRIM(I5))&gt;0</formula>
    </cfRule>
  </conditionalFormatting>
  <conditionalFormatting sqref="H4">
    <cfRule type="notContainsBlanks" dxfId="62" priority="56" stopIfTrue="1">
      <formula>LEN(TRIM(H4))&gt;0</formula>
    </cfRule>
  </conditionalFormatting>
  <conditionalFormatting sqref="L3:L10">
    <cfRule type="notContainsBlanks" dxfId="61" priority="55" stopIfTrue="1">
      <formula>LEN(TRIM(L3))&gt;0</formula>
    </cfRule>
  </conditionalFormatting>
  <conditionalFormatting sqref="L4">
    <cfRule type="notContainsBlanks" dxfId="60" priority="54" stopIfTrue="1">
      <formula>LEN(TRIM(L4))&gt;0</formula>
    </cfRule>
  </conditionalFormatting>
  <conditionalFormatting sqref="M3">
    <cfRule type="notContainsBlanks" dxfId="59" priority="53" stopIfTrue="1">
      <formula>LEN(TRIM(M3))&gt;0</formula>
    </cfRule>
  </conditionalFormatting>
  <conditionalFormatting sqref="S3:S10">
    <cfRule type="notContainsBlanks" dxfId="58" priority="52" stopIfTrue="1">
      <formula>LEN(TRIM(S3))&gt;0</formula>
    </cfRule>
  </conditionalFormatting>
  <conditionalFormatting sqref="S4">
    <cfRule type="notContainsBlanks" dxfId="57" priority="51" stopIfTrue="1">
      <formula>LEN(TRIM(S4))&gt;0</formula>
    </cfRule>
  </conditionalFormatting>
  <conditionalFormatting sqref="T3:W3">
    <cfRule type="notContainsBlanks" dxfId="56" priority="50" stopIfTrue="1">
      <formula>LEN(TRIM(T3))&gt;0</formula>
    </cfRule>
  </conditionalFormatting>
  <conditionalFormatting sqref="W7">
    <cfRule type="notContainsBlanks" dxfId="55" priority="49" stopIfTrue="1">
      <formula>LEN(TRIM(W7))&gt;0</formula>
    </cfRule>
  </conditionalFormatting>
  <conditionalFormatting sqref="W6">
    <cfRule type="notContainsBlanks" dxfId="54" priority="48" stopIfTrue="1">
      <formula>LEN(TRIM(W6))&gt;0</formula>
    </cfRule>
  </conditionalFormatting>
  <conditionalFormatting sqref="W5">
    <cfRule type="notContainsBlanks" dxfId="53" priority="47" stopIfTrue="1">
      <formula>LEN(TRIM(W5))&gt;0</formula>
    </cfRule>
  </conditionalFormatting>
  <conditionalFormatting sqref="V4">
    <cfRule type="notContainsBlanks" dxfId="52" priority="46" stopIfTrue="1">
      <formula>LEN(TRIM(V4))&gt;0</formula>
    </cfRule>
  </conditionalFormatting>
  <conditionalFormatting sqref="Z3:Z10">
    <cfRule type="notContainsBlanks" dxfId="51" priority="45" stopIfTrue="1">
      <formula>LEN(TRIM(Z3))&gt;0</formula>
    </cfRule>
  </conditionalFormatting>
  <conditionalFormatting sqref="Z4">
    <cfRule type="notContainsBlanks" dxfId="50" priority="44" stopIfTrue="1">
      <formula>LEN(TRIM(Z4))&gt;0</formula>
    </cfRule>
  </conditionalFormatting>
  <conditionalFormatting sqref="AC3:AC10">
    <cfRule type="notContainsBlanks" dxfId="49" priority="43" stopIfTrue="1">
      <formula>LEN(TRIM(AC3))&gt;0</formula>
    </cfRule>
  </conditionalFormatting>
  <conditionalFormatting sqref="AC4">
    <cfRule type="notContainsBlanks" dxfId="48" priority="42" stopIfTrue="1">
      <formula>LEN(TRIM(AC4))&gt;0</formula>
    </cfRule>
  </conditionalFormatting>
  <conditionalFormatting sqref="AD3:AG3">
    <cfRule type="notContainsBlanks" dxfId="47" priority="41" stopIfTrue="1">
      <formula>LEN(TRIM(AD3))&gt;0</formula>
    </cfRule>
  </conditionalFormatting>
  <conditionalFormatting sqref="AG7">
    <cfRule type="notContainsBlanks" dxfId="46" priority="40" stopIfTrue="1">
      <formula>LEN(TRIM(AG7))&gt;0</formula>
    </cfRule>
  </conditionalFormatting>
  <conditionalFormatting sqref="AG6">
    <cfRule type="notContainsBlanks" dxfId="45" priority="39" stopIfTrue="1">
      <formula>LEN(TRIM(AG6))&gt;0</formula>
    </cfRule>
  </conditionalFormatting>
  <conditionalFormatting sqref="AG5">
    <cfRule type="notContainsBlanks" dxfId="44" priority="38" stopIfTrue="1">
      <formula>LEN(TRIM(AG5))&gt;0</formula>
    </cfRule>
  </conditionalFormatting>
  <conditionalFormatting sqref="AF4">
    <cfRule type="notContainsBlanks" dxfId="43" priority="37" stopIfTrue="1">
      <formula>LEN(TRIM(AF4))&gt;0</formula>
    </cfRule>
  </conditionalFormatting>
  <conditionalFormatting sqref="AM3">
    <cfRule type="notContainsBlanks" dxfId="42" priority="36" stopIfTrue="1">
      <formula>LEN(TRIM(AM3))&gt;0</formula>
    </cfRule>
  </conditionalFormatting>
  <conditionalFormatting sqref="AM4">
    <cfRule type="notContainsBlanks" dxfId="41" priority="35" stopIfTrue="1">
      <formula>LEN(TRIM(AM4))&gt;0</formula>
    </cfRule>
  </conditionalFormatting>
  <conditionalFormatting sqref="AJ3:AJ10">
    <cfRule type="notContainsBlanks" dxfId="40" priority="34" stopIfTrue="1">
      <formula>LEN(TRIM(AJ3))&gt;0</formula>
    </cfRule>
  </conditionalFormatting>
  <conditionalFormatting sqref="AJ4">
    <cfRule type="notContainsBlanks" dxfId="39" priority="33" stopIfTrue="1">
      <formula>LEN(TRIM(AJ4))&gt;0</formula>
    </cfRule>
  </conditionalFormatting>
  <conditionalFormatting sqref="AK3:AN3">
    <cfRule type="notContainsBlanks" dxfId="38" priority="32" stopIfTrue="1">
      <formula>LEN(TRIM(AK3))&gt;0</formula>
    </cfRule>
  </conditionalFormatting>
  <conditionalFormatting sqref="AN7">
    <cfRule type="notContainsBlanks" dxfId="37" priority="31" stopIfTrue="1">
      <formula>LEN(TRIM(AN7))&gt;0</formula>
    </cfRule>
  </conditionalFormatting>
  <conditionalFormatting sqref="AN6">
    <cfRule type="notContainsBlanks" dxfId="36" priority="30" stopIfTrue="1">
      <formula>LEN(TRIM(AN6))&gt;0</formula>
    </cfRule>
  </conditionalFormatting>
  <conditionalFormatting sqref="AN5">
    <cfRule type="notContainsBlanks" dxfId="35" priority="29" stopIfTrue="1">
      <formula>LEN(TRIM(AN5))&gt;0</formula>
    </cfRule>
  </conditionalFormatting>
  <conditionalFormatting sqref="AM4">
    <cfRule type="notContainsBlanks" dxfId="34" priority="28" stopIfTrue="1">
      <formula>LEN(TRIM(AM4))&gt;0</formula>
    </cfRule>
  </conditionalFormatting>
  <conditionalFormatting sqref="AQ3:AQ10">
    <cfRule type="notContainsBlanks" dxfId="33" priority="27" stopIfTrue="1">
      <formula>LEN(TRIM(AQ3))&gt;0</formula>
    </cfRule>
  </conditionalFormatting>
  <conditionalFormatting sqref="AQ4">
    <cfRule type="notContainsBlanks" dxfId="32" priority="26" stopIfTrue="1">
      <formula>LEN(TRIM(AQ4))&gt;0</formula>
    </cfRule>
  </conditionalFormatting>
  <conditionalFormatting sqref="AR3:AU3">
    <cfRule type="notContainsBlanks" dxfId="31" priority="25" stopIfTrue="1">
      <formula>LEN(TRIM(AR3))&gt;0</formula>
    </cfRule>
  </conditionalFormatting>
  <conditionalFormatting sqref="AU7">
    <cfRule type="notContainsBlanks" dxfId="30" priority="24" stopIfTrue="1">
      <formula>LEN(TRIM(AU7))&gt;0</formula>
    </cfRule>
  </conditionalFormatting>
  <conditionalFormatting sqref="AU6">
    <cfRule type="notContainsBlanks" dxfId="29" priority="23" stopIfTrue="1">
      <formula>LEN(TRIM(AU6))&gt;0</formula>
    </cfRule>
  </conditionalFormatting>
  <conditionalFormatting sqref="AU5">
    <cfRule type="notContainsBlanks" dxfId="28" priority="22" stopIfTrue="1">
      <formula>LEN(TRIM(AU5))&gt;0</formula>
    </cfRule>
  </conditionalFormatting>
  <conditionalFormatting sqref="AT4">
    <cfRule type="notContainsBlanks" dxfId="27" priority="21" stopIfTrue="1">
      <formula>LEN(TRIM(AT4))&gt;0</formula>
    </cfRule>
  </conditionalFormatting>
  <conditionalFormatting sqref="BA3">
    <cfRule type="notContainsBlanks" dxfId="26" priority="20" stopIfTrue="1">
      <formula>LEN(TRIM(BA3))&gt;0</formula>
    </cfRule>
  </conditionalFormatting>
  <conditionalFormatting sqref="BA4">
    <cfRule type="notContainsBlanks" dxfId="25" priority="19" stopIfTrue="1">
      <formula>LEN(TRIM(BA4))&gt;0</formula>
    </cfRule>
  </conditionalFormatting>
  <conditionalFormatting sqref="BA3:BA10">
    <cfRule type="notContainsBlanks" dxfId="24" priority="18" stopIfTrue="1">
      <formula>LEN(TRIM(BA3))&gt;0</formula>
    </cfRule>
  </conditionalFormatting>
  <conditionalFormatting sqref="BA4">
    <cfRule type="notContainsBlanks" dxfId="23" priority="17" stopIfTrue="1">
      <formula>LEN(TRIM(BA4))&gt;0</formula>
    </cfRule>
  </conditionalFormatting>
  <conditionalFormatting sqref="AZ4">
    <cfRule type="notContainsBlanks" dxfId="22" priority="16" stopIfTrue="1">
      <formula>LEN(TRIM(AZ4))&gt;0</formula>
    </cfRule>
  </conditionalFormatting>
  <conditionalFormatting sqref="AZ4:AZ10">
    <cfRule type="notContainsBlanks" dxfId="21" priority="15" stopIfTrue="1">
      <formula>LEN(TRIM(AZ4))&gt;0</formula>
    </cfRule>
  </conditionalFormatting>
  <conditionalFormatting sqref="AZ4">
    <cfRule type="notContainsBlanks" dxfId="20" priority="14" stopIfTrue="1">
      <formula>LEN(TRIM(AZ4))&gt;0</formula>
    </cfRule>
  </conditionalFormatting>
  <conditionalFormatting sqref="BL33:BY40 BL30:BQ32">
    <cfRule type="notContainsBlanks" dxfId="19" priority="12" stopIfTrue="1">
      <formula>LEN(TRIM(BL30))&gt;0</formula>
    </cfRule>
  </conditionalFormatting>
  <conditionalFormatting sqref="B15:X15 B21:X38 B16:T20">
    <cfRule type="notContainsBlanks" dxfId="18" priority="3" stopIfTrue="1">
      <formula>LEN(TRIM(B15))&gt;0</formula>
    </cfRule>
  </conditionalFormatting>
  <conditionalFormatting sqref="U16:AB20">
    <cfRule type="notContainsBlanks" dxfId="17" priority="2" stopIfTrue="1">
      <formula>LEN(TRIM(U16))&gt;0</formula>
    </cfRule>
  </conditionalFormatting>
  <conditionalFormatting sqref="BR16:CA32">
    <cfRule type="notContainsBlanks" dxfId="16" priority="1" stopIfTrue="1">
      <formula>LEN(TRIM(BR16))&gt;0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25"/>
  <sheetViews>
    <sheetView zoomScale="10" zoomScaleNormal="10" workbookViewId="0">
      <selection activeCell="AY48" sqref="AY48"/>
    </sheetView>
  </sheetViews>
  <sheetFormatPr defaultRowHeight="15"/>
  <cols>
    <col min="1" max="1" width="3.28515625" style="62" customWidth="1"/>
    <col min="2" max="7" width="3.7109375" style="62" customWidth="1"/>
    <col min="8" max="8" width="9.140625" style="62"/>
    <col min="9" max="9" width="3.28515625" style="62" customWidth="1"/>
    <col min="10" max="15" width="3.7109375" style="62" customWidth="1"/>
    <col min="16" max="16" width="9.140625" style="62"/>
    <col min="17" max="23" width="4" style="62" customWidth="1"/>
    <col min="24" max="24" width="9.140625" style="62"/>
    <col min="25" max="31" width="3.42578125" style="62" customWidth="1"/>
    <col min="32" max="32" width="9.140625" style="62"/>
    <col min="33" max="39" width="3.42578125" style="62" customWidth="1"/>
    <col min="40" max="16384" width="9.140625" style="62"/>
  </cols>
  <sheetData>
    <row r="1" spans="1:39">
      <c r="A1" s="64"/>
      <c r="B1" s="64"/>
      <c r="C1" s="65"/>
      <c r="D1" s="65"/>
      <c r="E1" s="65"/>
      <c r="F1" s="65"/>
      <c r="G1" s="65"/>
      <c r="I1" s="64"/>
      <c r="J1" s="64"/>
      <c r="K1" s="65"/>
      <c r="L1" s="65"/>
      <c r="M1" s="65"/>
      <c r="N1" s="65"/>
      <c r="O1" s="65"/>
      <c r="Q1" s="64"/>
      <c r="R1" s="64"/>
      <c r="S1" s="65"/>
      <c r="T1" s="65"/>
      <c r="U1" s="65"/>
      <c r="V1" s="65"/>
      <c r="W1" s="65"/>
      <c r="Y1" s="64"/>
      <c r="Z1" s="64"/>
      <c r="AA1" s="65"/>
      <c r="AB1" s="65"/>
      <c r="AC1" s="65"/>
      <c r="AD1" s="65"/>
      <c r="AE1" s="65"/>
      <c r="AG1" s="64"/>
      <c r="AH1" s="64"/>
      <c r="AI1" s="65"/>
      <c r="AJ1" s="65"/>
      <c r="AK1" s="65"/>
      <c r="AL1" s="65"/>
      <c r="AM1" s="65"/>
    </row>
    <row r="2" spans="1:39">
      <c r="A2" s="64"/>
      <c r="B2" s="66"/>
      <c r="C2" s="66">
        <v>1</v>
      </c>
      <c r="D2" s="66"/>
      <c r="E2" s="66">
        <v>1</v>
      </c>
      <c r="F2" s="66"/>
      <c r="G2" s="65"/>
      <c r="I2" s="64"/>
      <c r="J2" s="66"/>
      <c r="K2" s="66"/>
      <c r="L2" s="66">
        <v>1</v>
      </c>
      <c r="M2" s="66"/>
      <c r="N2" s="66"/>
      <c r="O2" s="65"/>
      <c r="Q2" s="64"/>
      <c r="R2" s="66"/>
      <c r="S2" s="66"/>
      <c r="T2" s="66">
        <v>1</v>
      </c>
      <c r="U2" s="66"/>
      <c r="V2" s="66"/>
      <c r="W2" s="65"/>
      <c r="Y2" s="64"/>
      <c r="Z2" s="66"/>
      <c r="AA2" s="66"/>
      <c r="AB2" s="66">
        <v>1</v>
      </c>
      <c r="AC2" s="66"/>
      <c r="AD2" s="66"/>
      <c r="AE2" s="65"/>
      <c r="AG2" s="64"/>
      <c r="AH2" s="66"/>
      <c r="AI2" s="66"/>
      <c r="AJ2" s="66">
        <v>1</v>
      </c>
      <c r="AK2" s="66"/>
      <c r="AL2" s="66"/>
      <c r="AM2" s="65"/>
    </row>
    <row r="3" spans="1:39">
      <c r="A3" s="64"/>
      <c r="B3" s="66">
        <v>1</v>
      </c>
      <c r="C3" s="66"/>
      <c r="D3" s="66">
        <v>1</v>
      </c>
      <c r="E3" s="66"/>
      <c r="F3" s="66">
        <v>1</v>
      </c>
      <c r="G3" s="65"/>
      <c r="I3" s="64"/>
      <c r="J3" s="66"/>
      <c r="K3" s="66">
        <v>1</v>
      </c>
      <c r="L3" s="66">
        <v>1</v>
      </c>
      <c r="M3" s="66">
        <v>1</v>
      </c>
      <c r="N3" s="66"/>
      <c r="O3" s="65"/>
      <c r="Q3" s="64"/>
      <c r="R3" s="66"/>
      <c r="S3" s="66"/>
      <c r="T3" s="66">
        <v>1</v>
      </c>
      <c r="U3" s="66"/>
      <c r="V3" s="66"/>
      <c r="W3" s="65"/>
      <c r="Y3" s="64"/>
      <c r="Z3" s="66"/>
      <c r="AA3" s="66">
        <v>1</v>
      </c>
      <c r="AB3" s="66"/>
      <c r="AC3" s="66">
        <v>1</v>
      </c>
      <c r="AD3" s="66"/>
      <c r="AE3" s="65"/>
      <c r="AG3" s="64"/>
      <c r="AH3" s="66"/>
      <c r="AI3" s="66">
        <v>1</v>
      </c>
      <c r="AJ3" s="66"/>
      <c r="AK3" s="66">
        <v>1</v>
      </c>
      <c r="AL3" s="66"/>
      <c r="AM3" s="65"/>
    </row>
    <row r="4" spans="1:39">
      <c r="A4" s="64"/>
      <c r="B4" s="66"/>
      <c r="C4" s="66">
        <v>1</v>
      </c>
      <c r="D4" s="66"/>
      <c r="E4" s="66">
        <v>1</v>
      </c>
      <c r="F4" s="66"/>
      <c r="G4" s="65"/>
      <c r="I4" s="64"/>
      <c r="J4" s="66"/>
      <c r="K4" s="66">
        <v>1</v>
      </c>
      <c r="L4" s="66">
        <v>1</v>
      </c>
      <c r="M4" s="66">
        <v>1</v>
      </c>
      <c r="N4" s="66"/>
      <c r="O4" s="65"/>
      <c r="Q4" s="64"/>
      <c r="R4" s="66"/>
      <c r="S4" s="66">
        <v>1</v>
      </c>
      <c r="T4" s="66">
        <v>1</v>
      </c>
      <c r="U4" s="66">
        <v>1</v>
      </c>
      <c r="V4" s="66"/>
      <c r="W4" s="65"/>
      <c r="Y4" s="64"/>
      <c r="Z4" s="66">
        <v>1</v>
      </c>
      <c r="AA4" s="66"/>
      <c r="AB4" s="66"/>
      <c r="AC4" s="66"/>
      <c r="AD4" s="66">
        <v>1</v>
      </c>
      <c r="AE4" s="65"/>
      <c r="AG4" s="64"/>
      <c r="AH4" s="66"/>
      <c r="AI4" s="66">
        <v>1</v>
      </c>
      <c r="AJ4" s="66"/>
      <c r="AK4" s="66">
        <v>1</v>
      </c>
      <c r="AL4" s="66"/>
      <c r="AM4" s="65"/>
    </row>
    <row r="5" spans="1:39">
      <c r="A5" s="64"/>
      <c r="B5" s="66">
        <v>1</v>
      </c>
      <c r="C5" s="66"/>
      <c r="D5" s="66">
        <v>1</v>
      </c>
      <c r="E5" s="66"/>
      <c r="F5" s="66">
        <v>1</v>
      </c>
      <c r="G5" s="65"/>
      <c r="I5" s="64"/>
      <c r="J5" s="66"/>
      <c r="K5" s="66">
        <v>1</v>
      </c>
      <c r="L5" s="66">
        <v>1</v>
      </c>
      <c r="M5" s="66">
        <v>1</v>
      </c>
      <c r="N5" s="66"/>
      <c r="O5" s="65"/>
      <c r="Q5" s="64"/>
      <c r="R5" s="66"/>
      <c r="S5" s="66">
        <v>1</v>
      </c>
      <c r="T5" s="66">
        <v>1</v>
      </c>
      <c r="U5" s="66">
        <v>1</v>
      </c>
      <c r="V5" s="66"/>
      <c r="W5" s="65"/>
      <c r="Y5" s="64"/>
      <c r="Z5" s="66"/>
      <c r="AA5" s="66">
        <v>1</v>
      </c>
      <c r="AB5" s="66">
        <v>1</v>
      </c>
      <c r="AC5" s="66">
        <v>1</v>
      </c>
      <c r="AD5" s="66"/>
      <c r="AE5" s="65"/>
      <c r="AG5" s="64"/>
      <c r="AH5" s="66">
        <v>1</v>
      </c>
      <c r="AI5" s="66"/>
      <c r="AJ5" s="66"/>
      <c r="AK5" s="66"/>
      <c r="AL5" s="66">
        <v>1</v>
      </c>
      <c r="AM5" s="65"/>
    </row>
    <row r="6" spans="1:39">
      <c r="A6" s="64"/>
      <c r="B6" s="66"/>
      <c r="C6" s="66">
        <v>1</v>
      </c>
      <c r="D6" s="66"/>
      <c r="E6" s="66">
        <v>1</v>
      </c>
      <c r="F6" s="66"/>
      <c r="G6" s="65"/>
      <c r="I6" s="64"/>
      <c r="J6" s="66">
        <v>1</v>
      </c>
      <c r="K6" s="66">
        <v>1</v>
      </c>
      <c r="L6" s="66">
        <v>1</v>
      </c>
      <c r="M6" s="66">
        <v>1</v>
      </c>
      <c r="N6" s="66">
        <v>1</v>
      </c>
      <c r="O6" s="65"/>
      <c r="Q6" s="64"/>
      <c r="R6" s="66"/>
      <c r="S6" s="66">
        <v>1</v>
      </c>
      <c r="T6" s="66">
        <v>1</v>
      </c>
      <c r="U6" s="66">
        <v>1</v>
      </c>
      <c r="V6" s="66"/>
      <c r="W6" s="65"/>
      <c r="Y6" s="64"/>
      <c r="Z6" s="66">
        <v>1</v>
      </c>
      <c r="AA6" s="66"/>
      <c r="AB6" s="66"/>
      <c r="AC6" s="66"/>
      <c r="AD6" s="66">
        <v>1</v>
      </c>
      <c r="AE6" s="65"/>
      <c r="AG6" s="64"/>
      <c r="AH6" s="66">
        <v>1</v>
      </c>
      <c r="AI6" s="66"/>
      <c r="AJ6" s="66"/>
      <c r="AK6" s="66"/>
      <c r="AL6" s="66">
        <v>1</v>
      </c>
      <c r="AM6" s="65"/>
    </row>
    <row r="7" spans="1:39">
      <c r="A7" s="64"/>
      <c r="B7" s="66">
        <v>1</v>
      </c>
      <c r="C7" s="66"/>
      <c r="D7" s="66">
        <v>1</v>
      </c>
      <c r="E7" s="66"/>
      <c r="F7" s="66">
        <v>1</v>
      </c>
      <c r="G7" s="65"/>
      <c r="I7" s="64"/>
      <c r="J7" s="66">
        <v>1</v>
      </c>
      <c r="K7" s="66">
        <v>1</v>
      </c>
      <c r="L7" s="66">
        <v>1</v>
      </c>
      <c r="M7" s="66">
        <v>1</v>
      </c>
      <c r="N7" s="66">
        <v>1</v>
      </c>
      <c r="O7" s="65"/>
      <c r="Q7" s="64"/>
      <c r="R7" s="66"/>
      <c r="S7" s="66">
        <v>1</v>
      </c>
      <c r="T7" s="66">
        <v>1</v>
      </c>
      <c r="U7" s="66">
        <v>1</v>
      </c>
      <c r="V7" s="66"/>
      <c r="W7" s="65"/>
      <c r="Y7" s="64"/>
      <c r="Z7" s="66">
        <v>1</v>
      </c>
      <c r="AA7" s="66"/>
      <c r="AB7" s="66"/>
      <c r="AC7" s="66"/>
      <c r="AD7" s="66">
        <v>1</v>
      </c>
      <c r="AE7" s="65"/>
      <c r="AG7" s="64"/>
      <c r="AH7" s="66"/>
      <c r="AI7" s="66">
        <v>1</v>
      </c>
      <c r="AJ7" s="66"/>
      <c r="AK7" s="66">
        <v>1</v>
      </c>
      <c r="AL7" s="66"/>
      <c r="AM7" s="65"/>
    </row>
    <row r="8" spans="1:39">
      <c r="A8" s="64"/>
      <c r="B8" s="66"/>
      <c r="C8" s="66">
        <v>1</v>
      </c>
      <c r="D8" s="66"/>
      <c r="E8" s="66">
        <v>1</v>
      </c>
      <c r="F8" s="66"/>
      <c r="G8" s="64"/>
      <c r="I8" s="64"/>
      <c r="J8" s="66">
        <v>1</v>
      </c>
      <c r="K8" s="66">
        <v>1</v>
      </c>
      <c r="L8" s="66">
        <v>1</v>
      </c>
      <c r="M8" s="66">
        <v>1</v>
      </c>
      <c r="N8" s="66">
        <v>1</v>
      </c>
      <c r="O8" s="64"/>
      <c r="Q8" s="64"/>
      <c r="R8" s="66"/>
      <c r="S8" s="66"/>
      <c r="T8" s="66">
        <v>1</v>
      </c>
      <c r="U8" s="66"/>
      <c r="V8" s="66"/>
      <c r="W8" s="64"/>
      <c r="Y8" s="64"/>
      <c r="Z8" s="66">
        <v>1</v>
      </c>
      <c r="AA8" s="66"/>
      <c r="AB8" s="66"/>
      <c r="AC8" s="66"/>
      <c r="AD8" s="66">
        <v>1</v>
      </c>
      <c r="AE8" s="64"/>
      <c r="AG8" s="64"/>
      <c r="AH8" s="66"/>
      <c r="AI8" s="66">
        <v>1</v>
      </c>
      <c r="AJ8" s="66"/>
      <c r="AK8" s="66">
        <v>1</v>
      </c>
      <c r="AL8" s="66"/>
      <c r="AM8" s="64"/>
    </row>
    <row r="9" spans="1:39">
      <c r="A9" s="64"/>
      <c r="B9" s="66">
        <v>1</v>
      </c>
      <c r="C9" s="66"/>
      <c r="D9" s="66">
        <v>1</v>
      </c>
      <c r="E9" s="66"/>
      <c r="F9" s="66">
        <v>1</v>
      </c>
      <c r="G9" s="64"/>
      <c r="I9" s="64"/>
      <c r="J9" s="66"/>
      <c r="K9" s="66">
        <v>1</v>
      </c>
      <c r="L9" s="66"/>
      <c r="M9" s="66">
        <v>1</v>
      </c>
      <c r="N9" s="66"/>
      <c r="O9" s="64"/>
      <c r="Q9" s="64"/>
      <c r="R9" s="66"/>
      <c r="S9" s="66"/>
      <c r="T9" s="66">
        <v>1</v>
      </c>
      <c r="U9" s="66"/>
      <c r="V9" s="66"/>
      <c r="W9" s="64"/>
      <c r="Y9" s="64"/>
      <c r="Z9" s="66">
        <v>1</v>
      </c>
      <c r="AA9" s="66">
        <v>1</v>
      </c>
      <c r="AB9" s="66">
        <v>1</v>
      </c>
      <c r="AC9" s="66">
        <v>1</v>
      </c>
      <c r="AD9" s="66">
        <v>1</v>
      </c>
      <c r="AE9" s="64"/>
      <c r="AG9" s="64"/>
      <c r="AH9" s="66"/>
      <c r="AI9" s="66"/>
      <c r="AJ9" s="66">
        <v>1</v>
      </c>
      <c r="AK9" s="66"/>
      <c r="AL9" s="66"/>
      <c r="AM9" s="64"/>
    </row>
    <row r="10" spans="1:39">
      <c r="A10" s="64"/>
      <c r="B10" s="64"/>
      <c r="C10" s="64"/>
      <c r="D10" s="64"/>
      <c r="E10" s="64"/>
      <c r="F10" s="64"/>
      <c r="G10" s="64"/>
      <c r="I10" s="64"/>
      <c r="J10" s="64"/>
      <c r="K10" s="64"/>
      <c r="L10" s="64"/>
      <c r="M10" s="64"/>
      <c r="N10" s="64"/>
      <c r="O10" s="64"/>
      <c r="Q10" s="64"/>
      <c r="R10" s="64"/>
      <c r="S10" s="64"/>
      <c r="T10" s="64"/>
      <c r="U10" s="64"/>
      <c r="V10" s="64"/>
      <c r="W10" s="64"/>
      <c r="Y10" s="64"/>
      <c r="Z10" s="64"/>
      <c r="AA10" s="64"/>
      <c r="AB10" s="64"/>
      <c r="AC10" s="64"/>
      <c r="AD10" s="64"/>
      <c r="AE10" s="64"/>
      <c r="AG10" s="64"/>
      <c r="AH10" s="64"/>
      <c r="AI10" s="64"/>
      <c r="AJ10" s="64"/>
      <c r="AK10" s="64"/>
      <c r="AL10" s="64"/>
      <c r="AM10" s="64"/>
    </row>
    <row r="12" spans="1:39">
      <c r="B12" s="63" t="str">
        <f>DEC2HEX(128*(B9&gt;0)+64*(B8&gt;0)+32*(B7&gt;0)+16*(B6&gt;0)+8*(B5&gt;0)+4*(B4&gt;0)+2*(B3&gt;0)+1*(B2&gt;0),2)</f>
        <v>AA</v>
      </c>
      <c r="C12" s="63" t="str">
        <f>DEC2HEX(128*(C9&gt;0)+64*(C8&gt;0)+32*(C7&gt;0)+16*(C6&gt;0)+8*(C5&gt;0)+4*(C4&gt;0)+2*(C3&gt;0)+1*(C2&gt;0),2)</f>
        <v>55</v>
      </c>
      <c r="D12" s="63" t="str">
        <f>DEC2HEX(128*(D9&gt;0)+64*(D8&gt;0)+32*(D7&gt;0)+16*(D6&gt;0)+8*(D5&gt;0)+4*(D4&gt;0)+2*(D3&gt;0)+1*(D2&gt;0),2)</f>
        <v>AA</v>
      </c>
      <c r="E12" s="63" t="str">
        <f>DEC2HEX(128*(E9&gt;0)+64*(E8&gt;0)+32*(E7&gt;0)+16*(E6&gt;0)+8*(E5&gt;0)+4*(E4&gt;0)+2*(E3&gt;0)+1*(E2&gt;0),2)</f>
        <v>55</v>
      </c>
      <c r="F12" s="63" t="str">
        <f>DEC2HEX(128*(F9&gt;0)+64*(F8&gt;0)+32*(F7&gt;0)+16*(F6&gt;0)+8*(F5&gt;0)+4*(F4&gt;0)+2*(F3&gt;0)+1*(F2&gt;0),2)</f>
        <v>AA</v>
      </c>
      <c r="J12" s="63" t="str">
        <f>DEC2HEX(128*(J9&gt;0)+64*(J8&gt;0)+32*(J7&gt;0)+16*(J6&gt;0)+8*(J5&gt;0)+4*(J4&gt;0)+2*(J3&gt;0)+1*(J2&gt;0),2)</f>
        <v>70</v>
      </c>
      <c r="K12" s="63" t="str">
        <f>DEC2HEX(128*(K9&gt;0)+64*(K8&gt;0)+32*(K7&gt;0)+16*(K6&gt;0)+8*(K5&gt;0)+4*(K4&gt;0)+2*(K3&gt;0)+1*(K2&gt;0),2)</f>
        <v>FE</v>
      </c>
      <c r="L12" s="63" t="str">
        <f>DEC2HEX(128*(L9&gt;0)+64*(L8&gt;0)+32*(L7&gt;0)+16*(L6&gt;0)+8*(L5&gt;0)+4*(L4&gt;0)+2*(L3&gt;0)+1*(L2&gt;0),2)</f>
        <v>7F</v>
      </c>
      <c r="M12" s="63" t="str">
        <f>DEC2HEX(128*(M9&gt;0)+64*(M8&gt;0)+32*(M7&gt;0)+16*(M6&gt;0)+8*(M5&gt;0)+4*(M4&gt;0)+2*(M3&gt;0)+1*(M2&gt;0),2)</f>
        <v>FE</v>
      </c>
      <c r="N12" s="63" t="str">
        <f>DEC2HEX(128*(N9&gt;0)+64*(N8&gt;0)+32*(N7&gt;0)+16*(N6&gt;0)+8*(N5&gt;0)+4*(N4&gt;0)+2*(N3&gt;0)+1*(N2&gt;0),2)</f>
        <v>70</v>
      </c>
      <c r="R12" s="63" t="str">
        <f>DEC2HEX(128*(R9&gt;0)+64*(R8&gt;0)+32*(R7&gt;0)+16*(R6&gt;0)+8*(R5&gt;0)+4*(R4&gt;0)+2*(R3&gt;0)+1*(R2&gt;0),2)</f>
        <v>00</v>
      </c>
      <c r="S12" s="63" t="str">
        <f>DEC2HEX(128*(S9&gt;0)+64*(S8&gt;0)+32*(S7&gt;0)+16*(S6&gt;0)+8*(S5&gt;0)+4*(S4&gt;0)+2*(S3&gt;0)+1*(S2&gt;0),2)</f>
        <v>3C</v>
      </c>
      <c r="T12" s="63" t="str">
        <f>DEC2HEX(128*(T9&gt;0)+64*(T8&gt;0)+32*(T7&gt;0)+16*(T6&gt;0)+8*(T5&gt;0)+4*(T4&gt;0)+2*(T3&gt;0)+1*(T2&gt;0),2)</f>
        <v>FF</v>
      </c>
      <c r="U12" s="63" t="str">
        <f>DEC2HEX(128*(U9&gt;0)+64*(U8&gt;0)+32*(U7&gt;0)+16*(U6&gt;0)+8*(U5&gt;0)+4*(U4&gt;0)+2*(U3&gt;0)+1*(U2&gt;0),2)</f>
        <v>3C</v>
      </c>
      <c r="V12" s="63" t="str">
        <f>DEC2HEX(128*(V9&gt;0)+64*(V8&gt;0)+32*(V7&gt;0)+16*(V6&gt;0)+8*(V5&gt;0)+4*(V4&gt;0)+2*(V3&gt;0)+1*(V2&gt;0),2)</f>
        <v>00</v>
      </c>
      <c r="Z12" s="63" t="str">
        <f>DEC2HEX(128*(Z9&gt;0)+64*(Z8&gt;0)+32*(Z7&gt;0)+16*(Z6&gt;0)+8*(Z5&gt;0)+4*(Z4&gt;0)+2*(Z3&gt;0)+1*(Z2&gt;0),2)</f>
        <v>F4</v>
      </c>
      <c r="AA12" s="63" t="str">
        <f>DEC2HEX(128*(AA9&gt;0)+64*(AA8&gt;0)+32*(AA7&gt;0)+16*(AA6&gt;0)+8*(AA5&gt;0)+4*(AA4&gt;0)+2*(AA3&gt;0)+1*(AA2&gt;0),2)</f>
        <v>8A</v>
      </c>
      <c r="AB12" s="63" t="str">
        <f>DEC2HEX(128*(AB9&gt;0)+64*(AB8&gt;0)+32*(AB7&gt;0)+16*(AB6&gt;0)+8*(AB5&gt;0)+4*(AB4&gt;0)+2*(AB3&gt;0)+1*(AB2&gt;0),2)</f>
        <v>89</v>
      </c>
      <c r="AC12" s="63" t="str">
        <f>DEC2HEX(128*(AC9&gt;0)+64*(AC8&gt;0)+32*(AC7&gt;0)+16*(AC6&gt;0)+8*(AC5&gt;0)+4*(AC4&gt;0)+2*(AC3&gt;0)+1*(AC2&gt;0),2)</f>
        <v>8A</v>
      </c>
      <c r="AD12" s="63" t="str">
        <f>DEC2HEX(128*(AD9&gt;0)+64*(AD8&gt;0)+32*(AD7&gt;0)+16*(AD6&gt;0)+8*(AD5&gt;0)+4*(AD4&gt;0)+2*(AD3&gt;0)+1*(AD2&gt;0),2)</f>
        <v>F4</v>
      </c>
      <c r="AH12" s="63" t="str">
        <f>DEC2HEX(128*(AH9&gt;0)+64*(AH8&gt;0)+32*(AH7&gt;0)+16*(AH6&gt;0)+8*(AH5&gt;0)+4*(AH4&gt;0)+2*(AH3&gt;0)+1*(AH2&gt;0),2)</f>
        <v>18</v>
      </c>
      <c r="AI12" s="63" t="str">
        <f>DEC2HEX(128*(AI9&gt;0)+64*(AI8&gt;0)+32*(AI7&gt;0)+16*(AI6&gt;0)+8*(AI5&gt;0)+4*(AI4&gt;0)+2*(AI3&gt;0)+1*(AI2&gt;0),2)</f>
        <v>66</v>
      </c>
      <c r="AJ12" s="63" t="str">
        <f>DEC2HEX(128*(AJ9&gt;0)+64*(AJ8&gt;0)+32*(AJ7&gt;0)+16*(AJ6&gt;0)+8*(AJ5&gt;0)+4*(AJ4&gt;0)+2*(AJ3&gt;0)+1*(AJ2&gt;0),2)</f>
        <v>81</v>
      </c>
      <c r="AK12" s="63" t="str">
        <f>DEC2HEX(128*(AK9&gt;0)+64*(AK8&gt;0)+32*(AK7&gt;0)+16*(AK6&gt;0)+8*(AK5&gt;0)+4*(AK4&gt;0)+2*(AK3&gt;0)+1*(AK2&gt;0),2)</f>
        <v>66</v>
      </c>
      <c r="AL12" s="63" t="str">
        <f>DEC2HEX(128*(AL9&gt;0)+64*(AL8&gt;0)+32*(AL7&gt;0)+16*(AL6&gt;0)+8*(AL5&gt;0)+4*(AL4&gt;0)+2*(AL3&gt;0)+1*(AL2&gt;0),2)</f>
        <v>18</v>
      </c>
    </row>
    <row r="14" spans="1:39">
      <c r="A14" s="64"/>
      <c r="B14" s="64"/>
      <c r="C14" s="65"/>
      <c r="D14" s="65"/>
      <c r="E14" s="65"/>
      <c r="F14" s="65"/>
      <c r="G14" s="65"/>
      <c r="I14" s="64"/>
      <c r="J14" s="64"/>
      <c r="K14" s="65"/>
      <c r="L14" s="65"/>
      <c r="M14" s="65"/>
      <c r="N14" s="65"/>
      <c r="O14" s="65"/>
      <c r="Q14" s="64"/>
      <c r="R14" s="64"/>
      <c r="S14" s="65"/>
      <c r="T14" s="65"/>
      <c r="U14" s="65"/>
      <c r="V14" s="65"/>
      <c r="W14" s="65"/>
      <c r="Y14" s="64"/>
      <c r="Z14" s="64"/>
      <c r="AA14" s="65"/>
      <c r="AB14" s="65"/>
      <c r="AC14" s="65"/>
      <c r="AD14" s="65"/>
      <c r="AE14" s="65"/>
      <c r="AG14" s="64"/>
      <c r="AH14" s="64"/>
      <c r="AI14" s="65"/>
      <c r="AJ14" s="65"/>
      <c r="AK14" s="65"/>
      <c r="AL14" s="65"/>
      <c r="AM14" s="65"/>
    </row>
    <row r="15" spans="1:39">
      <c r="A15" s="64"/>
      <c r="B15" s="66"/>
      <c r="C15" s="66"/>
      <c r="D15" s="66"/>
      <c r="E15" s="66"/>
      <c r="F15" s="66"/>
      <c r="G15" s="65"/>
      <c r="I15" s="64"/>
      <c r="J15" s="66"/>
      <c r="K15" s="66"/>
      <c r="L15" s="66"/>
      <c r="M15" s="66"/>
      <c r="N15" s="66"/>
      <c r="O15" s="65"/>
      <c r="Q15" s="64"/>
      <c r="R15" s="66"/>
      <c r="S15" s="66">
        <v>1</v>
      </c>
      <c r="T15" s="66"/>
      <c r="U15" s="66"/>
      <c r="V15" s="66">
        <v>1</v>
      </c>
      <c r="W15" s="65"/>
      <c r="Y15" s="64"/>
      <c r="Z15" s="66"/>
      <c r="AA15" s="66"/>
      <c r="AB15" s="66">
        <v>1</v>
      </c>
      <c r="AC15" s="66"/>
      <c r="AD15" s="66"/>
      <c r="AE15" s="65"/>
      <c r="AG15" s="64"/>
      <c r="AH15" s="66"/>
      <c r="AI15" s="66"/>
      <c r="AJ15" s="66"/>
      <c r="AK15" s="66"/>
      <c r="AL15" s="66"/>
      <c r="AM15" s="65"/>
    </row>
    <row r="16" spans="1:39">
      <c r="A16" s="64"/>
      <c r="B16" s="66"/>
      <c r="C16" s="66"/>
      <c r="D16" s="66">
        <v>1</v>
      </c>
      <c r="E16" s="66"/>
      <c r="F16" s="66"/>
      <c r="G16" s="65"/>
      <c r="I16" s="64"/>
      <c r="J16" s="66"/>
      <c r="K16" s="66"/>
      <c r="L16" s="66">
        <v>1</v>
      </c>
      <c r="M16" s="66"/>
      <c r="N16" s="66"/>
      <c r="O16" s="65"/>
      <c r="Q16" s="64"/>
      <c r="R16" s="66">
        <v>1</v>
      </c>
      <c r="S16" s="66"/>
      <c r="T16" s="66"/>
      <c r="U16" s="66">
        <v>1</v>
      </c>
      <c r="V16" s="66"/>
      <c r="W16" s="65"/>
      <c r="Y16" s="64"/>
      <c r="Z16" s="66"/>
      <c r="AA16" s="66"/>
      <c r="AB16" s="66">
        <v>1</v>
      </c>
      <c r="AC16" s="66"/>
      <c r="AD16" s="66"/>
      <c r="AE16" s="65"/>
      <c r="AG16" s="64"/>
      <c r="AH16" s="66"/>
      <c r="AI16" s="66">
        <v>1</v>
      </c>
      <c r="AJ16" s="66">
        <v>1</v>
      </c>
      <c r="AK16" s="66">
        <v>1</v>
      </c>
      <c r="AL16" s="66"/>
      <c r="AM16" s="65"/>
    </row>
    <row r="17" spans="1:39">
      <c r="A17" s="64"/>
      <c r="B17" s="66">
        <v>1</v>
      </c>
      <c r="C17" s="66">
        <v>1</v>
      </c>
      <c r="D17" s="66">
        <v>1</v>
      </c>
      <c r="E17" s="66">
        <v>1</v>
      </c>
      <c r="F17" s="66">
        <v>1</v>
      </c>
      <c r="G17" s="65"/>
      <c r="I17" s="64"/>
      <c r="J17" s="66"/>
      <c r="K17" s="66">
        <v>1</v>
      </c>
      <c r="L17" s="66">
        <v>1</v>
      </c>
      <c r="M17" s="66">
        <v>1</v>
      </c>
      <c r="N17" s="66"/>
      <c r="O17" s="65"/>
      <c r="Q17" s="64"/>
      <c r="R17" s="66"/>
      <c r="S17" s="66"/>
      <c r="T17" s="66">
        <v>1</v>
      </c>
      <c r="U17" s="66"/>
      <c r="V17" s="66"/>
      <c r="W17" s="65"/>
      <c r="Y17" s="64"/>
      <c r="Z17" s="66">
        <v>1</v>
      </c>
      <c r="AA17" s="66">
        <v>1</v>
      </c>
      <c r="AB17" s="66">
        <v>1</v>
      </c>
      <c r="AC17" s="66">
        <v>1</v>
      </c>
      <c r="AD17" s="66">
        <v>1</v>
      </c>
      <c r="AE17" s="65"/>
      <c r="AG17" s="64"/>
      <c r="AH17" s="66">
        <v>1</v>
      </c>
      <c r="AI17" s="66">
        <v>1</v>
      </c>
      <c r="AJ17" s="66"/>
      <c r="AK17" s="66">
        <v>1</v>
      </c>
      <c r="AL17" s="66">
        <v>1</v>
      </c>
      <c r="AM17" s="65"/>
    </row>
    <row r="18" spans="1:39">
      <c r="A18" s="64"/>
      <c r="B18" s="66"/>
      <c r="C18" s="66">
        <v>1</v>
      </c>
      <c r="D18" s="66">
        <v>1</v>
      </c>
      <c r="E18" s="66">
        <v>1</v>
      </c>
      <c r="F18" s="66"/>
      <c r="G18" s="65"/>
      <c r="I18" s="64"/>
      <c r="J18" s="66">
        <v>1</v>
      </c>
      <c r="K18" s="66">
        <v>1</v>
      </c>
      <c r="L18" s="66">
        <v>1</v>
      </c>
      <c r="M18" s="66">
        <v>1</v>
      </c>
      <c r="N18" s="66">
        <v>1</v>
      </c>
      <c r="O18" s="65"/>
      <c r="Q18" s="64"/>
      <c r="R18" s="66"/>
      <c r="S18" s="66">
        <v>1</v>
      </c>
      <c r="T18" s="66"/>
      <c r="U18" s="66"/>
      <c r="V18" s="66">
        <v>1</v>
      </c>
      <c r="W18" s="65"/>
      <c r="Y18" s="64"/>
      <c r="Z18" s="66"/>
      <c r="AA18" s="66"/>
      <c r="AB18" s="66">
        <v>1</v>
      </c>
      <c r="AC18" s="66"/>
      <c r="AD18" s="66"/>
      <c r="AE18" s="65"/>
      <c r="AG18" s="64"/>
      <c r="AH18" s="66">
        <v>1</v>
      </c>
      <c r="AI18" s="66"/>
      <c r="AJ18" s="66"/>
      <c r="AK18" s="66"/>
      <c r="AL18" s="66">
        <v>1</v>
      </c>
      <c r="AM18" s="65"/>
    </row>
    <row r="19" spans="1:39">
      <c r="A19" s="64"/>
      <c r="B19" s="66"/>
      <c r="C19" s="66"/>
      <c r="D19" s="66">
        <v>1</v>
      </c>
      <c r="E19" s="66"/>
      <c r="F19" s="66"/>
      <c r="G19" s="65"/>
      <c r="I19" s="64"/>
      <c r="J19" s="66"/>
      <c r="K19" s="66"/>
      <c r="L19" s="66">
        <v>1</v>
      </c>
      <c r="M19" s="66"/>
      <c r="N19" s="66"/>
      <c r="O19" s="65"/>
      <c r="Q19" s="64"/>
      <c r="R19" s="66">
        <v>1</v>
      </c>
      <c r="S19" s="66"/>
      <c r="T19" s="66"/>
      <c r="U19" s="66">
        <v>1</v>
      </c>
      <c r="V19" s="66"/>
      <c r="W19" s="65"/>
      <c r="Y19" s="64"/>
      <c r="Z19" s="66"/>
      <c r="AA19" s="66"/>
      <c r="AB19" s="66">
        <v>1</v>
      </c>
      <c r="AC19" s="66"/>
      <c r="AD19" s="66"/>
      <c r="AE19" s="65"/>
      <c r="AG19" s="64"/>
      <c r="AH19" s="66">
        <v>1</v>
      </c>
      <c r="AI19" s="66"/>
      <c r="AJ19" s="66"/>
      <c r="AK19" s="66"/>
      <c r="AL19" s="66">
        <v>1</v>
      </c>
      <c r="AM19" s="65"/>
    </row>
    <row r="20" spans="1:39">
      <c r="A20" s="64"/>
      <c r="B20" s="66"/>
      <c r="C20" s="66"/>
      <c r="D20" s="66">
        <v>1</v>
      </c>
      <c r="E20" s="66"/>
      <c r="F20" s="66"/>
      <c r="G20" s="65"/>
      <c r="I20" s="64"/>
      <c r="J20" s="66"/>
      <c r="K20" s="66"/>
      <c r="L20" s="66">
        <v>1</v>
      </c>
      <c r="M20" s="66"/>
      <c r="N20" s="66"/>
      <c r="O20" s="65"/>
      <c r="Q20" s="64"/>
      <c r="R20" s="66"/>
      <c r="S20" s="66"/>
      <c r="T20" s="66">
        <v>1</v>
      </c>
      <c r="U20" s="66"/>
      <c r="V20" s="66"/>
      <c r="W20" s="65"/>
      <c r="Y20" s="64"/>
      <c r="Z20" s="66"/>
      <c r="AA20" s="66"/>
      <c r="AB20" s="66">
        <v>1</v>
      </c>
      <c r="AC20" s="66"/>
      <c r="AD20" s="66"/>
      <c r="AE20" s="65"/>
      <c r="AG20" s="64"/>
      <c r="AH20" s="66">
        <v>1</v>
      </c>
      <c r="AI20" s="66">
        <v>1</v>
      </c>
      <c r="AJ20" s="66"/>
      <c r="AK20" s="66">
        <v>1</v>
      </c>
      <c r="AL20" s="66">
        <v>1</v>
      </c>
      <c r="AM20" s="65"/>
    </row>
    <row r="21" spans="1:39">
      <c r="A21" s="64"/>
      <c r="B21" s="66"/>
      <c r="C21" s="66">
        <v>1</v>
      </c>
      <c r="D21" s="66">
        <v>1</v>
      </c>
      <c r="E21" s="66">
        <v>1</v>
      </c>
      <c r="F21" s="66"/>
      <c r="G21" s="64"/>
      <c r="I21" s="64"/>
      <c r="J21" s="66"/>
      <c r="K21" s="66">
        <v>1</v>
      </c>
      <c r="L21" s="66"/>
      <c r="M21" s="66">
        <v>1</v>
      </c>
      <c r="N21" s="66"/>
      <c r="O21" s="64"/>
      <c r="Q21" s="64"/>
      <c r="R21" s="66"/>
      <c r="S21" s="66">
        <v>1</v>
      </c>
      <c r="T21" s="66"/>
      <c r="U21" s="66"/>
      <c r="V21" s="66">
        <v>1</v>
      </c>
      <c r="W21" s="64"/>
      <c r="Y21" s="64"/>
      <c r="Z21" s="66"/>
      <c r="AA21" s="66"/>
      <c r="AB21" s="66">
        <v>1</v>
      </c>
      <c r="AC21" s="66"/>
      <c r="AD21" s="66"/>
      <c r="AE21" s="64"/>
      <c r="AG21" s="64"/>
      <c r="AH21" s="66"/>
      <c r="AI21" s="66">
        <v>1</v>
      </c>
      <c r="AJ21" s="66">
        <v>1</v>
      </c>
      <c r="AK21" s="66">
        <v>1</v>
      </c>
      <c r="AL21" s="66"/>
      <c r="AM21" s="64"/>
    </row>
    <row r="22" spans="1:39">
      <c r="A22" s="64"/>
      <c r="B22" s="66"/>
      <c r="C22" s="66"/>
      <c r="D22" s="66"/>
      <c r="E22" s="66"/>
      <c r="F22" s="66"/>
      <c r="G22" s="64"/>
      <c r="I22" s="64"/>
      <c r="J22" s="66"/>
      <c r="K22" s="66"/>
      <c r="L22" s="66"/>
      <c r="M22" s="66"/>
      <c r="N22" s="66"/>
      <c r="O22" s="64"/>
      <c r="Q22" s="64"/>
      <c r="R22" s="66">
        <v>1</v>
      </c>
      <c r="S22" s="66"/>
      <c r="T22" s="66"/>
      <c r="U22" s="66">
        <v>1</v>
      </c>
      <c r="V22" s="66"/>
      <c r="W22" s="64"/>
      <c r="Y22" s="64"/>
      <c r="Z22" s="66"/>
      <c r="AA22" s="66"/>
      <c r="AB22" s="66">
        <v>1</v>
      </c>
      <c r="AC22" s="66"/>
      <c r="AD22" s="66"/>
      <c r="AE22" s="64"/>
      <c r="AG22" s="64"/>
      <c r="AH22" s="66"/>
      <c r="AI22" s="66"/>
      <c r="AJ22" s="66"/>
      <c r="AK22" s="66"/>
      <c r="AL22" s="66"/>
      <c r="AM22" s="64"/>
    </row>
    <row r="23" spans="1:39">
      <c r="A23" s="64"/>
      <c r="B23" s="64"/>
      <c r="C23" s="64"/>
      <c r="D23" s="64"/>
      <c r="E23" s="64"/>
      <c r="F23" s="64"/>
      <c r="G23" s="64"/>
      <c r="I23" s="64"/>
      <c r="J23" s="64"/>
      <c r="K23" s="64"/>
      <c r="L23" s="64"/>
      <c r="M23" s="64"/>
      <c r="N23" s="64"/>
      <c r="O23" s="64"/>
      <c r="Q23" s="64"/>
      <c r="R23" s="64"/>
      <c r="S23" s="64"/>
      <c r="T23" s="64"/>
      <c r="U23" s="64"/>
      <c r="V23" s="64"/>
      <c r="W23" s="64"/>
      <c r="Y23" s="64"/>
      <c r="Z23" s="64"/>
      <c r="AA23" s="64"/>
      <c r="AB23" s="64"/>
      <c r="AC23" s="64"/>
      <c r="AD23" s="64"/>
      <c r="AE23" s="64"/>
      <c r="AG23" s="64"/>
      <c r="AH23" s="64"/>
      <c r="AI23" s="64"/>
      <c r="AJ23" s="64"/>
      <c r="AK23" s="64"/>
      <c r="AL23" s="64"/>
      <c r="AM23" s="64"/>
    </row>
    <row r="25" spans="1:39">
      <c r="B25" s="63" t="str">
        <f>DEC2HEX(128*(B22&gt;0)+64*(B21&gt;0)+32*(B20&gt;0)+16*(B19&gt;0)+8*(B18&gt;0)+4*(B17&gt;0)+2*(B16&gt;0)+1*(B15&gt;0),2)</f>
        <v>04</v>
      </c>
      <c r="C25" s="63" t="str">
        <f>DEC2HEX(128*(C22&gt;0)+64*(C21&gt;0)+32*(C20&gt;0)+16*(C19&gt;0)+8*(C18&gt;0)+4*(C17&gt;0)+2*(C16&gt;0)+1*(C15&gt;0),2)</f>
        <v>4C</v>
      </c>
      <c r="D25" s="63" t="str">
        <f>DEC2HEX(128*(D22&gt;0)+64*(D21&gt;0)+32*(D20&gt;0)+16*(D19&gt;0)+8*(D18&gt;0)+4*(D17&gt;0)+2*(D16&gt;0)+1*(D15&gt;0),2)</f>
        <v>7E</v>
      </c>
      <c r="E25" s="63" t="str">
        <f>DEC2HEX(128*(E22&gt;0)+64*(E21&gt;0)+32*(E20&gt;0)+16*(E19&gt;0)+8*(E18&gt;0)+4*(E17&gt;0)+2*(E16&gt;0)+1*(E15&gt;0),2)</f>
        <v>4C</v>
      </c>
      <c r="F25" s="63" t="str">
        <f>DEC2HEX(128*(F22&gt;0)+64*(F21&gt;0)+32*(F20&gt;0)+16*(F19&gt;0)+8*(F18&gt;0)+4*(F17&gt;0)+2*(F16&gt;0)+1*(F15&gt;0),2)</f>
        <v>04</v>
      </c>
      <c r="J25" s="63" t="str">
        <f>DEC2HEX(128*(J22&gt;0)+64*(J21&gt;0)+32*(J20&gt;0)+16*(J19&gt;0)+8*(J18&gt;0)+4*(J17&gt;0)+2*(J16&gt;0)+1*(J15&gt;0),2)</f>
        <v>08</v>
      </c>
      <c r="K25" s="63" t="str">
        <f>DEC2HEX(128*(K22&gt;0)+64*(K21&gt;0)+32*(K20&gt;0)+16*(K19&gt;0)+8*(K18&gt;0)+4*(K17&gt;0)+2*(K16&gt;0)+1*(K15&gt;0),2)</f>
        <v>4C</v>
      </c>
      <c r="L25" s="63" t="str">
        <f>DEC2HEX(128*(L22&gt;0)+64*(L21&gt;0)+32*(L20&gt;0)+16*(L19&gt;0)+8*(L18&gt;0)+4*(L17&gt;0)+2*(L16&gt;0)+1*(L15&gt;0),2)</f>
        <v>3E</v>
      </c>
      <c r="M25" s="63" t="str">
        <f>DEC2HEX(128*(M22&gt;0)+64*(M21&gt;0)+32*(M20&gt;0)+16*(M19&gt;0)+8*(M18&gt;0)+4*(M17&gt;0)+2*(M16&gt;0)+1*(M15&gt;0),2)</f>
        <v>4C</v>
      </c>
      <c r="N25" s="63" t="str">
        <f>DEC2HEX(128*(N22&gt;0)+64*(N21&gt;0)+32*(N20&gt;0)+16*(N19&gt;0)+8*(N18&gt;0)+4*(N17&gt;0)+2*(N16&gt;0)+1*(N15&gt;0),2)</f>
        <v>08</v>
      </c>
      <c r="R25" s="63" t="str">
        <f>DEC2HEX(128*(R22&gt;0)+64*(R21&gt;0)+32*(R20&gt;0)+16*(R19&gt;0)+8*(R18&gt;0)+4*(R17&gt;0)+2*(R16&gt;0)+1*(R15&gt;0),2)</f>
        <v>92</v>
      </c>
      <c r="S25" s="63" t="str">
        <f>DEC2HEX(128*(S22&gt;0)+64*(S21&gt;0)+32*(S20&gt;0)+16*(S19&gt;0)+8*(S18&gt;0)+4*(S17&gt;0)+2*(S16&gt;0)+1*(S15&gt;0),2)</f>
        <v>49</v>
      </c>
      <c r="T25" s="63" t="str">
        <f>DEC2HEX(128*(T22&gt;0)+64*(T21&gt;0)+32*(T20&gt;0)+16*(T19&gt;0)+8*(T18&gt;0)+4*(T17&gt;0)+2*(T16&gt;0)+1*(T15&gt;0),2)</f>
        <v>24</v>
      </c>
      <c r="U25" s="63" t="str">
        <f>DEC2HEX(128*(U22&gt;0)+64*(U21&gt;0)+32*(U20&gt;0)+16*(U19&gt;0)+8*(U18&gt;0)+4*(U17&gt;0)+2*(U16&gt;0)+1*(U15&gt;0),2)</f>
        <v>92</v>
      </c>
      <c r="V25" s="63" t="str">
        <f>DEC2HEX(128*(V22&gt;0)+64*(V21&gt;0)+32*(V20&gt;0)+16*(V19&gt;0)+8*(V18&gt;0)+4*(V17&gt;0)+2*(V16&gt;0)+1*(V15&gt;0),2)</f>
        <v>49</v>
      </c>
      <c r="Z25" s="63" t="str">
        <f>DEC2HEX(128*(Z22&gt;0)+64*(Z21&gt;0)+32*(Z20&gt;0)+16*(Z19&gt;0)+8*(Z18&gt;0)+4*(Z17&gt;0)+2*(Z16&gt;0)+1*(Z15&gt;0),2)</f>
        <v>04</v>
      </c>
      <c r="AA25" s="63" t="str">
        <f>DEC2HEX(128*(AA22&gt;0)+64*(AA21&gt;0)+32*(AA20&gt;0)+16*(AA19&gt;0)+8*(AA18&gt;0)+4*(AA17&gt;0)+2*(AA16&gt;0)+1*(AA15&gt;0),2)</f>
        <v>04</v>
      </c>
      <c r="AB25" s="63" t="str">
        <f>DEC2HEX(128*(AB22&gt;0)+64*(AB21&gt;0)+32*(AB20&gt;0)+16*(AB19&gt;0)+8*(AB18&gt;0)+4*(AB17&gt;0)+2*(AB16&gt;0)+1*(AB15&gt;0),2)</f>
        <v>FF</v>
      </c>
      <c r="AC25" s="63" t="str">
        <f>DEC2HEX(128*(AC22&gt;0)+64*(AC21&gt;0)+32*(AC20&gt;0)+16*(AC19&gt;0)+8*(AC18&gt;0)+4*(AC17&gt;0)+2*(AC16&gt;0)+1*(AC15&gt;0),2)</f>
        <v>04</v>
      </c>
      <c r="AD25" s="63" t="str">
        <f>DEC2HEX(128*(AD22&gt;0)+64*(AD21&gt;0)+32*(AD20&gt;0)+16*(AD19&gt;0)+8*(AD18&gt;0)+4*(AD17&gt;0)+2*(AD16&gt;0)+1*(AD15&gt;0),2)</f>
        <v>04</v>
      </c>
      <c r="AH25" s="63" t="str">
        <f>DEC2HEX(128*(AH22&gt;0)+64*(AH21&gt;0)+32*(AH20&gt;0)+16*(AH19&gt;0)+8*(AH18&gt;0)+4*(AH17&gt;0)+2*(AH16&gt;0)+1*(AH15&gt;0),2)</f>
        <v>3C</v>
      </c>
      <c r="AI25" s="63" t="str">
        <f>DEC2HEX(128*(AI22&gt;0)+64*(AI21&gt;0)+32*(AI20&gt;0)+16*(AI19&gt;0)+8*(AI18&gt;0)+4*(AI17&gt;0)+2*(AI16&gt;0)+1*(AI15&gt;0),2)</f>
        <v>66</v>
      </c>
      <c r="AJ25" s="63" t="str">
        <f>DEC2HEX(128*(AJ22&gt;0)+64*(AJ21&gt;0)+32*(AJ20&gt;0)+16*(AJ19&gt;0)+8*(AJ18&gt;0)+4*(AJ17&gt;0)+2*(AJ16&gt;0)+1*(AJ15&gt;0),2)</f>
        <v>42</v>
      </c>
      <c r="AK25" s="63" t="str">
        <f>DEC2HEX(128*(AK22&gt;0)+64*(AK21&gt;0)+32*(AK20&gt;0)+16*(AK19&gt;0)+8*(AK18&gt;0)+4*(AK17&gt;0)+2*(AK16&gt;0)+1*(AK15&gt;0),2)</f>
        <v>66</v>
      </c>
      <c r="AL25" s="63" t="str">
        <f>DEC2HEX(128*(AL22&gt;0)+64*(AL21&gt;0)+32*(AL20&gt;0)+16*(AL19&gt;0)+8*(AL18&gt;0)+4*(AL17&gt;0)+2*(AL16&gt;0)+1*(AL15&gt;0),2)</f>
        <v>3C</v>
      </c>
    </row>
  </sheetData>
  <conditionalFormatting sqref="B8:F9 B2:G7 C1:G1">
    <cfRule type="notContainsBlanks" dxfId="15" priority="16" stopIfTrue="1">
      <formula>LEN(TRIM(B1))&gt;0</formula>
    </cfRule>
  </conditionalFormatting>
  <conditionalFormatting sqref="B21:F22 B15:G20 C14:G14">
    <cfRule type="notContainsBlanks" dxfId="14" priority="15" stopIfTrue="1">
      <formula>LEN(TRIM(B14))&gt;0</formula>
    </cfRule>
  </conditionalFormatting>
  <conditionalFormatting sqref="J8:N9 K1:O1 J2:O7">
    <cfRule type="notContainsBlanks" dxfId="13" priority="14" stopIfTrue="1">
      <formula>LEN(TRIM(J1))&gt;0</formula>
    </cfRule>
  </conditionalFormatting>
  <conditionalFormatting sqref="J21:N22 J15:O20 K14:O14 K20:M21">
    <cfRule type="notContainsBlanks" dxfId="12" priority="13" stopIfTrue="1">
      <formula>LEN(TRIM(J14))&gt;0</formula>
    </cfRule>
  </conditionalFormatting>
  <conditionalFormatting sqref="R8:V9 S1:W1 R2:W7">
    <cfRule type="notContainsBlanks" dxfId="11" priority="12" stopIfTrue="1">
      <formula>LEN(TRIM(R1))&gt;0</formula>
    </cfRule>
  </conditionalFormatting>
  <conditionalFormatting sqref="S14:W14 R15:W15 W19:W20 U22:V22 U19:U21 R16:S22 U16:W18">
    <cfRule type="notContainsBlanks" dxfId="10" priority="11" stopIfTrue="1">
      <formula>LEN(TRIM(R14))&gt;0</formula>
    </cfRule>
  </conditionalFormatting>
  <conditionalFormatting sqref="V19:V21">
    <cfRule type="notContainsBlanks" dxfId="9" priority="10" stopIfTrue="1">
      <formula>LEN(TRIM(V19))&gt;0</formula>
    </cfRule>
  </conditionalFormatting>
  <conditionalFormatting sqref="T16:T22">
    <cfRule type="notContainsBlanks" dxfId="8" priority="9" stopIfTrue="1">
      <formula>LEN(TRIM(T16))&gt;0</formula>
    </cfRule>
  </conditionalFormatting>
  <conditionalFormatting sqref="AA1:AE1 Z2:AE5 AE6:AE7 Z6:AD9">
    <cfRule type="notContainsBlanks" dxfId="7" priority="8" stopIfTrue="1">
      <formula>LEN(TRIM(Z1))&gt;0</formula>
    </cfRule>
  </conditionalFormatting>
  <conditionalFormatting sqref="AA14:AE14 Z15:AE15 AE19:AE20 AC22:AD22 AC19:AC21 Z16:AA22 AC16:AE18">
    <cfRule type="notContainsBlanks" dxfId="6" priority="7" stopIfTrue="1">
      <formula>LEN(TRIM(Z14))&gt;0</formula>
    </cfRule>
  </conditionalFormatting>
  <conditionalFormatting sqref="AD19:AD21">
    <cfRule type="notContainsBlanks" dxfId="5" priority="6" stopIfTrue="1">
      <formula>LEN(TRIM(AD19))&gt;0</formula>
    </cfRule>
  </conditionalFormatting>
  <conditionalFormatting sqref="AB16:AB22">
    <cfRule type="notContainsBlanks" dxfId="4" priority="5" stopIfTrue="1">
      <formula>LEN(TRIM(AB16))&gt;0</formula>
    </cfRule>
  </conditionalFormatting>
  <conditionalFormatting sqref="AI1:AM1 AH2:AM5 AM6:AM7 AH6:AL9">
    <cfRule type="notContainsBlanks" dxfId="3" priority="4" stopIfTrue="1">
      <formula>LEN(TRIM(AH1))&gt;0</formula>
    </cfRule>
  </conditionalFormatting>
  <conditionalFormatting sqref="AI14:AM14 AH15:AM15 AM19:AM20 AK22:AL22 AK19:AK21 AH16:AI22 AK16:AM18">
    <cfRule type="notContainsBlanks" dxfId="2" priority="3" stopIfTrue="1">
      <formula>LEN(TRIM(AH14))&gt;0</formula>
    </cfRule>
  </conditionalFormatting>
  <conditionalFormatting sqref="AL19:AL21">
    <cfRule type="notContainsBlanks" dxfId="1" priority="2" stopIfTrue="1">
      <formula>LEN(TRIM(AL19))&gt;0</formula>
    </cfRule>
  </conditionalFormatting>
  <conditionalFormatting sqref="AJ16:AJ22">
    <cfRule type="notContainsBlanks" dxfId="0" priority="1" stopIfTrue="1">
      <formula>LEN(TRIM(AJ16))&gt;0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To Do!!!</vt:lpstr>
      <vt:lpstr>Sys setup</vt:lpstr>
      <vt:lpstr>Pin Layout</vt:lpstr>
      <vt:lpstr>Light sensor #1</vt:lpstr>
      <vt:lpstr>Light sensor #2</vt:lpstr>
      <vt:lpstr>SW layout</vt:lpstr>
      <vt:lpstr>Timer Reload Value</vt:lpstr>
      <vt:lpstr>Motor calc</vt:lpstr>
      <vt:lpstr>LCD text test</vt:lpstr>
      <vt:lpstr>Images Hex Gen</vt:lpstr>
      <vt:lpstr>Wellcome IMG WIP</vt:lpstr>
      <vt:lpstr>Font and symbol Hex Gen</vt:lpstr>
      <vt:lpstr>'Light sensor #2'!R_1</vt:lpstr>
      <vt:lpstr>R_1</vt:lpstr>
      <vt:lpstr>'Light sensor #2'!R_2</vt:lpstr>
      <vt:lpstr>R_2</vt:lpstr>
      <vt:lpstr>'Light sensor #2'!R_3</vt:lpstr>
      <vt:lpstr>R_3</vt:lpstr>
      <vt:lpstr>'Light sensor #2'!R_4</vt:lpstr>
      <vt:lpstr>R_4</vt:lpstr>
      <vt:lpstr>'Light sensor #2'!V_in</vt:lpstr>
      <vt:lpstr>V_in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2016-06-21T19:24:46Z</dcterms:modified>
</cp:coreProperties>
</file>