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Light sensor #1" sheetId="15" r:id="rId4"/>
    <sheet name="Light sensor #2" sheetId="16" r:id="rId5"/>
    <sheet name="SW layout" sheetId="11" r:id="rId6"/>
    <sheet name="Timer Reload Value" sheetId="8" r:id="rId7"/>
    <sheet name="Motor calc" sheetId="9" r:id="rId8"/>
    <sheet name="LCD text test" sheetId="7" r:id="rId9"/>
    <sheet name="Images Hex Gen" sheetId="5" r:id="rId10"/>
    <sheet name="Wellcome IMG WIP" sheetId="6" r:id="rId11"/>
    <sheet name="Font and symbol Hex Gen" sheetId="12" r:id="rId12"/>
  </sheets>
  <definedNames>
    <definedName name="R_1" localSheetId="4">'Light sensor #2'!$D$1</definedName>
    <definedName name="R_1">'Light sensor #1'!$D$1</definedName>
    <definedName name="R_2" localSheetId="4">'Light sensor #2'!$D$2</definedName>
    <definedName name="R_2">'Light sensor #1'!$D$2</definedName>
    <definedName name="R_3" localSheetId="4">'Light sensor #2'!$D$3</definedName>
    <definedName name="R_3">'Light sensor #1'!$D$3</definedName>
    <definedName name="R_4" localSheetId="4">'Light sensor #2'!$D$4</definedName>
    <definedName name="R_4">'Light sensor #1'!$D$4</definedName>
    <definedName name="V_in" localSheetId="4">'Light sensor #2'!$B$5</definedName>
    <definedName name="V_in">'Light sensor #1'!$B$5</definedName>
  </definedNames>
  <calcPr calcId="124519"/>
</workbook>
</file>

<file path=xl/calcChain.xml><?xml version="1.0" encoding="utf-8"?>
<calcChain xmlns="http://schemas.openxmlformats.org/spreadsheetml/2006/main">
  <c r="I6" i="16"/>
  <c r="D4"/>
  <c r="M5" s="1"/>
  <c r="D3"/>
  <c r="L4" s="1"/>
  <c r="D2"/>
  <c r="D1"/>
  <c r="I6" i="15"/>
  <c r="N4" i="16" l="1"/>
  <c r="N8"/>
  <c r="N11"/>
  <c r="N7"/>
  <c r="N10"/>
  <c r="N6"/>
  <c r="N9"/>
  <c r="N5"/>
  <c r="O4"/>
  <c r="O5"/>
  <c r="O10"/>
  <c r="O7"/>
  <c r="O11"/>
  <c r="O9"/>
  <c r="O6"/>
  <c r="O8"/>
  <c r="M4"/>
  <c r="M11"/>
  <c r="M8"/>
  <c r="M7"/>
  <c r="M10"/>
  <c r="M6"/>
  <c r="M9"/>
  <c r="L11"/>
  <c r="L7"/>
  <c r="L10"/>
  <c r="L6"/>
  <c r="L9"/>
  <c r="L5"/>
  <c r="L8"/>
  <c r="B7"/>
  <c r="D4" i="15" l="1"/>
  <c r="D3"/>
  <c r="D2"/>
  <c r="D1"/>
  <c r="B7" l="1"/>
  <c r="M5"/>
  <c r="M9"/>
  <c r="L5"/>
  <c r="L9"/>
  <c r="M6"/>
  <c r="M10"/>
  <c r="L6"/>
  <c r="L10"/>
  <c r="M7"/>
  <c r="M11"/>
  <c r="L7"/>
  <c r="L11"/>
  <c r="M8"/>
  <c r="M4"/>
  <c r="L8"/>
  <c r="L4"/>
  <c r="CH2" i="6" l="1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F3" i="8"/>
  <c r="E6" l="1"/>
  <c r="AL25" i="12"/>
  <c r="AK25"/>
  <c r="AJ25"/>
  <c r="AI25"/>
  <c r="AH25"/>
  <c r="AL12"/>
  <c r="AK12"/>
  <c r="AJ12"/>
  <c r="AI12"/>
  <c r="AH12"/>
  <c r="C19" i="8" l="1"/>
  <c r="D18"/>
  <c r="AD25" i="12" l="1"/>
  <c r="AC25"/>
  <c r="AB25"/>
  <c r="AA25"/>
  <c r="Z25"/>
  <c r="AD12"/>
  <c r="AC12"/>
  <c r="AB12"/>
  <c r="AA12"/>
  <c r="Z12"/>
  <c r="V25"/>
  <c r="U25"/>
  <c r="T25"/>
  <c r="S25"/>
  <c r="R25"/>
  <c r="V12"/>
  <c r="U12"/>
  <c r="T12"/>
  <c r="S12"/>
  <c r="R12"/>
  <c r="N25"/>
  <c r="M25"/>
  <c r="L25"/>
  <c r="K25"/>
  <c r="J25"/>
  <c r="N12"/>
  <c r="M12"/>
  <c r="L12"/>
  <c r="K12"/>
  <c r="J12"/>
  <c r="F25"/>
  <c r="E25"/>
  <c r="D25"/>
  <c r="C25"/>
  <c r="B25"/>
  <c r="F12"/>
  <c r="E12"/>
  <c r="D12"/>
  <c r="C12"/>
  <c r="B12"/>
  <c r="F14" i="9" l="1"/>
  <c r="F16" s="1"/>
  <c r="F15" s="1"/>
  <c r="E14"/>
  <c r="E16" s="1"/>
  <c r="D14"/>
  <c r="D16" s="1"/>
  <c r="C14"/>
  <c r="C16" s="1"/>
  <c r="B14"/>
  <c r="B16" s="1"/>
  <c r="F6"/>
  <c r="E6"/>
  <c r="D6"/>
  <c r="C6"/>
  <c r="B6"/>
  <c r="E3"/>
  <c r="E8" s="1"/>
  <c r="D3"/>
  <c r="D8" s="1"/>
  <c r="C3"/>
  <c r="B3"/>
  <c r="F3" s="1"/>
  <c r="F8" s="1"/>
  <c r="F2"/>
  <c r="C17" l="1"/>
  <c r="C18" s="1"/>
  <c r="C15"/>
  <c r="D17"/>
  <c r="D18" s="1"/>
  <c r="D15"/>
  <c r="E17"/>
  <c r="E18" s="1"/>
  <c r="E15"/>
  <c r="B17"/>
  <c r="B18" s="1"/>
  <c r="B15"/>
  <c r="C8"/>
  <c r="B8"/>
  <c r="B10" s="1"/>
  <c r="B11" s="1"/>
  <c r="F17"/>
  <c r="F18" s="1"/>
  <c r="F10"/>
  <c r="F11" s="1"/>
  <c r="F9"/>
  <c r="C10"/>
  <c r="C11" s="1"/>
  <c r="C9"/>
  <c r="D9"/>
  <c r="D10"/>
  <c r="D11" s="1"/>
  <c r="E10"/>
  <c r="E11" s="1"/>
  <c r="E9"/>
  <c r="B9"/>
  <c r="D1" i="8" l="1"/>
  <c r="H1" s="1"/>
  <c r="B2"/>
  <c r="F2" s="1"/>
  <c r="H2" s="1"/>
  <c r="B3"/>
  <c r="H3"/>
  <c r="B4" l="1"/>
  <c r="H4" s="1"/>
  <c r="H5"/>
  <c r="D2"/>
  <c r="F1"/>
  <c r="D3"/>
  <c r="A55" i="6"/>
  <c r="A54"/>
  <c r="A53"/>
  <c r="CH19"/>
  <c r="A52"/>
  <c r="A51"/>
  <c r="A50"/>
  <c r="CF55" i="5"/>
  <c r="CE55"/>
  <c r="CD55"/>
  <c r="CC55"/>
  <c r="CB55"/>
  <c r="CA55"/>
  <c r="BZ55"/>
  <c r="BY55"/>
  <c r="BX55"/>
  <c r="BW55"/>
  <c r="BV55"/>
  <c r="BU55"/>
  <c r="CH38" s="1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CH36" s="1"/>
  <c r="AR55"/>
  <c r="AQ55"/>
  <c r="AP55"/>
  <c r="AO55"/>
  <c r="AN55"/>
  <c r="AM55"/>
  <c r="AL55"/>
  <c r="AK55"/>
  <c r="AJ55"/>
  <c r="AI55"/>
  <c r="AH55"/>
  <c r="AG55"/>
  <c r="AF55"/>
  <c r="AE55"/>
  <c r="AD55"/>
  <c r="AC55"/>
  <c r="CH35" s="1"/>
  <c r="AB55"/>
  <c r="AA55"/>
  <c r="Z55"/>
  <c r="Y55"/>
  <c r="X55"/>
  <c r="W55"/>
  <c r="V55"/>
  <c r="U55"/>
  <c r="T55"/>
  <c r="S55"/>
  <c r="R55"/>
  <c r="Q55"/>
  <c r="CH34" s="1"/>
  <c r="P55"/>
  <c r="O55"/>
  <c r="N55"/>
  <c r="M55"/>
  <c r="L55"/>
  <c r="K55"/>
  <c r="J55"/>
  <c r="I55"/>
  <c r="H55"/>
  <c r="G55"/>
  <c r="F55"/>
  <c r="E55"/>
  <c r="D55"/>
  <c r="C55"/>
  <c r="B55"/>
  <c r="A55"/>
  <c r="CF54"/>
  <c r="CE54"/>
  <c r="CD54"/>
  <c r="CC54"/>
  <c r="CB54"/>
  <c r="CA54"/>
  <c r="BZ54"/>
  <c r="BY54"/>
  <c r="BX54"/>
  <c r="BW54"/>
  <c r="BV54"/>
  <c r="BU54"/>
  <c r="CH32" s="1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CH30" s="1"/>
  <c r="AR54"/>
  <c r="AQ54"/>
  <c r="AP54"/>
  <c r="AO54"/>
  <c r="AN54"/>
  <c r="AM54"/>
  <c r="AL54"/>
  <c r="AK54"/>
  <c r="AJ54"/>
  <c r="AI54"/>
  <c r="AH54"/>
  <c r="AG54"/>
  <c r="AF54"/>
  <c r="AE54"/>
  <c r="AD54"/>
  <c r="AC54"/>
  <c r="CH29" s="1"/>
  <c r="AB54"/>
  <c r="AA54"/>
  <c r="Z54"/>
  <c r="Y54"/>
  <c r="X54"/>
  <c r="W54"/>
  <c r="V54"/>
  <c r="U54"/>
  <c r="T54"/>
  <c r="S54"/>
  <c r="R54"/>
  <c r="Q54"/>
  <c r="CH28" s="1"/>
  <c r="P54"/>
  <c r="O54"/>
  <c r="N54"/>
  <c r="M54"/>
  <c r="L54"/>
  <c r="K54"/>
  <c r="J54"/>
  <c r="I54"/>
  <c r="H54"/>
  <c r="G54"/>
  <c r="F54"/>
  <c r="E54"/>
  <c r="D54"/>
  <c r="C54"/>
  <c r="B54"/>
  <c r="A54"/>
  <c r="CH27" s="1"/>
  <c r="CF53"/>
  <c r="CE53"/>
  <c r="CD53"/>
  <c r="CC53"/>
  <c r="CB53"/>
  <c r="CA53"/>
  <c r="BZ53"/>
  <c r="BY53"/>
  <c r="BX53"/>
  <c r="BW53"/>
  <c r="BV53"/>
  <c r="BU53"/>
  <c r="CH26" s="1"/>
  <c r="BT53"/>
  <c r="BS53"/>
  <c r="BR53"/>
  <c r="BQ53"/>
  <c r="BP53"/>
  <c r="BO53"/>
  <c r="BN53"/>
  <c r="BM53"/>
  <c r="BL53"/>
  <c r="BK53"/>
  <c r="BJ53"/>
  <c r="BI53"/>
  <c r="BH53"/>
  <c r="BG53"/>
  <c r="BF53"/>
  <c r="BE53"/>
  <c r="CH25" s="1"/>
  <c r="BD53"/>
  <c r="BC53"/>
  <c r="BB53"/>
  <c r="BA53"/>
  <c r="AZ53"/>
  <c r="AY53"/>
  <c r="AX53"/>
  <c r="AW53"/>
  <c r="AV53"/>
  <c r="AU53"/>
  <c r="AT53"/>
  <c r="AS53"/>
  <c r="CH24" s="1"/>
  <c r="AR53"/>
  <c r="AQ53"/>
  <c r="AP53"/>
  <c r="AO53"/>
  <c r="AN53"/>
  <c r="AM53"/>
  <c r="AL53"/>
  <c r="AK53"/>
  <c r="AJ53"/>
  <c r="AI53"/>
  <c r="AH53"/>
  <c r="AG53"/>
  <c r="AF53"/>
  <c r="AE53"/>
  <c r="AD53"/>
  <c r="AC53"/>
  <c r="CH23" s="1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CH21" s="1"/>
  <c r="CF52"/>
  <c r="CE52"/>
  <c r="CD52"/>
  <c r="CC52"/>
  <c r="CB52"/>
  <c r="CA52"/>
  <c r="BZ52"/>
  <c r="BY52"/>
  <c r="BX52"/>
  <c r="BW52"/>
  <c r="BV52"/>
  <c r="BU52"/>
  <c r="CH20" s="1"/>
  <c r="BT52"/>
  <c r="BS52"/>
  <c r="BR52"/>
  <c r="BQ52"/>
  <c r="BP52"/>
  <c r="BO52"/>
  <c r="BN52"/>
  <c r="BM52"/>
  <c r="BL52"/>
  <c r="BK52"/>
  <c r="BJ52"/>
  <c r="BI52"/>
  <c r="BH52"/>
  <c r="BG52"/>
  <c r="BF52"/>
  <c r="BE52"/>
  <c r="CH19" s="1"/>
  <c r="BD52"/>
  <c r="BC52"/>
  <c r="BB52"/>
  <c r="BA52"/>
  <c r="AZ52"/>
  <c r="AY52"/>
  <c r="AX52"/>
  <c r="AW52"/>
  <c r="AV52"/>
  <c r="AU52"/>
  <c r="AT52"/>
  <c r="AS52"/>
  <c r="CH18" s="1"/>
  <c r="AR52"/>
  <c r="AQ52"/>
  <c r="AP52"/>
  <c r="AO52"/>
  <c r="AN52"/>
  <c r="AM52"/>
  <c r="AL52"/>
  <c r="AK52"/>
  <c r="AJ52"/>
  <c r="AI52"/>
  <c r="AH52"/>
  <c r="AG52"/>
  <c r="AF52"/>
  <c r="AE52"/>
  <c r="AD52"/>
  <c r="AC52"/>
  <c r="CH17" s="1"/>
  <c r="AB52"/>
  <c r="AA52"/>
  <c r="Z52"/>
  <c r="Y52"/>
  <c r="X52"/>
  <c r="W52"/>
  <c r="V52"/>
  <c r="U52"/>
  <c r="T52"/>
  <c r="S52"/>
  <c r="R52"/>
  <c r="Q52"/>
  <c r="CH16" s="1"/>
  <c r="P52"/>
  <c r="O52"/>
  <c r="N52"/>
  <c r="M52"/>
  <c r="L52"/>
  <c r="K52"/>
  <c r="J52"/>
  <c r="I52"/>
  <c r="H52"/>
  <c r="G52"/>
  <c r="F52"/>
  <c r="E52"/>
  <c r="D52"/>
  <c r="C52"/>
  <c r="B52"/>
  <c r="A52"/>
  <c r="CH15" s="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CH13" s="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CH11" s="1"/>
  <c r="AB51"/>
  <c r="AA51"/>
  <c r="Z51"/>
  <c r="Y51"/>
  <c r="X51"/>
  <c r="W51"/>
  <c r="V51"/>
  <c r="U51"/>
  <c r="T51"/>
  <c r="S51"/>
  <c r="R51"/>
  <c r="Q51"/>
  <c r="CH10" s="1"/>
  <c r="P51"/>
  <c r="O51"/>
  <c r="N51"/>
  <c r="M51"/>
  <c r="L51"/>
  <c r="K51"/>
  <c r="J51"/>
  <c r="I51"/>
  <c r="H51"/>
  <c r="G51"/>
  <c r="F51"/>
  <c r="E51"/>
  <c r="D51"/>
  <c r="C51"/>
  <c r="B51"/>
  <c r="A51"/>
  <c r="CH9" s="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CH6" s="1"/>
  <c r="AR50"/>
  <c r="AQ50"/>
  <c r="AP50"/>
  <c r="AO50"/>
  <c r="AN50"/>
  <c r="AM50"/>
  <c r="AL50"/>
  <c r="AK50"/>
  <c r="AJ50"/>
  <c r="AI50"/>
  <c r="AH50"/>
  <c r="AG50"/>
  <c r="AF50"/>
  <c r="AE50"/>
  <c r="AD50"/>
  <c r="AC50"/>
  <c r="CH5" s="1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CH31"/>
  <c r="CH22"/>
  <c r="CH14"/>
  <c r="CH2"/>
  <c r="CH37" l="1"/>
  <c r="CH3"/>
  <c r="CH4"/>
  <c r="CH7"/>
  <c r="CH8"/>
  <c r="CH12"/>
  <c r="CH27" i="6"/>
  <c r="CH15"/>
  <c r="CH31"/>
  <c r="CH7"/>
  <c r="CH23"/>
  <c r="CH35"/>
  <c r="CH11"/>
  <c r="CH3"/>
  <c r="CH6"/>
  <c r="CH10"/>
  <c r="CH14"/>
  <c r="CH4"/>
  <c r="CH5"/>
  <c r="CH8"/>
  <c r="CH9"/>
  <c r="CH12"/>
  <c r="CH13"/>
  <c r="CH16"/>
  <c r="CH20"/>
  <c r="CH21"/>
  <c r="CH22"/>
  <c r="CH25"/>
  <c r="CH26"/>
  <c r="CH28"/>
  <c r="CH29"/>
  <c r="CH30"/>
  <c r="CH32"/>
  <c r="CH33"/>
  <c r="CH34"/>
  <c r="CH37"/>
  <c r="CH38"/>
  <c r="D4" i="8"/>
  <c r="F4" s="1"/>
  <c r="B6"/>
  <c r="B7" s="1"/>
  <c r="CH36" i="6"/>
  <c r="CH24"/>
  <c r="CH18"/>
  <c r="CH17"/>
  <c r="CH33" i="5"/>
</calcChain>
</file>

<file path=xl/sharedStrings.xml><?xml version="1.0" encoding="utf-8"?>
<sst xmlns="http://schemas.openxmlformats.org/spreadsheetml/2006/main" count="470" uniqueCount="311">
  <si>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</si>
  <si>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</si>
  <si>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</si>
  <si>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</si>
  <si>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</si>
  <si>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</si>
  <si>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</si>
  <si>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</si>
  <si>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</si>
  <si>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</si>
  <si>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</si>
  <si>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</si>
  <si>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</si>
  <si>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</si>
  <si>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</si>
  <si>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</si>
  <si>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</si>
  <si>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</si>
  <si>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</si>
  <si>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</si>
  <si>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</si>
  <si>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</si>
  <si>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</si>
  <si>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</si>
  <si>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</si>
  <si>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</si>
  <si>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</si>
  <si>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</si>
  <si>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</si>
  <si>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</si>
  <si>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</si>
  <si>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</si>
  <si>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</si>
  <si>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</si>
  <si>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</si>
  <si>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</si>
  <si>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</si>
  <si>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</si>
  <si>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</si>
  <si>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</si>
  <si>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</si>
  <si>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</si>
  <si>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</si>
  <si>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</si>
  <si>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</si>
  <si>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</si>
  <si>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</si>
  <si>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</si>
  <si>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</si>
  <si>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</si>
  <si>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</si>
  <si>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</si>
  <si>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</si>
  <si>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</si>
  <si>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</si>
  <si>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</si>
  <si>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</si>
  <si>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</si>
  <si>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</si>
  <si>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</si>
  <si>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</si>
  <si>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</si>
  <si>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</si>
  <si>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</si>
  <si>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</si>
  <si>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</si>
  <si>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</si>
  <si>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</si>
  <si>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</si>
  <si>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</si>
  <si>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</si>
  <si>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</si>
  <si>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</si>
  <si>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</si>
  <si>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</si>
  <si>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</si>
  <si>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</si>
  <si>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</si>
  <si>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</si>
  <si>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</si>
  <si>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</si>
  <si>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</si>
  <si>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</si>
  <si>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</si>
  <si>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</si>
  <si>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</si>
  <si>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</si>
  <si>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</si>
  <si>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</si>
  <si>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</si>
  <si>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</si>
  <si>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</si>
  <si>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</si>
  <si>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</si>
  <si>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</si>
  <si>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</si>
  <si>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</si>
  <si>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</si>
  <si>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</si>
  <si>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</si>
  <si>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</si>
  <si>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</si>
  <si>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</si>
  <si>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</si>
  <si>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</si>
  <si>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</si>
  <si>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</si>
  <si>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</si>
  <si>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</si>
  <si>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</si>
  <si>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</si>
  <si>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</si>
  <si>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</si>
  <si>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</si>
  <si>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</si>
  <si>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</si>
  <si>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</si>
  <si>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</si>
  <si>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</si>
  <si>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</si>
  <si>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</si>
  <si>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</si>
  <si>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</si>
  <si>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</si>
  <si>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</si>
  <si>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</si>
  <si>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</si>
  <si>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</si>
  <si>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</si>
  <si>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</si>
  <si>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</si>
  <si>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</si>
  <si>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</si>
  <si>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</si>
  <si>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</si>
  <si>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</si>
  <si>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</si>
  <si>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</si>
  <si>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</si>
  <si>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</si>
  <si>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</si>
  <si>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</si>
  <si>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</si>
  <si>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</si>
  <si>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</si>
  <si>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</si>
  <si>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</si>
  <si>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</si>
  <si>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</si>
  <si>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</si>
  <si>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</si>
  <si>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</si>
  <si>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</si>
  <si>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</si>
  <si>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</si>
  <si>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</si>
  <si>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</si>
  <si>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</si>
  <si>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</si>
  <si>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</si>
  <si>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</si>
  <si>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</si>
  <si>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</si>
  <si>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</si>
  <si>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</si>
  <si>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</si>
  <si>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</si>
  <si>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</si>
  <si>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</si>
  <si>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</si>
  <si>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</si>
  <si>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</si>
  <si>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</si>
  <si>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</si>
  <si>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</si>
  <si>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</si>
  <si>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</si>
  <si>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</si>
  <si>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</si>
  <si>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</si>
  <si>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</si>
  <si>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</si>
  <si>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</si>
  <si>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</si>
  <si>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</si>
  <si>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</si>
  <si>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</si>
  <si>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</si>
  <si>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</si>
  <si>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</si>
  <si>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</si>
  <si>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</si>
  <si>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</si>
  <si>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</si>
  <si>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</si>
  <si>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</si>
  <si>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</si>
  <si>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</si>
  <si>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</si>
  <si>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</si>
  <si>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</si>
  <si>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</si>
  <si>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</si>
  <si>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</si>
  <si>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</si>
  <si>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</si>
  <si>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</si>
  <si>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</si>
  <si>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</si>
  <si>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</si>
  <si>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</si>
  <si>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</si>
  <si>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</si>
  <si>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</si>
  <si>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</si>
  <si>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</si>
  <si>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</si>
  <si>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</si>
  <si>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</si>
  <si>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</si>
  <si>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</si>
  <si>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</si>
  <si>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</si>
  <si>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</si>
  <si>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</si>
  <si>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</si>
  <si>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</si>
  <si>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</si>
  <si>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</si>
  <si>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</si>
  <si>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</si>
  <si>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</si>
  <si>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</si>
  <si>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</si>
  <si>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</si>
  <si>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</si>
  <si>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</si>
  <si>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</si>
  <si>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</si>
  <si>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</si>
  <si>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</si>
  <si>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</si>
  <si>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</si>
  <si>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</si>
  <si>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</si>
  <si>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</si>
  <si>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</si>
  <si>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</si>
  <si>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</si>
  <si>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</si>
  <si>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</si>
  <si>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</si>
  <si>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</si>
  <si>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</si>
  <si>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</si>
  <si>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</si>
  <si>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</si>
  <si>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</si>
  <si>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</si>
  <si>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</si>
  <si>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</si>
  <si>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</si>
  <si>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</si>
  <si>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</si>
  <si>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</si>
  <si>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</si>
  <si>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</si>
  <si>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</si>
  <si>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</si>
  <si>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</si>
  <si>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</si>
  <si>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</si>
  <si>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</si>
  <si>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</si>
  <si>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</si>
  <si>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</si>
  <si>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</si>
  <si>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</si>
  <si>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</si>
  <si>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</si>
  <si>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</si>
  <si>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</si>
  <si>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</si>
  <si>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</si>
  <si>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</si>
  <si>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</si>
  <si>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</si>
  <si>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</si>
  <si>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</si>
  <si>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 xml:space="preserve">Motor driver mode select </t>
  </si>
  <si>
    <t>(0 = In/In, 1 = Phase / Enable)</t>
  </si>
  <si>
    <t>MODE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</si>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</sst>
</file>

<file path=xl/styles.xml><?xml version="1.0" encoding="utf-8"?>
<styleSheet xmlns="http://schemas.openxmlformats.org/spreadsheetml/2006/main">
  <numFmts count="1">
    <numFmt numFmtId="164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0" fillId="22" borderId="1" xfId="0" applyFill="1" applyBorder="1"/>
    <xf numFmtId="0" fontId="0" fillId="21" borderId="1" xfId="0" applyFill="1" applyBorder="1"/>
    <xf numFmtId="0" fontId="1" fillId="5" borderId="14" xfId="0" applyFont="1" applyFill="1" applyBorder="1"/>
    <xf numFmtId="0" fontId="0" fillId="2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3" borderId="0" xfId="0" applyFill="1"/>
    <xf numFmtId="0" fontId="0" fillId="23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5" borderId="0" xfId="0" quotePrefix="1" applyFill="1"/>
    <xf numFmtId="0" fontId="0" fillId="2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0"/>
  <sheetViews>
    <sheetView topLeftCell="A22" workbookViewId="0">
      <selection activeCell="C42" sqref="C42"/>
    </sheetView>
  </sheetViews>
  <sheetFormatPr defaultRowHeight="1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>
      <c r="A2" s="62"/>
      <c r="B2" s="61" t="s">
        <v>178</v>
      </c>
      <c r="C2" s="61" t="s">
        <v>179</v>
      </c>
    </row>
    <row r="3" spans="1:16">
      <c r="A3" s="62"/>
    </row>
    <row r="4" spans="1:16">
      <c r="A4" s="62"/>
      <c r="B4" s="1" t="s">
        <v>175</v>
      </c>
      <c r="C4" s="58" t="s">
        <v>139</v>
      </c>
      <c r="F4" s="60" t="s">
        <v>144</v>
      </c>
    </row>
    <row r="5" spans="1:16">
      <c r="A5" s="62"/>
      <c r="B5" s="1" t="s">
        <v>175</v>
      </c>
      <c r="C5" s="58" t="s">
        <v>140</v>
      </c>
      <c r="F5" s="58" t="s">
        <v>145</v>
      </c>
    </row>
    <row r="6" spans="1:16">
      <c r="A6" s="62"/>
      <c r="B6" s="1" t="s">
        <v>175</v>
      </c>
      <c r="C6" s="58" t="s">
        <v>143</v>
      </c>
      <c r="F6" s="2" t="s">
        <v>146</v>
      </c>
    </row>
    <row r="7" spans="1:16">
      <c r="A7" s="62"/>
      <c r="B7" s="1" t="s">
        <v>175</v>
      </c>
      <c r="C7" s="58" t="s">
        <v>141</v>
      </c>
      <c r="F7" s="46" t="s">
        <v>152</v>
      </c>
    </row>
    <row r="8" spans="1:16">
      <c r="A8" s="62"/>
      <c r="B8" s="1" t="s">
        <v>175</v>
      </c>
      <c r="C8" s="58" t="s">
        <v>150</v>
      </c>
      <c r="F8" s="75" t="s">
        <v>240</v>
      </c>
    </row>
    <row r="9" spans="1:16">
      <c r="A9" s="62"/>
      <c r="B9" s="1" t="s">
        <v>175</v>
      </c>
      <c r="C9" s="58" t="s">
        <v>142</v>
      </c>
    </row>
    <row r="10" spans="1:16">
      <c r="A10" s="62"/>
      <c r="B10" s="1" t="s">
        <v>175</v>
      </c>
      <c r="C10" s="58" t="s">
        <v>201</v>
      </c>
    </row>
    <row r="11" spans="1:16">
      <c r="A11" s="62"/>
      <c r="B11" s="1" t="s">
        <v>175</v>
      </c>
      <c r="C11" s="58" t="s">
        <v>147</v>
      </c>
    </row>
    <row r="12" spans="1:16">
      <c r="A12" s="62"/>
      <c r="B12" s="1" t="s">
        <v>175</v>
      </c>
      <c r="C12" s="58" t="s">
        <v>205</v>
      </c>
      <c r="E12" s="59"/>
    </row>
    <row r="13" spans="1:16">
      <c r="A13" s="62"/>
      <c r="B13" s="1" t="s">
        <v>175</v>
      </c>
      <c r="C13" s="58" t="s">
        <v>158</v>
      </c>
    </row>
    <row r="14" spans="1:16">
      <c r="A14" s="62"/>
      <c r="B14" s="1" t="s">
        <v>175</v>
      </c>
      <c r="C14" s="58" t="s">
        <v>159</v>
      </c>
    </row>
    <row r="15" spans="1:16">
      <c r="A15" s="62"/>
      <c r="B15" s="1" t="s">
        <v>175</v>
      </c>
      <c r="C15" s="58" t="s">
        <v>160</v>
      </c>
      <c r="D15" t="s">
        <v>200</v>
      </c>
    </row>
    <row r="16" spans="1:16">
      <c r="A16" s="62"/>
      <c r="B16" s="1" t="s">
        <v>175</v>
      </c>
      <c r="C16" s="58" t="s">
        <v>161</v>
      </c>
      <c r="D16" t="s">
        <v>199</v>
      </c>
    </row>
    <row r="17" spans="1:4">
      <c r="A17" s="62"/>
      <c r="B17" s="46" t="s">
        <v>175</v>
      </c>
      <c r="C17" s="58" t="s">
        <v>186</v>
      </c>
    </row>
    <row r="18" spans="1:4">
      <c r="A18" s="62"/>
      <c r="B18" s="46" t="s">
        <v>175</v>
      </c>
      <c r="C18" s="58" t="s">
        <v>188</v>
      </c>
    </row>
    <row r="19" spans="1:4">
      <c r="A19" s="62"/>
      <c r="B19" s="1" t="s">
        <v>175</v>
      </c>
      <c r="C19" s="58" t="s">
        <v>180</v>
      </c>
      <c r="D19" t="s">
        <v>197</v>
      </c>
    </row>
    <row r="20" spans="1:4">
      <c r="A20" s="62"/>
      <c r="B20" s="46" t="s">
        <v>175</v>
      </c>
      <c r="C20" s="58" t="s">
        <v>181</v>
      </c>
    </row>
    <row r="21" spans="1:4">
      <c r="A21" s="62"/>
      <c r="B21" s="46" t="s">
        <v>175</v>
      </c>
      <c r="C21" s="58" t="s">
        <v>184</v>
      </c>
      <c r="D21" t="s">
        <v>198</v>
      </c>
    </row>
    <row r="22" spans="1:4">
      <c r="A22" s="62"/>
      <c r="B22" s="46" t="s">
        <v>175</v>
      </c>
      <c r="C22" s="58" t="s">
        <v>189</v>
      </c>
    </row>
    <row r="23" spans="1:4">
      <c r="A23" s="62"/>
      <c r="B23" s="46" t="s">
        <v>175</v>
      </c>
      <c r="C23" s="58" t="s">
        <v>202</v>
      </c>
    </row>
    <row r="24" spans="1:4">
      <c r="A24" s="62"/>
      <c r="B24" s="46" t="s">
        <v>175</v>
      </c>
      <c r="C24" s="58" t="s">
        <v>204</v>
      </c>
    </row>
    <row r="25" spans="1:4">
      <c r="A25" s="62" t="s">
        <v>226</v>
      </c>
      <c r="B25" s="1" t="s">
        <v>175</v>
      </c>
      <c r="C25" s="60" t="s">
        <v>223</v>
      </c>
    </row>
    <row r="26" spans="1:4">
      <c r="A26" s="62" t="s">
        <v>226</v>
      </c>
      <c r="B26" s="1" t="s">
        <v>175</v>
      </c>
      <c r="C26" s="60" t="s">
        <v>224</v>
      </c>
      <c r="D26" t="s">
        <v>225</v>
      </c>
    </row>
    <row r="27" spans="1:4">
      <c r="A27" s="62"/>
      <c r="B27" s="1" t="s">
        <v>175</v>
      </c>
      <c r="C27" s="46" t="s">
        <v>230</v>
      </c>
    </row>
    <row r="28" spans="1:4">
      <c r="A28" s="62"/>
      <c r="B28" s="1" t="s">
        <v>175</v>
      </c>
      <c r="C28" s="1" t="s">
        <v>236</v>
      </c>
    </row>
    <row r="29" spans="1:4">
      <c r="A29" s="62"/>
      <c r="B29" s="1" t="s">
        <v>175</v>
      </c>
      <c r="C29" s="60" t="s">
        <v>237</v>
      </c>
    </row>
    <row r="30" spans="1:4">
      <c r="A30" s="62"/>
      <c r="B30" s="1" t="s">
        <v>175</v>
      </c>
      <c r="C30" s="46" t="s">
        <v>238</v>
      </c>
    </row>
    <row r="31" spans="1:4">
      <c r="A31" s="62"/>
      <c r="B31" s="1" t="s">
        <v>175</v>
      </c>
      <c r="C31" s="46" t="s">
        <v>241</v>
      </c>
    </row>
    <row r="32" spans="1:4">
      <c r="A32" s="62"/>
      <c r="B32" s="1" t="s">
        <v>175</v>
      </c>
      <c r="C32" s="46" t="s">
        <v>292</v>
      </c>
    </row>
    <row r="33" spans="1:3">
      <c r="A33" s="62"/>
    </row>
    <row r="34" spans="1:3">
      <c r="A34" s="62"/>
      <c r="B34" s="1" t="s">
        <v>162</v>
      </c>
      <c r="C34" s="46" t="s">
        <v>163</v>
      </c>
    </row>
    <row r="35" spans="1:3">
      <c r="A35" s="62"/>
      <c r="B35" s="1" t="s">
        <v>162</v>
      </c>
      <c r="C35" s="46" t="s">
        <v>164</v>
      </c>
    </row>
    <row r="36" spans="1:3">
      <c r="A36" s="62" t="s">
        <v>227</v>
      </c>
      <c r="B36" s="1" t="s">
        <v>162</v>
      </c>
      <c r="C36" s="46" t="s">
        <v>174</v>
      </c>
    </row>
    <row r="37" spans="1:3">
      <c r="A37" s="62" t="s">
        <v>227</v>
      </c>
      <c r="B37" s="1" t="s">
        <v>162</v>
      </c>
      <c r="C37" s="3" t="s">
        <v>232</v>
      </c>
    </row>
    <row r="38" spans="1:3">
      <c r="A38" s="62" t="s">
        <v>227</v>
      </c>
      <c r="B38" s="1" t="s">
        <v>162</v>
      </c>
      <c r="C38" s="3" t="s">
        <v>233</v>
      </c>
    </row>
    <row r="39" spans="1:3">
      <c r="A39" s="62" t="s">
        <v>227</v>
      </c>
      <c r="B39" s="1" t="s">
        <v>162</v>
      </c>
      <c r="C39" s="75" t="s">
        <v>176</v>
      </c>
    </row>
    <row r="40" spans="1:3">
      <c r="A40" s="62"/>
      <c r="B40" s="1" t="s">
        <v>162</v>
      </c>
      <c r="C40" s="46" t="s">
        <v>177</v>
      </c>
    </row>
    <row r="41" spans="1:3">
      <c r="A41" s="62"/>
      <c r="B41" s="1" t="s">
        <v>162</v>
      </c>
      <c r="C41" s="46" t="s">
        <v>231</v>
      </c>
    </row>
    <row r="42" spans="1:3">
      <c r="A42" s="62" t="s">
        <v>227</v>
      </c>
      <c r="B42" s="46" t="s">
        <v>162</v>
      </c>
      <c r="C42" s="46" t="s">
        <v>234</v>
      </c>
    </row>
    <row r="43" spans="1:3">
      <c r="A43" s="62"/>
      <c r="B43" s="1" t="s">
        <v>165</v>
      </c>
      <c r="C43" s="46" t="s">
        <v>151</v>
      </c>
    </row>
    <row r="44" spans="1:3">
      <c r="A44" s="62"/>
    </row>
    <row r="45" spans="1:3">
      <c r="A45" s="62" t="s">
        <v>227</v>
      </c>
      <c r="B45" s="1" t="s">
        <v>172</v>
      </c>
      <c r="C45" s="46" t="s">
        <v>173</v>
      </c>
    </row>
    <row r="46" spans="1:3">
      <c r="A46" s="62"/>
      <c r="B46" s="1" t="s">
        <v>172</v>
      </c>
      <c r="C46" s="60" t="s">
        <v>235</v>
      </c>
    </row>
    <row r="47" spans="1:3">
      <c r="A47" s="62"/>
      <c r="B47" s="46" t="s">
        <v>172</v>
      </c>
      <c r="C47" s="58" t="s">
        <v>203</v>
      </c>
    </row>
    <row r="48" spans="1:3">
      <c r="A48" s="62"/>
    </row>
    <row r="49" spans="1:3">
      <c r="A49" s="62"/>
      <c r="B49" s="90"/>
      <c r="C49" s="90" t="s">
        <v>307</v>
      </c>
    </row>
    <row r="50" spans="1:3">
      <c r="A50" s="62"/>
    </row>
    <row r="51" spans="1:3">
      <c r="A51" s="62"/>
    </row>
    <row r="52" spans="1:3">
      <c r="A52" s="62"/>
    </row>
    <row r="53" spans="1:3">
      <c r="A53" s="62"/>
    </row>
    <row r="54" spans="1:3">
      <c r="A54" s="62"/>
    </row>
    <row r="55" spans="1:3">
      <c r="A55" s="62"/>
    </row>
    <row r="56" spans="1:3">
      <c r="A56" s="62"/>
    </row>
    <row r="57" spans="1:3">
      <c r="A57" s="62"/>
    </row>
    <row r="58" spans="1:3">
      <c r="A58" s="62"/>
    </row>
    <row r="59" spans="1:3">
      <c r="A59" s="62"/>
    </row>
    <row r="60" spans="1:3">
      <c r="A60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H55"/>
  <sheetViews>
    <sheetView topLeftCell="A5" zoomScale="40" zoomScaleNormal="40" workbookViewId="0">
      <selection activeCell="BM17" sqref="BM17:BO20"/>
    </sheetView>
  </sheetViews>
  <sheetFormatPr defaultRowHeight="1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59</v>
      </c>
    </row>
    <row r="2" spans="1:86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60</v>
      </c>
    </row>
    <row r="40" spans="1:86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61</v>
      </c>
    </row>
    <row r="42" spans="1:86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62</v>
      </c>
    </row>
    <row r="43" spans="1:86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63</v>
      </c>
    </row>
    <row r="44" spans="1:86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B55"/>
  <sheetViews>
    <sheetView zoomScale="40" zoomScaleNormal="40" workbookViewId="0">
      <selection activeCell="CQ36" sqref="CQ36"/>
    </sheetView>
  </sheetViews>
  <sheetFormatPr defaultRowHeight="1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207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60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61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62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63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25"/>
  <sheetViews>
    <sheetView zoomScale="10" zoomScaleNormal="10" workbookViewId="0">
      <selection activeCell="AY48" sqref="AY48"/>
    </sheetView>
  </sheetViews>
  <sheetFormatPr defaultRowHeight="1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M9" sqref="M9"/>
    </sheetView>
  </sheetViews>
  <sheetFormatPr defaultRowHeight="15"/>
  <cols>
    <col min="13" max="13" width="26.42578125" bestFit="1" customWidth="1"/>
    <col min="14" max="14" width="15.7109375" bestFit="1" customWidth="1"/>
  </cols>
  <sheetData>
    <row r="1" spans="1:14">
      <c r="A1" s="69" t="s">
        <v>190</v>
      </c>
      <c r="L1" s="69" t="s">
        <v>208</v>
      </c>
    </row>
    <row r="2" spans="1:14">
      <c r="A2" t="s">
        <v>195</v>
      </c>
      <c r="L2" s="70" t="s">
        <v>209</v>
      </c>
      <c r="M2" s="70" t="s">
        <v>210</v>
      </c>
      <c r="N2" s="70" t="s">
        <v>211</v>
      </c>
    </row>
    <row r="3" spans="1:14">
      <c r="A3" t="s">
        <v>196</v>
      </c>
      <c r="L3">
        <v>0</v>
      </c>
      <c r="N3" t="s">
        <v>218</v>
      </c>
    </row>
    <row r="4" spans="1:14">
      <c r="L4">
        <v>1</v>
      </c>
      <c r="M4" t="s">
        <v>213</v>
      </c>
      <c r="N4" t="s">
        <v>212</v>
      </c>
    </row>
    <row r="5" spans="1:14">
      <c r="A5" s="69" t="s">
        <v>191</v>
      </c>
      <c r="L5">
        <v>2</v>
      </c>
      <c r="M5" t="s">
        <v>214</v>
      </c>
      <c r="N5" t="s">
        <v>215</v>
      </c>
    </row>
    <row r="6" spans="1:14">
      <c r="L6">
        <v>3</v>
      </c>
      <c r="M6" t="s">
        <v>216</v>
      </c>
      <c r="N6" t="s">
        <v>217</v>
      </c>
    </row>
    <row r="7" spans="1:14">
      <c r="L7">
        <v>4</v>
      </c>
    </row>
    <row r="8" spans="1:14">
      <c r="L8">
        <v>5</v>
      </c>
    </row>
    <row r="9" spans="1:14">
      <c r="L9">
        <v>6</v>
      </c>
    </row>
    <row r="10" spans="1:14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A19" workbookViewId="0">
      <selection activeCell="F31" sqref="F31"/>
    </sheetView>
  </sheetViews>
  <sheetFormatPr defaultRowHeight="15"/>
  <cols>
    <col min="2" max="2" width="15.140625" bestFit="1" customWidth="1"/>
    <col min="3" max="3" width="13.42578125" customWidth="1"/>
    <col min="4" max="4" width="20.7109375" bestFit="1" customWidth="1"/>
    <col min="5" max="5" width="41.140625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>
      <c r="B1" s="5" t="s">
        <v>1</v>
      </c>
      <c r="C1" s="5" t="s">
        <v>7</v>
      </c>
      <c r="D1" s="5" t="s">
        <v>5</v>
      </c>
      <c r="E1" s="5" t="s">
        <v>15</v>
      </c>
      <c r="F1" s="74" t="s">
        <v>12</v>
      </c>
      <c r="G1" s="5" t="s">
        <v>168</v>
      </c>
      <c r="H1" s="5" t="s">
        <v>228</v>
      </c>
    </row>
    <row r="2" spans="1:8" ht="15" customHeight="1">
      <c r="A2" s="106" t="s">
        <v>38</v>
      </c>
      <c r="B2" s="1" t="s">
        <v>39</v>
      </c>
      <c r="C2" s="1"/>
      <c r="D2" s="1"/>
      <c r="E2" s="1"/>
      <c r="F2" s="71"/>
      <c r="G2" s="1"/>
      <c r="H2" s="1"/>
    </row>
    <row r="3" spans="1:8" ht="15" customHeight="1">
      <c r="A3" s="106"/>
      <c r="B3" s="1" t="s">
        <v>40</v>
      </c>
      <c r="C3" s="1"/>
      <c r="D3" s="1"/>
      <c r="E3" s="1"/>
      <c r="F3" s="71"/>
      <c r="G3" s="1"/>
      <c r="H3" s="1"/>
    </row>
    <row r="4" spans="1:8" ht="15" customHeight="1">
      <c r="A4" s="106"/>
      <c r="B4" s="1" t="s">
        <v>41</v>
      </c>
      <c r="C4" s="1" t="s">
        <v>8</v>
      </c>
      <c r="D4" s="1" t="s">
        <v>47</v>
      </c>
      <c r="E4" s="60" t="s">
        <v>51</v>
      </c>
      <c r="F4" s="71" t="s">
        <v>57</v>
      </c>
      <c r="G4" s="46" t="s">
        <v>169</v>
      </c>
      <c r="H4" s="72"/>
    </row>
    <row r="5" spans="1:8" ht="15" customHeight="1">
      <c r="A5" s="106"/>
      <c r="B5" s="1" t="s">
        <v>42</v>
      </c>
      <c r="C5" s="1" t="s">
        <v>8</v>
      </c>
      <c r="D5" s="1" t="s">
        <v>47</v>
      </c>
      <c r="E5" s="60" t="s">
        <v>52</v>
      </c>
      <c r="F5" s="71" t="s">
        <v>55</v>
      </c>
      <c r="G5" s="46" t="s">
        <v>166</v>
      </c>
      <c r="H5" s="4"/>
    </row>
    <row r="6" spans="1:8" ht="15" customHeight="1">
      <c r="A6" s="106"/>
      <c r="B6" s="107" t="s">
        <v>43</v>
      </c>
      <c r="C6" s="1"/>
      <c r="D6" s="1"/>
      <c r="E6" s="1"/>
      <c r="F6" s="1"/>
      <c r="G6" s="1"/>
      <c r="H6" s="1"/>
    </row>
    <row r="7" spans="1:8" ht="15" customHeight="1">
      <c r="A7" s="106"/>
      <c r="B7" s="108"/>
      <c r="C7" s="1"/>
      <c r="D7" s="1"/>
      <c r="E7" s="1"/>
      <c r="F7" s="1" t="s">
        <v>53</v>
      </c>
      <c r="G7" s="1"/>
      <c r="H7" s="1"/>
    </row>
    <row r="8" spans="1:8">
      <c r="A8" s="106"/>
      <c r="B8" s="1" t="s">
        <v>44</v>
      </c>
      <c r="C8" s="1" t="s">
        <v>8</v>
      </c>
      <c r="D8" s="1" t="s">
        <v>47</v>
      </c>
      <c r="E8" s="60" t="s">
        <v>50</v>
      </c>
      <c r="F8" s="71" t="s">
        <v>56</v>
      </c>
      <c r="G8" s="46" t="s">
        <v>167</v>
      </c>
      <c r="H8" s="73"/>
    </row>
    <row r="9" spans="1:8">
      <c r="A9" s="106"/>
      <c r="B9" s="1" t="s">
        <v>45</v>
      </c>
      <c r="C9" s="1" t="s">
        <v>8</v>
      </c>
      <c r="D9" s="1" t="s">
        <v>239</v>
      </c>
      <c r="E9" s="60" t="s">
        <v>49</v>
      </c>
      <c r="F9" s="71" t="s">
        <v>58</v>
      </c>
      <c r="G9" s="46" t="s">
        <v>171</v>
      </c>
      <c r="H9" s="58"/>
    </row>
    <row r="10" spans="1:8">
      <c r="A10" s="106"/>
      <c r="B10" s="1" t="s">
        <v>46</v>
      </c>
      <c r="C10" s="1" t="s">
        <v>8</v>
      </c>
      <c r="D10" s="1" t="s">
        <v>239</v>
      </c>
      <c r="E10" s="60" t="s">
        <v>48</v>
      </c>
      <c r="F10" s="71" t="s">
        <v>54</v>
      </c>
      <c r="G10" s="46" t="s">
        <v>170</v>
      </c>
      <c r="H10" s="2"/>
    </row>
    <row r="12" spans="1:8">
      <c r="A12" s="106" t="s">
        <v>32</v>
      </c>
      <c r="B12" s="105" t="s">
        <v>247</v>
      </c>
      <c r="C12" s="105"/>
      <c r="D12" s="105"/>
      <c r="E12" s="105"/>
      <c r="F12" s="105"/>
      <c r="G12" s="105"/>
      <c r="H12" s="105"/>
    </row>
    <row r="13" spans="1:8">
      <c r="A13" s="106"/>
      <c r="B13" s="105"/>
      <c r="C13" s="105"/>
      <c r="D13" s="105"/>
      <c r="E13" s="105"/>
      <c r="F13" s="105"/>
      <c r="G13" s="105"/>
      <c r="H13" s="105"/>
    </row>
    <row r="14" spans="1:8">
      <c r="A14" s="106"/>
      <c r="B14" s="105"/>
      <c r="C14" s="105"/>
      <c r="D14" s="105"/>
      <c r="E14" s="105"/>
      <c r="F14" s="105"/>
      <c r="G14" s="105"/>
      <c r="H14" s="105"/>
    </row>
    <row r="15" spans="1:8">
      <c r="A15" s="106"/>
      <c r="B15" s="105"/>
      <c r="C15" s="105"/>
      <c r="D15" s="105"/>
      <c r="E15" s="105"/>
      <c r="F15" s="105"/>
      <c r="G15" s="105"/>
      <c r="H15" s="105"/>
    </row>
    <row r="16" spans="1:8" ht="15" customHeight="1">
      <c r="A16" s="106"/>
      <c r="B16" s="77" t="s">
        <v>243</v>
      </c>
      <c r="C16" s="77" t="s">
        <v>6</v>
      </c>
      <c r="D16" s="77" t="s">
        <v>245</v>
      </c>
      <c r="E16" s="77"/>
      <c r="F16" s="77"/>
      <c r="G16" s="77"/>
      <c r="H16" s="77"/>
    </row>
    <row r="17" spans="1:8" ht="15" customHeight="1">
      <c r="A17" s="106"/>
      <c r="B17" s="77" t="s">
        <v>244</v>
      </c>
      <c r="C17" s="77" t="s">
        <v>6</v>
      </c>
      <c r="D17" s="77" t="s">
        <v>246</v>
      </c>
      <c r="E17" s="104" t="s">
        <v>293</v>
      </c>
      <c r="F17" s="103"/>
      <c r="G17" s="103"/>
      <c r="H17" s="77"/>
    </row>
    <row r="18" spans="1:8" ht="15" customHeight="1">
      <c r="A18" s="106"/>
      <c r="B18" s="77" t="s">
        <v>33</v>
      </c>
      <c r="C18" s="77" t="s">
        <v>6</v>
      </c>
      <c r="D18" s="77" t="s">
        <v>35</v>
      </c>
      <c r="E18" s="104" t="s">
        <v>294</v>
      </c>
      <c r="F18" s="103"/>
      <c r="G18" s="103"/>
      <c r="H18" s="78"/>
    </row>
    <row r="19" spans="1:8" ht="15" customHeight="1">
      <c r="A19" s="106"/>
      <c r="B19" s="77" t="s">
        <v>34</v>
      </c>
      <c r="C19" s="77" t="s">
        <v>6</v>
      </c>
      <c r="D19" s="77" t="s">
        <v>36</v>
      </c>
      <c r="E19" s="77" t="s">
        <v>24</v>
      </c>
      <c r="F19" s="77" t="s">
        <v>37</v>
      </c>
      <c r="G19" s="77"/>
      <c r="H19" s="77"/>
    </row>
    <row r="21" spans="1:8">
      <c r="A21" s="106" t="s">
        <v>30</v>
      </c>
      <c r="B21" s="1" t="s">
        <v>21</v>
      </c>
      <c r="C21" s="1" t="s">
        <v>8</v>
      </c>
      <c r="D21" s="1" t="s">
        <v>153</v>
      </c>
      <c r="E21" s="1" t="s">
        <v>25</v>
      </c>
      <c r="F21" s="71" t="s">
        <v>23</v>
      </c>
      <c r="G21" s="1" t="s">
        <v>220</v>
      </c>
      <c r="H21" s="4"/>
    </row>
    <row r="22" spans="1:8">
      <c r="A22" s="106"/>
      <c r="B22" s="1" t="s">
        <v>22</v>
      </c>
      <c r="C22" s="1" t="s">
        <v>8</v>
      </c>
      <c r="D22" s="1" t="s">
        <v>154</v>
      </c>
      <c r="E22" s="1" t="s">
        <v>26</v>
      </c>
      <c r="F22" s="71" t="s">
        <v>23</v>
      </c>
      <c r="G22" s="1" t="s">
        <v>222</v>
      </c>
      <c r="H22" s="3"/>
    </row>
    <row r="23" spans="1:8">
      <c r="A23" s="106"/>
      <c r="B23" s="107" t="s">
        <v>306</v>
      </c>
      <c r="C23" s="1"/>
      <c r="D23" s="1"/>
      <c r="E23" s="1"/>
      <c r="F23" s="1"/>
      <c r="G23" s="1"/>
      <c r="H23" s="1"/>
    </row>
    <row r="24" spans="1:8">
      <c r="A24" s="106"/>
      <c r="B24" s="108"/>
      <c r="C24" s="1"/>
      <c r="D24" s="1"/>
      <c r="E24" s="1"/>
      <c r="F24" s="71"/>
      <c r="G24" s="1"/>
      <c r="H24" s="3"/>
    </row>
    <row r="25" spans="1:8">
      <c r="A25" s="106"/>
      <c r="B25" s="1" t="s">
        <v>288</v>
      </c>
      <c r="C25" s="1" t="s">
        <v>8</v>
      </c>
      <c r="D25" s="1" t="s">
        <v>239</v>
      </c>
      <c r="E25" s="1" t="s">
        <v>289</v>
      </c>
      <c r="F25" s="71" t="s">
        <v>290</v>
      </c>
      <c r="G25" s="1" t="s">
        <v>291</v>
      </c>
      <c r="H25" s="1"/>
    </row>
    <row r="27" spans="1:8">
      <c r="A27" s="106" t="s">
        <v>295</v>
      </c>
      <c r="B27" s="107" t="s">
        <v>296</v>
      </c>
      <c r="C27" s="1"/>
      <c r="D27" s="1"/>
      <c r="E27" s="1"/>
      <c r="F27" s="1"/>
      <c r="G27" s="1"/>
      <c r="H27" s="1"/>
    </row>
    <row r="28" spans="1:8">
      <c r="A28" s="106"/>
      <c r="B28" s="108"/>
      <c r="C28" s="1"/>
      <c r="D28" s="1"/>
      <c r="E28" s="1"/>
      <c r="F28" s="1"/>
      <c r="G28" s="1"/>
      <c r="H28" s="1"/>
    </row>
    <row r="29" spans="1:8">
      <c r="A29" s="106"/>
      <c r="B29" s="1" t="s">
        <v>297</v>
      </c>
      <c r="C29" s="77" t="s">
        <v>6</v>
      </c>
      <c r="D29" s="1" t="s">
        <v>301</v>
      </c>
      <c r="E29" s="1" t="s">
        <v>303</v>
      </c>
      <c r="F29" s="1" t="s">
        <v>309</v>
      </c>
      <c r="G29" s="1" t="s">
        <v>17</v>
      </c>
      <c r="H29" s="1"/>
    </row>
    <row r="30" spans="1:8">
      <c r="A30" s="106"/>
      <c r="B30" s="1" t="s">
        <v>298</v>
      </c>
      <c r="C30" s="77" t="s">
        <v>6</v>
      </c>
      <c r="D30" s="1" t="s">
        <v>302</v>
      </c>
      <c r="E30" s="1" t="s">
        <v>304</v>
      </c>
      <c r="F30" s="1" t="s">
        <v>310</v>
      </c>
      <c r="G30" s="1" t="s">
        <v>17</v>
      </c>
      <c r="H30" s="1"/>
    </row>
    <row r="31" spans="1:8">
      <c r="A31" s="106"/>
      <c r="B31" s="1" t="s">
        <v>299</v>
      </c>
      <c r="C31" s="77" t="s">
        <v>6</v>
      </c>
      <c r="D31" s="1" t="s">
        <v>300</v>
      </c>
      <c r="E31" s="1" t="s">
        <v>305</v>
      </c>
      <c r="F31" s="1" t="s">
        <v>308</v>
      </c>
      <c r="G31" s="1" t="s">
        <v>17</v>
      </c>
      <c r="H31" s="1"/>
    </row>
    <row r="33" spans="1:8" ht="15" customHeight="1">
      <c r="A33" s="106" t="s">
        <v>31</v>
      </c>
      <c r="B33" s="1" t="s">
        <v>0</v>
      </c>
      <c r="C33" s="1" t="s">
        <v>6</v>
      </c>
      <c r="D33" s="1" t="s">
        <v>242</v>
      </c>
      <c r="E33" s="1" t="s">
        <v>2</v>
      </c>
      <c r="F33" s="71" t="s">
        <v>13</v>
      </c>
      <c r="G33" s="1"/>
      <c r="H33" s="1"/>
    </row>
    <row r="34" spans="1:8" ht="15" customHeight="1">
      <c r="A34" s="106"/>
      <c r="B34" s="2" t="s">
        <v>11</v>
      </c>
      <c r="C34" s="1" t="s">
        <v>8</v>
      </c>
      <c r="D34" s="1" t="s">
        <v>157</v>
      </c>
      <c r="E34" s="1" t="s">
        <v>148</v>
      </c>
      <c r="F34" s="71" t="s">
        <v>149</v>
      </c>
      <c r="G34" s="1"/>
      <c r="H34" s="1"/>
    </row>
    <row r="35" spans="1:8">
      <c r="A35" s="106"/>
      <c r="B35" s="3" t="s">
        <v>9</v>
      </c>
      <c r="C35" s="1" t="s">
        <v>8</v>
      </c>
      <c r="D35" s="1" t="s">
        <v>155</v>
      </c>
      <c r="E35" s="1" t="s">
        <v>27</v>
      </c>
      <c r="F35" s="71" t="s">
        <v>29</v>
      </c>
      <c r="G35" s="1" t="s">
        <v>219</v>
      </c>
      <c r="H35" s="75"/>
    </row>
    <row r="36" spans="1:8">
      <c r="A36" s="106"/>
      <c r="B36" s="4" t="s">
        <v>10</v>
      </c>
      <c r="C36" s="1" t="s">
        <v>8</v>
      </c>
      <c r="D36" s="1" t="s">
        <v>156</v>
      </c>
      <c r="E36" s="1" t="s">
        <v>28</v>
      </c>
      <c r="F36" s="71" t="s">
        <v>29</v>
      </c>
      <c r="G36" s="1" t="s">
        <v>221</v>
      </c>
      <c r="H36" s="102"/>
    </row>
    <row r="37" spans="1:8">
      <c r="A37" s="106"/>
      <c r="B37" s="1" t="s">
        <v>3</v>
      </c>
      <c r="C37" s="1" t="s">
        <v>6</v>
      </c>
      <c r="D37" s="1" t="s">
        <v>242</v>
      </c>
      <c r="E37" s="1" t="s">
        <v>4</v>
      </c>
      <c r="F37" s="71" t="s">
        <v>14</v>
      </c>
      <c r="G37" s="1"/>
      <c r="H37" s="1"/>
    </row>
    <row r="39" spans="1:8">
      <c r="B39" t="s">
        <v>16</v>
      </c>
      <c r="C39" t="s">
        <v>17</v>
      </c>
      <c r="D39" t="s">
        <v>20</v>
      </c>
    </row>
    <row r="40" spans="1:8">
      <c r="C40" t="s">
        <v>18</v>
      </c>
      <c r="D40" t="s">
        <v>19</v>
      </c>
    </row>
  </sheetData>
  <mergeCells count="9">
    <mergeCell ref="B12:H15"/>
    <mergeCell ref="A21:A25"/>
    <mergeCell ref="A33:A37"/>
    <mergeCell ref="A2:A10"/>
    <mergeCell ref="A12:A19"/>
    <mergeCell ref="A27:A31"/>
    <mergeCell ref="B6:B7"/>
    <mergeCell ref="B23:B24"/>
    <mergeCell ref="B27:B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1"/>
  <sheetViews>
    <sheetView zoomScale="85" zoomScaleNormal="85" workbookViewId="0">
      <selection activeCell="L4" sqref="L4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>
      <c r="A1" s="1" t="s">
        <v>256</v>
      </c>
      <c r="B1" s="79">
        <v>1</v>
      </c>
      <c r="C1" s="80" t="s">
        <v>248</v>
      </c>
      <c r="D1" s="81">
        <f>IF(C1="Ω",B1,IF(C1="kΩ",B1*1000,B1*1000000))</f>
        <v>1000</v>
      </c>
      <c r="E1" s="81" t="s">
        <v>249</v>
      </c>
      <c r="H1" s="112" t="s">
        <v>263</v>
      </c>
      <c r="I1" s="115" t="s">
        <v>256</v>
      </c>
      <c r="J1" s="116"/>
      <c r="K1" s="109" t="s">
        <v>274</v>
      </c>
      <c r="L1" s="114" t="s">
        <v>276</v>
      </c>
      <c r="M1" s="114"/>
    </row>
    <row r="2" spans="1:17">
      <c r="A2" s="1" t="s">
        <v>250</v>
      </c>
      <c r="B2" s="79">
        <v>300</v>
      </c>
      <c r="C2" s="80" t="s">
        <v>248</v>
      </c>
      <c r="D2" s="81">
        <f t="shared" ref="D2:D4" si="0">IF(C2="Ω",B2,IF(C2="kΩ",B2*1000,B2*1000000))</f>
        <v>300000</v>
      </c>
      <c r="E2" s="81" t="s">
        <v>249</v>
      </c>
      <c r="H2" s="113"/>
      <c r="I2" s="84" t="s">
        <v>272</v>
      </c>
      <c r="J2" s="84" t="s">
        <v>273</v>
      </c>
      <c r="K2" s="110"/>
      <c r="L2" s="84" t="s">
        <v>272</v>
      </c>
      <c r="M2" s="84" t="s">
        <v>273</v>
      </c>
    </row>
    <row r="3" spans="1:17">
      <c r="A3" s="1" t="s">
        <v>251</v>
      </c>
      <c r="B3" s="79">
        <v>5</v>
      </c>
      <c r="C3" s="80" t="s">
        <v>248</v>
      </c>
      <c r="D3" s="81">
        <f t="shared" si="0"/>
        <v>5000</v>
      </c>
      <c r="E3" s="81" t="s">
        <v>249</v>
      </c>
      <c r="H3" s="84" t="s">
        <v>262</v>
      </c>
      <c r="I3" s="115" t="s">
        <v>264</v>
      </c>
      <c r="J3" s="116"/>
      <c r="K3" s="111"/>
      <c r="L3" s="115" t="s">
        <v>254</v>
      </c>
      <c r="M3" s="116"/>
      <c r="P3" t="s">
        <v>270</v>
      </c>
    </row>
    <row r="4" spans="1:17">
      <c r="A4" s="1" t="s">
        <v>252</v>
      </c>
      <c r="B4" s="79">
        <v>1</v>
      </c>
      <c r="C4" s="80" t="s">
        <v>248</v>
      </c>
      <c r="D4" s="81">
        <f t="shared" si="0"/>
        <v>1000</v>
      </c>
      <c r="E4" s="81" t="s">
        <v>249</v>
      </c>
      <c r="H4" s="76">
        <v>0</v>
      </c>
      <c r="I4" s="91">
        <v>500</v>
      </c>
      <c r="J4" s="91">
        <v>500</v>
      </c>
      <c r="K4" s="85" t="s">
        <v>257</v>
      </c>
      <c r="L4" s="85">
        <f t="shared" ref="L4:M11" si="1">((R_2/((I4*1000)+R_2))-(R_4/(R_3+R_4)))*V_in</f>
        <v>0.6875</v>
      </c>
      <c r="M4" s="85">
        <f t="shared" si="1"/>
        <v>0.6875</v>
      </c>
      <c r="P4" t="s">
        <v>271</v>
      </c>
    </row>
    <row r="5" spans="1:17" ht="18">
      <c r="A5" s="1" t="s">
        <v>253</v>
      </c>
      <c r="B5" s="79">
        <v>3.3</v>
      </c>
      <c r="C5" s="82" t="s">
        <v>254</v>
      </c>
      <c r="D5" s="1"/>
      <c r="E5" s="1"/>
      <c r="H5" s="76">
        <v>1</v>
      </c>
      <c r="I5" s="91">
        <v>500</v>
      </c>
      <c r="J5" s="87">
        <v>500</v>
      </c>
      <c r="K5" s="85" t="s">
        <v>257</v>
      </c>
      <c r="L5" s="85">
        <f t="shared" si="1"/>
        <v>0.6875</v>
      </c>
      <c r="M5" s="85">
        <f t="shared" si="1"/>
        <v>0.6875</v>
      </c>
    </row>
    <row r="6" spans="1:17">
      <c r="H6" s="76">
        <v>10.75</v>
      </c>
      <c r="I6" s="87">
        <f>(16+33)/2</f>
        <v>24.5</v>
      </c>
      <c r="J6" s="87">
        <v>48</v>
      </c>
      <c r="K6" s="85" t="s">
        <v>265</v>
      </c>
      <c r="L6" s="85">
        <f t="shared" si="1"/>
        <v>2.5008474576271187</v>
      </c>
      <c r="M6" s="85">
        <f t="shared" si="1"/>
        <v>2.2948275862068965</v>
      </c>
      <c r="P6" s="88" t="s">
        <v>277</v>
      </c>
      <c r="Q6" s="89"/>
    </row>
    <row r="7" spans="1:17" ht="18">
      <c r="A7" s="1" t="s">
        <v>255</v>
      </c>
      <c r="B7" s="83">
        <f>((R_2/(R_1+R_2))-(R_4/(R_3+R_4)))*V_in</f>
        <v>2.7390365448504981</v>
      </c>
      <c r="C7" s="81" t="s">
        <v>254</v>
      </c>
      <c r="H7" s="76">
        <v>21.52</v>
      </c>
      <c r="I7" s="91">
        <v>10</v>
      </c>
      <c r="J7" s="87">
        <v>24</v>
      </c>
      <c r="K7" s="86" t="s">
        <v>275</v>
      </c>
      <c r="L7" s="85">
        <f t="shared" si="1"/>
        <v>2.6435483870967742</v>
      </c>
      <c r="M7" s="85">
        <f t="shared" si="1"/>
        <v>2.5055555555555555</v>
      </c>
      <c r="P7" s="90" t="s">
        <v>278</v>
      </c>
      <c r="Q7" s="90"/>
    </row>
    <row r="8" spans="1:17">
      <c r="H8" s="76">
        <v>107.53</v>
      </c>
      <c r="I8" s="87">
        <v>5</v>
      </c>
      <c r="J8" s="91">
        <v>0</v>
      </c>
      <c r="K8" s="85" t="s">
        <v>266</v>
      </c>
      <c r="L8" s="85">
        <f t="shared" si="1"/>
        <v>2.6959016393442621</v>
      </c>
      <c r="M8" s="85">
        <f t="shared" si="1"/>
        <v>2.75</v>
      </c>
    </row>
    <row r="9" spans="1:17">
      <c r="A9" t="s">
        <v>257</v>
      </c>
      <c r="B9" t="s">
        <v>260</v>
      </c>
      <c r="C9" t="s">
        <v>261</v>
      </c>
      <c r="H9" s="76">
        <v>1075.3</v>
      </c>
      <c r="I9" s="91">
        <v>0</v>
      </c>
      <c r="J9" s="91">
        <v>0</v>
      </c>
      <c r="K9" s="85" t="s">
        <v>267</v>
      </c>
      <c r="L9" s="85">
        <f t="shared" si="1"/>
        <v>2.75</v>
      </c>
      <c r="M9" s="85">
        <f t="shared" si="1"/>
        <v>2.75</v>
      </c>
    </row>
    <row r="10" spans="1:17">
      <c r="A10" t="s">
        <v>259</v>
      </c>
      <c r="B10" t="s">
        <v>258</v>
      </c>
      <c r="C10">
        <v>100</v>
      </c>
      <c r="H10" s="76">
        <v>10752.7</v>
      </c>
      <c r="I10" s="91">
        <v>0</v>
      </c>
      <c r="J10" s="91">
        <v>0</v>
      </c>
      <c r="K10" s="85" t="s">
        <v>268</v>
      </c>
      <c r="L10" s="85">
        <f t="shared" si="1"/>
        <v>2.75</v>
      </c>
      <c r="M10" s="85">
        <f t="shared" si="1"/>
        <v>2.75</v>
      </c>
    </row>
    <row r="11" spans="1:17">
      <c r="H11" s="76">
        <v>107527</v>
      </c>
      <c r="I11" s="91">
        <v>0</v>
      </c>
      <c r="J11" s="91">
        <v>0</v>
      </c>
      <c r="K11" s="85" t="s">
        <v>269</v>
      </c>
      <c r="L11" s="85">
        <f t="shared" si="1"/>
        <v>2.75</v>
      </c>
      <c r="M11" s="85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Q16" sqref="Q16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>
      <c r="A1" s="1" t="s">
        <v>256</v>
      </c>
      <c r="B1" s="92">
        <v>0</v>
      </c>
      <c r="C1" s="93" t="s">
        <v>248</v>
      </c>
      <c r="D1" s="81">
        <f>IF(C1="Ω",B1,IF(C1="kΩ",B1*1000,B1*1000000))</f>
        <v>0</v>
      </c>
      <c r="E1" s="81" t="s">
        <v>249</v>
      </c>
      <c r="H1" s="112" t="s">
        <v>263</v>
      </c>
      <c r="I1" s="115" t="s">
        <v>256</v>
      </c>
      <c r="J1" s="116"/>
      <c r="K1" s="109" t="s">
        <v>274</v>
      </c>
      <c r="L1" s="114" t="s">
        <v>286</v>
      </c>
      <c r="M1" s="114"/>
      <c r="N1" s="114" t="s">
        <v>281</v>
      </c>
      <c r="O1" s="114"/>
    </row>
    <row r="2" spans="1:21">
      <c r="A2" s="1" t="s">
        <v>250</v>
      </c>
      <c r="B2" s="92">
        <v>0</v>
      </c>
      <c r="C2" s="93" t="s">
        <v>248</v>
      </c>
      <c r="D2" s="81">
        <f t="shared" ref="D2:D4" si="0">IF(C2="Ω",B2,IF(C2="kΩ",B2*1000,B2*1000000))</f>
        <v>0</v>
      </c>
      <c r="E2" s="81" t="s">
        <v>249</v>
      </c>
      <c r="H2" s="113"/>
      <c r="I2" s="84" t="s">
        <v>272</v>
      </c>
      <c r="J2" s="84" t="s">
        <v>273</v>
      </c>
      <c r="K2" s="110"/>
      <c r="L2" s="84" t="s">
        <v>279</v>
      </c>
      <c r="M2" s="84" t="s">
        <v>280</v>
      </c>
      <c r="N2" s="84" t="s">
        <v>279</v>
      </c>
      <c r="O2" s="84" t="s">
        <v>280</v>
      </c>
    </row>
    <row r="3" spans="1:21">
      <c r="A3" s="1" t="s">
        <v>282</v>
      </c>
      <c r="B3" s="96">
        <v>0.7</v>
      </c>
      <c r="C3" s="97" t="s">
        <v>248</v>
      </c>
      <c r="D3" s="81">
        <f t="shared" si="0"/>
        <v>700</v>
      </c>
      <c r="E3" s="81" t="s">
        <v>249</v>
      </c>
      <c r="H3" s="84" t="s">
        <v>262</v>
      </c>
      <c r="I3" s="115" t="s">
        <v>264</v>
      </c>
      <c r="J3" s="116"/>
      <c r="K3" s="111"/>
      <c r="L3" s="115" t="s">
        <v>254</v>
      </c>
      <c r="M3" s="117"/>
      <c r="N3" s="117"/>
      <c r="O3" s="116"/>
      <c r="T3" t="s">
        <v>270</v>
      </c>
    </row>
    <row r="4" spans="1:21">
      <c r="A4" s="1" t="s">
        <v>283</v>
      </c>
      <c r="B4" s="96">
        <v>15</v>
      </c>
      <c r="C4" s="97" t="s">
        <v>248</v>
      </c>
      <c r="D4" s="81">
        <f t="shared" si="0"/>
        <v>15000</v>
      </c>
      <c r="E4" s="81" t="s">
        <v>249</v>
      </c>
      <c r="H4" s="76">
        <v>0</v>
      </c>
      <c r="I4" s="91">
        <v>500</v>
      </c>
      <c r="J4" s="91">
        <v>500</v>
      </c>
      <c r="K4" s="85" t="s">
        <v>257</v>
      </c>
      <c r="L4" s="94">
        <f>'Light sensor #2'!V_in*'Light sensor #2'!R_3/(I4*1000+'Light sensor #2'!R_3)</f>
        <v>4.613541042540443E-3</v>
      </c>
      <c r="M4" s="94">
        <f>'Light sensor #2'!V_in*'Light sensor #2'!R_4/(I4*1000+'Light sensor #2'!R_4)</f>
        <v>9.6116504854368928E-2</v>
      </c>
      <c r="N4" s="94">
        <f>'Light sensor #2'!V_in*'Light sensor #2'!R_3/(J4*1000+'Light sensor #2'!R_3)</f>
        <v>4.613541042540443E-3</v>
      </c>
      <c r="O4" s="94">
        <f>'Light sensor #2'!V_in*'Light sensor #2'!R_4/(J4*1000+'Light sensor #2'!R_4)</f>
        <v>9.6116504854368928E-2</v>
      </c>
      <c r="T4" t="s">
        <v>271</v>
      </c>
    </row>
    <row r="5" spans="1:21" ht="18">
      <c r="A5" s="1" t="s">
        <v>253</v>
      </c>
      <c r="B5" s="79">
        <v>3.3</v>
      </c>
      <c r="C5" s="82" t="s">
        <v>254</v>
      </c>
      <c r="D5" s="1"/>
      <c r="E5" s="1"/>
      <c r="H5" s="76">
        <v>1</v>
      </c>
      <c r="I5" s="91">
        <v>500</v>
      </c>
      <c r="J5" s="87">
        <v>500</v>
      </c>
      <c r="K5" s="85" t="s">
        <v>257</v>
      </c>
      <c r="L5" s="94">
        <f>'Light sensor #2'!V_in*'Light sensor #2'!R_3/(I5*1000+'Light sensor #2'!R_3)</f>
        <v>4.613541042540443E-3</v>
      </c>
      <c r="M5" s="94">
        <f>'Light sensor #2'!V_in*'Light sensor #2'!R_4/(I5*1000+'Light sensor #2'!R_4)</f>
        <v>9.6116504854368928E-2</v>
      </c>
      <c r="N5" s="94">
        <f>'Light sensor #2'!V_in*'Light sensor #2'!R_3/(J5*1000+'Light sensor #2'!R_3)</f>
        <v>4.613541042540443E-3</v>
      </c>
      <c r="O5" s="94">
        <f>'Light sensor #2'!V_in*'Light sensor #2'!R_4/(J5*1000+'Light sensor #2'!R_4)</f>
        <v>9.6116504854368928E-2</v>
      </c>
    </row>
    <row r="6" spans="1:21">
      <c r="H6" s="76">
        <v>10.75</v>
      </c>
      <c r="I6" s="87">
        <f>(16+33)/2</f>
        <v>24.5</v>
      </c>
      <c r="J6" s="87">
        <v>48</v>
      </c>
      <c r="K6" s="85" t="s">
        <v>265</v>
      </c>
      <c r="L6" s="94">
        <f>'Light sensor #2'!V_in*'Light sensor #2'!R_3/(I6*1000+'Light sensor #2'!R_3)</f>
        <v>9.166666666666666E-2</v>
      </c>
      <c r="M6" s="94">
        <f>'Light sensor #2'!V_in*'Light sensor #2'!R_4/(I6*1000+'Light sensor #2'!R_4)</f>
        <v>1.2531645569620253</v>
      </c>
      <c r="N6" s="94">
        <f>'Light sensor #2'!V_in*'Light sensor #2'!R_3/(J6*1000+'Light sensor #2'!R_3)</f>
        <v>4.7433264887063654E-2</v>
      </c>
      <c r="O6" s="94">
        <f>'Light sensor #2'!V_in*'Light sensor #2'!R_4/(J6*1000+'Light sensor #2'!R_4)</f>
        <v>0.7857142857142857</v>
      </c>
      <c r="T6" s="88" t="s">
        <v>277</v>
      </c>
      <c r="U6" s="89"/>
    </row>
    <row r="7" spans="1:21" ht="18">
      <c r="A7" s="1" t="s">
        <v>255</v>
      </c>
      <c r="B7" s="83" t="e">
        <f>((R_2/(R_1+R_2))-(R_4/(R_3+R_4)))*V_in</f>
        <v>#DIV/0!</v>
      </c>
      <c r="C7" s="81" t="s">
        <v>254</v>
      </c>
      <c r="H7" s="76">
        <v>21.52</v>
      </c>
      <c r="I7" s="91">
        <v>10</v>
      </c>
      <c r="J7" s="87">
        <v>24</v>
      </c>
      <c r="K7" s="86" t="s">
        <v>275</v>
      </c>
      <c r="L7" s="94">
        <f>'Light sensor #2'!V_in*'Light sensor #2'!R_3/(I7*1000+'Light sensor #2'!R_3)</f>
        <v>0.21588785046728973</v>
      </c>
      <c r="M7" s="94">
        <f>'Light sensor #2'!V_in*'Light sensor #2'!R_4/(I7*1000+'Light sensor #2'!R_4)</f>
        <v>1.98</v>
      </c>
      <c r="N7" s="94">
        <f>'Light sensor #2'!V_in*'Light sensor #2'!R_3/(J7*1000+'Light sensor #2'!R_3)</f>
        <v>9.352226720647773E-2</v>
      </c>
      <c r="O7" s="94">
        <f>'Light sensor #2'!V_in*'Light sensor #2'!R_4/(J7*1000+'Light sensor #2'!R_4)</f>
        <v>1.2692307692307692</v>
      </c>
      <c r="T7" s="90" t="s">
        <v>278</v>
      </c>
      <c r="U7" s="90"/>
    </row>
    <row r="8" spans="1:21">
      <c r="H8" s="76">
        <v>107.53</v>
      </c>
      <c r="I8" s="87">
        <v>5</v>
      </c>
      <c r="J8" s="91">
        <v>2</v>
      </c>
      <c r="K8" s="85" t="s">
        <v>266</v>
      </c>
      <c r="L8" s="94">
        <f>'Light sensor #2'!V_in*'Light sensor #2'!R_3/(I8*1000+'Light sensor #2'!R_3)</f>
        <v>0.40526315789473683</v>
      </c>
      <c r="M8" s="94">
        <f>'Light sensor #2'!V_in*'Light sensor #2'!R_4/(I8*1000+'Light sensor #2'!R_4)</f>
        <v>2.4750000000000001</v>
      </c>
      <c r="N8" s="95">
        <f>'Light sensor #2'!V_in*'Light sensor #2'!R_3/(J8*1000+'Light sensor #2'!R_3)</f>
        <v>0.85555555555555551</v>
      </c>
      <c r="O8" s="95">
        <f>'Light sensor #2'!V_in*'Light sensor #2'!R_4/(J8*1000+'Light sensor #2'!R_4)</f>
        <v>2.9117647058823528</v>
      </c>
    </row>
    <row r="9" spans="1:21">
      <c r="A9" t="s">
        <v>257</v>
      </c>
      <c r="B9" t="s">
        <v>260</v>
      </c>
      <c r="C9" t="s">
        <v>261</v>
      </c>
      <c r="H9" s="76">
        <v>1075.3</v>
      </c>
      <c r="I9" s="91">
        <v>1</v>
      </c>
      <c r="J9" s="91">
        <v>1</v>
      </c>
      <c r="K9" s="85" t="s">
        <v>267</v>
      </c>
      <c r="L9" s="85">
        <f>'Light sensor #2'!V_in*'Light sensor #2'!R_3/(I9*1000+'Light sensor #2'!R_3)</f>
        <v>1.3588235294117648</v>
      </c>
      <c r="M9" s="85">
        <f>'Light sensor #2'!V_in*'Light sensor #2'!R_4/(I9*1000+'Light sensor #2'!R_4)</f>
        <v>3.09375</v>
      </c>
      <c r="N9" s="95">
        <f>'Light sensor #2'!V_in*'Light sensor #2'!R_3/(J9*1000+'Light sensor #2'!R_3)</f>
        <v>1.3588235294117648</v>
      </c>
      <c r="O9" s="95">
        <f>'Light sensor #2'!V_in*'Light sensor #2'!R_4/(J9*1000+'Light sensor #2'!R_4)</f>
        <v>3.09375</v>
      </c>
    </row>
    <row r="10" spans="1:21">
      <c r="A10" t="s">
        <v>259</v>
      </c>
      <c r="B10" t="s">
        <v>258</v>
      </c>
      <c r="C10">
        <v>100</v>
      </c>
      <c r="H10" s="76">
        <v>10752.7</v>
      </c>
      <c r="I10" s="91">
        <v>0</v>
      </c>
      <c r="J10" s="91">
        <v>0</v>
      </c>
      <c r="K10" s="85" t="s">
        <v>268</v>
      </c>
      <c r="L10" s="85">
        <f>'Light sensor #2'!V_in*'Light sensor #2'!R_3/(I10*1000+'Light sensor #2'!R_3)</f>
        <v>3.3</v>
      </c>
      <c r="M10" s="85">
        <f>'Light sensor #2'!V_in*'Light sensor #2'!R_4/(I10*1000+'Light sensor #2'!R_4)</f>
        <v>3.3</v>
      </c>
      <c r="N10" s="95">
        <f>'Light sensor #2'!V_in*'Light sensor #2'!R_3/(J10*1000+'Light sensor #2'!R_3)</f>
        <v>3.3</v>
      </c>
      <c r="O10" s="95">
        <f>'Light sensor #2'!V_in*'Light sensor #2'!R_4/(J10*1000+'Light sensor #2'!R_4)</f>
        <v>3.3</v>
      </c>
    </row>
    <row r="11" spans="1:21">
      <c r="H11" s="76">
        <v>107527</v>
      </c>
      <c r="I11" s="91">
        <v>0</v>
      </c>
      <c r="J11" s="91">
        <v>0</v>
      </c>
      <c r="K11" s="85" t="s">
        <v>269</v>
      </c>
      <c r="L11" s="85">
        <f>'Light sensor #2'!V_in*'Light sensor #2'!R_3/(I11*1000+'Light sensor #2'!R_3)</f>
        <v>3.3</v>
      </c>
      <c r="M11" s="85">
        <f>'Light sensor #2'!V_in*'Light sensor #2'!R_4/(I11*1000+'Light sensor #2'!R_4)</f>
        <v>3.3</v>
      </c>
      <c r="N11" s="95">
        <f>'Light sensor #2'!V_in*'Light sensor #2'!R_3/(J11*1000+'Light sensor #2'!R_3)</f>
        <v>3.3</v>
      </c>
      <c r="O11" s="95">
        <f>'Light sensor #2'!V_in*'Light sensor #2'!R_4/(J11*1000+'Light sensor #2'!R_4)</f>
        <v>3.3</v>
      </c>
    </row>
    <row r="12" spans="1:21">
      <c r="L12" s="101" t="s">
        <v>287</v>
      </c>
      <c r="M12" s="98" t="s">
        <v>284</v>
      </c>
    </row>
    <row r="13" spans="1:21">
      <c r="N13" s="100" t="s">
        <v>287</v>
      </c>
      <c r="O13" s="99" t="s">
        <v>285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3:A36"/>
  <sheetViews>
    <sheetView topLeftCell="A7" zoomScale="70" zoomScaleNormal="70" workbookViewId="0">
      <selection activeCell="AE16" sqref="AE16"/>
    </sheetView>
  </sheetViews>
  <sheetFormatPr defaultRowHeight="15"/>
  <sheetData>
    <row r="13" spans="1:1">
      <c r="A13" t="s">
        <v>182</v>
      </c>
    </row>
    <row r="25" spans="1:1">
      <c r="A25" t="s">
        <v>183</v>
      </c>
    </row>
    <row r="36" spans="1:1">
      <c r="A36" t="s">
        <v>185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3" sqref="F3"/>
    </sheetView>
  </sheetViews>
  <sheetFormatPr defaultRowHeight="1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>
      <c r="A1" s="36" t="s">
        <v>104</v>
      </c>
      <c r="B1" s="39">
        <v>1</v>
      </c>
      <c r="C1" s="45" t="s">
        <v>91</v>
      </c>
      <c r="D1" s="44">
        <f>B1*10^3</f>
        <v>1000</v>
      </c>
      <c r="E1" s="44" t="s">
        <v>90</v>
      </c>
      <c r="F1" s="43">
        <f>D1*10^3</f>
        <v>1000000</v>
      </c>
      <c r="G1" s="43" t="s">
        <v>89</v>
      </c>
      <c r="H1" s="42">
        <f>D1*10^6</f>
        <v>1000000000</v>
      </c>
      <c r="I1" s="42" t="s">
        <v>88</v>
      </c>
      <c r="S1" t="s">
        <v>91</v>
      </c>
    </row>
    <row r="2" spans="1:19">
      <c r="A2" s="36" t="s">
        <v>103</v>
      </c>
      <c r="B2" s="45">
        <f>1/B1</f>
        <v>1</v>
      </c>
      <c r="C2" s="45" t="s">
        <v>98</v>
      </c>
      <c r="D2" s="44">
        <f>B2/10^3</f>
        <v>1E-3</v>
      </c>
      <c r="E2" s="44" t="s">
        <v>97</v>
      </c>
      <c r="F2" s="43">
        <f>B2/10^6</f>
        <v>9.9999999999999995E-7</v>
      </c>
      <c r="G2" s="43" t="s">
        <v>96</v>
      </c>
      <c r="H2" s="42">
        <f>F2/10^3</f>
        <v>9.9999999999999986E-10</v>
      </c>
      <c r="I2" s="42" t="s">
        <v>102</v>
      </c>
      <c r="L2" s="31" t="s">
        <v>101</v>
      </c>
      <c r="M2" s="31" t="s">
        <v>100</v>
      </c>
      <c r="N2" s="31"/>
      <c r="O2" s="31"/>
    </row>
    <row r="3" spans="1:19">
      <c r="A3" s="36" t="s">
        <v>99</v>
      </c>
      <c r="B3" s="41">
        <f>(F3*10^6)</f>
        <v>13333333</v>
      </c>
      <c r="C3" s="41" t="s">
        <v>98</v>
      </c>
      <c r="D3" s="40">
        <f>B3/10^3</f>
        <v>13333.333000000001</v>
      </c>
      <c r="E3" s="40" t="s">
        <v>97</v>
      </c>
      <c r="F3" s="39">
        <f>13333333/1000000</f>
        <v>13.333333</v>
      </c>
      <c r="G3" s="38" t="s">
        <v>96</v>
      </c>
      <c r="H3" s="37">
        <f>F3/10^3</f>
        <v>1.3333332999999999E-2</v>
      </c>
      <c r="I3" s="37" t="s">
        <v>95</v>
      </c>
      <c r="L3" s="31" t="s">
        <v>94</v>
      </c>
      <c r="M3" s="31" t="s">
        <v>93</v>
      </c>
      <c r="N3" s="31"/>
      <c r="O3" s="31"/>
    </row>
    <row r="4" spans="1:19">
      <c r="A4" s="36" t="s">
        <v>92</v>
      </c>
      <c r="B4" s="35">
        <f>1/B3</f>
        <v>7.5000001875000043E-8</v>
      </c>
      <c r="C4" s="35" t="s">
        <v>91</v>
      </c>
      <c r="D4" s="34">
        <f>B4*10^3</f>
        <v>7.500000187500004E-5</v>
      </c>
      <c r="E4" s="34" t="s">
        <v>90</v>
      </c>
      <c r="F4" s="33">
        <f>D4*10^3</f>
        <v>7.5000001875000041E-2</v>
      </c>
      <c r="G4" s="33" t="s">
        <v>89</v>
      </c>
      <c r="H4" s="32">
        <f>B4*10^9</f>
        <v>75.000001875000038</v>
      </c>
      <c r="I4" s="32" t="s">
        <v>88</v>
      </c>
      <c r="L4" s="31" t="s">
        <v>87</v>
      </c>
      <c r="M4" s="31" t="s">
        <v>86</v>
      </c>
      <c r="N4" s="31"/>
      <c r="O4" s="31"/>
    </row>
    <row r="5" spans="1:19">
      <c r="H5">
        <f>1/B3*10^9</f>
        <v>75.000001875000038</v>
      </c>
    </row>
    <row r="6" spans="1:19">
      <c r="A6" s="30" t="s">
        <v>85</v>
      </c>
      <c r="B6" s="29">
        <f>(H1/H4)-1</f>
        <v>13333332.000000002</v>
      </c>
      <c r="D6" t="s">
        <v>192</v>
      </c>
      <c r="E6">
        <f>E7*1000/E8</f>
        <v>312.5</v>
      </c>
    </row>
    <row r="7" spans="1:19">
      <c r="A7" s="30" t="s">
        <v>83</v>
      </c>
      <c r="B7" s="29" t="str">
        <f>DEC2HEX(B6)</f>
        <v>CB7354</v>
      </c>
      <c r="C7" s="68"/>
      <c r="D7" t="s">
        <v>193</v>
      </c>
      <c r="E7">
        <v>5000</v>
      </c>
      <c r="H7" s="28"/>
    </row>
    <row r="8" spans="1:19">
      <c r="D8" t="s">
        <v>194</v>
      </c>
      <c r="E8">
        <v>16000</v>
      </c>
    </row>
    <row r="9" spans="1:19">
      <c r="A9" s="27" t="s">
        <v>80</v>
      </c>
    </row>
    <row r="12" spans="1:19" ht="15.75">
      <c r="A12" s="26" t="s">
        <v>79</v>
      </c>
    </row>
    <row r="13" spans="1:19" ht="15.75">
      <c r="A13" s="26" t="s">
        <v>78</v>
      </c>
    </row>
    <row r="18" spans="1:9">
      <c r="A18">
        <v>7999999</v>
      </c>
      <c r="C18">
        <v>16000000</v>
      </c>
      <c r="D18">
        <f>C18/1000000</f>
        <v>16</v>
      </c>
      <c r="G18">
        <v>319</v>
      </c>
      <c r="H18" t="s">
        <v>84</v>
      </c>
      <c r="I18" t="s">
        <v>81</v>
      </c>
    </row>
    <row r="19" spans="1:9">
      <c r="A19">
        <v>1599999</v>
      </c>
      <c r="C19">
        <f>C18/6</f>
        <v>2666666.6666666665</v>
      </c>
      <c r="G19">
        <v>639</v>
      </c>
      <c r="H19" t="s">
        <v>82</v>
      </c>
      <c r="I19" t="s">
        <v>81</v>
      </c>
    </row>
    <row r="20" spans="1:9">
      <c r="E20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5"/>
  <sheetViews>
    <sheetView zoomScale="145" zoomScaleNormal="145" workbookViewId="0">
      <selection activeCell="E13" sqref="E13"/>
    </sheetView>
  </sheetViews>
  <sheetFormatPr defaultRowHeight="1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>
      <c r="B1" s="1" t="s">
        <v>105</v>
      </c>
      <c r="C1" s="1" t="s">
        <v>106</v>
      </c>
      <c r="D1" s="1" t="s">
        <v>106</v>
      </c>
      <c r="E1" s="1" t="s">
        <v>107</v>
      </c>
      <c r="F1" s="1" t="s">
        <v>108</v>
      </c>
      <c r="G1" s="1" t="s">
        <v>109</v>
      </c>
    </row>
    <row r="2" spans="1:16">
      <c r="A2" s="46" t="s">
        <v>110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111</v>
      </c>
    </row>
    <row r="3" spans="1:16">
      <c r="A3" s="46" t="s">
        <v>112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111</v>
      </c>
    </row>
    <row r="4" spans="1:16">
      <c r="B4" s="52"/>
      <c r="C4" s="52"/>
      <c r="D4" s="52"/>
      <c r="E4" s="52"/>
      <c r="F4" s="52"/>
    </row>
    <row r="5" spans="1:16" ht="15" customHeight="1">
      <c r="A5" s="118" t="s">
        <v>113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114</v>
      </c>
      <c r="I5" s="120" t="s">
        <v>229</v>
      </c>
      <c r="J5" s="120"/>
      <c r="K5" s="120"/>
      <c r="L5" s="120"/>
      <c r="M5" s="120"/>
      <c r="N5" s="120"/>
      <c r="O5" s="120"/>
      <c r="P5" s="120"/>
    </row>
    <row r="6" spans="1:16">
      <c r="A6" s="118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115</v>
      </c>
      <c r="I6" s="120"/>
      <c r="J6" s="120"/>
      <c r="K6" s="120"/>
      <c r="L6" s="120"/>
      <c r="M6" s="120"/>
      <c r="N6" s="120"/>
      <c r="O6" s="120"/>
      <c r="P6" s="120"/>
    </row>
    <row r="7" spans="1:16">
      <c r="B7" s="52"/>
      <c r="C7" s="52"/>
      <c r="D7" s="52"/>
      <c r="E7" s="52"/>
      <c r="F7" s="52"/>
      <c r="I7" s="120"/>
      <c r="J7" s="120"/>
      <c r="K7" s="120"/>
      <c r="L7" s="120"/>
      <c r="M7" s="120"/>
      <c r="N7" s="120"/>
      <c r="O7" s="120"/>
      <c r="P7" s="120"/>
    </row>
    <row r="8" spans="1:16">
      <c r="A8" s="119" t="s">
        <v>116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117</v>
      </c>
      <c r="I8" s="120"/>
      <c r="J8" s="120"/>
      <c r="K8" s="120"/>
      <c r="L8" s="120"/>
      <c r="M8" s="120"/>
      <c r="N8" s="120"/>
      <c r="O8" s="120"/>
      <c r="P8" s="120"/>
    </row>
    <row r="9" spans="1:16">
      <c r="A9" s="119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118</v>
      </c>
      <c r="I9" s="120"/>
      <c r="J9" s="120"/>
      <c r="K9" s="120"/>
      <c r="L9" s="120"/>
      <c r="M9" s="120"/>
      <c r="N9" s="120"/>
      <c r="O9" s="120"/>
      <c r="P9" s="120"/>
    </row>
    <row r="10" spans="1:16">
      <c r="A10" s="119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119</v>
      </c>
      <c r="I10" s="120"/>
      <c r="J10" s="120"/>
      <c r="K10" s="120"/>
      <c r="L10" s="120"/>
      <c r="M10" s="120"/>
      <c r="N10" s="120"/>
      <c r="O10" s="120"/>
      <c r="P10" s="120"/>
    </row>
    <row r="11" spans="1:16">
      <c r="A11" s="119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120</v>
      </c>
      <c r="I11" s="120"/>
      <c r="J11" s="120"/>
      <c r="K11" s="120"/>
      <c r="L11" s="120"/>
      <c r="M11" s="120"/>
      <c r="N11" s="120"/>
      <c r="O11" s="120"/>
      <c r="P11" s="120"/>
    </row>
    <row r="12" spans="1:16">
      <c r="B12" s="52"/>
      <c r="C12" s="52"/>
      <c r="D12" s="52"/>
      <c r="E12" s="52"/>
      <c r="F12" s="52"/>
      <c r="I12" s="120"/>
      <c r="J12" s="120"/>
      <c r="K12" s="120"/>
      <c r="L12" s="120"/>
      <c r="M12" s="120"/>
      <c r="N12" s="120"/>
      <c r="O12" s="120"/>
      <c r="P12" s="120"/>
    </row>
    <row r="13" spans="1:16">
      <c r="A13" s="118" t="s">
        <v>121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122</v>
      </c>
      <c r="I13" s="120"/>
      <c r="J13" s="120"/>
      <c r="K13" s="120"/>
      <c r="L13" s="120"/>
      <c r="M13" s="120"/>
      <c r="N13" s="120"/>
      <c r="O13" s="120"/>
      <c r="P13" s="120"/>
    </row>
    <row r="14" spans="1:16">
      <c r="A14" s="118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123</v>
      </c>
      <c r="I14" s="120"/>
      <c r="J14" s="120"/>
      <c r="K14" s="120"/>
      <c r="L14" s="120"/>
      <c r="M14" s="120"/>
      <c r="N14" s="120"/>
      <c r="O14" s="120"/>
      <c r="P14" s="120"/>
    </row>
    <row r="15" spans="1:16">
      <c r="A15" s="118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138</v>
      </c>
      <c r="I15" s="120"/>
      <c r="J15" s="120"/>
      <c r="K15" s="120"/>
      <c r="L15" s="120"/>
      <c r="M15" s="120"/>
      <c r="N15" s="120"/>
      <c r="O15" s="120"/>
      <c r="P15" s="120"/>
    </row>
    <row r="16" spans="1:16">
      <c r="A16" s="118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124</v>
      </c>
      <c r="I16" s="120"/>
      <c r="J16" s="120"/>
      <c r="K16" s="120"/>
      <c r="L16" s="120"/>
      <c r="M16" s="120"/>
      <c r="N16" s="120"/>
      <c r="O16" s="120"/>
      <c r="P16" s="120"/>
    </row>
    <row r="17" spans="1:16">
      <c r="A17" s="118" t="s">
        <v>125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126</v>
      </c>
      <c r="I17" s="120"/>
      <c r="J17" s="120"/>
      <c r="K17" s="120"/>
      <c r="L17" s="120"/>
      <c r="M17" s="120"/>
      <c r="N17" s="120"/>
      <c r="O17" s="120"/>
      <c r="P17" s="120"/>
    </row>
    <row r="18" spans="1:16">
      <c r="A18" s="118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127</v>
      </c>
      <c r="I18" s="120"/>
      <c r="J18" s="120"/>
      <c r="K18" s="120"/>
      <c r="L18" s="120"/>
      <c r="M18" s="120"/>
      <c r="N18" s="120"/>
      <c r="O18" s="120"/>
      <c r="P18" s="120"/>
    </row>
    <row r="19" spans="1:16">
      <c r="B19" t="s">
        <v>128</v>
      </c>
      <c r="C19" t="s">
        <v>129</v>
      </c>
      <c r="D19" t="s">
        <v>130</v>
      </c>
      <c r="E19" t="s">
        <v>131</v>
      </c>
      <c r="F19" t="s">
        <v>132</v>
      </c>
    </row>
    <row r="20" spans="1:16">
      <c r="A20" s="54" t="s">
        <v>133</v>
      </c>
    </row>
    <row r="21" spans="1:16">
      <c r="A21" s="55" t="s">
        <v>134</v>
      </c>
    </row>
    <row r="22" spans="1:16">
      <c r="A22" s="56" t="s">
        <v>135</v>
      </c>
    </row>
    <row r="24" spans="1:16">
      <c r="A24" t="s">
        <v>137</v>
      </c>
      <c r="B24" s="57" t="s">
        <v>136</v>
      </c>
    </row>
    <row r="25" spans="1:16">
      <c r="B25" s="57" t="s">
        <v>136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M2" sqref="F2:M2"/>
    </sheetView>
  </sheetViews>
  <sheetFormatPr defaultRowHeight="1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>
      <c r="A2" s="19">
        <v>1</v>
      </c>
      <c r="B2" s="20" t="s">
        <v>64</v>
      </c>
      <c r="C2" s="20" t="s">
        <v>65</v>
      </c>
      <c r="D2" s="20" t="s">
        <v>66</v>
      </c>
      <c r="E2" s="20" t="s">
        <v>67</v>
      </c>
      <c r="F2" s="20"/>
      <c r="G2" s="20">
        <v>5</v>
      </c>
      <c r="H2" s="20">
        <v>0</v>
      </c>
      <c r="I2" s="20" t="s">
        <v>68</v>
      </c>
      <c r="J2" s="20"/>
      <c r="K2" s="20" t="s">
        <v>69</v>
      </c>
      <c r="L2" s="20" t="s">
        <v>70</v>
      </c>
      <c r="M2" s="21" t="s">
        <v>32</v>
      </c>
    </row>
    <row r="3" spans="1:13" ht="48" customHeight="1">
      <c r="A3" s="19">
        <v>2</v>
      </c>
      <c r="B3" s="20" t="s">
        <v>64</v>
      </c>
      <c r="C3" s="20" t="s">
        <v>65</v>
      </c>
      <c r="D3" s="20" t="s">
        <v>66</v>
      </c>
      <c r="E3" s="20" t="s">
        <v>71</v>
      </c>
      <c r="F3" s="20"/>
      <c r="G3" s="20">
        <v>9</v>
      </c>
      <c r="H3" s="20">
        <v>9</v>
      </c>
      <c r="I3" s="20" t="s">
        <v>68</v>
      </c>
      <c r="J3" s="20"/>
      <c r="K3" s="20">
        <v>0</v>
      </c>
      <c r="L3" s="20">
        <v>4</v>
      </c>
      <c r="M3" s="22">
        <v>3</v>
      </c>
    </row>
    <row r="4" spans="1:13" ht="48" customHeight="1">
      <c r="A4" s="19">
        <v>3</v>
      </c>
      <c r="B4" s="20" t="s">
        <v>30</v>
      </c>
      <c r="C4" s="20" t="s">
        <v>72</v>
      </c>
      <c r="D4" s="20" t="s">
        <v>66</v>
      </c>
      <c r="E4" s="20"/>
      <c r="F4" s="20" t="s">
        <v>31</v>
      </c>
      <c r="G4" s="23" t="s">
        <v>67</v>
      </c>
      <c r="H4" s="20"/>
      <c r="I4" s="20"/>
      <c r="J4" s="20"/>
      <c r="K4" s="20"/>
      <c r="L4" s="20"/>
      <c r="M4" s="22"/>
    </row>
    <row r="5" spans="1:13" ht="48" customHeight="1">
      <c r="A5" s="19">
        <v>4</v>
      </c>
      <c r="B5" s="20" t="s">
        <v>64</v>
      </c>
      <c r="C5" s="20" t="s">
        <v>72</v>
      </c>
      <c r="D5" s="20" t="s">
        <v>73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>
      <c r="A6" s="19"/>
      <c r="B6" s="20" t="s">
        <v>69</v>
      </c>
      <c r="C6" s="20" t="s">
        <v>74</v>
      </c>
      <c r="D6" s="20" t="s">
        <v>75</v>
      </c>
      <c r="E6" s="23" t="s">
        <v>76</v>
      </c>
      <c r="F6" s="20"/>
      <c r="H6" s="20"/>
      <c r="I6" s="20"/>
      <c r="J6" s="20"/>
      <c r="K6" s="20"/>
      <c r="L6" s="20"/>
      <c r="M6" s="22"/>
    </row>
    <row r="7" spans="1:13" ht="48" customHeight="1" thickBot="1">
      <c r="A7" s="19">
        <v>5</v>
      </c>
      <c r="B7" s="24" t="s">
        <v>69</v>
      </c>
      <c r="C7" s="24" t="s">
        <v>72</v>
      </c>
      <c r="D7" s="24" t="s">
        <v>75</v>
      </c>
      <c r="E7" s="24" t="s">
        <v>74</v>
      </c>
      <c r="F7" s="24"/>
      <c r="G7" s="24">
        <v>1</v>
      </c>
      <c r="H7" s="24">
        <v>1</v>
      </c>
      <c r="I7" s="24" t="s">
        <v>77</v>
      </c>
      <c r="J7" s="24">
        <v>5</v>
      </c>
      <c r="K7" s="24">
        <v>2</v>
      </c>
      <c r="L7" s="24"/>
      <c r="M7" s="25"/>
    </row>
    <row r="8" spans="1:13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2016-04-24T10:57:32Z</dcterms:modified>
</cp:coreProperties>
</file>