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 tabRatio="930" activeTab="2"/>
  </bookViews>
  <sheets>
    <sheet name="To Do!!!" sheetId="10" r:id="rId1"/>
    <sheet name="Sys setup" sheetId="13" r:id="rId2"/>
    <sheet name="Pin Layout" sheetId="1" r:id="rId3"/>
    <sheet name="I2C" sheetId="17" r:id="rId4"/>
    <sheet name="Light sensor #1" sheetId="15" r:id="rId5"/>
    <sheet name="Light sensor #2" sheetId="16" r:id="rId6"/>
    <sheet name="SW layout" sheetId="11" r:id="rId7"/>
    <sheet name="Timer Reload Value" sheetId="8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R_1" localSheetId="5">'Light sensor #2'!$D$1</definedName>
    <definedName name="R_1">'Light sensor #1'!$D$1</definedName>
    <definedName name="R_2" localSheetId="5">'Light sensor #2'!$D$2</definedName>
    <definedName name="R_2">'Light sensor #1'!$D$2</definedName>
    <definedName name="R_3" localSheetId="5">'Light sensor #2'!$D$3</definedName>
    <definedName name="R_3">'Light sensor #1'!$D$3</definedName>
    <definedName name="R_4" localSheetId="5">'Light sensor #2'!$D$4</definedName>
    <definedName name="R_4">'Light sensor #1'!$D$4</definedName>
    <definedName name="V_in" localSheetId="5">'Light sensor #2'!$B$5</definedName>
    <definedName name="V_in">'Light sensor #1'!$B$5</definedName>
  </definedNames>
  <calcPr calcId="124519"/>
</workbook>
</file>

<file path=xl/calcChain.xml><?xml version="1.0" encoding="utf-8"?>
<calcChain xmlns="http://schemas.openxmlformats.org/spreadsheetml/2006/main">
  <c r="I6" i="16"/>
  <c r="D4"/>
  <c r="M5" s="1"/>
  <c r="D3"/>
  <c r="L4" s="1"/>
  <c r="D2"/>
  <c r="D1"/>
  <c r="I6" i="15"/>
  <c r="N4" i="16" l="1"/>
  <c r="N8"/>
  <c r="N11"/>
  <c r="N7"/>
  <c r="N10"/>
  <c r="N6"/>
  <c r="N9"/>
  <c r="N5"/>
  <c r="O4"/>
  <c r="O5"/>
  <c r="O10"/>
  <c r="O7"/>
  <c r="O11"/>
  <c r="O9"/>
  <c r="O6"/>
  <c r="O8"/>
  <c r="M4"/>
  <c r="M11"/>
  <c r="M8"/>
  <c r="M7"/>
  <c r="M10"/>
  <c r="M6"/>
  <c r="M9"/>
  <c r="L11"/>
  <c r="L7"/>
  <c r="L10"/>
  <c r="L6"/>
  <c r="L9"/>
  <c r="L5"/>
  <c r="L8"/>
  <c r="B7"/>
  <c r="D4" i="15" l="1"/>
  <c r="D3"/>
  <c r="D2"/>
  <c r="D1"/>
  <c r="B7" l="1"/>
  <c r="M5"/>
  <c r="M9"/>
  <c r="L5"/>
  <c r="L9"/>
  <c r="M6"/>
  <c r="M10"/>
  <c r="L6"/>
  <c r="L10"/>
  <c r="M7"/>
  <c r="M11"/>
  <c r="L7"/>
  <c r="L11"/>
  <c r="M8"/>
  <c r="M4"/>
  <c r="L8"/>
  <c r="L4"/>
  <c r="CH2" i="6" l="1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F3" i="8"/>
  <c r="E6" l="1"/>
  <c r="AL25" i="12"/>
  <c r="AK25"/>
  <c r="AJ25"/>
  <c r="AI25"/>
  <c r="AH25"/>
  <c r="AL12"/>
  <c r="AK12"/>
  <c r="AJ12"/>
  <c r="AI12"/>
  <c r="AH12"/>
  <c r="C19" i="8" l="1"/>
  <c r="D18"/>
  <c r="AD25" i="12" l="1"/>
  <c r="AC25"/>
  <c r="AB25"/>
  <c r="AA25"/>
  <c r="Z25"/>
  <c r="AD12"/>
  <c r="AC12"/>
  <c r="AB12"/>
  <c r="AA12"/>
  <c r="Z12"/>
  <c r="V25"/>
  <c r="U25"/>
  <c r="T25"/>
  <c r="S25"/>
  <c r="R25"/>
  <c r="V12"/>
  <c r="U12"/>
  <c r="T12"/>
  <c r="S12"/>
  <c r="R12"/>
  <c r="N25"/>
  <c r="M25"/>
  <c r="L25"/>
  <c r="K25"/>
  <c r="J25"/>
  <c r="N12"/>
  <c r="M12"/>
  <c r="L12"/>
  <c r="K12"/>
  <c r="J12"/>
  <c r="F25"/>
  <c r="E25"/>
  <c r="D25"/>
  <c r="C25"/>
  <c r="B25"/>
  <c r="F12"/>
  <c r="E12"/>
  <c r="D12"/>
  <c r="C12"/>
  <c r="B12"/>
  <c r="F14" i="9" l="1"/>
  <c r="F16" s="1"/>
  <c r="F15" s="1"/>
  <c r="E14"/>
  <c r="E16" s="1"/>
  <c r="D14"/>
  <c r="D16" s="1"/>
  <c r="C14"/>
  <c r="C16" s="1"/>
  <c r="B14"/>
  <c r="B16" s="1"/>
  <c r="F6"/>
  <c r="E6"/>
  <c r="D6"/>
  <c r="C6"/>
  <c r="B6"/>
  <c r="E3"/>
  <c r="E8" s="1"/>
  <c r="D3"/>
  <c r="D8" s="1"/>
  <c r="C3"/>
  <c r="B3"/>
  <c r="F3" s="1"/>
  <c r="F2"/>
  <c r="F8" l="1"/>
  <c r="F9" s="1"/>
  <c r="C17"/>
  <c r="C18" s="1"/>
  <c r="C15"/>
  <c r="D17"/>
  <c r="D18" s="1"/>
  <c r="D15"/>
  <c r="E17"/>
  <c r="E18" s="1"/>
  <c r="E15"/>
  <c r="B17"/>
  <c r="B18" s="1"/>
  <c r="B15"/>
  <c r="C8"/>
  <c r="C10" s="1"/>
  <c r="C11" s="1"/>
  <c r="B8"/>
  <c r="B10" s="1"/>
  <c r="B11" s="1"/>
  <c r="F17"/>
  <c r="F18" s="1"/>
  <c r="F10"/>
  <c r="F11" s="1"/>
  <c r="D9"/>
  <c r="D10"/>
  <c r="D11" s="1"/>
  <c r="E10"/>
  <c r="E11" s="1"/>
  <c r="E9"/>
  <c r="B9"/>
  <c r="C9" l="1"/>
  <c r="D1" i="8"/>
  <c r="H1" s="1"/>
  <c r="B2"/>
  <c r="F2" s="1"/>
  <c r="H2" s="1"/>
  <c r="B3"/>
  <c r="H3"/>
  <c r="B4" l="1"/>
  <c r="H4" s="1"/>
  <c r="H5"/>
  <c r="D2"/>
  <c r="F1"/>
  <c r="D3"/>
  <c r="A55" i="6"/>
  <c r="A54"/>
  <c r="A53"/>
  <c r="CH19"/>
  <c r="A52"/>
  <c r="A51"/>
  <c r="A50"/>
  <c r="CF55" i="5"/>
  <c r="CE55"/>
  <c r="CD55"/>
  <c r="CC55"/>
  <c r="CB55"/>
  <c r="CA55"/>
  <c r="BZ55"/>
  <c r="BY55"/>
  <c r="BX55"/>
  <c r="BW55"/>
  <c r="BV55"/>
  <c r="BU55"/>
  <c r="CH38" s="1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CH36" s="1"/>
  <c r="AR55"/>
  <c r="AQ55"/>
  <c r="AP55"/>
  <c r="AO55"/>
  <c r="AN55"/>
  <c r="AM55"/>
  <c r="AL55"/>
  <c r="AK55"/>
  <c r="AJ55"/>
  <c r="AI55"/>
  <c r="AH55"/>
  <c r="AG55"/>
  <c r="AF55"/>
  <c r="AE55"/>
  <c r="AD55"/>
  <c r="AC55"/>
  <c r="CH35" s="1"/>
  <c r="AB55"/>
  <c r="AA55"/>
  <c r="Z55"/>
  <c r="Y55"/>
  <c r="X55"/>
  <c r="W55"/>
  <c r="V55"/>
  <c r="U55"/>
  <c r="T55"/>
  <c r="S55"/>
  <c r="R55"/>
  <c r="Q55"/>
  <c r="CH34" s="1"/>
  <c r="P55"/>
  <c r="O55"/>
  <c r="N55"/>
  <c r="M55"/>
  <c r="L55"/>
  <c r="K55"/>
  <c r="J55"/>
  <c r="I55"/>
  <c r="H55"/>
  <c r="G55"/>
  <c r="F55"/>
  <c r="E55"/>
  <c r="D55"/>
  <c r="C55"/>
  <c r="B55"/>
  <c r="A55"/>
  <c r="CF54"/>
  <c r="CE54"/>
  <c r="CD54"/>
  <c r="CC54"/>
  <c r="CB54"/>
  <c r="CA54"/>
  <c r="BZ54"/>
  <c r="BY54"/>
  <c r="BX54"/>
  <c r="BW54"/>
  <c r="BV54"/>
  <c r="BU54"/>
  <c r="CH32" s="1"/>
  <c r="BT54"/>
  <c r="BS54"/>
  <c r="BR54"/>
  <c r="BQ54"/>
  <c r="BP54"/>
  <c r="BO54"/>
  <c r="BN54"/>
  <c r="BM54"/>
  <c r="BL54"/>
  <c r="BK54"/>
  <c r="BJ54"/>
  <c r="BI54"/>
  <c r="BH54"/>
  <c r="BG54"/>
  <c r="BF54"/>
  <c r="BE54"/>
  <c r="CH31" s="1"/>
  <c r="BD54"/>
  <c r="BC54"/>
  <c r="BB54"/>
  <c r="BA54"/>
  <c r="AZ54"/>
  <c r="AY54"/>
  <c r="AX54"/>
  <c r="AW54"/>
  <c r="AV54"/>
  <c r="AU54"/>
  <c r="AT54"/>
  <c r="AS54"/>
  <c r="CH30" s="1"/>
  <c r="AR54"/>
  <c r="AQ54"/>
  <c r="AP54"/>
  <c r="AO54"/>
  <c r="AN54"/>
  <c r="AM54"/>
  <c r="AL54"/>
  <c r="AK54"/>
  <c r="AJ54"/>
  <c r="AI54"/>
  <c r="AH54"/>
  <c r="AG54"/>
  <c r="AF54"/>
  <c r="AE54"/>
  <c r="AD54"/>
  <c r="AC54"/>
  <c r="CH29" s="1"/>
  <c r="AB54"/>
  <c r="AA54"/>
  <c r="Z54"/>
  <c r="Y54"/>
  <c r="X54"/>
  <c r="W54"/>
  <c r="V54"/>
  <c r="U54"/>
  <c r="T54"/>
  <c r="S54"/>
  <c r="R54"/>
  <c r="Q54"/>
  <c r="CH28" s="1"/>
  <c r="P54"/>
  <c r="O54"/>
  <c r="N54"/>
  <c r="M54"/>
  <c r="L54"/>
  <c r="K54"/>
  <c r="J54"/>
  <c r="I54"/>
  <c r="H54"/>
  <c r="G54"/>
  <c r="F54"/>
  <c r="E54"/>
  <c r="D54"/>
  <c r="C54"/>
  <c r="B54"/>
  <c r="A54"/>
  <c r="CH27" s="1"/>
  <c r="CF53"/>
  <c r="CE53"/>
  <c r="CD53"/>
  <c r="CC53"/>
  <c r="CB53"/>
  <c r="CA53"/>
  <c r="BZ53"/>
  <c r="BY53"/>
  <c r="BX53"/>
  <c r="BW53"/>
  <c r="BV53"/>
  <c r="BU53"/>
  <c r="CH26" s="1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CH24" s="1"/>
  <c r="AR53"/>
  <c r="AQ53"/>
  <c r="AP53"/>
  <c r="AO53"/>
  <c r="AN53"/>
  <c r="AM53"/>
  <c r="AL53"/>
  <c r="AK53"/>
  <c r="AJ53"/>
  <c r="AI53"/>
  <c r="AH53"/>
  <c r="AG53"/>
  <c r="AF53"/>
  <c r="AE53"/>
  <c r="AD53"/>
  <c r="AC53"/>
  <c r="CH23" s="1"/>
  <c r="AB53"/>
  <c r="AA53"/>
  <c r="Z53"/>
  <c r="Y53"/>
  <c r="X53"/>
  <c r="W53"/>
  <c r="V53"/>
  <c r="U53"/>
  <c r="T53"/>
  <c r="S53"/>
  <c r="R53"/>
  <c r="Q53"/>
  <c r="CH22" s="1"/>
  <c r="P53"/>
  <c r="O53"/>
  <c r="N53"/>
  <c r="M53"/>
  <c r="L53"/>
  <c r="K53"/>
  <c r="J53"/>
  <c r="I53"/>
  <c r="H53"/>
  <c r="G53"/>
  <c r="F53"/>
  <c r="E53"/>
  <c r="D53"/>
  <c r="C53"/>
  <c r="B53"/>
  <c r="A53"/>
  <c r="CH21" s="1"/>
  <c r="CF52"/>
  <c r="CE52"/>
  <c r="CD52"/>
  <c r="CC52"/>
  <c r="CB52"/>
  <c r="CA52"/>
  <c r="BZ52"/>
  <c r="BY52"/>
  <c r="BX52"/>
  <c r="BW52"/>
  <c r="BV52"/>
  <c r="BU52"/>
  <c r="CH20" s="1"/>
  <c r="BT52"/>
  <c r="BS52"/>
  <c r="BR52"/>
  <c r="BQ52"/>
  <c r="BP52"/>
  <c r="BO52"/>
  <c r="BN52"/>
  <c r="BM52"/>
  <c r="BL52"/>
  <c r="BK52"/>
  <c r="BJ52"/>
  <c r="BI52"/>
  <c r="BH52"/>
  <c r="BG52"/>
  <c r="BF52"/>
  <c r="BE52"/>
  <c r="CH19" s="1"/>
  <c r="BD52"/>
  <c r="BC52"/>
  <c r="BB52"/>
  <c r="BA52"/>
  <c r="AZ52"/>
  <c r="AY52"/>
  <c r="AX52"/>
  <c r="AW52"/>
  <c r="AV52"/>
  <c r="AU52"/>
  <c r="AT52"/>
  <c r="AS52"/>
  <c r="CH18" s="1"/>
  <c r="AR52"/>
  <c r="AQ52"/>
  <c r="AP52"/>
  <c r="AO52"/>
  <c r="AN52"/>
  <c r="AM52"/>
  <c r="AL52"/>
  <c r="AK52"/>
  <c r="AJ52"/>
  <c r="AI52"/>
  <c r="AH52"/>
  <c r="AG52"/>
  <c r="AF52"/>
  <c r="AE52"/>
  <c r="AD52"/>
  <c r="AC52"/>
  <c r="CH17" s="1"/>
  <c r="AB52"/>
  <c r="AA52"/>
  <c r="Z52"/>
  <c r="Y52"/>
  <c r="X52"/>
  <c r="W52"/>
  <c r="V52"/>
  <c r="U52"/>
  <c r="T52"/>
  <c r="S52"/>
  <c r="R52"/>
  <c r="Q52"/>
  <c r="CH16" s="1"/>
  <c r="P52"/>
  <c r="O52"/>
  <c r="N52"/>
  <c r="M52"/>
  <c r="L52"/>
  <c r="K52"/>
  <c r="J52"/>
  <c r="I52"/>
  <c r="H52"/>
  <c r="G52"/>
  <c r="F52"/>
  <c r="E52"/>
  <c r="D52"/>
  <c r="C52"/>
  <c r="B52"/>
  <c r="A52"/>
  <c r="CH15" s="1"/>
  <c r="CF51"/>
  <c r="CE51"/>
  <c r="CD51"/>
  <c r="CC51"/>
  <c r="CB51"/>
  <c r="CA51"/>
  <c r="BZ51"/>
  <c r="BY51"/>
  <c r="BX51"/>
  <c r="BW51"/>
  <c r="BV51"/>
  <c r="BU51"/>
  <c r="CH14" s="1"/>
  <c r="BT51"/>
  <c r="BS51"/>
  <c r="BR51"/>
  <c r="BQ51"/>
  <c r="BP51"/>
  <c r="BO51"/>
  <c r="BN51"/>
  <c r="BM51"/>
  <c r="BL51"/>
  <c r="BK51"/>
  <c r="BJ51"/>
  <c r="BI51"/>
  <c r="BH51"/>
  <c r="BG51"/>
  <c r="BF51"/>
  <c r="BE51"/>
  <c r="CH13" s="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CH11" s="1"/>
  <c r="AB51"/>
  <c r="AA51"/>
  <c r="Z51"/>
  <c r="Y51"/>
  <c r="X51"/>
  <c r="W51"/>
  <c r="V51"/>
  <c r="U51"/>
  <c r="T51"/>
  <c r="S51"/>
  <c r="R51"/>
  <c r="Q51"/>
  <c r="CH10" s="1"/>
  <c r="P51"/>
  <c r="O51"/>
  <c r="N51"/>
  <c r="M51"/>
  <c r="L51"/>
  <c r="K51"/>
  <c r="J51"/>
  <c r="I51"/>
  <c r="H51"/>
  <c r="G51"/>
  <c r="F51"/>
  <c r="E51"/>
  <c r="D51"/>
  <c r="C51"/>
  <c r="B51"/>
  <c r="A51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CH6" s="1"/>
  <c r="AR50"/>
  <c r="AQ50"/>
  <c r="AP50"/>
  <c r="AO50"/>
  <c r="AN50"/>
  <c r="AM50"/>
  <c r="AL50"/>
  <c r="AK50"/>
  <c r="AJ50"/>
  <c r="AI50"/>
  <c r="AH50"/>
  <c r="AG50"/>
  <c r="AF50"/>
  <c r="AE50"/>
  <c r="AD50"/>
  <c r="AC50"/>
  <c r="CH5" s="1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CH2"/>
  <c r="CH25" l="1"/>
  <c r="CH9"/>
  <c r="CH37"/>
  <c r="CH3"/>
  <c r="CH4"/>
  <c r="CH7"/>
  <c r="CH8"/>
  <c r="CH12"/>
  <c r="CH27" i="6"/>
  <c r="CH15"/>
  <c r="CH31"/>
  <c r="CH7"/>
  <c r="CH23"/>
  <c r="CH35"/>
  <c r="CH11"/>
  <c r="CH3"/>
  <c r="CH6"/>
  <c r="CH10"/>
  <c r="CH14"/>
  <c r="CH4"/>
  <c r="CH5"/>
  <c r="CH8"/>
  <c r="CH9"/>
  <c r="CH12"/>
  <c r="CH13"/>
  <c r="CH16"/>
  <c r="CH20"/>
  <c r="CH21"/>
  <c r="CH22"/>
  <c r="CH25"/>
  <c r="CH26"/>
  <c r="CH28"/>
  <c r="CH29"/>
  <c r="CH30"/>
  <c r="CH32"/>
  <c r="CH33"/>
  <c r="CH34"/>
  <c r="CH37"/>
  <c r="CH38"/>
  <c r="D4" i="8"/>
  <c r="F4" s="1"/>
  <c r="B6"/>
  <c r="B7" s="1"/>
  <c r="CH36" i="6"/>
  <c r="CH24"/>
  <c r="CH18"/>
  <c r="CH17"/>
  <c r="CH33" i="5"/>
</calcChain>
</file>

<file path=xl/sharedStrings.xml><?xml version="1.0" encoding="utf-8"?>
<sst xmlns="http://schemas.openxmlformats.org/spreadsheetml/2006/main" count="476" uniqueCount="323">
  <si>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</si>
  <si>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</si>
  <si>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</si>
  <si>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</si>
  <si>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</si>
  <si>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</si>
  <si>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</si>
  <si>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</si>
  <si>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</si>
  <si>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</si>
  <si>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</si>
  <si>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</si>
  <si>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</si>
  <si>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</si>
  <si>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</si>
  <si>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</si>
  <si>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</si>
  <si>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</si>
  <si>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</si>
  <si>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</si>
  <si>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</si>
  <si>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</si>
  <si>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</si>
  <si>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</si>
  <si>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</si>
  <si>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</si>
  <si>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</si>
  <si>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</si>
  <si>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</si>
  <si>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</si>
  <si>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</si>
  <si>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</si>
  <si>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</si>
  <si>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</si>
  <si>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</si>
  <si>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</si>
  <si>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</si>
  <si>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</si>
  <si>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</si>
  <si>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</si>
  <si>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</si>
  <si>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</si>
  <si>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</si>
  <si>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</si>
  <si>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</si>
  <si>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</si>
  <si>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</si>
  <si>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</si>
  <si>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</si>
  <si>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</si>
  <si>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</si>
  <si>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</si>
  <si>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</si>
  <si>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</si>
  <si>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</si>
  <si>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</si>
  <si>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</si>
  <si>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</si>
  <si>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</si>
  <si>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</si>
  <si>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</si>
  <si>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</si>
  <si>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</si>
  <si>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</si>
  <si>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</si>
  <si>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</si>
  <si>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</si>
  <si>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</si>
  <si>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</si>
  <si>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</si>
  <si>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</si>
  <si>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</si>
  <si>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</si>
  <si>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</si>
  <si>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</si>
  <si>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</si>
  <si>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</si>
  <si>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</si>
  <si>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</si>
  <si>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</si>
  <si>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</si>
  <si>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</si>
  <si>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</si>
  <si>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</si>
  <si>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</si>
  <si>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</si>
  <si>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</si>
  <si>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</si>
  <si>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</si>
  <si>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</si>
  <si>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</si>
  <si>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</si>
  <si>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</si>
  <si>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</si>
  <si>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</si>
  <si>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</si>
  <si>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</si>
  <si>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</si>
  <si>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</si>
  <si>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</si>
  <si>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</si>
  <si>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</si>
  <si>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</si>
  <si>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</si>
  <si>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</si>
  <si>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</si>
  <si>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</si>
  <si>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</si>
  <si>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</si>
  <si>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</si>
  <si>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</si>
  <si>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</si>
  <si>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</si>
  <si>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</si>
  <si>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</si>
  <si>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</si>
  <si>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</si>
  <si>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</si>
  <si>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</si>
  <si>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</si>
  <si>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</si>
  <si>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</si>
  <si>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</si>
  <si>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</si>
  <si>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</si>
  <si>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</si>
  <si>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</si>
  <si>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</si>
  <si>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</si>
  <si>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</si>
  <si>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</si>
  <si>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</si>
  <si>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</si>
  <si>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</si>
  <si>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</si>
  <si>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</si>
  <si>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</si>
  <si>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</si>
  <si>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</si>
  <si>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</si>
  <si>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</si>
  <si>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</si>
  <si>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</si>
  <si>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</si>
  <si>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</si>
  <si>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</si>
  <si>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</si>
  <si>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</si>
  <si>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</si>
  <si>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</si>
  <si>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</si>
  <si>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</si>
  <si>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</si>
  <si>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</si>
  <si>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</si>
  <si>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</si>
  <si>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</si>
  <si>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</si>
  <si>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</si>
  <si>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</si>
  <si>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</si>
  <si>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</si>
  <si>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</si>
  <si>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</si>
  <si>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</si>
  <si>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</si>
  <si>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</si>
  <si>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</si>
  <si>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</si>
  <si>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</si>
  <si>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</si>
  <si>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</si>
  <si>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</si>
  <si>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</si>
  <si>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</si>
  <si>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</si>
  <si>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</si>
  <si>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</si>
  <si>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</si>
  <si>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</si>
  <si>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</si>
  <si>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</si>
  <si>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</si>
  <si>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</si>
  <si>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</si>
  <si>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</si>
  <si>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</si>
  <si>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</si>
  <si>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</si>
  <si>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</si>
  <si>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</si>
  <si>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</si>
  <si>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</si>
  <si>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</si>
  <si>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</si>
  <si>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</si>
  <si>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</si>
  <si>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</si>
  <si>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</si>
  <si>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</si>
  <si>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</si>
  <si>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</si>
  <si>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</si>
  <si>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</si>
  <si>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</si>
  <si>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</si>
  <si>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</si>
  <si>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</si>
  <si>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</si>
  <si>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</si>
  <si>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</si>
  <si>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</si>
  <si>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</si>
  <si>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</si>
  <si>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</si>
  <si>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</si>
  <si>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</si>
  <si>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</si>
  <si>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</si>
  <si>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</si>
  <si>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</si>
  <si>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</si>
  <si>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</si>
  <si>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</si>
  <si>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</si>
  <si>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</si>
  <si>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</si>
  <si>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</si>
  <si>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</si>
  <si>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</si>
  <si>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</si>
  <si>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</si>
  <si>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</si>
  <si>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</si>
  <si>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</si>
  <si>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</si>
  <si>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</si>
  <si>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</si>
  <si>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</si>
  <si>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</si>
  <si>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</si>
  <si>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</si>
  <si>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</si>
  <si>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</si>
  <si>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</si>
  <si>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</si>
  <si>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</si>
  <si>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</si>
  <si>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</si>
  <si>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</si>
  <si>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</si>
  <si>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</si>
  <si>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</si>
  <si>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</si>
  <si>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</si>
  <si>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</si>
  <si>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</si>
  <si>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</si>
  <si>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</si>
  <si>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</si>
  <si>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</si>
  <si>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</si>
  <si>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</si>
  <si>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</si>
  <si>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</si>
  <si>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</si>
  <si>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</si>
  <si>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</si>
  <si>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</si>
  <si>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</si>
  <si>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</si>
  <si>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</si>
  <si>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</si>
  <si>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</si>
  <si>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</si>
  <si>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</si>
  <si>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</si>
  <si>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</si>
  <si>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</si>
  <si>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</si>
  <si>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</si>
  <si>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</si>
  <si>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</si>
  <si>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</si>
  <si>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</si>
  <si>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</si>
  <si>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</si>
  <si>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</si>
  <si>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</si>
  <si>
    <t>I2C0SCL</t>
  </si>
  <si>
    <t>I2C0SDA</t>
  </si>
  <si>
    <t>Output - Clock</t>
  </si>
  <si>
    <t>I2C module 0 data.</t>
  </si>
  <si>
    <t>I2C module 0 clock.</t>
  </si>
  <si>
    <t>Accelerometer I2C clock</t>
  </si>
  <si>
    <t>Accelerometer I2C data</t>
  </si>
  <si>
    <t>SCL</t>
  </si>
  <si>
    <t>SDA</t>
  </si>
  <si>
    <t>CS</t>
  </si>
  <si>
    <t>High = I2C, Low = SPI</t>
  </si>
  <si>
    <t>Accelerometer chip select</t>
  </si>
  <si>
    <t>http://playground.arduino.cc/Main/MMA7455</t>
  </si>
  <si>
    <t>PD2</t>
  </si>
  <si>
    <t>PD3</t>
  </si>
  <si>
    <t>SSI3Clk</t>
  </si>
  <si>
    <t>SSI3Rx</t>
  </si>
  <si>
    <t>SSI3Tx</t>
  </si>
  <si>
    <t>serial data</t>
  </si>
  <si>
    <t>SSI3Fss - slave select</t>
  </si>
  <si>
    <t>MMA7455L</t>
  </si>
  <si>
    <t>SINGLE BYTE WRITE</t>
  </si>
  <si>
    <t>To start a write command, the Master transmits a start condition (ST) to the MMA7455L, slave address ($1D) with the R/W bit set</t>
  </si>
  <si>
    <t>to “0” for a write, the MMA7455L sends an acknowledgement. Then the Master (MCU) transmits the 8-bit address of the register</t>
  </si>
  <si>
    <t>to write to, and the MMA7455L sends an acknowledgement. Then the Master (or MCU) transmits the 8-bit data to write to the</t>
  </si>
  <si>
    <t>designated register and the MMA7455L sends an acknowledgement that it has received the data. Since this transmission is complete,</t>
  </si>
  <si>
    <t>the Master transmits a stop condition (SP) to the data transfer. The data sent to the MMA7455L is now stored in the appropriate</t>
  </si>
  <si>
    <t>register. See Figure 9.</t>
  </si>
  <si>
    <t>Pull up, low level interrupt</t>
  </si>
  <si>
    <t>U1Rx PB0 is RxD</t>
  </si>
  <si>
    <t>U1Tx PB1 is TxD</t>
  </si>
  <si>
    <t>UART RX</t>
  </si>
  <si>
    <t>UART TX</t>
  </si>
  <si>
    <t>reserved for CC2650</t>
  </si>
</sst>
</file>

<file path=xl/styles.xml><?xml version="1.0" encoding="utf-8"?>
<styleSheet xmlns="http://schemas.openxmlformats.org/spreadsheetml/2006/main">
  <numFmts count="1">
    <numFmt numFmtId="164" formatCode="0.0000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  <fill>
      <patternFill patternType="solid">
        <fgColor rgb="FF716B3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0" fillId="7" borderId="1" xfId="0" applyFill="1" applyBorder="1"/>
    <xf numFmtId="0" fontId="0" fillId="7" borderId="14" xfId="0" applyFill="1" applyBorder="1"/>
    <xf numFmtId="0" fontId="0" fillId="26" borderId="1" xfId="0" applyFill="1" applyBorder="1"/>
    <xf numFmtId="0" fontId="0" fillId="24" borderId="1" xfId="0" applyFill="1" applyBorder="1"/>
    <xf numFmtId="0" fontId="0" fillId="0" borderId="17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  <xf numFmtId="0" fontId="0" fillId="2" borderId="14" xfId="0" applyFill="1" applyBorder="1"/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  <color rgb="FFBB6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342901</xdr:colOff>
      <xdr:row>27</xdr:row>
      <xdr:rowOff>119277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438900" cy="5262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10</xdr:col>
      <xdr:colOff>85725</xdr:colOff>
      <xdr:row>37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715000"/>
          <a:ext cx="6181725" cy="1343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playground.arduino.cc/Main/MMA745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selection activeCell="C26" sqref="C26"/>
    </sheetView>
  </sheetViews>
  <sheetFormatPr defaultRowHeight="1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2" t="s">
        <v>205</v>
      </c>
    </row>
    <row r="3" spans="1:16">
      <c r="A3" s="61"/>
    </row>
    <row r="4" spans="1:16">
      <c r="A4" s="61" t="s">
        <v>194</v>
      </c>
      <c r="B4" s="1" t="s">
        <v>157</v>
      </c>
      <c r="C4" s="59" t="s">
        <v>191</v>
      </c>
    </row>
    <row r="5" spans="1:16">
      <c r="A5" s="61" t="s">
        <v>194</v>
      </c>
      <c r="B5" s="1" t="s">
        <v>157</v>
      </c>
      <c r="C5" s="59" t="s">
        <v>192</v>
      </c>
      <c r="D5" t="s">
        <v>193</v>
      </c>
    </row>
    <row r="6" spans="1:16">
      <c r="A6" s="61"/>
      <c r="B6" s="1" t="s">
        <v>157</v>
      </c>
      <c r="C6" s="46" t="s">
        <v>198</v>
      </c>
    </row>
    <row r="7" spans="1:16">
      <c r="A7" s="61"/>
      <c r="B7" s="1" t="s">
        <v>157</v>
      </c>
      <c r="C7" s="46" t="s">
        <v>206</v>
      </c>
    </row>
    <row r="8" spans="1:16">
      <c r="A8" s="61"/>
      <c r="B8" s="1" t="s">
        <v>157</v>
      </c>
      <c r="C8" s="46" t="s">
        <v>254</v>
      </c>
    </row>
    <row r="9" spans="1:16">
      <c r="A9" s="61"/>
    </row>
    <row r="10" spans="1:16">
      <c r="A10" s="61"/>
      <c r="B10" s="1" t="s">
        <v>144</v>
      </c>
      <c r="C10" s="46" t="s">
        <v>145</v>
      </c>
    </row>
    <row r="11" spans="1:16">
      <c r="A11" s="61"/>
      <c r="B11" s="1" t="s">
        <v>144</v>
      </c>
      <c r="C11" s="46" t="s">
        <v>146</v>
      </c>
    </row>
    <row r="12" spans="1:16">
      <c r="A12" s="61" t="s">
        <v>195</v>
      </c>
      <c r="B12" s="1" t="s">
        <v>144</v>
      </c>
      <c r="C12" s="46" t="s">
        <v>156</v>
      </c>
    </row>
    <row r="13" spans="1:16">
      <c r="A13" s="61" t="s">
        <v>195</v>
      </c>
      <c r="B13" s="1" t="s">
        <v>144</v>
      </c>
      <c r="C13" s="3" t="s">
        <v>200</v>
      </c>
    </row>
    <row r="14" spans="1:16">
      <c r="A14" s="61" t="s">
        <v>195</v>
      </c>
      <c r="B14" s="1" t="s">
        <v>144</v>
      </c>
      <c r="C14" s="3" t="s">
        <v>201</v>
      </c>
    </row>
    <row r="15" spans="1:16">
      <c r="A15" s="61" t="s">
        <v>195</v>
      </c>
      <c r="B15" s="1" t="s">
        <v>144</v>
      </c>
      <c r="C15" s="72" t="s">
        <v>158</v>
      </c>
    </row>
    <row r="16" spans="1:16">
      <c r="A16" s="61"/>
      <c r="B16" s="1" t="s">
        <v>144</v>
      </c>
      <c r="C16" s="46" t="s">
        <v>159</v>
      </c>
    </row>
    <row r="17" spans="1:3">
      <c r="A17" s="61"/>
      <c r="B17" s="1" t="s">
        <v>144</v>
      </c>
      <c r="C17" s="46" t="s">
        <v>199</v>
      </c>
    </row>
    <row r="18" spans="1:3">
      <c r="A18" s="61" t="s">
        <v>195</v>
      </c>
      <c r="B18" s="46" t="s">
        <v>144</v>
      </c>
      <c r="C18" s="46" t="s">
        <v>202</v>
      </c>
    </row>
    <row r="19" spans="1:3">
      <c r="A19" s="61"/>
      <c r="B19" s="1" t="s">
        <v>147</v>
      </c>
      <c r="C19" s="46" t="s">
        <v>139</v>
      </c>
    </row>
    <row r="20" spans="1:3">
      <c r="A20" s="61"/>
    </row>
    <row r="21" spans="1:3">
      <c r="A21" s="61" t="s">
        <v>195</v>
      </c>
      <c r="B21" s="1" t="s">
        <v>154</v>
      </c>
      <c r="C21" s="46" t="s">
        <v>155</v>
      </c>
    </row>
    <row r="22" spans="1:3">
      <c r="A22" s="61"/>
      <c r="B22" s="1" t="s">
        <v>154</v>
      </c>
      <c r="C22" s="59" t="s">
        <v>203</v>
      </c>
    </row>
    <row r="23" spans="1:3">
      <c r="A23" s="61"/>
      <c r="B23" s="46" t="s">
        <v>154</v>
      </c>
      <c r="C23" s="58" t="s">
        <v>173</v>
      </c>
    </row>
    <row r="24" spans="1:3">
      <c r="A24" s="61"/>
    </row>
    <row r="25" spans="1:3">
      <c r="A25" s="61"/>
      <c r="B25" s="86"/>
      <c r="C25" s="86" t="s">
        <v>269</v>
      </c>
    </row>
    <row r="26" spans="1:3">
      <c r="A26" s="61"/>
    </row>
    <row r="27" spans="1:3">
      <c r="A27" s="61"/>
    </row>
    <row r="28" spans="1:3">
      <c r="A28" s="61"/>
    </row>
    <row r="29" spans="1:3">
      <c r="A29" s="61"/>
    </row>
    <row r="30" spans="1:3">
      <c r="A30" s="61"/>
    </row>
    <row r="31" spans="1:3">
      <c r="A31" s="61"/>
    </row>
    <row r="32" spans="1:3">
      <c r="A32" s="61"/>
    </row>
    <row r="33" spans="1:1">
      <c r="A33" s="61"/>
    </row>
    <row r="34" spans="1:1">
      <c r="A34" s="61"/>
    </row>
    <row r="35" spans="1:1">
      <c r="A35" s="61"/>
    </row>
    <row r="36" spans="1:1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P2" sqref="P2"/>
    </sheetView>
  </sheetViews>
  <sheetFormatPr defaultRowHeight="1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H55"/>
  <sheetViews>
    <sheetView topLeftCell="A5" zoomScale="40" zoomScaleNormal="40" workbookViewId="0">
      <selection activeCell="BM17" sqref="BM17:BO20"/>
    </sheetView>
  </sheetViews>
  <sheetFormatPr defaultRowHeight="1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B55"/>
  <sheetViews>
    <sheetView zoomScale="40" zoomScaleNormal="40" workbookViewId="0">
      <selection activeCell="CQ36" sqref="CQ36"/>
    </sheetView>
  </sheetViews>
  <sheetFormatPr defaultRowHeight="1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M25"/>
  <sheetViews>
    <sheetView zoomScale="10" zoomScaleNormal="10" workbookViewId="0">
      <selection activeCell="AY48" sqref="AY48"/>
    </sheetView>
  </sheetViews>
  <sheetFormatPr defaultRowHeight="1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1"/>
  <sheetViews>
    <sheetView zoomScale="85" zoomScaleNormal="85" workbookViewId="0">
      <selection activeCell="H21" sqref="H21"/>
    </sheetView>
  </sheetViews>
  <sheetFormatPr defaultRowHeight="1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>
      <c r="A1" s="68" t="s">
        <v>166</v>
      </c>
      <c r="L1" s="68" t="s">
        <v>176</v>
      </c>
    </row>
    <row r="2" spans="1:14">
      <c r="A2" t="s">
        <v>171</v>
      </c>
      <c r="L2" s="69" t="s">
        <v>177</v>
      </c>
      <c r="M2" s="69" t="s">
        <v>178</v>
      </c>
      <c r="N2" s="69" t="s">
        <v>179</v>
      </c>
    </row>
    <row r="3" spans="1:14">
      <c r="A3" t="s">
        <v>172</v>
      </c>
      <c r="L3">
        <v>0</v>
      </c>
      <c r="M3" t="s">
        <v>275</v>
      </c>
      <c r="N3" t="s">
        <v>186</v>
      </c>
    </row>
    <row r="4" spans="1:14">
      <c r="L4">
        <v>1</v>
      </c>
      <c r="M4" t="s">
        <v>181</v>
      </c>
      <c r="N4" t="s">
        <v>180</v>
      </c>
    </row>
    <row r="5" spans="1:14">
      <c r="A5" s="68" t="s">
        <v>167</v>
      </c>
      <c r="L5">
        <v>1</v>
      </c>
      <c r="M5" t="s">
        <v>274</v>
      </c>
      <c r="N5" t="s">
        <v>183</v>
      </c>
    </row>
    <row r="6" spans="1:14">
      <c r="L6">
        <v>2</v>
      </c>
      <c r="M6" t="s">
        <v>182</v>
      </c>
      <c r="N6" t="s">
        <v>183</v>
      </c>
    </row>
    <row r="7" spans="1:14">
      <c r="L7">
        <v>3</v>
      </c>
      <c r="M7" t="s">
        <v>184</v>
      </c>
      <c r="N7" t="s">
        <v>185</v>
      </c>
    </row>
    <row r="8" spans="1:14">
      <c r="L8">
        <v>4</v>
      </c>
    </row>
    <row r="9" spans="1:14">
      <c r="L9">
        <v>5</v>
      </c>
    </row>
    <row r="10" spans="1:14">
      <c r="L10">
        <v>6</v>
      </c>
    </row>
    <row r="11" spans="1:14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7"/>
  <sheetViews>
    <sheetView tabSelected="1" topLeftCell="A19" zoomScale="85" zoomScaleNormal="85" workbookViewId="0">
      <selection activeCell="E36" sqref="E36"/>
    </sheetView>
  </sheetViews>
  <sheetFormatPr defaultRowHeight="15"/>
  <cols>
    <col min="2" max="2" width="15.140625" bestFit="1" customWidth="1"/>
    <col min="3" max="3" width="13.85546875" bestFit="1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>
      <c r="B1" s="5" t="s">
        <v>1</v>
      </c>
      <c r="C1" s="5" t="s">
        <v>7</v>
      </c>
      <c r="D1" s="5" t="s">
        <v>5</v>
      </c>
      <c r="E1" s="5" t="s">
        <v>15</v>
      </c>
      <c r="F1" s="71" t="s">
        <v>12</v>
      </c>
      <c r="G1" s="5" t="s">
        <v>150</v>
      </c>
      <c r="H1" s="5" t="s">
        <v>196</v>
      </c>
    </row>
    <row r="2" spans="1:8" ht="15" customHeight="1">
      <c r="A2" s="108" t="s">
        <v>33</v>
      </c>
      <c r="B2" s="1" t="s">
        <v>34</v>
      </c>
      <c r="C2" s="2"/>
      <c r="D2" s="2"/>
      <c r="E2" s="2"/>
      <c r="F2" s="121"/>
      <c r="G2" s="2"/>
      <c r="H2" s="2"/>
    </row>
    <row r="3" spans="1:8" ht="15" customHeight="1">
      <c r="A3" s="108"/>
      <c r="B3" s="1" t="s">
        <v>35</v>
      </c>
      <c r="C3" s="2"/>
      <c r="D3" s="2"/>
      <c r="E3" s="2"/>
      <c r="F3" s="121"/>
      <c r="G3" s="2"/>
      <c r="H3" s="2"/>
    </row>
    <row r="4" spans="1:8" ht="15" customHeight="1">
      <c r="A4" s="108"/>
      <c r="B4" s="1" t="s">
        <v>36</v>
      </c>
      <c r="C4" s="1" t="s">
        <v>291</v>
      </c>
      <c r="D4" s="1" t="s">
        <v>42</v>
      </c>
      <c r="E4" s="59" t="s">
        <v>46</v>
      </c>
      <c r="F4" s="70" t="s">
        <v>52</v>
      </c>
      <c r="G4" s="46" t="s">
        <v>151</v>
      </c>
      <c r="H4" s="72"/>
    </row>
    <row r="5" spans="1:8" ht="15" customHeight="1">
      <c r="A5" s="108"/>
      <c r="B5" s="1" t="s">
        <v>37</v>
      </c>
      <c r="C5" s="1" t="s">
        <v>8</v>
      </c>
      <c r="D5" s="1" t="s">
        <v>42</v>
      </c>
      <c r="E5" s="59" t="s">
        <v>47</v>
      </c>
      <c r="F5" s="70" t="s">
        <v>50</v>
      </c>
      <c r="G5" s="46" t="s">
        <v>148</v>
      </c>
      <c r="H5" s="4"/>
    </row>
    <row r="6" spans="1:8" ht="15" customHeight="1">
      <c r="A6" s="108"/>
      <c r="B6" s="1" t="s">
        <v>38</v>
      </c>
      <c r="C6" s="1"/>
      <c r="D6" s="1"/>
      <c r="E6" s="1"/>
      <c r="F6" s="1" t="s">
        <v>48</v>
      </c>
      <c r="G6" s="1"/>
      <c r="H6" s="1"/>
    </row>
    <row r="7" spans="1:8">
      <c r="A7" s="108"/>
      <c r="B7" s="1" t="s">
        <v>39</v>
      </c>
      <c r="C7" s="1" t="s">
        <v>8</v>
      </c>
      <c r="D7" s="1" t="s">
        <v>42</v>
      </c>
      <c r="E7" s="59" t="s">
        <v>45</v>
      </c>
      <c r="F7" s="70" t="s">
        <v>51</v>
      </c>
      <c r="G7" s="46" t="s">
        <v>149</v>
      </c>
      <c r="H7" s="59"/>
    </row>
    <row r="8" spans="1:8">
      <c r="A8" s="108"/>
      <c r="B8" s="1" t="s">
        <v>40</v>
      </c>
      <c r="C8" s="1" t="s">
        <v>8</v>
      </c>
      <c r="D8" s="1" t="s">
        <v>204</v>
      </c>
      <c r="E8" s="59" t="s">
        <v>44</v>
      </c>
      <c r="F8" s="70" t="s">
        <v>53</v>
      </c>
      <c r="G8" s="46" t="s">
        <v>153</v>
      </c>
      <c r="H8" s="58"/>
    </row>
    <row r="9" spans="1:8">
      <c r="A9" s="108"/>
      <c r="B9" s="1" t="s">
        <v>41</v>
      </c>
      <c r="C9" s="1" t="s">
        <v>8</v>
      </c>
      <c r="D9" s="1" t="s">
        <v>204</v>
      </c>
      <c r="E9" s="59" t="s">
        <v>43</v>
      </c>
      <c r="F9" s="70" t="s">
        <v>49</v>
      </c>
      <c r="G9" s="46" t="s">
        <v>152</v>
      </c>
      <c r="H9" s="101"/>
    </row>
    <row r="11" spans="1:8">
      <c r="A11" s="108" t="s">
        <v>276</v>
      </c>
      <c r="B11" s="1" t="s">
        <v>277</v>
      </c>
      <c r="C11" s="2"/>
      <c r="D11" s="2" t="s">
        <v>320</v>
      </c>
      <c r="E11" s="2" t="s">
        <v>318</v>
      </c>
      <c r="F11" s="2" t="s">
        <v>322</v>
      </c>
      <c r="G11" s="2"/>
      <c r="H11" s="2"/>
    </row>
    <row r="12" spans="1:8">
      <c r="A12" s="108"/>
      <c r="B12" s="1" t="s">
        <v>278</v>
      </c>
      <c r="C12" s="2"/>
      <c r="D12" s="2" t="s">
        <v>321</v>
      </c>
      <c r="E12" s="2" t="s">
        <v>319</v>
      </c>
      <c r="F12" s="2" t="s">
        <v>322</v>
      </c>
      <c r="G12" s="2"/>
      <c r="H12" s="2"/>
    </row>
    <row r="13" spans="1:8">
      <c r="A13" s="108"/>
      <c r="B13" s="1" t="s">
        <v>279</v>
      </c>
      <c r="C13" s="1" t="s">
        <v>291</v>
      </c>
      <c r="D13" s="1" t="s">
        <v>289</v>
      </c>
      <c r="E13" s="1" t="s">
        <v>294</v>
      </c>
      <c r="F13" s="1" t="s">
        <v>293</v>
      </c>
      <c r="G13" s="1" t="s">
        <v>296</v>
      </c>
      <c r="H13" s="104"/>
    </row>
    <row r="14" spans="1:8">
      <c r="A14" s="108"/>
      <c r="B14" s="1" t="s">
        <v>280</v>
      </c>
      <c r="C14" s="74" t="s">
        <v>6</v>
      </c>
      <c r="D14" s="1" t="s">
        <v>290</v>
      </c>
      <c r="E14" s="1" t="s">
        <v>295</v>
      </c>
      <c r="F14" s="1" t="s">
        <v>292</v>
      </c>
      <c r="G14" s="1" t="s">
        <v>297</v>
      </c>
      <c r="H14" s="105"/>
    </row>
    <row r="15" spans="1:8">
      <c r="A15" s="108"/>
      <c r="B15" s="1" t="s">
        <v>281</v>
      </c>
      <c r="C15" s="1"/>
      <c r="D15" s="1"/>
      <c r="E15" s="1"/>
      <c r="F15" s="1"/>
      <c r="G15" s="1"/>
      <c r="H15" s="1"/>
    </row>
    <row r="16" spans="1:8">
      <c r="A16" s="108"/>
      <c r="B16" s="1" t="s">
        <v>282</v>
      </c>
      <c r="C16" s="1"/>
      <c r="D16" s="1"/>
      <c r="E16" s="1"/>
      <c r="F16" s="1"/>
      <c r="G16" s="1"/>
      <c r="H16" s="1"/>
    </row>
    <row r="17" spans="1:8">
      <c r="A17" s="108"/>
      <c r="B17" s="1" t="s">
        <v>283</v>
      </c>
      <c r="C17" s="1"/>
      <c r="D17" s="1"/>
      <c r="E17" s="1"/>
      <c r="F17" s="1"/>
      <c r="G17" s="1"/>
      <c r="H17" s="1"/>
    </row>
    <row r="19" spans="1:8">
      <c r="A19" s="108" t="s">
        <v>27</v>
      </c>
      <c r="B19" s="107" t="s">
        <v>212</v>
      </c>
      <c r="C19" s="107"/>
      <c r="D19" s="107"/>
      <c r="E19" s="107"/>
      <c r="F19" s="107"/>
      <c r="G19" s="107"/>
      <c r="H19" s="107"/>
    </row>
    <row r="20" spans="1:8">
      <c r="A20" s="108"/>
      <c r="B20" s="107"/>
      <c r="C20" s="107"/>
      <c r="D20" s="107"/>
      <c r="E20" s="107"/>
      <c r="F20" s="107"/>
      <c r="G20" s="107"/>
      <c r="H20" s="107"/>
    </row>
    <row r="21" spans="1:8">
      <c r="A21" s="108"/>
      <c r="B21" s="107"/>
      <c r="C21" s="107"/>
      <c r="D21" s="107"/>
      <c r="E21" s="107"/>
      <c r="F21" s="107"/>
      <c r="G21" s="107"/>
      <c r="H21" s="107"/>
    </row>
    <row r="22" spans="1:8">
      <c r="A22" s="108"/>
      <c r="B22" s="107"/>
      <c r="C22" s="107"/>
      <c r="D22" s="107"/>
      <c r="E22" s="107"/>
      <c r="F22" s="107"/>
      <c r="G22" s="107"/>
      <c r="H22" s="107"/>
    </row>
    <row r="23" spans="1:8" ht="15" customHeight="1">
      <c r="A23" s="108"/>
      <c r="B23" s="99" t="s">
        <v>208</v>
      </c>
      <c r="C23" s="99" t="s">
        <v>6</v>
      </c>
      <c r="D23" s="99" t="s">
        <v>210</v>
      </c>
      <c r="E23" s="99"/>
      <c r="F23" s="99"/>
      <c r="G23" s="99"/>
      <c r="H23" s="99"/>
    </row>
    <row r="24" spans="1:8" ht="15" customHeight="1">
      <c r="A24" s="108"/>
      <c r="B24" s="99" t="s">
        <v>209</v>
      </c>
      <c r="C24" s="99" t="s">
        <v>6</v>
      </c>
      <c r="D24" s="99" t="s">
        <v>211</v>
      </c>
      <c r="E24" s="99" t="s">
        <v>255</v>
      </c>
      <c r="F24" s="99"/>
      <c r="G24" s="99"/>
      <c r="H24" s="99"/>
    </row>
    <row r="25" spans="1:8" ht="15" customHeight="1">
      <c r="A25" s="108"/>
      <c r="B25" s="99" t="s">
        <v>28</v>
      </c>
      <c r="C25" s="99" t="s">
        <v>6</v>
      </c>
      <c r="D25" s="99" t="s">
        <v>30</v>
      </c>
      <c r="E25" s="99" t="s">
        <v>256</v>
      </c>
      <c r="F25" s="99"/>
      <c r="G25" s="99"/>
      <c r="H25" s="99"/>
    </row>
    <row r="26" spans="1:8" ht="15" customHeight="1">
      <c r="A26" s="108"/>
      <c r="B26" s="99" t="s">
        <v>29</v>
      </c>
      <c r="C26" s="99" t="s">
        <v>6</v>
      </c>
      <c r="D26" s="99" t="s">
        <v>31</v>
      </c>
      <c r="E26" s="99" t="s">
        <v>23</v>
      </c>
      <c r="F26" s="99" t="s">
        <v>32</v>
      </c>
      <c r="G26" s="99"/>
      <c r="H26" s="99"/>
    </row>
    <row r="28" spans="1:8">
      <c r="A28" s="108" t="s">
        <v>25</v>
      </c>
      <c r="B28" s="102" t="s">
        <v>21</v>
      </c>
      <c r="C28" s="102" t="s">
        <v>8</v>
      </c>
      <c r="D28" s="102" t="s">
        <v>42</v>
      </c>
      <c r="E28" s="102"/>
      <c r="F28" s="103" t="s">
        <v>304</v>
      </c>
      <c r="G28" s="102" t="s">
        <v>151</v>
      </c>
      <c r="H28" s="102"/>
    </row>
    <row r="29" spans="1:8">
      <c r="A29" s="108"/>
      <c r="B29" s="102" t="s">
        <v>22</v>
      </c>
      <c r="C29" s="102" t="s">
        <v>8</v>
      </c>
      <c r="D29" s="102" t="s">
        <v>42</v>
      </c>
      <c r="E29" s="102"/>
      <c r="F29" s="103" t="s">
        <v>308</v>
      </c>
      <c r="G29" s="102" t="s">
        <v>148</v>
      </c>
      <c r="H29" s="102"/>
    </row>
    <row r="30" spans="1:8">
      <c r="A30" s="108"/>
      <c r="B30" s="102" t="s">
        <v>302</v>
      </c>
      <c r="C30" s="102" t="s">
        <v>6</v>
      </c>
      <c r="D30" s="102" t="s">
        <v>42</v>
      </c>
      <c r="E30" s="102"/>
      <c r="F30" s="102" t="s">
        <v>305</v>
      </c>
      <c r="G30" s="102" t="s">
        <v>307</v>
      </c>
      <c r="H30" s="102"/>
    </row>
    <row r="31" spans="1:8">
      <c r="A31" s="108"/>
      <c r="B31" s="102" t="s">
        <v>303</v>
      </c>
      <c r="C31" s="102" t="s">
        <v>8</v>
      </c>
      <c r="D31" s="102" t="s">
        <v>42</v>
      </c>
      <c r="E31" s="102"/>
      <c r="F31" s="103" t="s">
        <v>306</v>
      </c>
      <c r="G31" s="102" t="s">
        <v>307</v>
      </c>
      <c r="H31" s="102"/>
    </row>
    <row r="32" spans="1:8">
      <c r="A32" s="108"/>
      <c r="B32" s="100" t="s">
        <v>268</v>
      </c>
      <c r="C32" s="1" t="s">
        <v>8</v>
      </c>
      <c r="D32" s="1" t="s">
        <v>204</v>
      </c>
      <c r="E32" s="1" t="s">
        <v>284</v>
      </c>
      <c r="F32" s="70" t="s">
        <v>288</v>
      </c>
      <c r="G32" s="1" t="s">
        <v>188</v>
      </c>
      <c r="H32" s="3"/>
    </row>
    <row r="33" spans="1:9">
      <c r="A33" s="108"/>
      <c r="B33" s="1" t="s">
        <v>253</v>
      </c>
      <c r="C33" s="1" t="s">
        <v>8</v>
      </c>
      <c r="D33" s="1" t="s">
        <v>204</v>
      </c>
      <c r="E33" s="1" t="s">
        <v>285</v>
      </c>
      <c r="F33" s="70" t="s">
        <v>288</v>
      </c>
      <c r="G33" s="1" t="s">
        <v>190</v>
      </c>
      <c r="H33" s="4"/>
    </row>
    <row r="35" spans="1:9">
      <c r="A35" s="108" t="s">
        <v>257</v>
      </c>
      <c r="B35" s="100" t="s">
        <v>258</v>
      </c>
      <c r="C35" s="1" t="s">
        <v>8</v>
      </c>
      <c r="D35" s="1" t="s">
        <v>204</v>
      </c>
      <c r="E35" s="1" t="s">
        <v>300</v>
      </c>
      <c r="F35" s="1" t="s">
        <v>299</v>
      </c>
      <c r="G35" s="1" t="s">
        <v>298</v>
      </c>
      <c r="H35" s="3"/>
    </row>
    <row r="36" spans="1:9">
      <c r="A36" s="108"/>
      <c r="B36" s="1" t="s">
        <v>259</v>
      </c>
      <c r="C36" s="74" t="s">
        <v>6</v>
      </c>
      <c r="D36" s="1" t="s">
        <v>263</v>
      </c>
      <c r="E36" s="1" t="s">
        <v>265</v>
      </c>
      <c r="F36" s="1" t="s">
        <v>271</v>
      </c>
      <c r="G36" s="1" t="s">
        <v>17</v>
      </c>
      <c r="H36" s="1"/>
    </row>
    <row r="37" spans="1:9">
      <c r="A37" s="108"/>
      <c r="B37" s="1" t="s">
        <v>260</v>
      </c>
      <c r="C37" s="74" t="s">
        <v>6</v>
      </c>
      <c r="D37" s="1" t="s">
        <v>264</v>
      </c>
      <c r="E37" s="1" t="s">
        <v>266</v>
      </c>
      <c r="F37" s="1" t="s">
        <v>272</v>
      </c>
      <c r="G37" s="1" t="s">
        <v>17</v>
      </c>
      <c r="H37" s="1"/>
    </row>
    <row r="38" spans="1:9">
      <c r="A38" s="108"/>
      <c r="B38" s="1" t="s">
        <v>261</v>
      </c>
      <c r="C38" s="74" t="s">
        <v>6</v>
      </c>
      <c r="D38" s="1" t="s">
        <v>262</v>
      </c>
      <c r="E38" s="1" t="s">
        <v>267</v>
      </c>
      <c r="F38" s="1" t="s">
        <v>270</v>
      </c>
      <c r="G38" s="1" t="s">
        <v>17</v>
      </c>
      <c r="H38" s="1"/>
    </row>
    <row r="40" spans="1:9" ht="15" customHeight="1">
      <c r="A40" s="108" t="s">
        <v>26</v>
      </c>
      <c r="B40" s="1" t="s">
        <v>0</v>
      </c>
      <c r="C40" s="1" t="s">
        <v>6</v>
      </c>
      <c r="D40" s="1" t="s">
        <v>207</v>
      </c>
      <c r="E40" s="1" t="s">
        <v>2</v>
      </c>
      <c r="F40" s="70" t="s">
        <v>13</v>
      </c>
      <c r="G40" s="1"/>
      <c r="H40" s="1"/>
      <c r="I40" s="106" t="s">
        <v>317</v>
      </c>
    </row>
    <row r="41" spans="1:9" ht="15" customHeight="1">
      <c r="A41" s="108"/>
      <c r="B41" s="2" t="s">
        <v>11</v>
      </c>
      <c r="C41" s="1" t="s">
        <v>8</v>
      </c>
      <c r="D41" s="1" t="s">
        <v>143</v>
      </c>
      <c r="E41" s="1" t="s">
        <v>137</v>
      </c>
      <c r="F41" s="70" t="s">
        <v>138</v>
      </c>
      <c r="G41" s="1"/>
      <c r="H41" s="1"/>
    </row>
    <row r="42" spans="1:9">
      <c r="A42" s="108"/>
      <c r="B42" s="3" t="s">
        <v>9</v>
      </c>
      <c r="C42" s="1" t="s">
        <v>8</v>
      </c>
      <c r="D42" s="1" t="s">
        <v>141</v>
      </c>
      <c r="E42" s="1" t="s">
        <v>286</v>
      </c>
      <c r="F42" s="70" t="s">
        <v>24</v>
      </c>
      <c r="G42" s="1" t="s">
        <v>187</v>
      </c>
      <c r="H42" s="98"/>
    </row>
    <row r="43" spans="1:9">
      <c r="A43" s="108"/>
      <c r="B43" s="4" t="s">
        <v>10</v>
      </c>
      <c r="C43" s="1" t="s">
        <v>8</v>
      </c>
      <c r="D43" s="1" t="s">
        <v>142</v>
      </c>
      <c r="E43" s="1" t="s">
        <v>287</v>
      </c>
      <c r="F43" s="70" t="s">
        <v>24</v>
      </c>
      <c r="G43" s="1" t="s">
        <v>189</v>
      </c>
      <c r="H43" s="72"/>
    </row>
    <row r="44" spans="1:9">
      <c r="A44" s="108"/>
      <c r="B44" s="1" t="s">
        <v>3</v>
      </c>
      <c r="C44" s="1" t="s">
        <v>6</v>
      </c>
      <c r="D44" s="1" t="s">
        <v>207</v>
      </c>
      <c r="E44" s="1" t="s">
        <v>4</v>
      </c>
      <c r="F44" s="70" t="s">
        <v>14</v>
      </c>
      <c r="G44" s="1"/>
      <c r="H44" s="1"/>
      <c r="I44" s="106" t="s">
        <v>317</v>
      </c>
    </row>
    <row r="46" spans="1:9">
      <c r="B46" t="s">
        <v>16</v>
      </c>
      <c r="C46" t="s">
        <v>17</v>
      </c>
      <c r="D46" t="s">
        <v>20</v>
      </c>
    </row>
    <row r="47" spans="1:9">
      <c r="C47" t="s">
        <v>18</v>
      </c>
      <c r="D47" t="s">
        <v>19</v>
      </c>
    </row>
  </sheetData>
  <mergeCells count="7">
    <mergeCell ref="B19:H22"/>
    <mergeCell ref="A28:A33"/>
    <mergeCell ref="A40:A44"/>
    <mergeCell ref="A2:A9"/>
    <mergeCell ref="A19:A26"/>
    <mergeCell ref="A35:A38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P45"/>
  <sheetViews>
    <sheetView topLeftCell="A19" zoomScale="115" zoomScaleNormal="115" workbookViewId="0">
      <selection activeCell="K44" sqref="K44"/>
    </sheetView>
  </sheetViews>
  <sheetFormatPr defaultRowHeight="15"/>
  <sheetData>
    <row r="2" spans="16:16">
      <c r="P2" s="57" t="s">
        <v>301</v>
      </c>
    </row>
    <row r="30" spans="1:1">
      <c r="A30" t="s">
        <v>309</v>
      </c>
    </row>
    <row r="39" spans="1:1">
      <c r="A39" t="s">
        <v>310</v>
      </c>
    </row>
    <row r="40" spans="1:1">
      <c r="A40" t="s">
        <v>311</v>
      </c>
    </row>
    <row r="41" spans="1:1">
      <c r="A41" t="s">
        <v>312</v>
      </c>
    </row>
    <row r="42" spans="1:1">
      <c r="A42" t="s">
        <v>313</v>
      </c>
    </row>
    <row r="43" spans="1:1">
      <c r="A43" t="s">
        <v>314</v>
      </c>
    </row>
    <row r="44" spans="1:1">
      <c r="A44" t="s">
        <v>315</v>
      </c>
    </row>
    <row r="45" spans="1:1">
      <c r="A45" t="s">
        <v>316</v>
      </c>
    </row>
  </sheetData>
  <hyperlinks>
    <hyperlink ref="P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1"/>
  <sheetViews>
    <sheetView zoomScale="85" zoomScaleNormal="85" workbookViewId="0">
      <selection activeCell="L4" sqref="L4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>
      <c r="A1" s="1" t="s">
        <v>221</v>
      </c>
      <c r="B1" s="75">
        <v>1</v>
      </c>
      <c r="C1" s="76" t="s">
        <v>213</v>
      </c>
      <c r="D1" s="77">
        <f>IF(C1="Ω",B1,IF(C1="kΩ",B1*1000,B1*1000000))</f>
        <v>1000</v>
      </c>
      <c r="E1" s="77" t="s">
        <v>214</v>
      </c>
      <c r="H1" s="112" t="s">
        <v>228</v>
      </c>
      <c r="I1" s="115" t="s">
        <v>221</v>
      </c>
      <c r="J1" s="116"/>
      <c r="K1" s="109" t="s">
        <v>239</v>
      </c>
      <c r="L1" s="114" t="s">
        <v>241</v>
      </c>
      <c r="M1" s="114"/>
    </row>
    <row r="2" spans="1:17">
      <c r="A2" s="1" t="s">
        <v>215</v>
      </c>
      <c r="B2" s="75">
        <v>300</v>
      </c>
      <c r="C2" s="76" t="s">
        <v>213</v>
      </c>
      <c r="D2" s="77">
        <f t="shared" ref="D2:D4" si="0">IF(C2="Ω",B2,IF(C2="kΩ",B2*1000,B2*1000000))</f>
        <v>300000</v>
      </c>
      <c r="E2" s="77" t="s">
        <v>214</v>
      </c>
      <c r="H2" s="113"/>
      <c r="I2" s="80" t="s">
        <v>237</v>
      </c>
      <c r="J2" s="80" t="s">
        <v>238</v>
      </c>
      <c r="K2" s="110"/>
      <c r="L2" s="80" t="s">
        <v>237</v>
      </c>
      <c r="M2" s="80" t="s">
        <v>238</v>
      </c>
    </row>
    <row r="3" spans="1:17">
      <c r="A3" s="1" t="s">
        <v>216</v>
      </c>
      <c r="B3" s="75">
        <v>5</v>
      </c>
      <c r="C3" s="76" t="s">
        <v>213</v>
      </c>
      <c r="D3" s="77">
        <f t="shared" si="0"/>
        <v>5000</v>
      </c>
      <c r="E3" s="77" t="s">
        <v>214</v>
      </c>
      <c r="H3" s="80" t="s">
        <v>227</v>
      </c>
      <c r="I3" s="115" t="s">
        <v>229</v>
      </c>
      <c r="J3" s="116"/>
      <c r="K3" s="111"/>
      <c r="L3" s="115" t="s">
        <v>219</v>
      </c>
      <c r="M3" s="116"/>
      <c r="P3" t="s">
        <v>235</v>
      </c>
    </row>
    <row r="4" spans="1:17">
      <c r="A4" s="1" t="s">
        <v>217</v>
      </c>
      <c r="B4" s="75">
        <v>1</v>
      </c>
      <c r="C4" s="76" t="s">
        <v>213</v>
      </c>
      <c r="D4" s="77">
        <f t="shared" si="0"/>
        <v>1000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81">
        <f t="shared" ref="L4:M11" si="1">((R_2/((I4*1000)+R_2))-(R_4/(R_3+R_4)))*V_in</f>
        <v>0.6875</v>
      </c>
      <c r="M4" s="81">
        <f t="shared" si="1"/>
        <v>0.6875</v>
      </c>
      <c r="P4" t="s">
        <v>236</v>
      </c>
    </row>
    <row r="5" spans="1:17" ht="18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81">
        <f t="shared" si="1"/>
        <v>0.6875</v>
      </c>
      <c r="M5" s="81">
        <f t="shared" si="1"/>
        <v>0.6875</v>
      </c>
    </row>
    <row r="6" spans="1:17">
      <c r="H6" s="73">
        <v>10.75</v>
      </c>
      <c r="I6" s="83">
        <f>(16+33)/2</f>
        <v>24.5</v>
      </c>
      <c r="J6" s="83">
        <v>48</v>
      </c>
      <c r="K6" s="81" t="s">
        <v>230</v>
      </c>
      <c r="L6" s="81">
        <f t="shared" si="1"/>
        <v>2.5008474576271187</v>
      </c>
      <c r="M6" s="81">
        <f t="shared" si="1"/>
        <v>2.2948275862068965</v>
      </c>
      <c r="P6" s="84" t="s">
        <v>242</v>
      </c>
      <c r="Q6" s="85"/>
    </row>
    <row r="7" spans="1:17" ht="18">
      <c r="A7" s="1" t="s">
        <v>220</v>
      </c>
      <c r="B7" s="79">
        <f>((R_2/(R_1+R_2))-(R_4/(R_3+R_4)))*V_in</f>
        <v>2.7390365448504981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81">
        <f t="shared" si="1"/>
        <v>2.6435483870967742</v>
      </c>
      <c r="M7" s="81">
        <f t="shared" si="1"/>
        <v>2.5055555555555555</v>
      </c>
      <c r="P7" s="86" t="s">
        <v>243</v>
      </c>
      <c r="Q7" s="86"/>
    </row>
    <row r="8" spans="1:17">
      <c r="H8" s="73">
        <v>107.53</v>
      </c>
      <c r="I8" s="83">
        <v>5</v>
      </c>
      <c r="J8" s="87">
        <v>0</v>
      </c>
      <c r="K8" s="81" t="s">
        <v>231</v>
      </c>
      <c r="L8" s="81">
        <f t="shared" si="1"/>
        <v>2.6959016393442621</v>
      </c>
      <c r="M8" s="81">
        <f t="shared" si="1"/>
        <v>2.75</v>
      </c>
    </row>
    <row r="9" spans="1:17">
      <c r="A9" t="s">
        <v>222</v>
      </c>
      <c r="B9" t="s">
        <v>225</v>
      </c>
      <c r="C9" t="s">
        <v>226</v>
      </c>
      <c r="H9" s="73">
        <v>1075.3</v>
      </c>
      <c r="I9" s="87">
        <v>0</v>
      </c>
      <c r="J9" s="87">
        <v>0</v>
      </c>
      <c r="K9" s="81" t="s">
        <v>232</v>
      </c>
      <c r="L9" s="81">
        <f t="shared" si="1"/>
        <v>2.75</v>
      </c>
      <c r="M9" s="81">
        <f t="shared" si="1"/>
        <v>2.75</v>
      </c>
    </row>
    <row r="10" spans="1:17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 t="shared" si="1"/>
        <v>2.75</v>
      </c>
      <c r="M10" s="81">
        <f t="shared" si="1"/>
        <v>2.75</v>
      </c>
    </row>
    <row r="11" spans="1:17">
      <c r="H11" s="73">
        <v>107527</v>
      </c>
      <c r="I11" s="87">
        <v>0</v>
      </c>
      <c r="J11" s="87">
        <v>0</v>
      </c>
      <c r="K11" s="81" t="s">
        <v>234</v>
      </c>
      <c r="L11" s="81">
        <f t="shared" si="1"/>
        <v>2.75</v>
      </c>
      <c r="M11" s="81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3"/>
  <sheetViews>
    <sheetView workbookViewId="0">
      <selection activeCell="Q16" sqref="Q16"/>
    </sheetView>
  </sheetViews>
  <sheetFormatPr defaultRowHeight="1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>
      <c r="A1" s="1" t="s">
        <v>221</v>
      </c>
      <c r="B1" s="88">
        <v>0</v>
      </c>
      <c r="C1" s="89" t="s">
        <v>213</v>
      </c>
      <c r="D1" s="77">
        <f>IF(C1="Ω",B1,IF(C1="kΩ",B1*1000,B1*1000000))</f>
        <v>0</v>
      </c>
      <c r="E1" s="77" t="s">
        <v>214</v>
      </c>
      <c r="H1" s="112" t="s">
        <v>228</v>
      </c>
      <c r="I1" s="115" t="s">
        <v>221</v>
      </c>
      <c r="J1" s="116"/>
      <c r="K1" s="109" t="s">
        <v>239</v>
      </c>
      <c r="L1" s="114" t="s">
        <v>251</v>
      </c>
      <c r="M1" s="114"/>
      <c r="N1" s="114" t="s">
        <v>246</v>
      </c>
      <c r="O1" s="114"/>
    </row>
    <row r="2" spans="1:21">
      <c r="A2" s="1" t="s">
        <v>215</v>
      </c>
      <c r="B2" s="88">
        <v>0</v>
      </c>
      <c r="C2" s="89" t="s">
        <v>213</v>
      </c>
      <c r="D2" s="77">
        <f t="shared" ref="D2:D4" si="0">IF(C2="Ω",B2,IF(C2="kΩ",B2*1000,B2*1000000))</f>
        <v>0</v>
      </c>
      <c r="E2" s="77" t="s">
        <v>214</v>
      </c>
      <c r="H2" s="113"/>
      <c r="I2" s="80" t="s">
        <v>237</v>
      </c>
      <c r="J2" s="80" t="s">
        <v>238</v>
      </c>
      <c r="K2" s="110"/>
      <c r="L2" s="80" t="s">
        <v>244</v>
      </c>
      <c r="M2" s="80" t="s">
        <v>245</v>
      </c>
      <c r="N2" s="80" t="s">
        <v>244</v>
      </c>
      <c r="O2" s="80" t="s">
        <v>245</v>
      </c>
    </row>
    <row r="3" spans="1:21">
      <c r="A3" s="1" t="s">
        <v>247</v>
      </c>
      <c r="B3" s="92">
        <v>0.7</v>
      </c>
      <c r="C3" s="93" t="s">
        <v>213</v>
      </c>
      <c r="D3" s="77">
        <f t="shared" si="0"/>
        <v>700</v>
      </c>
      <c r="E3" s="77" t="s">
        <v>214</v>
      </c>
      <c r="H3" s="80" t="s">
        <v>227</v>
      </c>
      <c r="I3" s="115" t="s">
        <v>229</v>
      </c>
      <c r="J3" s="116"/>
      <c r="K3" s="111"/>
      <c r="L3" s="115" t="s">
        <v>219</v>
      </c>
      <c r="M3" s="117"/>
      <c r="N3" s="117"/>
      <c r="O3" s="116"/>
      <c r="T3" t="s">
        <v>235</v>
      </c>
    </row>
    <row r="4" spans="1:21">
      <c r="A4" s="1" t="s">
        <v>248</v>
      </c>
      <c r="B4" s="92">
        <v>15</v>
      </c>
      <c r="C4" s="93" t="s">
        <v>213</v>
      </c>
      <c r="D4" s="77">
        <f t="shared" si="0"/>
        <v>15000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90">
        <f>'Light sensor #2'!V_in*'Light sensor #2'!R_3/(I4*1000+'Light sensor #2'!R_3)</f>
        <v>4.613541042540443E-3</v>
      </c>
      <c r="M4" s="90">
        <f>'Light sensor #2'!V_in*'Light sensor #2'!R_4/(I4*1000+'Light sensor #2'!R_4)</f>
        <v>9.6116504854368928E-2</v>
      </c>
      <c r="N4" s="90">
        <f>'Light sensor #2'!V_in*'Light sensor #2'!R_3/(J4*1000+'Light sensor #2'!R_3)</f>
        <v>4.613541042540443E-3</v>
      </c>
      <c r="O4" s="90">
        <f>'Light sensor #2'!V_in*'Light sensor #2'!R_4/(J4*1000+'Light sensor #2'!R_4)</f>
        <v>9.6116504854368928E-2</v>
      </c>
      <c r="T4" t="s">
        <v>236</v>
      </c>
    </row>
    <row r="5" spans="1:21" ht="18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90">
        <f>'Light sensor #2'!V_in*'Light sensor #2'!R_3/(I5*1000+'Light sensor #2'!R_3)</f>
        <v>4.613541042540443E-3</v>
      </c>
      <c r="M5" s="90">
        <f>'Light sensor #2'!V_in*'Light sensor #2'!R_4/(I5*1000+'Light sensor #2'!R_4)</f>
        <v>9.6116504854368928E-2</v>
      </c>
      <c r="N5" s="90">
        <f>'Light sensor #2'!V_in*'Light sensor #2'!R_3/(J5*1000+'Light sensor #2'!R_3)</f>
        <v>4.613541042540443E-3</v>
      </c>
      <c r="O5" s="90">
        <f>'Light sensor #2'!V_in*'Light sensor #2'!R_4/(J5*1000+'Light sensor #2'!R_4)</f>
        <v>9.6116504854368928E-2</v>
      </c>
    </row>
    <row r="6" spans="1:21">
      <c r="H6" s="73">
        <v>10.75</v>
      </c>
      <c r="I6" s="83">
        <f>(16+33)/2</f>
        <v>24.5</v>
      </c>
      <c r="J6" s="83">
        <v>48</v>
      </c>
      <c r="K6" s="81" t="s">
        <v>230</v>
      </c>
      <c r="L6" s="90">
        <f>'Light sensor #2'!V_in*'Light sensor #2'!R_3/(I6*1000+'Light sensor #2'!R_3)</f>
        <v>9.166666666666666E-2</v>
      </c>
      <c r="M6" s="90">
        <f>'Light sensor #2'!V_in*'Light sensor #2'!R_4/(I6*1000+'Light sensor #2'!R_4)</f>
        <v>1.2531645569620253</v>
      </c>
      <c r="N6" s="90">
        <f>'Light sensor #2'!V_in*'Light sensor #2'!R_3/(J6*1000+'Light sensor #2'!R_3)</f>
        <v>4.7433264887063654E-2</v>
      </c>
      <c r="O6" s="90">
        <f>'Light sensor #2'!V_in*'Light sensor #2'!R_4/(J6*1000+'Light sensor #2'!R_4)</f>
        <v>0.7857142857142857</v>
      </c>
      <c r="T6" s="84" t="s">
        <v>242</v>
      </c>
      <c r="U6" s="85"/>
    </row>
    <row r="7" spans="1:21" ht="18">
      <c r="A7" s="1" t="s">
        <v>220</v>
      </c>
      <c r="B7" s="79" t="e">
        <f>((R_2/(R_1+R_2))-(R_4/(R_3+R_4)))*V_in</f>
        <v>#DIV/0!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90">
        <f>'Light sensor #2'!V_in*'Light sensor #2'!R_3/(I7*1000+'Light sensor #2'!R_3)</f>
        <v>0.21588785046728973</v>
      </c>
      <c r="M7" s="90">
        <f>'Light sensor #2'!V_in*'Light sensor #2'!R_4/(I7*1000+'Light sensor #2'!R_4)</f>
        <v>1.98</v>
      </c>
      <c r="N7" s="90">
        <f>'Light sensor #2'!V_in*'Light sensor #2'!R_3/(J7*1000+'Light sensor #2'!R_3)</f>
        <v>9.352226720647773E-2</v>
      </c>
      <c r="O7" s="90">
        <f>'Light sensor #2'!V_in*'Light sensor #2'!R_4/(J7*1000+'Light sensor #2'!R_4)</f>
        <v>1.2692307692307692</v>
      </c>
      <c r="T7" s="86" t="s">
        <v>243</v>
      </c>
      <c r="U7" s="86"/>
    </row>
    <row r="8" spans="1:21">
      <c r="H8" s="73">
        <v>107.53</v>
      </c>
      <c r="I8" s="83">
        <v>5</v>
      </c>
      <c r="J8" s="87">
        <v>2</v>
      </c>
      <c r="K8" s="81" t="s">
        <v>231</v>
      </c>
      <c r="L8" s="90">
        <f>'Light sensor #2'!V_in*'Light sensor #2'!R_3/(I8*1000+'Light sensor #2'!R_3)</f>
        <v>0.40526315789473683</v>
      </c>
      <c r="M8" s="90">
        <f>'Light sensor #2'!V_in*'Light sensor #2'!R_4/(I8*1000+'Light sensor #2'!R_4)</f>
        <v>2.4750000000000001</v>
      </c>
      <c r="N8" s="91">
        <f>'Light sensor #2'!V_in*'Light sensor #2'!R_3/(J8*1000+'Light sensor #2'!R_3)</f>
        <v>0.85555555555555551</v>
      </c>
      <c r="O8" s="91">
        <f>'Light sensor #2'!V_in*'Light sensor #2'!R_4/(J8*1000+'Light sensor #2'!R_4)</f>
        <v>2.9117647058823528</v>
      </c>
    </row>
    <row r="9" spans="1:21">
      <c r="A9" t="s">
        <v>222</v>
      </c>
      <c r="B9" t="s">
        <v>225</v>
      </c>
      <c r="C9" t="s">
        <v>226</v>
      </c>
      <c r="H9" s="73">
        <v>1075.3</v>
      </c>
      <c r="I9" s="87">
        <v>1</v>
      </c>
      <c r="J9" s="87">
        <v>1</v>
      </c>
      <c r="K9" s="81" t="s">
        <v>232</v>
      </c>
      <c r="L9" s="81">
        <f>'Light sensor #2'!V_in*'Light sensor #2'!R_3/(I9*1000+'Light sensor #2'!R_3)</f>
        <v>1.3588235294117648</v>
      </c>
      <c r="M9" s="81">
        <f>'Light sensor #2'!V_in*'Light sensor #2'!R_4/(I9*1000+'Light sensor #2'!R_4)</f>
        <v>3.09375</v>
      </c>
      <c r="N9" s="91">
        <f>'Light sensor #2'!V_in*'Light sensor #2'!R_3/(J9*1000+'Light sensor #2'!R_3)</f>
        <v>1.3588235294117648</v>
      </c>
      <c r="O9" s="91">
        <f>'Light sensor #2'!V_in*'Light sensor #2'!R_4/(J9*1000+'Light sensor #2'!R_4)</f>
        <v>3.09375</v>
      </c>
    </row>
    <row r="10" spans="1:21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>'Light sensor #2'!V_in*'Light sensor #2'!R_3/(I10*1000+'Light sensor #2'!R_3)</f>
        <v>3.3</v>
      </c>
      <c r="M10" s="81">
        <f>'Light sensor #2'!V_in*'Light sensor #2'!R_4/(I10*1000+'Light sensor #2'!R_4)</f>
        <v>3.3</v>
      </c>
      <c r="N10" s="91">
        <f>'Light sensor #2'!V_in*'Light sensor #2'!R_3/(J10*1000+'Light sensor #2'!R_3)</f>
        <v>3.3</v>
      </c>
      <c r="O10" s="91">
        <f>'Light sensor #2'!V_in*'Light sensor #2'!R_4/(J10*1000+'Light sensor #2'!R_4)</f>
        <v>3.3</v>
      </c>
    </row>
    <row r="11" spans="1:21">
      <c r="H11" s="73">
        <v>107527</v>
      </c>
      <c r="I11" s="87">
        <v>0</v>
      </c>
      <c r="J11" s="87">
        <v>0</v>
      </c>
      <c r="K11" s="81" t="s">
        <v>234</v>
      </c>
      <c r="L11" s="81">
        <f>'Light sensor #2'!V_in*'Light sensor #2'!R_3/(I11*1000+'Light sensor #2'!R_3)</f>
        <v>3.3</v>
      </c>
      <c r="M11" s="81">
        <f>'Light sensor #2'!V_in*'Light sensor #2'!R_4/(I11*1000+'Light sensor #2'!R_4)</f>
        <v>3.3</v>
      </c>
      <c r="N11" s="91">
        <f>'Light sensor #2'!V_in*'Light sensor #2'!R_3/(J11*1000+'Light sensor #2'!R_3)</f>
        <v>3.3</v>
      </c>
      <c r="O11" s="91">
        <f>'Light sensor #2'!V_in*'Light sensor #2'!R_4/(J11*1000+'Light sensor #2'!R_4)</f>
        <v>3.3</v>
      </c>
    </row>
    <row r="12" spans="1:21">
      <c r="L12" s="97" t="s">
        <v>252</v>
      </c>
      <c r="M12" s="94" t="s">
        <v>249</v>
      </c>
    </row>
    <row r="13" spans="1:21">
      <c r="N13" s="96" t="s">
        <v>252</v>
      </c>
      <c r="O13" s="95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3:A36"/>
  <sheetViews>
    <sheetView topLeftCell="A19" zoomScale="70" zoomScaleNormal="70" workbookViewId="0">
      <selection activeCell="AE16" sqref="AE16"/>
    </sheetView>
  </sheetViews>
  <sheetFormatPr defaultRowHeight="15"/>
  <sheetData>
    <row r="13" spans="1:1">
      <c r="A13" t="s">
        <v>162</v>
      </c>
    </row>
    <row r="25" spans="1:1">
      <c r="A25" t="s">
        <v>163</v>
      </c>
    </row>
    <row r="36" spans="1:1">
      <c r="A36" t="s">
        <v>164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F3" sqref="F3"/>
    </sheetView>
  </sheetViews>
  <sheetFormatPr defaultRowHeight="1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>
      <c r="A1" s="36" t="s">
        <v>99</v>
      </c>
      <c r="B1" s="39">
        <v>1</v>
      </c>
      <c r="C1" s="45" t="s">
        <v>86</v>
      </c>
      <c r="D1" s="44">
        <f>B1*10^3</f>
        <v>1000</v>
      </c>
      <c r="E1" s="44" t="s">
        <v>85</v>
      </c>
      <c r="F1" s="43">
        <f>D1*10^3</f>
        <v>1000000</v>
      </c>
      <c r="G1" s="43" t="s">
        <v>84</v>
      </c>
      <c r="H1" s="42">
        <f>D1*10^6</f>
        <v>1000000000</v>
      </c>
      <c r="I1" s="42" t="s">
        <v>83</v>
      </c>
      <c r="S1" t="s">
        <v>86</v>
      </c>
    </row>
    <row r="2" spans="1:19">
      <c r="A2" s="36" t="s">
        <v>98</v>
      </c>
      <c r="B2" s="45">
        <f>1/B1</f>
        <v>1</v>
      </c>
      <c r="C2" s="45" t="s">
        <v>93</v>
      </c>
      <c r="D2" s="44">
        <f>B2/10^3</f>
        <v>1E-3</v>
      </c>
      <c r="E2" s="44" t="s">
        <v>92</v>
      </c>
      <c r="F2" s="43">
        <f>B2/10^6</f>
        <v>9.9999999999999995E-7</v>
      </c>
      <c r="G2" s="43" t="s">
        <v>91</v>
      </c>
      <c r="H2" s="42">
        <f>F2/10^3</f>
        <v>9.9999999999999986E-10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>
      <c r="A3" s="36" t="s">
        <v>94</v>
      </c>
      <c r="B3" s="41">
        <f>(F3*10^6)</f>
        <v>13333333</v>
      </c>
      <c r="C3" s="41" t="s">
        <v>93</v>
      </c>
      <c r="D3" s="40">
        <f>B3/10^3</f>
        <v>13333.333000000001</v>
      </c>
      <c r="E3" s="40" t="s">
        <v>92</v>
      </c>
      <c r="F3" s="39">
        <f>13333333/1000000</f>
        <v>13.333333</v>
      </c>
      <c r="G3" s="38" t="s">
        <v>91</v>
      </c>
      <c r="H3" s="37">
        <f>F3/10^3</f>
        <v>1.3333332999999999E-2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>
      <c r="A4" s="36" t="s">
        <v>87</v>
      </c>
      <c r="B4" s="35">
        <f>1/B3</f>
        <v>7.5000001875000043E-8</v>
      </c>
      <c r="C4" s="35" t="s">
        <v>86</v>
      </c>
      <c r="D4" s="34">
        <f>B4*10^3</f>
        <v>7.500000187500004E-5</v>
      </c>
      <c r="E4" s="34" t="s">
        <v>85</v>
      </c>
      <c r="F4" s="33">
        <f>D4*10^3</f>
        <v>7.5000001875000041E-2</v>
      </c>
      <c r="G4" s="33" t="s">
        <v>84</v>
      </c>
      <c r="H4" s="32">
        <f>B4*10^9</f>
        <v>75.000001875000038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>
      <c r="H5">
        <f>1/B3*10^9</f>
        <v>75.000001875000038</v>
      </c>
    </row>
    <row r="6" spans="1:19">
      <c r="A6" s="30" t="s">
        <v>80</v>
      </c>
      <c r="B6" s="29">
        <f>(H1/H4)-1</f>
        <v>13333332.000000002</v>
      </c>
      <c r="D6" t="s">
        <v>168</v>
      </c>
      <c r="E6">
        <f>E7*1000/E8</f>
        <v>312.5</v>
      </c>
    </row>
    <row r="7" spans="1:19">
      <c r="A7" s="30" t="s">
        <v>78</v>
      </c>
      <c r="B7" s="29" t="str">
        <f>DEC2HEX(B6)</f>
        <v>CB7354</v>
      </c>
      <c r="C7" s="67"/>
      <c r="D7" t="s">
        <v>169</v>
      </c>
      <c r="E7">
        <v>5000</v>
      </c>
      <c r="H7" s="28"/>
    </row>
    <row r="8" spans="1:19">
      <c r="D8" t="s">
        <v>170</v>
      </c>
      <c r="E8">
        <v>16000</v>
      </c>
    </row>
    <row r="9" spans="1:19">
      <c r="A9" s="27" t="s">
        <v>75</v>
      </c>
    </row>
    <row r="12" spans="1:19" ht="15.75">
      <c r="A12" s="26" t="s">
        <v>74</v>
      </c>
    </row>
    <row r="13" spans="1:19" ht="15.75">
      <c r="A13" s="26" t="s">
        <v>73</v>
      </c>
    </row>
    <row r="18" spans="1:9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>
      <c r="E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5"/>
  <sheetViews>
    <sheetView topLeftCell="A4" zoomScale="145" zoomScaleNormal="145" workbookViewId="0">
      <selection activeCell="E13" sqref="E13"/>
    </sheetView>
  </sheetViews>
  <sheetFormatPr defaultRowHeight="1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>
      <c r="B4" s="52"/>
      <c r="C4" s="52"/>
      <c r="D4" s="52"/>
      <c r="E4" s="52"/>
      <c r="F4" s="52"/>
    </row>
    <row r="5" spans="1:16" ht="15" customHeight="1">
      <c r="A5" s="118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20" t="s">
        <v>197</v>
      </c>
      <c r="J5" s="120"/>
      <c r="K5" s="120"/>
      <c r="L5" s="120"/>
      <c r="M5" s="120"/>
      <c r="N5" s="120"/>
      <c r="O5" s="120"/>
      <c r="P5" s="120"/>
    </row>
    <row r="6" spans="1:16">
      <c r="A6" s="118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20"/>
      <c r="J6" s="120"/>
      <c r="K6" s="120"/>
      <c r="L6" s="120"/>
      <c r="M6" s="120"/>
      <c r="N6" s="120"/>
      <c r="O6" s="120"/>
      <c r="P6" s="120"/>
    </row>
    <row r="7" spans="1:16">
      <c r="B7" s="52"/>
      <c r="C7" s="52"/>
      <c r="D7" s="52"/>
      <c r="E7" s="52"/>
      <c r="F7" s="52"/>
      <c r="I7" s="120"/>
      <c r="J7" s="120"/>
      <c r="K7" s="120"/>
      <c r="L7" s="120"/>
      <c r="M7" s="120"/>
      <c r="N7" s="120"/>
      <c r="O7" s="120"/>
      <c r="P7" s="120"/>
    </row>
    <row r="8" spans="1:16">
      <c r="A8" s="119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20"/>
      <c r="J8" s="120"/>
      <c r="K8" s="120"/>
      <c r="L8" s="120"/>
      <c r="M8" s="120"/>
      <c r="N8" s="120"/>
      <c r="O8" s="120"/>
      <c r="P8" s="120"/>
    </row>
    <row r="9" spans="1:16">
      <c r="A9" s="119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20"/>
      <c r="J9" s="120"/>
      <c r="K9" s="120"/>
      <c r="L9" s="120"/>
      <c r="M9" s="120"/>
      <c r="N9" s="120"/>
      <c r="O9" s="120"/>
      <c r="P9" s="120"/>
    </row>
    <row r="10" spans="1:16">
      <c r="A10" s="119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20"/>
      <c r="J10" s="120"/>
      <c r="K10" s="120"/>
      <c r="L10" s="120"/>
      <c r="M10" s="120"/>
      <c r="N10" s="120"/>
      <c r="O10" s="120"/>
      <c r="P10" s="120"/>
    </row>
    <row r="11" spans="1:16">
      <c r="A11" s="119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20"/>
      <c r="J11" s="120"/>
      <c r="K11" s="120"/>
      <c r="L11" s="120"/>
      <c r="M11" s="120"/>
      <c r="N11" s="120"/>
      <c r="O11" s="120"/>
      <c r="P11" s="120"/>
    </row>
    <row r="12" spans="1:16">
      <c r="B12" s="52"/>
      <c r="C12" s="52"/>
      <c r="D12" s="52"/>
      <c r="E12" s="52"/>
      <c r="F12" s="52"/>
      <c r="I12" s="120"/>
      <c r="J12" s="120"/>
      <c r="K12" s="120"/>
      <c r="L12" s="120"/>
      <c r="M12" s="120"/>
      <c r="N12" s="120"/>
      <c r="O12" s="120"/>
      <c r="P12" s="120"/>
    </row>
    <row r="13" spans="1:16">
      <c r="A13" s="118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20"/>
      <c r="J13" s="120"/>
      <c r="K13" s="120"/>
      <c r="L13" s="120"/>
      <c r="M13" s="120"/>
      <c r="N13" s="120"/>
      <c r="O13" s="120"/>
      <c r="P13" s="120"/>
    </row>
    <row r="14" spans="1:16">
      <c r="A14" s="118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20"/>
      <c r="J14" s="120"/>
      <c r="K14" s="120"/>
      <c r="L14" s="120"/>
      <c r="M14" s="120"/>
      <c r="N14" s="120"/>
      <c r="O14" s="120"/>
      <c r="P14" s="120"/>
    </row>
    <row r="15" spans="1:16">
      <c r="A15" s="118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20"/>
      <c r="J15" s="120"/>
      <c r="K15" s="120"/>
      <c r="L15" s="120"/>
      <c r="M15" s="120"/>
      <c r="N15" s="120"/>
      <c r="O15" s="120"/>
      <c r="P15" s="120"/>
    </row>
    <row r="16" spans="1:16">
      <c r="A16" s="118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20"/>
      <c r="J16" s="120"/>
      <c r="K16" s="120"/>
      <c r="L16" s="120"/>
      <c r="M16" s="120"/>
      <c r="N16" s="120"/>
      <c r="O16" s="120"/>
      <c r="P16" s="120"/>
    </row>
    <row r="17" spans="1:16">
      <c r="A17" s="118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20"/>
      <c r="J17" s="120"/>
      <c r="K17" s="120"/>
      <c r="L17" s="120"/>
      <c r="M17" s="120"/>
      <c r="N17" s="120"/>
      <c r="O17" s="120"/>
      <c r="P17" s="120"/>
    </row>
    <row r="18" spans="1:16">
      <c r="A18" s="118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20"/>
      <c r="J18" s="120"/>
      <c r="K18" s="120"/>
      <c r="L18" s="120"/>
      <c r="M18" s="120"/>
      <c r="N18" s="120"/>
      <c r="O18" s="120"/>
      <c r="P18" s="120"/>
    </row>
    <row r="19" spans="1:16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>
      <c r="A20" s="54" t="s">
        <v>128</v>
      </c>
    </row>
    <row r="21" spans="1:16">
      <c r="A21" s="55" t="s">
        <v>129</v>
      </c>
    </row>
    <row r="22" spans="1:16">
      <c r="A22" s="56" t="s">
        <v>130</v>
      </c>
    </row>
    <row r="24" spans="1:16">
      <c r="A24" t="s">
        <v>132</v>
      </c>
      <c r="B24" s="57" t="s">
        <v>131</v>
      </c>
    </row>
    <row r="25" spans="1:16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To Do!!!</vt:lpstr>
      <vt:lpstr>Sys setup</vt:lpstr>
      <vt:lpstr>Pin Layout</vt:lpstr>
      <vt:lpstr>I2C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2017-01-03T20:18:57Z</dcterms:modified>
</cp:coreProperties>
</file>