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IFERROR(__xludf.DUMMYFUNCTION("GOOGLEFINANCE(""SPSITE"", ""price"", DATE(2006,1,1), DATE(2020,9,19), ""DAILY"")
"),"Date")</f>
        <v>Date</v>
      </c>
      <c r="B1" s="2" t="str">
        <f>IFERROR(__xludf.DUMMYFUNCTION("""COMPUTED_VALUE"""),"Close")</f>
        <v>Close</v>
      </c>
    </row>
    <row r="2">
      <c r="A2" s="3">
        <f>IFERROR(__xludf.DUMMYFUNCTION("""COMPUTED_VALUE"""),38877.666666666664)</f>
        <v>38877.66667</v>
      </c>
      <c r="B2" s="2">
        <f>IFERROR(__xludf.DUMMYFUNCTION("""COMPUTED_VALUE"""),360.04)</f>
        <v>360.04</v>
      </c>
    </row>
    <row r="3">
      <c r="A3" s="3">
        <f>IFERROR(__xludf.DUMMYFUNCTION("""COMPUTED_VALUE"""),38880.666666666664)</f>
        <v>38880.66667</v>
      </c>
      <c r="B3" s="2">
        <f>IFERROR(__xludf.DUMMYFUNCTION("""COMPUTED_VALUE"""),347.53)</f>
        <v>347.53</v>
      </c>
    </row>
    <row r="4">
      <c r="A4" s="3">
        <f>IFERROR(__xludf.DUMMYFUNCTION("""COMPUTED_VALUE"""),38881.666666666664)</f>
        <v>38881.66667</v>
      </c>
      <c r="B4" s="2">
        <f>IFERROR(__xludf.DUMMYFUNCTION("""COMPUTED_VALUE"""),344.01)</f>
        <v>344.01</v>
      </c>
    </row>
    <row r="5">
      <c r="A5" s="3">
        <f>IFERROR(__xludf.DUMMYFUNCTION("""COMPUTED_VALUE"""),38882.666666666664)</f>
        <v>38882.66667</v>
      </c>
      <c r="B5" s="2">
        <f>IFERROR(__xludf.DUMMYFUNCTION("""COMPUTED_VALUE"""),369.23)</f>
        <v>369.23</v>
      </c>
    </row>
    <row r="6">
      <c r="A6" s="3">
        <f>IFERROR(__xludf.DUMMYFUNCTION("""COMPUTED_VALUE"""),38883.666666666664)</f>
        <v>38883.66667</v>
      </c>
      <c r="B6" s="2">
        <f>IFERROR(__xludf.DUMMYFUNCTION("""COMPUTED_VALUE"""),381.92)</f>
        <v>381.92</v>
      </c>
    </row>
    <row r="7">
      <c r="A7" s="3">
        <f>IFERROR(__xludf.DUMMYFUNCTION("""COMPUTED_VALUE"""),38884.666666666664)</f>
        <v>38884.66667</v>
      </c>
      <c r="B7" s="2">
        <f>IFERROR(__xludf.DUMMYFUNCTION("""COMPUTED_VALUE"""),378.97)</f>
        <v>378.97</v>
      </c>
    </row>
    <row r="8">
      <c r="A8" s="3">
        <f>IFERROR(__xludf.DUMMYFUNCTION("""COMPUTED_VALUE"""),38887.666666666664)</f>
        <v>38887.66667</v>
      </c>
      <c r="B8" s="2">
        <f>IFERROR(__xludf.DUMMYFUNCTION("""COMPUTED_VALUE"""),373.37)</f>
        <v>373.37</v>
      </c>
    </row>
    <row r="9">
      <c r="A9" s="3">
        <f>IFERROR(__xludf.DUMMYFUNCTION("""COMPUTED_VALUE"""),38888.666666666664)</f>
        <v>38888.66667</v>
      </c>
      <c r="B9" s="2">
        <f>IFERROR(__xludf.DUMMYFUNCTION("""COMPUTED_VALUE"""),374.91)</f>
        <v>374.91</v>
      </c>
    </row>
    <row r="10">
      <c r="A10" s="3">
        <f>IFERROR(__xludf.DUMMYFUNCTION("""COMPUTED_VALUE"""),38889.666666666664)</f>
        <v>38889.66667</v>
      </c>
      <c r="B10" s="2">
        <f>IFERROR(__xludf.DUMMYFUNCTION("""COMPUTED_VALUE"""),381.33)</f>
        <v>381.33</v>
      </c>
    </row>
    <row r="11">
      <c r="A11" s="3">
        <f>IFERROR(__xludf.DUMMYFUNCTION("""COMPUTED_VALUE"""),38890.666666666664)</f>
        <v>38890.66667</v>
      </c>
      <c r="B11" s="2">
        <f>IFERROR(__xludf.DUMMYFUNCTION("""COMPUTED_VALUE"""),377.25)</f>
        <v>377.25</v>
      </c>
    </row>
    <row r="12">
      <c r="A12" s="3">
        <f>IFERROR(__xludf.DUMMYFUNCTION("""COMPUTED_VALUE"""),38891.666666666664)</f>
        <v>38891.66667</v>
      </c>
      <c r="B12" s="2">
        <f>IFERROR(__xludf.DUMMYFUNCTION("""COMPUTED_VALUE"""),377.94)</f>
        <v>377.94</v>
      </c>
    </row>
    <row r="13">
      <c r="A13" s="3">
        <f>IFERROR(__xludf.DUMMYFUNCTION("""COMPUTED_VALUE"""),38894.666666666664)</f>
        <v>38894.66667</v>
      </c>
      <c r="B13" s="2">
        <f>IFERROR(__xludf.DUMMYFUNCTION("""COMPUTED_VALUE"""),378.08)</f>
        <v>378.08</v>
      </c>
    </row>
    <row r="14">
      <c r="A14" s="3">
        <f>IFERROR(__xludf.DUMMYFUNCTION("""COMPUTED_VALUE"""),38895.666666666664)</f>
        <v>38895.66667</v>
      </c>
      <c r="B14" s="2">
        <f>IFERROR(__xludf.DUMMYFUNCTION("""COMPUTED_VALUE"""),369.52)</f>
        <v>369.52</v>
      </c>
    </row>
    <row r="15">
      <c r="A15" s="3">
        <f>IFERROR(__xludf.DUMMYFUNCTION("""COMPUTED_VALUE"""),38896.666666666664)</f>
        <v>38896.66667</v>
      </c>
      <c r="B15" s="2">
        <f>IFERROR(__xludf.DUMMYFUNCTION("""COMPUTED_VALUE"""),370.94)</f>
        <v>370.94</v>
      </c>
    </row>
    <row r="16">
      <c r="A16" s="3">
        <f>IFERROR(__xludf.DUMMYFUNCTION("""COMPUTED_VALUE"""),38897.666666666664)</f>
        <v>38897.66667</v>
      </c>
      <c r="B16" s="2">
        <f>IFERROR(__xludf.DUMMYFUNCTION("""COMPUTED_VALUE"""),370.94)</f>
        <v>370.94</v>
      </c>
    </row>
    <row r="17">
      <c r="A17" s="3">
        <f>IFERROR(__xludf.DUMMYFUNCTION("""COMPUTED_VALUE"""),38898.666666666664)</f>
        <v>38898.66667</v>
      </c>
      <c r="B17" s="2">
        <f>IFERROR(__xludf.DUMMYFUNCTION("""COMPUTED_VALUE"""),387.45)</f>
        <v>387.45</v>
      </c>
    </row>
    <row r="18">
      <c r="A18" s="3">
        <f>IFERROR(__xludf.DUMMYFUNCTION("""COMPUTED_VALUE"""),38901.666666666664)</f>
        <v>38901.66667</v>
      </c>
      <c r="B18" s="2">
        <f>IFERROR(__xludf.DUMMYFUNCTION("""COMPUTED_VALUE"""),389.0)</f>
        <v>389</v>
      </c>
    </row>
    <row r="19">
      <c r="A19" s="3">
        <f>IFERROR(__xludf.DUMMYFUNCTION("""COMPUTED_VALUE"""),38903.666666666664)</f>
        <v>38903.66667</v>
      </c>
      <c r="B19" s="2">
        <f>IFERROR(__xludf.DUMMYFUNCTION("""COMPUTED_VALUE"""),381.44)</f>
        <v>381.44</v>
      </c>
    </row>
    <row r="20">
      <c r="A20" s="3">
        <f>IFERROR(__xludf.DUMMYFUNCTION("""COMPUTED_VALUE"""),38904.666666666664)</f>
        <v>38904.66667</v>
      </c>
      <c r="B20" s="2">
        <f>IFERROR(__xludf.DUMMYFUNCTION("""COMPUTED_VALUE"""),384.13)</f>
        <v>384.13</v>
      </c>
    </row>
    <row r="21">
      <c r="A21" s="3">
        <f>IFERROR(__xludf.DUMMYFUNCTION("""COMPUTED_VALUE"""),38905.666666666664)</f>
        <v>38905.66667</v>
      </c>
      <c r="B21" s="2">
        <f>IFERROR(__xludf.DUMMYFUNCTION("""COMPUTED_VALUE"""),376.54)</f>
        <v>376.54</v>
      </c>
    </row>
    <row r="22">
      <c r="A22" s="3">
        <f>IFERROR(__xludf.DUMMYFUNCTION("""COMPUTED_VALUE"""),38908.666666666664)</f>
        <v>38908.66667</v>
      </c>
      <c r="B22" s="2">
        <f>IFERROR(__xludf.DUMMYFUNCTION("""COMPUTED_VALUE"""),369.79)</f>
        <v>369.79</v>
      </c>
    </row>
    <row r="23">
      <c r="A23" s="3">
        <f>IFERROR(__xludf.DUMMYFUNCTION("""COMPUTED_VALUE"""),38909.666666666664)</f>
        <v>38909.66667</v>
      </c>
      <c r="B23" s="2">
        <f>IFERROR(__xludf.DUMMYFUNCTION("""COMPUTED_VALUE"""),368.3)</f>
        <v>368.3</v>
      </c>
    </row>
    <row r="24">
      <c r="A24" s="3">
        <f>IFERROR(__xludf.DUMMYFUNCTION("""COMPUTED_VALUE"""),38910.666666666664)</f>
        <v>38910.66667</v>
      </c>
      <c r="B24" s="2">
        <f>IFERROR(__xludf.DUMMYFUNCTION("""COMPUTED_VALUE"""),363.26)</f>
        <v>363.26</v>
      </c>
    </row>
    <row r="25">
      <c r="A25" s="3">
        <f>IFERROR(__xludf.DUMMYFUNCTION("""COMPUTED_VALUE"""),38911.666666666664)</f>
        <v>38911.66667</v>
      </c>
      <c r="B25" s="2">
        <f>IFERROR(__xludf.DUMMYFUNCTION("""COMPUTED_VALUE"""),356.52)</f>
        <v>356.52</v>
      </c>
    </row>
    <row r="26">
      <c r="A26" s="3">
        <f>IFERROR(__xludf.DUMMYFUNCTION("""COMPUTED_VALUE"""),38912.666666666664)</f>
        <v>38912.66667</v>
      </c>
      <c r="B26" s="2">
        <f>IFERROR(__xludf.DUMMYFUNCTION("""COMPUTED_VALUE"""),356.52)</f>
        <v>356.52</v>
      </c>
    </row>
    <row r="27">
      <c r="A27" s="3">
        <f>IFERROR(__xludf.DUMMYFUNCTION("""COMPUTED_VALUE"""),38915.666666666664)</f>
        <v>38915.66667</v>
      </c>
      <c r="B27" s="2">
        <f>IFERROR(__xludf.DUMMYFUNCTION("""COMPUTED_VALUE"""),354.35)</f>
        <v>354.35</v>
      </c>
    </row>
    <row r="28">
      <c r="A28" s="3">
        <f>IFERROR(__xludf.DUMMYFUNCTION("""COMPUTED_VALUE"""),38916.666666666664)</f>
        <v>38916.66667</v>
      </c>
      <c r="B28" s="2">
        <f>IFERROR(__xludf.DUMMYFUNCTION("""COMPUTED_VALUE"""),354.75)</f>
        <v>354.75</v>
      </c>
    </row>
    <row r="29">
      <c r="A29" s="3">
        <f>IFERROR(__xludf.DUMMYFUNCTION("""COMPUTED_VALUE"""),38917.666666666664)</f>
        <v>38917.66667</v>
      </c>
      <c r="B29" s="2">
        <f>IFERROR(__xludf.DUMMYFUNCTION("""COMPUTED_VALUE"""),360.3)</f>
        <v>360.3</v>
      </c>
    </row>
    <row r="30">
      <c r="A30" s="3">
        <f>IFERROR(__xludf.DUMMYFUNCTION("""COMPUTED_VALUE"""),38918.666666666664)</f>
        <v>38918.66667</v>
      </c>
      <c r="B30" s="2">
        <f>IFERROR(__xludf.DUMMYFUNCTION("""COMPUTED_VALUE"""),356.77)</f>
        <v>356.77</v>
      </c>
    </row>
    <row r="31">
      <c r="A31" s="3">
        <f>IFERROR(__xludf.DUMMYFUNCTION("""COMPUTED_VALUE"""),38919.666666666664)</f>
        <v>38919.66667</v>
      </c>
      <c r="B31" s="2">
        <f>IFERROR(__xludf.DUMMYFUNCTION("""COMPUTED_VALUE"""),349.11)</f>
        <v>349.11</v>
      </c>
    </row>
    <row r="32">
      <c r="A32" s="3">
        <f>IFERROR(__xludf.DUMMYFUNCTION("""COMPUTED_VALUE"""),38922.666666666664)</f>
        <v>38922.66667</v>
      </c>
      <c r="B32" s="2">
        <f>IFERROR(__xludf.DUMMYFUNCTION("""COMPUTED_VALUE"""),357.74)</f>
        <v>357.74</v>
      </c>
    </row>
    <row r="33">
      <c r="A33" s="3">
        <f>IFERROR(__xludf.DUMMYFUNCTION("""COMPUTED_VALUE"""),38923.666666666664)</f>
        <v>38923.66667</v>
      </c>
      <c r="B33" s="2">
        <f>IFERROR(__xludf.DUMMYFUNCTION("""COMPUTED_VALUE"""),358.57)</f>
        <v>358.57</v>
      </c>
    </row>
    <row r="34">
      <c r="A34" s="3">
        <f>IFERROR(__xludf.DUMMYFUNCTION("""COMPUTED_VALUE"""),38924.666666666664)</f>
        <v>38924.66667</v>
      </c>
      <c r="B34" s="2">
        <f>IFERROR(__xludf.DUMMYFUNCTION("""COMPUTED_VALUE"""),359.72)</f>
        <v>359.72</v>
      </c>
    </row>
    <row r="35">
      <c r="A35" s="3">
        <f>IFERROR(__xludf.DUMMYFUNCTION("""COMPUTED_VALUE"""),38925.666666666664)</f>
        <v>38925.66667</v>
      </c>
      <c r="B35" s="2">
        <f>IFERROR(__xludf.DUMMYFUNCTION("""COMPUTED_VALUE"""),355.13)</f>
        <v>355.13</v>
      </c>
    </row>
    <row r="36">
      <c r="A36" s="3">
        <f>IFERROR(__xludf.DUMMYFUNCTION("""COMPUTED_VALUE"""),38926.666666666664)</f>
        <v>38926.66667</v>
      </c>
      <c r="B36" s="2">
        <f>IFERROR(__xludf.DUMMYFUNCTION("""COMPUTED_VALUE"""),362.61)</f>
        <v>362.61</v>
      </c>
    </row>
    <row r="37">
      <c r="A37" s="3">
        <f>IFERROR(__xludf.DUMMYFUNCTION("""COMPUTED_VALUE"""),38929.666666666664)</f>
        <v>38929.66667</v>
      </c>
      <c r="B37" s="2">
        <f>IFERROR(__xludf.DUMMYFUNCTION("""COMPUTED_VALUE"""),362.71)</f>
        <v>362.71</v>
      </c>
    </row>
    <row r="38">
      <c r="A38" s="3">
        <f>IFERROR(__xludf.DUMMYFUNCTION("""COMPUTED_VALUE"""),38930.666666666664)</f>
        <v>38930.66667</v>
      </c>
      <c r="B38" s="2">
        <f>IFERROR(__xludf.DUMMYFUNCTION("""COMPUTED_VALUE"""),357.61)</f>
        <v>357.61</v>
      </c>
    </row>
    <row r="39">
      <c r="A39" s="3">
        <f>IFERROR(__xludf.DUMMYFUNCTION("""COMPUTED_VALUE"""),38931.666666666664)</f>
        <v>38931.66667</v>
      </c>
      <c r="B39" s="2">
        <f>IFERROR(__xludf.DUMMYFUNCTION("""COMPUTED_VALUE"""),360.44)</f>
        <v>360.44</v>
      </c>
    </row>
    <row r="40">
      <c r="A40" s="3">
        <f>IFERROR(__xludf.DUMMYFUNCTION("""COMPUTED_VALUE"""),38932.666666666664)</f>
        <v>38932.66667</v>
      </c>
      <c r="B40" s="2">
        <f>IFERROR(__xludf.DUMMYFUNCTION("""COMPUTED_VALUE"""),361.82)</f>
        <v>361.82</v>
      </c>
    </row>
    <row r="41">
      <c r="A41" s="3">
        <f>IFERROR(__xludf.DUMMYFUNCTION("""COMPUTED_VALUE"""),38933.666666666664)</f>
        <v>38933.66667</v>
      </c>
      <c r="B41" s="2">
        <f>IFERROR(__xludf.DUMMYFUNCTION("""COMPUTED_VALUE"""),359.91)</f>
        <v>359.91</v>
      </c>
    </row>
    <row r="42">
      <c r="A42" s="3">
        <f>IFERROR(__xludf.DUMMYFUNCTION("""COMPUTED_VALUE"""),38936.666666666664)</f>
        <v>38936.66667</v>
      </c>
      <c r="B42" s="2">
        <f>IFERROR(__xludf.DUMMYFUNCTION("""COMPUTED_VALUE"""),357.96)</f>
        <v>357.96</v>
      </c>
    </row>
    <row r="43">
      <c r="A43" s="3">
        <f>IFERROR(__xludf.DUMMYFUNCTION("""COMPUTED_VALUE"""),38937.666666666664)</f>
        <v>38937.66667</v>
      </c>
      <c r="B43" s="2">
        <f>IFERROR(__xludf.DUMMYFUNCTION("""COMPUTED_VALUE"""),355.49)</f>
        <v>355.49</v>
      </c>
    </row>
    <row r="44">
      <c r="A44" s="3">
        <f>IFERROR(__xludf.DUMMYFUNCTION("""COMPUTED_VALUE"""),38938.666666666664)</f>
        <v>38938.66667</v>
      </c>
      <c r="B44" s="2">
        <f>IFERROR(__xludf.DUMMYFUNCTION("""COMPUTED_VALUE"""),358.17)</f>
        <v>358.17</v>
      </c>
    </row>
    <row r="45">
      <c r="A45" s="3">
        <f>IFERROR(__xludf.DUMMYFUNCTION("""COMPUTED_VALUE"""),38939.666666666664)</f>
        <v>38939.66667</v>
      </c>
      <c r="B45" s="2">
        <f>IFERROR(__xludf.DUMMYFUNCTION("""COMPUTED_VALUE"""),360.06)</f>
        <v>360.06</v>
      </c>
    </row>
    <row r="46">
      <c r="A46" s="3">
        <f>IFERROR(__xludf.DUMMYFUNCTION("""COMPUTED_VALUE"""),38940.666666666664)</f>
        <v>38940.66667</v>
      </c>
      <c r="B46" s="2">
        <f>IFERROR(__xludf.DUMMYFUNCTION("""COMPUTED_VALUE"""),357.97)</f>
        <v>357.97</v>
      </c>
    </row>
    <row r="47">
      <c r="A47" s="3">
        <f>IFERROR(__xludf.DUMMYFUNCTION("""COMPUTED_VALUE"""),38943.666666666664)</f>
        <v>38943.66667</v>
      </c>
      <c r="B47" s="2">
        <f>IFERROR(__xludf.DUMMYFUNCTION("""COMPUTED_VALUE"""),359.34)</f>
        <v>359.34</v>
      </c>
    </row>
    <row r="48">
      <c r="A48" s="3">
        <f>IFERROR(__xludf.DUMMYFUNCTION("""COMPUTED_VALUE"""),38944.666666666664)</f>
        <v>38944.66667</v>
      </c>
      <c r="B48" s="2">
        <f>IFERROR(__xludf.DUMMYFUNCTION("""COMPUTED_VALUE"""),369.47)</f>
        <v>369.47</v>
      </c>
    </row>
    <row r="49">
      <c r="A49" s="3">
        <f>IFERROR(__xludf.DUMMYFUNCTION("""COMPUTED_VALUE"""),38945.666666666664)</f>
        <v>38945.66667</v>
      </c>
      <c r="B49" s="2">
        <f>IFERROR(__xludf.DUMMYFUNCTION("""COMPUTED_VALUE"""),377.97)</f>
        <v>377.97</v>
      </c>
    </row>
    <row r="50">
      <c r="A50" s="3">
        <f>IFERROR(__xludf.DUMMYFUNCTION("""COMPUTED_VALUE"""),38946.666666666664)</f>
        <v>38946.66667</v>
      </c>
      <c r="B50" s="2">
        <f>IFERROR(__xludf.DUMMYFUNCTION("""COMPUTED_VALUE"""),380.51)</f>
        <v>380.51</v>
      </c>
    </row>
    <row r="51">
      <c r="A51" s="3">
        <f>IFERROR(__xludf.DUMMYFUNCTION("""COMPUTED_VALUE"""),38947.666666666664)</f>
        <v>38947.66667</v>
      </c>
      <c r="B51" s="2">
        <f>IFERROR(__xludf.DUMMYFUNCTION("""COMPUTED_VALUE"""),381.92)</f>
        <v>381.92</v>
      </c>
    </row>
    <row r="52">
      <c r="A52" s="3">
        <f>IFERROR(__xludf.DUMMYFUNCTION("""COMPUTED_VALUE"""),38950.666666666664)</f>
        <v>38950.66667</v>
      </c>
      <c r="B52" s="2">
        <f>IFERROR(__xludf.DUMMYFUNCTION("""COMPUTED_VALUE"""),378.9)</f>
        <v>378.9</v>
      </c>
    </row>
    <row r="53">
      <c r="A53" s="3">
        <f>IFERROR(__xludf.DUMMYFUNCTION("""COMPUTED_VALUE"""),38951.666666666664)</f>
        <v>38951.66667</v>
      </c>
      <c r="B53" s="2">
        <f>IFERROR(__xludf.DUMMYFUNCTION("""COMPUTED_VALUE"""),380.22)</f>
        <v>380.22</v>
      </c>
    </row>
    <row r="54">
      <c r="A54" s="3">
        <f>IFERROR(__xludf.DUMMYFUNCTION("""COMPUTED_VALUE"""),38952.666666666664)</f>
        <v>38952.66667</v>
      </c>
      <c r="B54" s="2">
        <f>IFERROR(__xludf.DUMMYFUNCTION("""COMPUTED_VALUE"""),376.68)</f>
        <v>376.68</v>
      </c>
    </row>
    <row r="55">
      <c r="A55" s="3">
        <f>IFERROR(__xludf.DUMMYFUNCTION("""COMPUTED_VALUE"""),38953.666666666664)</f>
        <v>38953.66667</v>
      </c>
      <c r="B55" s="2">
        <f>IFERROR(__xludf.DUMMYFUNCTION("""COMPUTED_VALUE"""),378.17)</f>
        <v>378.17</v>
      </c>
    </row>
    <row r="56">
      <c r="A56" s="3">
        <f>IFERROR(__xludf.DUMMYFUNCTION("""COMPUTED_VALUE"""),38954.666666666664)</f>
        <v>38954.66667</v>
      </c>
      <c r="B56" s="2">
        <f>IFERROR(__xludf.DUMMYFUNCTION("""COMPUTED_VALUE"""),380.42)</f>
        <v>380.42</v>
      </c>
    </row>
    <row r="57">
      <c r="A57" s="3">
        <f>IFERROR(__xludf.DUMMYFUNCTION("""COMPUTED_VALUE"""),38957.666666666664)</f>
        <v>38957.66667</v>
      </c>
      <c r="B57" s="2">
        <f>IFERROR(__xludf.DUMMYFUNCTION("""COMPUTED_VALUE"""),383.47)</f>
        <v>383.47</v>
      </c>
    </row>
    <row r="58">
      <c r="A58" s="3">
        <f>IFERROR(__xludf.DUMMYFUNCTION("""COMPUTED_VALUE"""),38958.666666666664)</f>
        <v>38958.66667</v>
      </c>
      <c r="B58" s="2">
        <f>IFERROR(__xludf.DUMMYFUNCTION("""COMPUTED_VALUE"""),388.43)</f>
        <v>388.43</v>
      </c>
    </row>
    <row r="59">
      <c r="A59" s="3">
        <f>IFERROR(__xludf.DUMMYFUNCTION("""COMPUTED_VALUE"""),38959.666666666664)</f>
        <v>38959.66667</v>
      </c>
      <c r="B59" s="2">
        <f>IFERROR(__xludf.DUMMYFUNCTION("""COMPUTED_VALUE"""),389.84)</f>
        <v>389.84</v>
      </c>
    </row>
    <row r="60">
      <c r="A60" s="3">
        <f>IFERROR(__xludf.DUMMYFUNCTION("""COMPUTED_VALUE"""),38960.666666666664)</f>
        <v>38960.66667</v>
      </c>
      <c r="B60" s="2">
        <f>IFERROR(__xludf.DUMMYFUNCTION("""COMPUTED_VALUE"""),385.03)</f>
        <v>385.03</v>
      </c>
    </row>
    <row r="61">
      <c r="A61" s="3">
        <f>IFERROR(__xludf.DUMMYFUNCTION("""COMPUTED_VALUE"""),38961.666666666664)</f>
        <v>38961.66667</v>
      </c>
      <c r="B61" s="2">
        <f>IFERROR(__xludf.DUMMYFUNCTION("""COMPUTED_VALUE"""),385.82)</f>
        <v>385.82</v>
      </c>
    </row>
    <row r="62">
      <c r="A62" s="3">
        <f>IFERROR(__xludf.DUMMYFUNCTION("""COMPUTED_VALUE"""),38965.666666666664)</f>
        <v>38965.66667</v>
      </c>
      <c r="B62" s="2">
        <f>IFERROR(__xludf.DUMMYFUNCTION("""COMPUTED_VALUE"""),389.04)</f>
        <v>389.04</v>
      </c>
    </row>
    <row r="63">
      <c r="A63" s="3">
        <f>IFERROR(__xludf.DUMMYFUNCTION("""COMPUTED_VALUE"""),38966.666666666664)</f>
        <v>38966.66667</v>
      </c>
      <c r="B63" s="2">
        <f>IFERROR(__xludf.DUMMYFUNCTION("""COMPUTED_VALUE"""),380.95)</f>
        <v>380.95</v>
      </c>
    </row>
    <row r="64">
      <c r="A64" s="3">
        <f>IFERROR(__xludf.DUMMYFUNCTION("""COMPUTED_VALUE"""),38967.666666666664)</f>
        <v>38967.66667</v>
      </c>
      <c r="B64" s="2">
        <f>IFERROR(__xludf.DUMMYFUNCTION("""COMPUTED_VALUE"""),377.08)</f>
        <v>377.08</v>
      </c>
    </row>
    <row r="65">
      <c r="A65" s="3">
        <f>IFERROR(__xludf.DUMMYFUNCTION("""COMPUTED_VALUE"""),38968.666666666664)</f>
        <v>38968.66667</v>
      </c>
      <c r="B65" s="2">
        <f>IFERROR(__xludf.DUMMYFUNCTION("""COMPUTED_VALUE"""),378.62)</f>
        <v>378.62</v>
      </c>
    </row>
    <row r="66">
      <c r="A66" s="3">
        <f>IFERROR(__xludf.DUMMYFUNCTION("""COMPUTED_VALUE"""),38971.666666666664)</f>
        <v>38971.66667</v>
      </c>
      <c r="B66" s="2">
        <f>IFERROR(__xludf.DUMMYFUNCTION("""COMPUTED_VALUE"""),380.93)</f>
        <v>380.93</v>
      </c>
    </row>
    <row r="67">
      <c r="A67" s="3">
        <f>IFERROR(__xludf.DUMMYFUNCTION("""COMPUTED_VALUE"""),38972.666666666664)</f>
        <v>38972.66667</v>
      </c>
      <c r="B67" s="2">
        <f>IFERROR(__xludf.DUMMYFUNCTION("""COMPUTED_VALUE"""),391.56)</f>
        <v>391.56</v>
      </c>
    </row>
    <row r="68">
      <c r="A68" s="3">
        <f>IFERROR(__xludf.DUMMYFUNCTION("""COMPUTED_VALUE"""),38973.666666666664)</f>
        <v>38973.66667</v>
      </c>
      <c r="B68" s="2">
        <f>IFERROR(__xludf.DUMMYFUNCTION("""COMPUTED_VALUE"""),394.54)</f>
        <v>394.54</v>
      </c>
    </row>
    <row r="69">
      <c r="A69" s="3">
        <f>IFERROR(__xludf.DUMMYFUNCTION("""COMPUTED_VALUE"""),38974.666666666664)</f>
        <v>38974.66667</v>
      </c>
      <c r="B69" s="2">
        <f>IFERROR(__xludf.DUMMYFUNCTION("""COMPUTED_VALUE"""),396.69)</f>
        <v>396.69</v>
      </c>
    </row>
    <row r="70">
      <c r="A70" s="3">
        <f>IFERROR(__xludf.DUMMYFUNCTION("""COMPUTED_VALUE"""),38975.666666666664)</f>
        <v>38975.66667</v>
      </c>
      <c r="B70" s="2">
        <f>IFERROR(__xludf.DUMMYFUNCTION("""COMPUTED_VALUE"""),397.28)</f>
        <v>397.28</v>
      </c>
    </row>
    <row r="71">
      <c r="A71" s="3">
        <f>IFERROR(__xludf.DUMMYFUNCTION("""COMPUTED_VALUE"""),38978.666666666664)</f>
        <v>38978.66667</v>
      </c>
      <c r="B71" s="2">
        <f>IFERROR(__xludf.DUMMYFUNCTION("""COMPUTED_VALUE"""),396.29)</f>
        <v>396.29</v>
      </c>
    </row>
    <row r="72">
      <c r="A72" s="3">
        <f>IFERROR(__xludf.DUMMYFUNCTION("""COMPUTED_VALUE"""),38979.666666666664)</f>
        <v>38979.66667</v>
      </c>
      <c r="B72" s="2">
        <f>IFERROR(__xludf.DUMMYFUNCTION("""COMPUTED_VALUE"""),394.29)</f>
        <v>394.29</v>
      </c>
    </row>
    <row r="73">
      <c r="A73" s="3">
        <f>IFERROR(__xludf.DUMMYFUNCTION("""COMPUTED_VALUE"""),38980.666666666664)</f>
        <v>38980.66667</v>
      </c>
      <c r="B73" s="2">
        <f>IFERROR(__xludf.DUMMYFUNCTION("""COMPUTED_VALUE"""),400.26)</f>
        <v>400.26</v>
      </c>
    </row>
    <row r="74">
      <c r="A74" s="3">
        <f>IFERROR(__xludf.DUMMYFUNCTION("""COMPUTED_VALUE"""),38981.666666666664)</f>
        <v>38981.66667</v>
      </c>
      <c r="B74" s="2">
        <f>IFERROR(__xludf.DUMMYFUNCTION("""COMPUTED_VALUE"""),400.57)</f>
        <v>400.57</v>
      </c>
    </row>
    <row r="75">
      <c r="A75" s="3">
        <f>IFERROR(__xludf.DUMMYFUNCTION("""COMPUTED_VALUE"""),38982.666666666664)</f>
        <v>38982.66667</v>
      </c>
      <c r="B75" s="2">
        <f>IFERROR(__xludf.DUMMYFUNCTION("""COMPUTED_VALUE"""),399.75)</f>
        <v>399.75</v>
      </c>
    </row>
    <row r="76">
      <c r="A76" s="3">
        <f>IFERROR(__xludf.DUMMYFUNCTION("""COMPUTED_VALUE"""),38985.666666666664)</f>
        <v>38985.66667</v>
      </c>
      <c r="B76" s="2">
        <f>IFERROR(__xludf.DUMMYFUNCTION("""COMPUTED_VALUE"""),406.14)</f>
        <v>406.14</v>
      </c>
    </row>
    <row r="77">
      <c r="A77" s="3">
        <f>IFERROR(__xludf.DUMMYFUNCTION("""COMPUTED_VALUE"""),38986.666666666664)</f>
        <v>38986.66667</v>
      </c>
      <c r="B77" s="2">
        <f>IFERROR(__xludf.DUMMYFUNCTION("""COMPUTED_VALUE"""),406.4)</f>
        <v>406.4</v>
      </c>
    </row>
    <row r="78">
      <c r="A78" s="3">
        <f>IFERROR(__xludf.DUMMYFUNCTION("""COMPUTED_VALUE"""),38987.666666666664)</f>
        <v>38987.66667</v>
      </c>
      <c r="B78" s="2">
        <f>IFERROR(__xludf.DUMMYFUNCTION("""COMPUTED_VALUE"""),404.06)</f>
        <v>404.06</v>
      </c>
    </row>
    <row r="79">
      <c r="A79" s="3">
        <f>IFERROR(__xludf.DUMMYFUNCTION("""COMPUTED_VALUE"""),38988.666666666664)</f>
        <v>38988.66667</v>
      </c>
      <c r="B79" s="2">
        <f>IFERROR(__xludf.DUMMYFUNCTION("""COMPUTED_VALUE"""),402.4)</f>
        <v>402.4</v>
      </c>
    </row>
    <row r="80">
      <c r="A80" s="3">
        <f>IFERROR(__xludf.DUMMYFUNCTION("""COMPUTED_VALUE"""),38989.666666666664)</f>
        <v>38989.66667</v>
      </c>
      <c r="B80" s="2">
        <f>IFERROR(__xludf.DUMMYFUNCTION("""COMPUTED_VALUE"""),403.37)</f>
        <v>403.37</v>
      </c>
    </row>
    <row r="81">
      <c r="A81" s="3">
        <f>IFERROR(__xludf.DUMMYFUNCTION("""COMPUTED_VALUE"""),38992.666666666664)</f>
        <v>38992.66667</v>
      </c>
      <c r="B81" s="2">
        <f>IFERROR(__xludf.DUMMYFUNCTION("""COMPUTED_VALUE"""),397.77)</f>
        <v>397.77</v>
      </c>
    </row>
    <row r="82">
      <c r="A82" s="3">
        <f>IFERROR(__xludf.DUMMYFUNCTION("""COMPUTED_VALUE"""),38993.666666666664)</f>
        <v>38993.66667</v>
      </c>
      <c r="B82" s="2">
        <f>IFERROR(__xludf.DUMMYFUNCTION("""COMPUTED_VALUE"""),398.54)</f>
        <v>398.54</v>
      </c>
    </row>
    <row r="83">
      <c r="A83" s="3">
        <f>IFERROR(__xludf.DUMMYFUNCTION("""COMPUTED_VALUE"""),38994.666666666664)</f>
        <v>38994.66667</v>
      </c>
      <c r="B83" s="2">
        <f>IFERROR(__xludf.DUMMYFUNCTION("""COMPUTED_VALUE"""),405.56)</f>
        <v>405.56</v>
      </c>
    </row>
    <row r="84">
      <c r="A84" s="3">
        <f>IFERROR(__xludf.DUMMYFUNCTION("""COMPUTED_VALUE"""),38995.666666666664)</f>
        <v>38995.66667</v>
      </c>
      <c r="B84" s="2">
        <f>IFERROR(__xludf.DUMMYFUNCTION("""COMPUTED_VALUE"""),407.91)</f>
        <v>407.91</v>
      </c>
    </row>
    <row r="85">
      <c r="A85" s="3">
        <f>IFERROR(__xludf.DUMMYFUNCTION("""COMPUTED_VALUE"""),38996.666666666664)</f>
        <v>38996.66667</v>
      </c>
      <c r="B85" s="2">
        <f>IFERROR(__xludf.DUMMYFUNCTION("""COMPUTED_VALUE"""),406.03)</f>
        <v>406.03</v>
      </c>
    </row>
    <row r="86">
      <c r="A86" s="3">
        <f>IFERROR(__xludf.DUMMYFUNCTION("""COMPUTED_VALUE"""),38999.666666666664)</f>
        <v>38999.66667</v>
      </c>
      <c r="B86" s="2">
        <f>IFERROR(__xludf.DUMMYFUNCTION("""COMPUTED_VALUE"""),405.72)</f>
        <v>405.72</v>
      </c>
    </row>
    <row r="87">
      <c r="A87" s="3">
        <f>IFERROR(__xludf.DUMMYFUNCTION("""COMPUTED_VALUE"""),39000.666666666664)</f>
        <v>39000.66667</v>
      </c>
      <c r="B87" s="2">
        <f>IFERROR(__xludf.DUMMYFUNCTION("""COMPUTED_VALUE"""),404.32)</f>
        <v>404.32</v>
      </c>
    </row>
    <row r="88">
      <c r="A88" s="3">
        <f>IFERROR(__xludf.DUMMYFUNCTION("""COMPUTED_VALUE"""),39001.666666666664)</f>
        <v>39001.66667</v>
      </c>
      <c r="B88" s="2">
        <f>IFERROR(__xludf.DUMMYFUNCTION("""COMPUTED_VALUE"""),403.26)</f>
        <v>403.26</v>
      </c>
    </row>
    <row r="89">
      <c r="A89" s="3">
        <f>IFERROR(__xludf.DUMMYFUNCTION("""COMPUTED_VALUE"""),39002.666666666664)</f>
        <v>39002.66667</v>
      </c>
      <c r="B89" s="2">
        <f>IFERROR(__xludf.DUMMYFUNCTION("""COMPUTED_VALUE"""),410.0)</f>
        <v>410</v>
      </c>
    </row>
    <row r="90">
      <c r="A90" s="3">
        <f>IFERROR(__xludf.DUMMYFUNCTION("""COMPUTED_VALUE"""),39003.666666666664)</f>
        <v>39003.66667</v>
      </c>
      <c r="B90" s="2">
        <f>IFERROR(__xludf.DUMMYFUNCTION("""COMPUTED_VALUE"""),412.4)</f>
        <v>412.4</v>
      </c>
    </row>
    <row r="91">
      <c r="A91" s="3">
        <f>IFERROR(__xludf.DUMMYFUNCTION("""COMPUTED_VALUE"""),39006.666666666664)</f>
        <v>39006.66667</v>
      </c>
      <c r="B91" s="2">
        <f>IFERROR(__xludf.DUMMYFUNCTION("""COMPUTED_VALUE"""),412.29)</f>
        <v>412.29</v>
      </c>
    </row>
    <row r="92">
      <c r="A92" s="3">
        <f>IFERROR(__xludf.DUMMYFUNCTION("""COMPUTED_VALUE"""),39007.666666666664)</f>
        <v>39007.66667</v>
      </c>
      <c r="B92" s="2">
        <f>IFERROR(__xludf.DUMMYFUNCTION("""COMPUTED_VALUE"""),415.23)</f>
        <v>415.23</v>
      </c>
    </row>
    <row r="93">
      <c r="A93" s="3">
        <f>IFERROR(__xludf.DUMMYFUNCTION("""COMPUTED_VALUE"""),39008.666666666664)</f>
        <v>39008.66667</v>
      </c>
      <c r="B93" s="2">
        <f>IFERROR(__xludf.DUMMYFUNCTION("""COMPUTED_VALUE"""),410.3)</f>
        <v>410.3</v>
      </c>
    </row>
    <row r="94">
      <c r="A94" s="3">
        <f>IFERROR(__xludf.DUMMYFUNCTION("""COMPUTED_VALUE"""),39009.666666666664)</f>
        <v>39009.66667</v>
      </c>
      <c r="B94" s="2">
        <f>IFERROR(__xludf.DUMMYFUNCTION("""COMPUTED_VALUE"""),411.35)</f>
        <v>411.35</v>
      </c>
    </row>
    <row r="95">
      <c r="A95" s="3">
        <f>IFERROR(__xludf.DUMMYFUNCTION("""COMPUTED_VALUE"""),39010.666666666664)</f>
        <v>39010.66667</v>
      </c>
      <c r="B95" s="2">
        <f>IFERROR(__xludf.DUMMYFUNCTION("""COMPUTED_VALUE"""),410.17)</f>
        <v>410.17</v>
      </c>
    </row>
    <row r="96">
      <c r="A96" s="3">
        <f>IFERROR(__xludf.DUMMYFUNCTION("""COMPUTED_VALUE"""),39013.666666666664)</f>
        <v>39013.66667</v>
      </c>
      <c r="B96" s="2">
        <f>IFERROR(__xludf.DUMMYFUNCTION("""COMPUTED_VALUE"""),409.52)</f>
        <v>409.52</v>
      </c>
    </row>
    <row r="97">
      <c r="A97" s="3">
        <f>IFERROR(__xludf.DUMMYFUNCTION("""COMPUTED_VALUE"""),39014.666666666664)</f>
        <v>39014.66667</v>
      </c>
      <c r="B97" s="2">
        <f>IFERROR(__xludf.DUMMYFUNCTION("""COMPUTED_VALUE"""),405.94)</f>
        <v>405.94</v>
      </c>
    </row>
    <row r="98">
      <c r="A98" s="3">
        <f>IFERROR(__xludf.DUMMYFUNCTION("""COMPUTED_VALUE"""),39015.666666666664)</f>
        <v>39015.66667</v>
      </c>
      <c r="B98" s="2">
        <f>IFERROR(__xludf.DUMMYFUNCTION("""COMPUTED_VALUE"""),407.7)</f>
        <v>407.7</v>
      </c>
    </row>
    <row r="99">
      <c r="A99" s="3">
        <f>IFERROR(__xludf.DUMMYFUNCTION("""COMPUTED_VALUE"""),39016.666666666664)</f>
        <v>39016.66667</v>
      </c>
      <c r="B99" s="2">
        <f>IFERROR(__xludf.DUMMYFUNCTION("""COMPUTED_VALUE"""),412.88)</f>
        <v>412.88</v>
      </c>
    </row>
    <row r="100">
      <c r="A100" s="3">
        <f>IFERROR(__xludf.DUMMYFUNCTION("""COMPUTED_VALUE"""),39017.666666666664)</f>
        <v>39017.66667</v>
      </c>
      <c r="B100" s="2">
        <f>IFERROR(__xludf.DUMMYFUNCTION("""COMPUTED_VALUE"""),406.48)</f>
        <v>406.48</v>
      </c>
    </row>
    <row r="101">
      <c r="A101" s="3">
        <f>IFERROR(__xludf.DUMMYFUNCTION("""COMPUTED_VALUE"""),39020.666666666664)</f>
        <v>39020.66667</v>
      </c>
      <c r="B101" s="2">
        <f>IFERROR(__xludf.DUMMYFUNCTION("""COMPUTED_VALUE"""),405.99)</f>
        <v>405.99</v>
      </c>
    </row>
    <row r="102">
      <c r="A102" s="3">
        <f>IFERROR(__xludf.DUMMYFUNCTION("""COMPUTED_VALUE"""),39021.666666666664)</f>
        <v>39021.66667</v>
      </c>
      <c r="B102" s="2">
        <f>IFERROR(__xludf.DUMMYFUNCTION("""COMPUTED_VALUE"""),404.89)</f>
        <v>404.89</v>
      </c>
    </row>
    <row r="103">
      <c r="A103" s="3">
        <f>IFERROR(__xludf.DUMMYFUNCTION("""COMPUTED_VALUE"""),39022.666666666664)</f>
        <v>39022.66667</v>
      </c>
      <c r="B103" s="2">
        <f>IFERROR(__xludf.DUMMYFUNCTION("""COMPUTED_VALUE"""),400.26)</f>
        <v>400.26</v>
      </c>
    </row>
    <row r="104">
      <c r="A104" s="3">
        <f>IFERROR(__xludf.DUMMYFUNCTION("""COMPUTED_VALUE"""),39023.666666666664)</f>
        <v>39023.66667</v>
      </c>
      <c r="B104" s="2">
        <f>IFERROR(__xludf.DUMMYFUNCTION("""COMPUTED_VALUE"""),399.99)</f>
        <v>399.99</v>
      </c>
    </row>
    <row r="105">
      <c r="A105" s="3">
        <f>IFERROR(__xludf.DUMMYFUNCTION("""COMPUTED_VALUE"""),39024.666666666664)</f>
        <v>39024.66667</v>
      </c>
      <c r="B105" s="2">
        <f>IFERROR(__xludf.DUMMYFUNCTION("""COMPUTED_VALUE"""),403.6)</f>
        <v>403.6</v>
      </c>
    </row>
    <row r="106">
      <c r="A106" s="3">
        <f>IFERROR(__xludf.DUMMYFUNCTION("""COMPUTED_VALUE"""),39027.666666666664)</f>
        <v>39027.66667</v>
      </c>
      <c r="B106" s="2">
        <f>IFERROR(__xludf.DUMMYFUNCTION("""COMPUTED_VALUE"""),408.77)</f>
        <v>408.77</v>
      </c>
    </row>
    <row r="107">
      <c r="A107" s="3">
        <f>IFERROR(__xludf.DUMMYFUNCTION("""COMPUTED_VALUE"""),39028.666666666664)</f>
        <v>39028.66667</v>
      </c>
      <c r="B107" s="2">
        <f>IFERROR(__xludf.DUMMYFUNCTION("""COMPUTED_VALUE"""),411.15)</f>
        <v>411.15</v>
      </c>
    </row>
    <row r="108">
      <c r="A108" s="3">
        <f>IFERROR(__xludf.DUMMYFUNCTION("""COMPUTED_VALUE"""),39029.666666666664)</f>
        <v>39029.66667</v>
      </c>
      <c r="B108" s="2">
        <f>IFERROR(__xludf.DUMMYFUNCTION("""COMPUTED_VALUE"""),410.59)</f>
        <v>410.59</v>
      </c>
    </row>
    <row r="109">
      <c r="A109" s="3">
        <f>IFERROR(__xludf.DUMMYFUNCTION("""COMPUTED_VALUE"""),39030.666666666664)</f>
        <v>39030.66667</v>
      </c>
      <c r="B109" s="2">
        <f>IFERROR(__xludf.DUMMYFUNCTION("""COMPUTED_VALUE"""),409.05)</f>
        <v>409.05</v>
      </c>
    </row>
    <row r="110">
      <c r="A110" s="3">
        <f>IFERROR(__xludf.DUMMYFUNCTION("""COMPUTED_VALUE"""),39031.666666666664)</f>
        <v>39031.66667</v>
      </c>
      <c r="B110" s="2">
        <f>IFERROR(__xludf.DUMMYFUNCTION("""COMPUTED_VALUE"""),407.83)</f>
        <v>407.83</v>
      </c>
    </row>
    <row r="111">
      <c r="A111" s="3">
        <f>IFERROR(__xludf.DUMMYFUNCTION("""COMPUTED_VALUE"""),39034.666666666664)</f>
        <v>39034.66667</v>
      </c>
      <c r="B111" s="2">
        <f>IFERROR(__xludf.DUMMYFUNCTION("""COMPUTED_VALUE"""),408.73)</f>
        <v>408.73</v>
      </c>
    </row>
    <row r="112">
      <c r="A112" s="3">
        <f>IFERROR(__xludf.DUMMYFUNCTION("""COMPUTED_VALUE"""),39035.666666666664)</f>
        <v>39035.66667</v>
      </c>
      <c r="B112" s="2">
        <f>IFERROR(__xludf.DUMMYFUNCTION("""COMPUTED_VALUE"""),413.22)</f>
        <v>413.22</v>
      </c>
    </row>
    <row r="113">
      <c r="A113" s="3">
        <f>IFERROR(__xludf.DUMMYFUNCTION("""COMPUTED_VALUE"""),39036.666666666664)</f>
        <v>39036.66667</v>
      </c>
      <c r="B113" s="2">
        <f>IFERROR(__xludf.DUMMYFUNCTION("""COMPUTED_VALUE"""),413.45)</f>
        <v>413.45</v>
      </c>
    </row>
    <row r="114">
      <c r="A114" s="3">
        <f>IFERROR(__xludf.DUMMYFUNCTION("""COMPUTED_VALUE"""),39037.666666666664)</f>
        <v>39037.66667</v>
      </c>
      <c r="B114" s="2">
        <f>IFERROR(__xludf.DUMMYFUNCTION("""COMPUTED_VALUE"""),413.45)</f>
        <v>413.45</v>
      </c>
    </row>
    <row r="115">
      <c r="A115" s="3">
        <f>IFERROR(__xludf.DUMMYFUNCTION("""COMPUTED_VALUE"""),39038.666666666664)</f>
        <v>39038.66667</v>
      </c>
      <c r="B115" s="2">
        <f>IFERROR(__xludf.DUMMYFUNCTION("""COMPUTED_VALUE"""),415.65)</f>
        <v>415.65</v>
      </c>
    </row>
    <row r="116">
      <c r="A116" s="3">
        <f>IFERROR(__xludf.DUMMYFUNCTION("""COMPUTED_VALUE"""),39041.666666666664)</f>
        <v>39041.66667</v>
      </c>
      <c r="B116" s="2">
        <f>IFERROR(__xludf.DUMMYFUNCTION("""COMPUTED_VALUE"""),414.74)</f>
        <v>414.74</v>
      </c>
    </row>
    <row r="117">
      <c r="A117" s="3">
        <f>IFERROR(__xludf.DUMMYFUNCTION("""COMPUTED_VALUE"""),39042.666666666664)</f>
        <v>39042.66667</v>
      </c>
      <c r="B117" s="2">
        <f>IFERROR(__xludf.DUMMYFUNCTION("""COMPUTED_VALUE"""),414.71)</f>
        <v>414.71</v>
      </c>
    </row>
    <row r="118">
      <c r="A118" s="3">
        <f>IFERROR(__xludf.DUMMYFUNCTION("""COMPUTED_VALUE"""),39043.666666666664)</f>
        <v>39043.66667</v>
      </c>
      <c r="B118" s="2">
        <f>IFERROR(__xludf.DUMMYFUNCTION("""COMPUTED_VALUE"""),416.64)</f>
        <v>416.64</v>
      </c>
    </row>
    <row r="119">
      <c r="A119" s="3">
        <f>IFERROR(__xludf.DUMMYFUNCTION("""COMPUTED_VALUE"""),39045.666666666664)</f>
        <v>39045.66667</v>
      </c>
      <c r="B119" s="2">
        <f>IFERROR(__xludf.DUMMYFUNCTION("""COMPUTED_VALUE"""),415.67)</f>
        <v>415.67</v>
      </c>
    </row>
    <row r="120">
      <c r="A120" s="3">
        <f>IFERROR(__xludf.DUMMYFUNCTION("""COMPUTED_VALUE"""),39048.666666666664)</f>
        <v>39048.66667</v>
      </c>
      <c r="B120" s="2">
        <f>IFERROR(__xludf.DUMMYFUNCTION("""COMPUTED_VALUE"""),406.29)</f>
        <v>406.29</v>
      </c>
    </row>
    <row r="121">
      <c r="A121" s="3">
        <f>IFERROR(__xludf.DUMMYFUNCTION("""COMPUTED_VALUE"""),39049.666666666664)</f>
        <v>39049.66667</v>
      </c>
      <c r="B121" s="2">
        <f>IFERROR(__xludf.DUMMYFUNCTION("""COMPUTED_VALUE"""),407.3)</f>
        <v>407.3</v>
      </c>
    </row>
    <row r="122">
      <c r="A122" s="3">
        <f>IFERROR(__xludf.DUMMYFUNCTION("""COMPUTED_VALUE"""),39050.666666666664)</f>
        <v>39050.66667</v>
      </c>
      <c r="B122" s="2">
        <f>IFERROR(__xludf.DUMMYFUNCTION("""COMPUTED_VALUE"""),409.9)</f>
        <v>409.9</v>
      </c>
    </row>
    <row r="123">
      <c r="A123" s="3">
        <f>IFERROR(__xludf.DUMMYFUNCTION("""COMPUTED_VALUE"""),39051.666666666664)</f>
        <v>39051.66667</v>
      </c>
      <c r="B123" s="2">
        <f>IFERROR(__xludf.DUMMYFUNCTION("""COMPUTED_VALUE"""),412.7)</f>
        <v>412.7</v>
      </c>
    </row>
    <row r="124">
      <c r="A124" s="3">
        <f>IFERROR(__xludf.DUMMYFUNCTION("""COMPUTED_VALUE"""),39052.666666666664)</f>
        <v>39052.66667</v>
      </c>
      <c r="B124" s="2">
        <f>IFERROR(__xludf.DUMMYFUNCTION("""COMPUTED_VALUE"""),412.89)</f>
        <v>412.89</v>
      </c>
    </row>
    <row r="125">
      <c r="A125" s="3">
        <f>IFERROR(__xludf.DUMMYFUNCTION("""COMPUTED_VALUE"""),39055.666666666664)</f>
        <v>39055.66667</v>
      </c>
      <c r="B125" s="2">
        <f>IFERROR(__xludf.DUMMYFUNCTION("""COMPUTED_VALUE"""),417.72)</f>
        <v>417.72</v>
      </c>
    </row>
    <row r="126">
      <c r="A126" s="3">
        <f>IFERROR(__xludf.DUMMYFUNCTION("""COMPUTED_VALUE"""),39056.666666666664)</f>
        <v>39056.66667</v>
      </c>
      <c r="B126" s="2">
        <f>IFERROR(__xludf.DUMMYFUNCTION("""COMPUTED_VALUE"""),417.72)</f>
        <v>417.72</v>
      </c>
    </row>
    <row r="127">
      <c r="A127" s="3">
        <f>IFERROR(__xludf.DUMMYFUNCTION("""COMPUTED_VALUE"""),39057.666666666664)</f>
        <v>39057.66667</v>
      </c>
      <c r="B127" s="2">
        <f>IFERROR(__xludf.DUMMYFUNCTION("""COMPUTED_VALUE"""),421.41)</f>
        <v>421.41</v>
      </c>
    </row>
    <row r="128">
      <c r="A128" s="3">
        <f>IFERROR(__xludf.DUMMYFUNCTION("""COMPUTED_VALUE"""),39058.666666666664)</f>
        <v>39058.66667</v>
      </c>
      <c r="B128" s="2">
        <f>IFERROR(__xludf.DUMMYFUNCTION("""COMPUTED_VALUE"""),419.51)</f>
        <v>419.51</v>
      </c>
    </row>
    <row r="129">
      <c r="A129" s="3">
        <f>IFERROR(__xludf.DUMMYFUNCTION("""COMPUTED_VALUE"""),39059.666666666664)</f>
        <v>39059.66667</v>
      </c>
      <c r="B129" s="2">
        <f>IFERROR(__xludf.DUMMYFUNCTION("""COMPUTED_VALUE"""),420.12)</f>
        <v>420.12</v>
      </c>
    </row>
    <row r="130">
      <c r="A130" s="3">
        <f>IFERROR(__xludf.DUMMYFUNCTION("""COMPUTED_VALUE"""),39062.666666666664)</f>
        <v>39062.66667</v>
      </c>
      <c r="B130" s="2">
        <f>IFERROR(__xludf.DUMMYFUNCTION("""COMPUTED_VALUE"""),421.06)</f>
        <v>421.06</v>
      </c>
    </row>
    <row r="131">
      <c r="A131" s="3">
        <f>IFERROR(__xludf.DUMMYFUNCTION("""COMPUTED_VALUE"""),39063.666666666664)</f>
        <v>39063.66667</v>
      </c>
      <c r="B131" s="2">
        <f>IFERROR(__xludf.DUMMYFUNCTION("""COMPUTED_VALUE"""),420.03)</f>
        <v>420.03</v>
      </c>
    </row>
    <row r="132">
      <c r="A132" s="3">
        <f>IFERROR(__xludf.DUMMYFUNCTION("""COMPUTED_VALUE"""),39064.666666666664)</f>
        <v>39064.66667</v>
      </c>
      <c r="B132" s="2">
        <f>IFERROR(__xludf.DUMMYFUNCTION("""COMPUTED_VALUE"""),418.43)</f>
        <v>418.43</v>
      </c>
    </row>
    <row r="133">
      <c r="A133" s="3">
        <f>IFERROR(__xludf.DUMMYFUNCTION("""COMPUTED_VALUE"""),39065.666666666664)</f>
        <v>39065.66667</v>
      </c>
      <c r="B133" s="2">
        <f>IFERROR(__xludf.DUMMYFUNCTION("""COMPUTED_VALUE"""),426.19)</f>
        <v>426.19</v>
      </c>
    </row>
    <row r="134">
      <c r="A134" s="3">
        <f>IFERROR(__xludf.DUMMYFUNCTION("""COMPUTED_VALUE"""),39066.666666666664)</f>
        <v>39066.66667</v>
      </c>
      <c r="B134" s="2">
        <f>IFERROR(__xludf.DUMMYFUNCTION("""COMPUTED_VALUE"""),427.35)</f>
        <v>427.35</v>
      </c>
    </row>
    <row r="135">
      <c r="A135" s="3">
        <f>IFERROR(__xludf.DUMMYFUNCTION("""COMPUTED_VALUE"""),39069.666666666664)</f>
        <v>39069.66667</v>
      </c>
      <c r="B135" s="2">
        <f>IFERROR(__xludf.DUMMYFUNCTION("""COMPUTED_VALUE"""),424.31)</f>
        <v>424.31</v>
      </c>
    </row>
    <row r="136">
      <c r="A136" s="3">
        <f>IFERROR(__xludf.DUMMYFUNCTION("""COMPUTED_VALUE"""),39070.666666666664)</f>
        <v>39070.66667</v>
      </c>
      <c r="B136" s="2">
        <f>IFERROR(__xludf.DUMMYFUNCTION("""COMPUTED_VALUE"""),422.43)</f>
        <v>422.43</v>
      </c>
    </row>
    <row r="137">
      <c r="A137" s="3">
        <f>IFERROR(__xludf.DUMMYFUNCTION("""COMPUTED_VALUE"""),39071.666666666664)</f>
        <v>39071.66667</v>
      </c>
      <c r="B137" s="2">
        <f>IFERROR(__xludf.DUMMYFUNCTION("""COMPUTED_VALUE"""),421.97)</f>
        <v>421.97</v>
      </c>
    </row>
    <row r="138">
      <c r="A138" s="3">
        <f>IFERROR(__xludf.DUMMYFUNCTION("""COMPUTED_VALUE"""),39072.666666666664)</f>
        <v>39072.66667</v>
      </c>
      <c r="B138" s="2">
        <f>IFERROR(__xludf.DUMMYFUNCTION("""COMPUTED_VALUE"""),422.51)</f>
        <v>422.51</v>
      </c>
    </row>
    <row r="139">
      <c r="A139" s="3">
        <f>IFERROR(__xludf.DUMMYFUNCTION("""COMPUTED_VALUE"""),39073.666666666664)</f>
        <v>39073.66667</v>
      </c>
      <c r="B139" s="2">
        <f>IFERROR(__xludf.DUMMYFUNCTION("""COMPUTED_VALUE"""),419.17)</f>
        <v>419.17</v>
      </c>
    </row>
    <row r="140">
      <c r="A140" s="3">
        <f>IFERROR(__xludf.DUMMYFUNCTION("""COMPUTED_VALUE"""),39077.666666666664)</f>
        <v>39077.66667</v>
      </c>
      <c r="B140" s="2">
        <f>IFERROR(__xludf.DUMMYFUNCTION("""COMPUTED_VALUE"""),421.59)</f>
        <v>421.59</v>
      </c>
    </row>
    <row r="141">
      <c r="A141" s="3">
        <f>IFERROR(__xludf.DUMMYFUNCTION("""COMPUTED_VALUE"""),39078.666666666664)</f>
        <v>39078.66667</v>
      </c>
      <c r="B141" s="2">
        <f>IFERROR(__xludf.DUMMYFUNCTION("""COMPUTED_VALUE"""),426.07)</f>
        <v>426.07</v>
      </c>
    </row>
    <row r="142">
      <c r="A142" s="3">
        <f>IFERROR(__xludf.DUMMYFUNCTION("""COMPUTED_VALUE"""),39079.666666666664)</f>
        <v>39079.66667</v>
      </c>
      <c r="B142" s="2">
        <f>IFERROR(__xludf.DUMMYFUNCTION("""COMPUTED_VALUE"""),427.01)</f>
        <v>427.01</v>
      </c>
    </row>
    <row r="143">
      <c r="A143" s="3">
        <f>IFERROR(__xludf.DUMMYFUNCTION("""COMPUTED_VALUE"""),39080.666666666664)</f>
        <v>39080.66667</v>
      </c>
      <c r="B143" s="2">
        <f>IFERROR(__xludf.DUMMYFUNCTION("""COMPUTED_VALUE"""),425.74)</f>
        <v>425.74</v>
      </c>
    </row>
    <row r="144">
      <c r="A144" s="3">
        <f>IFERROR(__xludf.DUMMYFUNCTION("""COMPUTED_VALUE"""),39085.666666666664)</f>
        <v>39085.66667</v>
      </c>
      <c r="B144" s="2">
        <f>IFERROR(__xludf.DUMMYFUNCTION("""COMPUTED_VALUE"""),429.09)</f>
        <v>429.09</v>
      </c>
    </row>
    <row r="145">
      <c r="A145" s="3">
        <f>IFERROR(__xludf.DUMMYFUNCTION("""COMPUTED_VALUE"""),39086.666666666664)</f>
        <v>39086.66667</v>
      </c>
      <c r="B145" s="2">
        <f>IFERROR(__xludf.DUMMYFUNCTION("""COMPUTED_VALUE"""),434.13)</f>
        <v>434.13</v>
      </c>
    </row>
    <row r="146">
      <c r="A146" s="3">
        <f>IFERROR(__xludf.DUMMYFUNCTION("""COMPUTED_VALUE"""),39087.666666666664)</f>
        <v>39087.66667</v>
      </c>
      <c r="B146" s="2">
        <f>IFERROR(__xludf.DUMMYFUNCTION("""COMPUTED_VALUE"""),430.25)</f>
        <v>430.25</v>
      </c>
    </row>
    <row r="147">
      <c r="A147" s="3">
        <f>IFERROR(__xludf.DUMMYFUNCTION("""COMPUTED_VALUE"""),39090.666666666664)</f>
        <v>39090.66667</v>
      </c>
      <c r="B147" s="2">
        <f>IFERROR(__xludf.DUMMYFUNCTION("""COMPUTED_VALUE"""),429.63)</f>
        <v>429.63</v>
      </c>
    </row>
    <row r="148">
      <c r="A148" s="3">
        <f>IFERROR(__xludf.DUMMYFUNCTION("""COMPUTED_VALUE"""),39091.666666666664)</f>
        <v>39091.66667</v>
      </c>
      <c r="B148" s="2">
        <f>IFERROR(__xludf.DUMMYFUNCTION("""COMPUTED_VALUE"""),426.54)</f>
        <v>426.54</v>
      </c>
    </row>
    <row r="149">
      <c r="A149" s="3">
        <f>IFERROR(__xludf.DUMMYFUNCTION("""COMPUTED_VALUE"""),39092.666666666664)</f>
        <v>39092.66667</v>
      </c>
      <c r="B149" s="2">
        <f>IFERROR(__xludf.DUMMYFUNCTION("""COMPUTED_VALUE"""),428.67)</f>
        <v>428.67</v>
      </c>
    </row>
    <row r="150">
      <c r="A150" s="3">
        <f>IFERROR(__xludf.DUMMYFUNCTION("""COMPUTED_VALUE"""),39093.666666666664)</f>
        <v>39093.66667</v>
      </c>
      <c r="B150" s="2">
        <f>IFERROR(__xludf.DUMMYFUNCTION("""COMPUTED_VALUE"""),435.49)</f>
        <v>435.49</v>
      </c>
    </row>
    <row r="151">
      <c r="A151" s="3">
        <f>IFERROR(__xludf.DUMMYFUNCTION("""COMPUTED_VALUE"""),39094.666666666664)</f>
        <v>39094.66667</v>
      </c>
      <c r="B151" s="2">
        <f>IFERROR(__xludf.DUMMYFUNCTION("""COMPUTED_VALUE"""),437.56)</f>
        <v>437.56</v>
      </c>
    </row>
    <row r="152">
      <c r="A152" s="3">
        <f>IFERROR(__xludf.DUMMYFUNCTION("""COMPUTED_VALUE"""),39098.666666666664)</f>
        <v>39098.66667</v>
      </c>
      <c r="B152" s="2">
        <f>IFERROR(__xludf.DUMMYFUNCTION("""COMPUTED_VALUE"""),436.33)</f>
        <v>436.33</v>
      </c>
    </row>
    <row r="153">
      <c r="A153" s="3">
        <f>IFERROR(__xludf.DUMMYFUNCTION("""COMPUTED_VALUE"""),39099.666666666664)</f>
        <v>39099.66667</v>
      </c>
      <c r="B153" s="2">
        <f>IFERROR(__xludf.DUMMYFUNCTION("""COMPUTED_VALUE"""),429.93)</f>
        <v>429.93</v>
      </c>
    </row>
    <row r="154">
      <c r="A154" s="3">
        <f>IFERROR(__xludf.DUMMYFUNCTION("""COMPUTED_VALUE"""),39100.666666666664)</f>
        <v>39100.66667</v>
      </c>
      <c r="B154" s="2">
        <f>IFERROR(__xludf.DUMMYFUNCTION("""COMPUTED_VALUE"""),424.09)</f>
        <v>424.09</v>
      </c>
    </row>
    <row r="155">
      <c r="A155" s="3">
        <f>IFERROR(__xludf.DUMMYFUNCTION("""COMPUTED_VALUE"""),39101.666666666664)</f>
        <v>39101.66667</v>
      </c>
      <c r="B155" s="2">
        <f>IFERROR(__xludf.DUMMYFUNCTION("""COMPUTED_VALUE"""),428.84)</f>
        <v>428.84</v>
      </c>
    </row>
    <row r="156">
      <c r="A156" s="3">
        <f>IFERROR(__xludf.DUMMYFUNCTION("""COMPUTED_VALUE"""),39104.666666666664)</f>
        <v>39104.66667</v>
      </c>
      <c r="B156" s="2">
        <f>IFERROR(__xludf.DUMMYFUNCTION("""COMPUTED_VALUE"""),424.39)</f>
        <v>424.39</v>
      </c>
    </row>
    <row r="157">
      <c r="A157" s="3">
        <f>IFERROR(__xludf.DUMMYFUNCTION("""COMPUTED_VALUE"""),39105.666666666664)</f>
        <v>39105.66667</v>
      </c>
      <c r="B157" s="2">
        <f>IFERROR(__xludf.DUMMYFUNCTION("""COMPUTED_VALUE"""),424.53)</f>
        <v>424.53</v>
      </c>
    </row>
    <row r="158">
      <c r="A158" s="3">
        <f>IFERROR(__xludf.DUMMYFUNCTION("""COMPUTED_VALUE"""),39106.666666666664)</f>
        <v>39106.66667</v>
      </c>
      <c r="B158" s="2">
        <f>IFERROR(__xludf.DUMMYFUNCTION("""COMPUTED_VALUE"""),432.11)</f>
        <v>432.11</v>
      </c>
    </row>
    <row r="159">
      <c r="A159" s="3">
        <f>IFERROR(__xludf.DUMMYFUNCTION("""COMPUTED_VALUE"""),39107.666666666664)</f>
        <v>39107.66667</v>
      </c>
      <c r="B159" s="2">
        <f>IFERROR(__xludf.DUMMYFUNCTION("""COMPUTED_VALUE"""),428.28)</f>
        <v>428.28</v>
      </c>
    </row>
    <row r="160">
      <c r="A160" s="3">
        <f>IFERROR(__xludf.DUMMYFUNCTION("""COMPUTED_VALUE"""),39108.666666666664)</f>
        <v>39108.66667</v>
      </c>
      <c r="B160" s="2">
        <f>IFERROR(__xludf.DUMMYFUNCTION("""COMPUTED_VALUE"""),430.59)</f>
        <v>430.59</v>
      </c>
    </row>
    <row r="161">
      <c r="A161" s="3">
        <f>IFERROR(__xludf.DUMMYFUNCTION("""COMPUTED_VALUE"""),39111.666666666664)</f>
        <v>39111.66667</v>
      </c>
      <c r="B161" s="2">
        <f>IFERROR(__xludf.DUMMYFUNCTION("""COMPUTED_VALUE"""),429.98)</f>
        <v>429.98</v>
      </c>
    </row>
    <row r="162">
      <c r="A162" s="3">
        <f>IFERROR(__xludf.DUMMYFUNCTION("""COMPUTED_VALUE"""),39112.666666666664)</f>
        <v>39112.66667</v>
      </c>
      <c r="B162" s="2">
        <f>IFERROR(__xludf.DUMMYFUNCTION("""COMPUTED_VALUE"""),434.43)</f>
        <v>434.43</v>
      </c>
    </row>
    <row r="163">
      <c r="A163" s="3">
        <f>IFERROR(__xludf.DUMMYFUNCTION("""COMPUTED_VALUE"""),39113.666666666664)</f>
        <v>39113.66667</v>
      </c>
      <c r="B163" s="2">
        <f>IFERROR(__xludf.DUMMYFUNCTION("""COMPUTED_VALUE"""),434.93)</f>
        <v>434.93</v>
      </c>
    </row>
    <row r="164">
      <c r="A164" s="3">
        <f>IFERROR(__xludf.DUMMYFUNCTION("""COMPUTED_VALUE"""),39114.666666666664)</f>
        <v>39114.66667</v>
      </c>
      <c r="B164" s="2">
        <f>IFERROR(__xludf.DUMMYFUNCTION("""COMPUTED_VALUE"""),434.81)</f>
        <v>434.81</v>
      </c>
    </row>
    <row r="165">
      <c r="A165" s="3">
        <f>IFERROR(__xludf.DUMMYFUNCTION("""COMPUTED_VALUE"""),39115.666666666664)</f>
        <v>39115.66667</v>
      </c>
      <c r="B165" s="2">
        <f>IFERROR(__xludf.DUMMYFUNCTION("""COMPUTED_VALUE"""),435.63)</f>
        <v>435.63</v>
      </c>
    </row>
    <row r="166">
      <c r="A166" s="3">
        <f>IFERROR(__xludf.DUMMYFUNCTION("""COMPUTED_VALUE"""),39118.666666666664)</f>
        <v>39118.66667</v>
      </c>
      <c r="B166" s="2">
        <f>IFERROR(__xludf.DUMMYFUNCTION("""COMPUTED_VALUE"""),435.51)</f>
        <v>435.51</v>
      </c>
    </row>
    <row r="167">
      <c r="A167" s="3">
        <f>IFERROR(__xludf.DUMMYFUNCTION("""COMPUTED_VALUE"""),39119.666666666664)</f>
        <v>39119.66667</v>
      </c>
      <c r="B167" s="2">
        <f>IFERROR(__xludf.DUMMYFUNCTION("""COMPUTED_VALUE"""),436.74)</f>
        <v>436.74</v>
      </c>
    </row>
    <row r="168">
      <c r="A168" s="3">
        <f>IFERROR(__xludf.DUMMYFUNCTION("""COMPUTED_VALUE"""),39120.666666666664)</f>
        <v>39120.66667</v>
      </c>
      <c r="B168" s="2">
        <f>IFERROR(__xludf.DUMMYFUNCTION("""COMPUTED_VALUE"""),443.06)</f>
        <v>443.06</v>
      </c>
    </row>
    <row r="169">
      <c r="A169" s="3">
        <f>IFERROR(__xludf.DUMMYFUNCTION("""COMPUTED_VALUE"""),39121.666666666664)</f>
        <v>39121.66667</v>
      </c>
      <c r="B169" s="2">
        <f>IFERROR(__xludf.DUMMYFUNCTION("""COMPUTED_VALUE"""),444.5)</f>
        <v>444.5</v>
      </c>
    </row>
    <row r="170">
      <c r="A170" s="3">
        <f>IFERROR(__xludf.DUMMYFUNCTION("""COMPUTED_VALUE"""),39122.666666666664)</f>
        <v>39122.66667</v>
      </c>
      <c r="B170" s="2">
        <f>IFERROR(__xludf.DUMMYFUNCTION("""COMPUTED_VALUE"""),437.99)</f>
        <v>437.99</v>
      </c>
    </row>
    <row r="171">
      <c r="A171" s="3">
        <f>IFERROR(__xludf.DUMMYFUNCTION("""COMPUTED_VALUE"""),39125.666666666664)</f>
        <v>39125.66667</v>
      </c>
      <c r="B171" s="2">
        <f>IFERROR(__xludf.DUMMYFUNCTION("""COMPUTED_VALUE"""),433.75)</f>
        <v>433.75</v>
      </c>
    </row>
    <row r="172">
      <c r="A172" s="3">
        <f>IFERROR(__xludf.DUMMYFUNCTION("""COMPUTED_VALUE"""),39126.666666666664)</f>
        <v>39126.66667</v>
      </c>
      <c r="B172" s="2">
        <f>IFERROR(__xludf.DUMMYFUNCTION("""COMPUTED_VALUE"""),436.23)</f>
        <v>436.23</v>
      </c>
    </row>
    <row r="173">
      <c r="A173" s="3">
        <f>IFERROR(__xludf.DUMMYFUNCTION("""COMPUTED_VALUE"""),39127.666666666664)</f>
        <v>39127.66667</v>
      </c>
      <c r="B173" s="2">
        <f>IFERROR(__xludf.DUMMYFUNCTION("""COMPUTED_VALUE"""),441.47)</f>
        <v>441.47</v>
      </c>
    </row>
    <row r="174">
      <c r="A174" s="3">
        <f>IFERROR(__xludf.DUMMYFUNCTION("""COMPUTED_VALUE"""),39128.666666666664)</f>
        <v>39128.66667</v>
      </c>
      <c r="B174" s="2">
        <f>IFERROR(__xludf.DUMMYFUNCTION("""COMPUTED_VALUE"""),443.7)</f>
        <v>443.7</v>
      </c>
    </row>
    <row r="175">
      <c r="A175" s="3">
        <f>IFERROR(__xludf.DUMMYFUNCTION("""COMPUTED_VALUE"""),39129.666666666664)</f>
        <v>39129.66667</v>
      </c>
      <c r="B175" s="2">
        <f>IFERROR(__xludf.DUMMYFUNCTION("""COMPUTED_VALUE"""),444.25)</f>
        <v>444.25</v>
      </c>
    </row>
    <row r="176">
      <c r="A176" s="3">
        <f>IFERROR(__xludf.DUMMYFUNCTION("""COMPUTED_VALUE"""),39133.666666666664)</f>
        <v>39133.66667</v>
      </c>
      <c r="B176" s="2">
        <f>IFERROR(__xludf.DUMMYFUNCTION("""COMPUTED_VALUE"""),447.16)</f>
        <v>447.16</v>
      </c>
    </row>
    <row r="177">
      <c r="A177" s="3">
        <f>IFERROR(__xludf.DUMMYFUNCTION("""COMPUTED_VALUE"""),39134.666666666664)</f>
        <v>39134.66667</v>
      </c>
      <c r="B177" s="2">
        <f>IFERROR(__xludf.DUMMYFUNCTION("""COMPUTED_VALUE"""),446.4)</f>
        <v>446.4</v>
      </c>
    </row>
    <row r="178">
      <c r="A178" s="3">
        <f>IFERROR(__xludf.DUMMYFUNCTION("""COMPUTED_VALUE"""),39135.666666666664)</f>
        <v>39135.66667</v>
      </c>
      <c r="B178" s="2">
        <f>IFERROR(__xludf.DUMMYFUNCTION("""COMPUTED_VALUE"""),446.61)</f>
        <v>446.61</v>
      </c>
    </row>
    <row r="179">
      <c r="A179" s="3">
        <f>IFERROR(__xludf.DUMMYFUNCTION("""COMPUTED_VALUE"""),39136.666666666664)</f>
        <v>39136.66667</v>
      </c>
      <c r="B179" s="2">
        <f>IFERROR(__xludf.DUMMYFUNCTION("""COMPUTED_VALUE"""),447.47)</f>
        <v>447.47</v>
      </c>
    </row>
    <row r="180">
      <c r="A180" s="3">
        <f>IFERROR(__xludf.DUMMYFUNCTION("""COMPUTED_VALUE"""),39139.666666666664)</f>
        <v>39139.66667</v>
      </c>
      <c r="B180" s="2">
        <f>IFERROR(__xludf.DUMMYFUNCTION("""COMPUTED_VALUE"""),447.23)</f>
        <v>447.23</v>
      </c>
    </row>
    <row r="181">
      <c r="A181" s="3">
        <f>IFERROR(__xludf.DUMMYFUNCTION("""COMPUTED_VALUE"""),39140.666666666664)</f>
        <v>39140.66667</v>
      </c>
      <c r="B181" s="2">
        <f>IFERROR(__xludf.DUMMYFUNCTION("""COMPUTED_VALUE"""),427.13)</f>
        <v>427.13</v>
      </c>
    </row>
    <row r="182">
      <c r="A182" s="3">
        <f>IFERROR(__xludf.DUMMYFUNCTION("""COMPUTED_VALUE"""),39141.666666666664)</f>
        <v>39141.66667</v>
      </c>
      <c r="B182" s="2">
        <f>IFERROR(__xludf.DUMMYFUNCTION("""COMPUTED_VALUE"""),433.07)</f>
        <v>433.07</v>
      </c>
    </row>
    <row r="183">
      <c r="A183" s="3">
        <f>IFERROR(__xludf.DUMMYFUNCTION("""COMPUTED_VALUE"""),39142.666666666664)</f>
        <v>39142.66667</v>
      </c>
      <c r="B183" s="2">
        <f>IFERROR(__xludf.DUMMYFUNCTION("""COMPUTED_VALUE"""),428.12)</f>
        <v>428.12</v>
      </c>
    </row>
    <row r="184">
      <c r="A184" s="3">
        <f>IFERROR(__xludf.DUMMYFUNCTION("""COMPUTED_VALUE"""),39143.666666666664)</f>
        <v>39143.66667</v>
      </c>
      <c r="B184" s="2">
        <f>IFERROR(__xludf.DUMMYFUNCTION("""COMPUTED_VALUE"""),420.65)</f>
        <v>420.65</v>
      </c>
    </row>
    <row r="185">
      <c r="A185" s="3">
        <f>IFERROR(__xludf.DUMMYFUNCTION("""COMPUTED_VALUE"""),39146.666666666664)</f>
        <v>39146.66667</v>
      </c>
      <c r="B185" s="2">
        <f>IFERROR(__xludf.DUMMYFUNCTION("""COMPUTED_VALUE"""),413.65)</f>
        <v>413.65</v>
      </c>
    </row>
    <row r="186">
      <c r="A186" s="3">
        <f>IFERROR(__xludf.DUMMYFUNCTION("""COMPUTED_VALUE"""),39147.666666666664)</f>
        <v>39147.66667</v>
      </c>
      <c r="B186" s="2">
        <f>IFERROR(__xludf.DUMMYFUNCTION("""COMPUTED_VALUE"""),422.77)</f>
        <v>422.77</v>
      </c>
    </row>
    <row r="187">
      <c r="A187" s="3">
        <f>IFERROR(__xludf.DUMMYFUNCTION("""COMPUTED_VALUE"""),39148.666666666664)</f>
        <v>39148.66667</v>
      </c>
      <c r="B187" s="2">
        <f>IFERROR(__xludf.DUMMYFUNCTION("""COMPUTED_VALUE"""),421.54)</f>
        <v>421.54</v>
      </c>
    </row>
    <row r="188">
      <c r="A188" s="3">
        <f>IFERROR(__xludf.DUMMYFUNCTION("""COMPUTED_VALUE"""),39149.666666666664)</f>
        <v>39149.66667</v>
      </c>
      <c r="B188" s="2">
        <f>IFERROR(__xludf.DUMMYFUNCTION("""COMPUTED_VALUE"""),425.17)</f>
        <v>425.17</v>
      </c>
    </row>
    <row r="189">
      <c r="A189" s="3">
        <f>IFERROR(__xludf.DUMMYFUNCTION("""COMPUTED_VALUE"""),39150.666666666664)</f>
        <v>39150.66667</v>
      </c>
      <c r="B189" s="2">
        <f>IFERROR(__xludf.DUMMYFUNCTION("""COMPUTED_VALUE"""),426.95)</f>
        <v>426.95</v>
      </c>
    </row>
    <row r="190">
      <c r="A190" s="3">
        <f>IFERROR(__xludf.DUMMYFUNCTION("""COMPUTED_VALUE"""),39153.666666666664)</f>
        <v>39153.66667</v>
      </c>
      <c r="B190" s="2">
        <f>IFERROR(__xludf.DUMMYFUNCTION("""COMPUTED_VALUE"""),428.63)</f>
        <v>428.63</v>
      </c>
    </row>
    <row r="191">
      <c r="A191" s="3">
        <f>IFERROR(__xludf.DUMMYFUNCTION("""COMPUTED_VALUE"""),39154.666666666664)</f>
        <v>39154.66667</v>
      </c>
      <c r="B191" s="2">
        <f>IFERROR(__xludf.DUMMYFUNCTION("""COMPUTED_VALUE"""),421.34)</f>
        <v>421.34</v>
      </c>
    </row>
    <row r="192">
      <c r="A192" s="3">
        <f>IFERROR(__xludf.DUMMYFUNCTION("""COMPUTED_VALUE"""),39155.666666666664)</f>
        <v>39155.66667</v>
      </c>
      <c r="B192" s="2">
        <f>IFERROR(__xludf.DUMMYFUNCTION("""COMPUTED_VALUE"""),424.14)</f>
        <v>424.14</v>
      </c>
    </row>
    <row r="193">
      <c r="A193" s="3">
        <f>IFERROR(__xludf.DUMMYFUNCTION("""COMPUTED_VALUE"""),39156.666666666664)</f>
        <v>39156.66667</v>
      </c>
      <c r="B193" s="2">
        <f>IFERROR(__xludf.DUMMYFUNCTION("""COMPUTED_VALUE"""),425.53)</f>
        <v>425.53</v>
      </c>
    </row>
    <row r="194">
      <c r="A194" s="3">
        <f>IFERROR(__xludf.DUMMYFUNCTION("""COMPUTED_VALUE"""),39157.666666666664)</f>
        <v>39157.66667</v>
      </c>
      <c r="B194" s="2">
        <f>IFERROR(__xludf.DUMMYFUNCTION("""COMPUTED_VALUE"""),423.99)</f>
        <v>423.99</v>
      </c>
    </row>
    <row r="195">
      <c r="A195" s="3">
        <f>IFERROR(__xludf.DUMMYFUNCTION("""COMPUTED_VALUE"""),39160.666666666664)</f>
        <v>39160.66667</v>
      </c>
      <c r="B195" s="2">
        <f>IFERROR(__xludf.DUMMYFUNCTION("""COMPUTED_VALUE"""),427.39)</f>
        <v>427.39</v>
      </c>
    </row>
    <row r="196">
      <c r="A196" s="3">
        <f>IFERROR(__xludf.DUMMYFUNCTION("""COMPUTED_VALUE"""),39161.666666666664)</f>
        <v>39161.66667</v>
      </c>
      <c r="B196" s="2">
        <f>IFERROR(__xludf.DUMMYFUNCTION("""COMPUTED_VALUE"""),430.85)</f>
        <v>430.85</v>
      </c>
    </row>
    <row r="197">
      <c r="A197" s="3">
        <f>IFERROR(__xludf.DUMMYFUNCTION("""COMPUTED_VALUE"""),39162.666666666664)</f>
        <v>39162.66667</v>
      </c>
      <c r="B197" s="2">
        <f>IFERROR(__xludf.DUMMYFUNCTION("""COMPUTED_VALUE"""),437.47)</f>
        <v>437.47</v>
      </c>
    </row>
    <row r="198">
      <c r="A198" s="3">
        <f>IFERROR(__xludf.DUMMYFUNCTION("""COMPUTED_VALUE"""),39163.666666666664)</f>
        <v>39163.66667</v>
      </c>
      <c r="B198" s="2">
        <f>IFERROR(__xludf.DUMMYFUNCTION("""COMPUTED_VALUE"""),436.41)</f>
        <v>436.41</v>
      </c>
    </row>
    <row r="199">
      <c r="A199" s="3">
        <f>IFERROR(__xludf.DUMMYFUNCTION("""COMPUTED_VALUE"""),39164.666666666664)</f>
        <v>39164.66667</v>
      </c>
      <c r="B199" s="2">
        <f>IFERROR(__xludf.DUMMYFUNCTION("""COMPUTED_VALUE"""),436.65)</f>
        <v>436.65</v>
      </c>
    </row>
    <row r="200">
      <c r="A200" s="3">
        <f>IFERROR(__xludf.DUMMYFUNCTION("""COMPUTED_VALUE"""),39167.666666666664)</f>
        <v>39167.66667</v>
      </c>
      <c r="B200" s="2">
        <f>IFERROR(__xludf.DUMMYFUNCTION("""COMPUTED_VALUE"""),437.31)</f>
        <v>437.31</v>
      </c>
    </row>
    <row r="201">
      <c r="A201" s="3">
        <f>IFERROR(__xludf.DUMMYFUNCTION("""COMPUTED_VALUE"""),39168.666666666664)</f>
        <v>39168.66667</v>
      </c>
      <c r="B201" s="2">
        <f>IFERROR(__xludf.DUMMYFUNCTION("""COMPUTED_VALUE"""),434.64)</f>
        <v>434.64</v>
      </c>
    </row>
    <row r="202">
      <c r="A202" s="3">
        <f>IFERROR(__xludf.DUMMYFUNCTION("""COMPUTED_VALUE"""),39169.666666666664)</f>
        <v>39169.66667</v>
      </c>
      <c r="B202" s="2">
        <f>IFERROR(__xludf.DUMMYFUNCTION("""COMPUTED_VALUE"""),432.74)</f>
        <v>432.74</v>
      </c>
    </row>
    <row r="203">
      <c r="A203" s="3">
        <f>IFERROR(__xludf.DUMMYFUNCTION("""COMPUTED_VALUE"""),39170.666666666664)</f>
        <v>39170.66667</v>
      </c>
      <c r="B203" s="2">
        <f>IFERROR(__xludf.DUMMYFUNCTION("""COMPUTED_VALUE"""),432.19)</f>
        <v>432.19</v>
      </c>
    </row>
    <row r="204">
      <c r="A204" s="3">
        <f>IFERROR(__xludf.DUMMYFUNCTION("""COMPUTED_VALUE"""),39171.666666666664)</f>
        <v>39171.66667</v>
      </c>
      <c r="B204" s="2">
        <f>IFERROR(__xludf.DUMMYFUNCTION("""COMPUTED_VALUE"""),433.06)</f>
        <v>433.06</v>
      </c>
    </row>
    <row r="205">
      <c r="A205" s="3">
        <f>IFERROR(__xludf.DUMMYFUNCTION("""COMPUTED_VALUE"""),39174.666666666664)</f>
        <v>39174.66667</v>
      </c>
      <c r="B205" s="2">
        <f>IFERROR(__xludf.DUMMYFUNCTION("""COMPUTED_VALUE"""),434.93)</f>
        <v>434.93</v>
      </c>
    </row>
    <row r="206">
      <c r="A206" s="3">
        <f>IFERROR(__xludf.DUMMYFUNCTION("""COMPUTED_VALUE"""),39175.666666666664)</f>
        <v>39175.66667</v>
      </c>
      <c r="B206" s="2">
        <f>IFERROR(__xludf.DUMMYFUNCTION("""COMPUTED_VALUE"""),439.66)</f>
        <v>439.66</v>
      </c>
    </row>
    <row r="207">
      <c r="A207" s="3">
        <f>IFERROR(__xludf.DUMMYFUNCTION("""COMPUTED_VALUE"""),39176.666666666664)</f>
        <v>39176.66667</v>
      </c>
      <c r="B207" s="2">
        <f>IFERROR(__xludf.DUMMYFUNCTION("""COMPUTED_VALUE"""),439.18)</f>
        <v>439.18</v>
      </c>
    </row>
    <row r="208">
      <c r="A208" s="3">
        <f>IFERROR(__xludf.DUMMYFUNCTION("""COMPUTED_VALUE"""),39177.666666666664)</f>
        <v>39177.66667</v>
      </c>
      <c r="B208" s="2">
        <f>IFERROR(__xludf.DUMMYFUNCTION("""COMPUTED_VALUE"""),440.43)</f>
        <v>440.43</v>
      </c>
    </row>
    <row r="209">
      <c r="A209" s="3">
        <f>IFERROR(__xludf.DUMMYFUNCTION("""COMPUTED_VALUE"""),39181.666666666664)</f>
        <v>39181.66667</v>
      </c>
      <c r="B209" s="2">
        <f>IFERROR(__xludf.DUMMYFUNCTION("""COMPUTED_VALUE"""),440.03)</f>
        <v>440.03</v>
      </c>
    </row>
    <row r="210">
      <c r="A210" s="3">
        <f>IFERROR(__xludf.DUMMYFUNCTION("""COMPUTED_VALUE"""),39182.666666666664)</f>
        <v>39182.66667</v>
      </c>
      <c r="B210" s="2">
        <f>IFERROR(__xludf.DUMMYFUNCTION("""COMPUTED_VALUE"""),440.97)</f>
        <v>440.97</v>
      </c>
    </row>
    <row r="211">
      <c r="A211" s="3">
        <f>IFERROR(__xludf.DUMMYFUNCTION("""COMPUTED_VALUE"""),39183.666666666664)</f>
        <v>39183.66667</v>
      </c>
      <c r="B211" s="2">
        <f>IFERROR(__xludf.DUMMYFUNCTION("""COMPUTED_VALUE"""),437.45)</f>
        <v>437.45</v>
      </c>
    </row>
    <row r="212">
      <c r="A212" s="3">
        <f>IFERROR(__xludf.DUMMYFUNCTION("""COMPUTED_VALUE"""),39184.666666666664)</f>
        <v>39184.66667</v>
      </c>
      <c r="B212" s="2">
        <f>IFERROR(__xludf.DUMMYFUNCTION("""COMPUTED_VALUE"""),440.49)</f>
        <v>440.49</v>
      </c>
    </row>
    <row r="213">
      <c r="A213" s="3">
        <f>IFERROR(__xludf.DUMMYFUNCTION("""COMPUTED_VALUE"""),39185.666666666664)</f>
        <v>39185.66667</v>
      </c>
      <c r="B213" s="2">
        <f>IFERROR(__xludf.DUMMYFUNCTION("""COMPUTED_VALUE"""),442.21)</f>
        <v>442.21</v>
      </c>
    </row>
    <row r="214">
      <c r="A214" s="3">
        <f>IFERROR(__xludf.DUMMYFUNCTION("""COMPUTED_VALUE"""),39188.666666666664)</f>
        <v>39188.66667</v>
      </c>
      <c r="B214" s="2">
        <f>IFERROR(__xludf.DUMMYFUNCTION("""COMPUTED_VALUE"""),445.83)</f>
        <v>445.83</v>
      </c>
    </row>
    <row r="215">
      <c r="A215" s="3">
        <f>IFERROR(__xludf.DUMMYFUNCTION("""COMPUTED_VALUE"""),39189.666666666664)</f>
        <v>39189.66667</v>
      </c>
      <c r="B215" s="2">
        <f>IFERROR(__xludf.DUMMYFUNCTION("""COMPUTED_VALUE"""),443.77)</f>
        <v>443.77</v>
      </c>
    </row>
    <row r="216">
      <c r="A216" s="3">
        <f>IFERROR(__xludf.DUMMYFUNCTION("""COMPUTED_VALUE"""),39190.666666666664)</f>
        <v>39190.66667</v>
      </c>
      <c r="B216" s="2">
        <f>IFERROR(__xludf.DUMMYFUNCTION("""COMPUTED_VALUE"""),443.73)</f>
        <v>443.73</v>
      </c>
    </row>
    <row r="217">
      <c r="A217" s="3">
        <f>IFERROR(__xludf.DUMMYFUNCTION("""COMPUTED_VALUE"""),39191.666666666664)</f>
        <v>39191.66667</v>
      </c>
      <c r="B217" s="2">
        <f>IFERROR(__xludf.DUMMYFUNCTION("""COMPUTED_VALUE"""),441.98)</f>
        <v>441.98</v>
      </c>
    </row>
    <row r="218">
      <c r="A218" s="3">
        <f>IFERROR(__xludf.DUMMYFUNCTION("""COMPUTED_VALUE"""),39192.666666666664)</f>
        <v>39192.66667</v>
      </c>
      <c r="B218" s="2">
        <f>IFERROR(__xludf.DUMMYFUNCTION("""COMPUTED_VALUE"""),445.7)</f>
        <v>445.7</v>
      </c>
    </row>
    <row r="219">
      <c r="A219" s="3">
        <f>IFERROR(__xludf.DUMMYFUNCTION("""COMPUTED_VALUE"""),39195.666666666664)</f>
        <v>39195.66667</v>
      </c>
      <c r="B219" s="2">
        <f>IFERROR(__xludf.DUMMYFUNCTION("""COMPUTED_VALUE"""),443.68)</f>
        <v>443.68</v>
      </c>
    </row>
    <row r="220">
      <c r="A220" s="3">
        <f>IFERROR(__xludf.DUMMYFUNCTION("""COMPUTED_VALUE"""),39196.666666666664)</f>
        <v>39196.66667</v>
      </c>
      <c r="B220" s="2">
        <f>IFERROR(__xludf.DUMMYFUNCTION("""COMPUTED_VALUE"""),445.53)</f>
        <v>445.53</v>
      </c>
    </row>
    <row r="221">
      <c r="A221" s="3">
        <f>IFERROR(__xludf.DUMMYFUNCTION("""COMPUTED_VALUE"""),39197.666666666664)</f>
        <v>39197.66667</v>
      </c>
      <c r="B221" s="2">
        <f>IFERROR(__xludf.DUMMYFUNCTION("""COMPUTED_VALUE"""),452.94)</f>
        <v>452.94</v>
      </c>
    </row>
    <row r="222">
      <c r="A222" s="3">
        <f>IFERROR(__xludf.DUMMYFUNCTION("""COMPUTED_VALUE"""),39198.666666666664)</f>
        <v>39198.66667</v>
      </c>
      <c r="B222" s="2">
        <f>IFERROR(__xludf.DUMMYFUNCTION("""COMPUTED_VALUE"""),456.68)</f>
        <v>456.68</v>
      </c>
    </row>
    <row r="223">
      <c r="A223" s="3">
        <f>IFERROR(__xludf.DUMMYFUNCTION("""COMPUTED_VALUE"""),39199.666666666664)</f>
        <v>39199.66667</v>
      </c>
      <c r="B223" s="2">
        <f>IFERROR(__xludf.DUMMYFUNCTION("""COMPUTED_VALUE"""),456.19)</f>
        <v>456.19</v>
      </c>
    </row>
    <row r="224">
      <c r="A224" s="3">
        <f>IFERROR(__xludf.DUMMYFUNCTION("""COMPUTED_VALUE"""),39202.666666666664)</f>
        <v>39202.66667</v>
      </c>
      <c r="B224" s="2">
        <f>IFERROR(__xludf.DUMMYFUNCTION("""COMPUTED_VALUE"""),448.05)</f>
        <v>448.05</v>
      </c>
    </row>
    <row r="225">
      <c r="A225" s="3">
        <f>IFERROR(__xludf.DUMMYFUNCTION("""COMPUTED_VALUE"""),39203.666666666664)</f>
        <v>39203.66667</v>
      </c>
      <c r="B225" s="2">
        <f>IFERROR(__xludf.DUMMYFUNCTION("""COMPUTED_VALUE"""),449.58)</f>
        <v>449.58</v>
      </c>
    </row>
    <row r="226">
      <c r="A226" s="3">
        <f>IFERROR(__xludf.DUMMYFUNCTION("""COMPUTED_VALUE"""),39204.666666666664)</f>
        <v>39204.66667</v>
      </c>
      <c r="B226" s="2">
        <f>IFERROR(__xludf.DUMMYFUNCTION("""COMPUTED_VALUE"""),456.34)</f>
        <v>456.34</v>
      </c>
    </row>
    <row r="227">
      <c r="A227" s="3">
        <f>IFERROR(__xludf.DUMMYFUNCTION("""COMPUTED_VALUE"""),39205.666666666664)</f>
        <v>39205.66667</v>
      </c>
      <c r="B227" s="2">
        <f>IFERROR(__xludf.DUMMYFUNCTION("""COMPUTED_VALUE"""),456.34)</f>
        <v>456.34</v>
      </c>
    </row>
    <row r="228">
      <c r="A228" s="3">
        <f>IFERROR(__xludf.DUMMYFUNCTION("""COMPUTED_VALUE"""),39206.666666666664)</f>
        <v>39206.66667</v>
      </c>
      <c r="B228" s="2">
        <f>IFERROR(__xludf.DUMMYFUNCTION("""COMPUTED_VALUE"""),456.23)</f>
        <v>456.23</v>
      </c>
    </row>
    <row r="229">
      <c r="A229" s="3">
        <f>IFERROR(__xludf.DUMMYFUNCTION("""COMPUTED_VALUE"""),39209.666666666664)</f>
        <v>39209.66667</v>
      </c>
      <c r="B229" s="2">
        <f>IFERROR(__xludf.DUMMYFUNCTION("""COMPUTED_VALUE"""),455.59)</f>
        <v>455.59</v>
      </c>
    </row>
    <row r="230">
      <c r="A230" s="3">
        <f>IFERROR(__xludf.DUMMYFUNCTION("""COMPUTED_VALUE"""),39210.666666666664)</f>
        <v>39210.66667</v>
      </c>
      <c r="B230" s="2">
        <f>IFERROR(__xludf.DUMMYFUNCTION("""COMPUTED_VALUE"""),455.59)</f>
        <v>455.59</v>
      </c>
    </row>
    <row r="231">
      <c r="A231" s="3">
        <f>IFERROR(__xludf.DUMMYFUNCTION("""COMPUTED_VALUE"""),39211.666666666664)</f>
        <v>39211.66667</v>
      </c>
      <c r="B231" s="2">
        <f>IFERROR(__xludf.DUMMYFUNCTION("""COMPUTED_VALUE"""),461.13)</f>
        <v>461.13</v>
      </c>
    </row>
    <row r="232">
      <c r="A232" s="3">
        <f>IFERROR(__xludf.DUMMYFUNCTION("""COMPUTED_VALUE"""),39212.666666666664)</f>
        <v>39212.66667</v>
      </c>
      <c r="B232" s="2">
        <f>IFERROR(__xludf.DUMMYFUNCTION("""COMPUTED_VALUE"""),453.99)</f>
        <v>453.99</v>
      </c>
    </row>
    <row r="233">
      <c r="A233" s="3">
        <f>IFERROR(__xludf.DUMMYFUNCTION("""COMPUTED_VALUE"""),39213.666666666664)</f>
        <v>39213.66667</v>
      </c>
      <c r="B233" s="2">
        <f>IFERROR(__xludf.DUMMYFUNCTION("""COMPUTED_VALUE"""),460.84)</f>
        <v>460.84</v>
      </c>
    </row>
    <row r="234">
      <c r="A234" s="3">
        <f>IFERROR(__xludf.DUMMYFUNCTION("""COMPUTED_VALUE"""),39216.666666666664)</f>
        <v>39216.66667</v>
      </c>
      <c r="B234" s="2">
        <f>IFERROR(__xludf.DUMMYFUNCTION("""COMPUTED_VALUE"""),457.58)</f>
        <v>457.58</v>
      </c>
    </row>
    <row r="235">
      <c r="A235" s="3">
        <f>IFERROR(__xludf.DUMMYFUNCTION("""COMPUTED_VALUE"""),39217.666666666664)</f>
        <v>39217.66667</v>
      </c>
      <c r="B235" s="2">
        <f>IFERROR(__xludf.DUMMYFUNCTION("""COMPUTED_VALUE"""),453.84)</f>
        <v>453.84</v>
      </c>
    </row>
    <row r="236">
      <c r="A236" s="3">
        <f>IFERROR(__xludf.DUMMYFUNCTION("""COMPUTED_VALUE"""),39218.666666666664)</f>
        <v>39218.66667</v>
      </c>
      <c r="B236" s="2">
        <f>IFERROR(__xludf.DUMMYFUNCTION("""COMPUTED_VALUE"""),458.1)</f>
        <v>458.1</v>
      </c>
    </row>
    <row r="237">
      <c r="A237" s="3">
        <f>IFERROR(__xludf.DUMMYFUNCTION("""COMPUTED_VALUE"""),39219.666666666664)</f>
        <v>39219.66667</v>
      </c>
      <c r="B237" s="2">
        <f>IFERROR(__xludf.DUMMYFUNCTION("""COMPUTED_VALUE"""),455.54)</f>
        <v>455.54</v>
      </c>
    </row>
    <row r="238">
      <c r="A238" s="3">
        <f>IFERROR(__xludf.DUMMYFUNCTION("""COMPUTED_VALUE"""),39220.666666666664)</f>
        <v>39220.66667</v>
      </c>
      <c r="B238" s="2">
        <f>IFERROR(__xludf.DUMMYFUNCTION("""COMPUTED_VALUE"""),457.64)</f>
        <v>457.64</v>
      </c>
    </row>
    <row r="239">
      <c r="A239" s="3">
        <f>IFERROR(__xludf.DUMMYFUNCTION("""COMPUTED_VALUE"""),39223.666666666664)</f>
        <v>39223.66667</v>
      </c>
      <c r="B239" s="2">
        <f>IFERROR(__xludf.DUMMYFUNCTION("""COMPUTED_VALUE"""),464.31)</f>
        <v>464.31</v>
      </c>
    </row>
    <row r="240">
      <c r="A240" s="3">
        <f>IFERROR(__xludf.DUMMYFUNCTION("""COMPUTED_VALUE"""),39224.666666666664)</f>
        <v>39224.66667</v>
      </c>
      <c r="B240" s="2">
        <f>IFERROR(__xludf.DUMMYFUNCTION("""COMPUTED_VALUE"""),464.73)</f>
        <v>464.73</v>
      </c>
    </row>
    <row r="241">
      <c r="A241" s="3">
        <f>IFERROR(__xludf.DUMMYFUNCTION("""COMPUTED_VALUE"""),39225.666666666664)</f>
        <v>39225.66667</v>
      </c>
      <c r="B241" s="2">
        <f>IFERROR(__xludf.DUMMYFUNCTION("""COMPUTED_VALUE"""),465.05)</f>
        <v>465.05</v>
      </c>
    </row>
    <row r="242">
      <c r="A242" s="3">
        <f>IFERROR(__xludf.DUMMYFUNCTION("""COMPUTED_VALUE"""),39226.666666666664)</f>
        <v>39226.66667</v>
      </c>
      <c r="B242" s="2">
        <f>IFERROR(__xludf.DUMMYFUNCTION("""COMPUTED_VALUE"""),457.22)</f>
        <v>457.22</v>
      </c>
    </row>
    <row r="243">
      <c r="A243" s="3">
        <f>IFERROR(__xludf.DUMMYFUNCTION("""COMPUTED_VALUE"""),39227.666666666664)</f>
        <v>39227.66667</v>
      </c>
      <c r="B243" s="2">
        <f>IFERROR(__xludf.DUMMYFUNCTION("""COMPUTED_VALUE"""),460.63)</f>
        <v>460.63</v>
      </c>
    </row>
    <row r="244">
      <c r="A244" s="3">
        <f>IFERROR(__xludf.DUMMYFUNCTION("""COMPUTED_VALUE"""),39231.666666666664)</f>
        <v>39231.66667</v>
      </c>
      <c r="B244" s="2">
        <f>IFERROR(__xludf.DUMMYFUNCTION("""COMPUTED_VALUE"""),466.28)</f>
        <v>466.28</v>
      </c>
    </row>
    <row r="245">
      <c r="A245" s="3">
        <f>IFERROR(__xludf.DUMMYFUNCTION("""COMPUTED_VALUE"""),39232.666666666664)</f>
        <v>39232.66667</v>
      </c>
      <c r="B245" s="2">
        <f>IFERROR(__xludf.DUMMYFUNCTION("""COMPUTED_VALUE"""),471.11)</f>
        <v>471.11</v>
      </c>
    </row>
    <row r="246">
      <c r="A246" s="3">
        <f>IFERROR(__xludf.DUMMYFUNCTION("""COMPUTED_VALUE"""),39233.666666666664)</f>
        <v>39233.66667</v>
      </c>
      <c r="B246" s="2">
        <f>IFERROR(__xludf.DUMMYFUNCTION("""COMPUTED_VALUE"""),477.75)</f>
        <v>477.75</v>
      </c>
    </row>
    <row r="247">
      <c r="A247" s="3">
        <f>IFERROR(__xludf.DUMMYFUNCTION("""COMPUTED_VALUE"""),39234.666666666664)</f>
        <v>39234.66667</v>
      </c>
      <c r="B247" s="2">
        <f>IFERROR(__xludf.DUMMYFUNCTION("""COMPUTED_VALUE"""),478.77)</f>
        <v>478.77</v>
      </c>
    </row>
    <row r="248">
      <c r="A248" s="3">
        <f>IFERROR(__xludf.DUMMYFUNCTION("""COMPUTED_VALUE"""),39237.666666666664)</f>
        <v>39237.66667</v>
      </c>
      <c r="B248" s="2">
        <f>IFERROR(__xludf.DUMMYFUNCTION("""COMPUTED_VALUE"""),481.37)</f>
        <v>481.37</v>
      </c>
    </row>
    <row r="249">
      <c r="A249" s="3">
        <f>IFERROR(__xludf.DUMMYFUNCTION("""COMPUTED_VALUE"""),39238.666666666664)</f>
        <v>39238.66667</v>
      </c>
      <c r="B249" s="2">
        <f>IFERROR(__xludf.DUMMYFUNCTION("""COMPUTED_VALUE"""),479.5)</f>
        <v>479.5</v>
      </c>
    </row>
    <row r="250">
      <c r="A250" s="3">
        <f>IFERROR(__xludf.DUMMYFUNCTION("""COMPUTED_VALUE"""),39239.666666666664)</f>
        <v>39239.66667</v>
      </c>
      <c r="B250" s="2">
        <f>IFERROR(__xludf.DUMMYFUNCTION("""COMPUTED_VALUE"""),474.97)</f>
        <v>474.97</v>
      </c>
    </row>
    <row r="251">
      <c r="A251" s="3">
        <f>IFERROR(__xludf.DUMMYFUNCTION("""COMPUTED_VALUE"""),39240.666666666664)</f>
        <v>39240.66667</v>
      </c>
      <c r="B251" s="2">
        <f>IFERROR(__xludf.DUMMYFUNCTION("""COMPUTED_VALUE"""),466.9)</f>
        <v>466.9</v>
      </c>
    </row>
    <row r="252">
      <c r="A252" s="3">
        <f>IFERROR(__xludf.DUMMYFUNCTION("""COMPUTED_VALUE"""),39241.666666666664)</f>
        <v>39241.66667</v>
      </c>
      <c r="B252" s="2">
        <f>IFERROR(__xludf.DUMMYFUNCTION("""COMPUTED_VALUE"""),473.62)</f>
        <v>473.62</v>
      </c>
    </row>
    <row r="253">
      <c r="A253" s="3">
        <f>IFERROR(__xludf.DUMMYFUNCTION("""COMPUTED_VALUE"""),39244.666666666664)</f>
        <v>39244.66667</v>
      </c>
      <c r="B253" s="2">
        <f>IFERROR(__xludf.DUMMYFUNCTION("""COMPUTED_VALUE"""),473.92)</f>
        <v>473.92</v>
      </c>
    </row>
    <row r="254">
      <c r="A254" s="3">
        <f>IFERROR(__xludf.DUMMYFUNCTION("""COMPUTED_VALUE"""),39245.666666666664)</f>
        <v>39245.66667</v>
      </c>
      <c r="B254" s="2">
        <f>IFERROR(__xludf.DUMMYFUNCTION("""COMPUTED_VALUE"""),470.59)</f>
        <v>470.59</v>
      </c>
    </row>
    <row r="255">
      <c r="A255" s="3">
        <f>IFERROR(__xludf.DUMMYFUNCTION("""COMPUTED_VALUE"""),39246.666666666664)</f>
        <v>39246.66667</v>
      </c>
      <c r="B255" s="2">
        <f>IFERROR(__xludf.DUMMYFUNCTION("""COMPUTED_VALUE"""),475.84)</f>
        <v>475.84</v>
      </c>
    </row>
    <row r="256">
      <c r="A256" s="3">
        <f>IFERROR(__xludf.DUMMYFUNCTION("""COMPUTED_VALUE"""),39247.666666666664)</f>
        <v>39247.66667</v>
      </c>
      <c r="B256" s="2">
        <f>IFERROR(__xludf.DUMMYFUNCTION("""COMPUTED_VALUE"""),478.91)</f>
        <v>478.91</v>
      </c>
    </row>
    <row r="257">
      <c r="A257" s="3">
        <f>IFERROR(__xludf.DUMMYFUNCTION("""COMPUTED_VALUE"""),39248.666666666664)</f>
        <v>39248.66667</v>
      </c>
      <c r="B257" s="2">
        <f>IFERROR(__xludf.DUMMYFUNCTION("""COMPUTED_VALUE"""),484.21)</f>
        <v>484.21</v>
      </c>
    </row>
    <row r="258">
      <c r="A258" s="3">
        <f>IFERROR(__xludf.DUMMYFUNCTION("""COMPUTED_VALUE"""),39251.666666666664)</f>
        <v>39251.66667</v>
      </c>
      <c r="B258" s="2">
        <f>IFERROR(__xludf.DUMMYFUNCTION("""COMPUTED_VALUE"""),482.43)</f>
        <v>482.43</v>
      </c>
    </row>
    <row r="259">
      <c r="A259" s="3">
        <f>IFERROR(__xludf.DUMMYFUNCTION("""COMPUTED_VALUE"""),39252.666666666664)</f>
        <v>39252.66667</v>
      </c>
      <c r="B259" s="2">
        <f>IFERROR(__xludf.DUMMYFUNCTION("""COMPUTED_VALUE"""),483.85)</f>
        <v>483.85</v>
      </c>
    </row>
    <row r="260">
      <c r="A260" s="3">
        <f>IFERROR(__xludf.DUMMYFUNCTION("""COMPUTED_VALUE"""),39253.666666666664)</f>
        <v>39253.66667</v>
      </c>
      <c r="B260" s="2">
        <f>IFERROR(__xludf.DUMMYFUNCTION("""COMPUTED_VALUE"""),478.64)</f>
        <v>478.64</v>
      </c>
    </row>
    <row r="261">
      <c r="A261" s="3">
        <f>IFERROR(__xludf.DUMMYFUNCTION("""COMPUTED_VALUE"""),39254.666666666664)</f>
        <v>39254.66667</v>
      </c>
      <c r="B261" s="2">
        <f>IFERROR(__xludf.DUMMYFUNCTION("""COMPUTED_VALUE"""),482.54)</f>
        <v>482.54</v>
      </c>
    </row>
    <row r="262">
      <c r="A262" s="3">
        <f>IFERROR(__xludf.DUMMYFUNCTION("""COMPUTED_VALUE"""),39255.666666666664)</f>
        <v>39255.66667</v>
      </c>
      <c r="B262" s="2">
        <f>IFERROR(__xludf.DUMMYFUNCTION("""COMPUTED_VALUE"""),479.03)</f>
        <v>479.03</v>
      </c>
    </row>
    <row r="263">
      <c r="A263" s="3">
        <f>IFERROR(__xludf.DUMMYFUNCTION("""COMPUTED_VALUE"""),39258.666666666664)</f>
        <v>39258.66667</v>
      </c>
      <c r="B263" s="2">
        <f>IFERROR(__xludf.DUMMYFUNCTION("""COMPUTED_VALUE"""),474.78)</f>
        <v>474.78</v>
      </c>
    </row>
    <row r="264">
      <c r="A264" s="3">
        <f>IFERROR(__xludf.DUMMYFUNCTION("""COMPUTED_VALUE"""),39259.666666666664)</f>
        <v>39259.66667</v>
      </c>
      <c r="B264" s="2">
        <f>IFERROR(__xludf.DUMMYFUNCTION("""COMPUTED_VALUE"""),473.52)</f>
        <v>473.52</v>
      </c>
    </row>
    <row r="265">
      <c r="A265" s="3">
        <f>IFERROR(__xludf.DUMMYFUNCTION("""COMPUTED_VALUE"""),39260.666666666664)</f>
        <v>39260.66667</v>
      </c>
      <c r="B265" s="2">
        <f>IFERROR(__xludf.DUMMYFUNCTION("""COMPUTED_VALUE"""),478.77)</f>
        <v>478.77</v>
      </c>
    </row>
    <row r="266">
      <c r="A266" s="3">
        <f>IFERROR(__xludf.DUMMYFUNCTION("""COMPUTED_VALUE"""),39261.666666666664)</f>
        <v>39261.66667</v>
      </c>
      <c r="B266" s="2">
        <f>IFERROR(__xludf.DUMMYFUNCTION("""COMPUTED_VALUE"""),482.82)</f>
        <v>482.82</v>
      </c>
    </row>
    <row r="267">
      <c r="A267" s="3">
        <f>IFERROR(__xludf.DUMMYFUNCTION("""COMPUTED_VALUE"""),39262.666666666664)</f>
        <v>39262.66667</v>
      </c>
      <c r="B267" s="2">
        <f>IFERROR(__xludf.DUMMYFUNCTION("""COMPUTED_VALUE"""),482.82)</f>
        <v>482.82</v>
      </c>
    </row>
    <row r="268">
      <c r="A268" s="3">
        <f>IFERROR(__xludf.DUMMYFUNCTION("""COMPUTED_VALUE"""),39265.666666666664)</f>
        <v>39265.66667</v>
      </c>
      <c r="B268" s="2">
        <f>IFERROR(__xludf.DUMMYFUNCTION("""COMPUTED_VALUE"""),487.91)</f>
        <v>487.91</v>
      </c>
    </row>
    <row r="269">
      <c r="A269" s="3">
        <f>IFERROR(__xludf.DUMMYFUNCTION("""COMPUTED_VALUE"""),39266.666666666664)</f>
        <v>39266.66667</v>
      </c>
      <c r="B269" s="2">
        <f>IFERROR(__xludf.DUMMYFUNCTION("""COMPUTED_VALUE"""),492.67)</f>
        <v>492.67</v>
      </c>
    </row>
    <row r="270">
      <c r="A270" s="3">
        <f>IFERROR(__xludf.DUMMYFUNCTION("""COMPUTED_VALUE"""),39268.666666666664)</f>
        <v>39268.66667</v>
      </c>
      <c r="B270" s="2">
        <f>IFERROR(__xludf.DUMMYFUNCTION("""COMPUTED_VALUE"""),492.29)</f>
        <v>492.29</v>
      </c>
    </row>
    <row r="271">
      <c r="A271" s="3">
        <f>IFERROR(__xludf.DUMMYFUNCTION("""COMPUTED_VALUE"""),39269.666666666664)</f>
        <v>39269.66667</v>
      </c>
      <c r="B271" s="2">
        <f>IFERROR(__xludf.DUMMYFUNCTION("""COMPUTED_VALUE"""),494.29)</f>
        <v>494.29</v>
      </c>
    </row>
    <row r="272">
      <c r="A272" s="3">
        <f>IFERROR(__xludf.DUMMYFUNCTION("""COMPUTED_VALUE"""),39272.666666666664)</f>
        <v>39272.66667</v>
      </c>
      <c r="B272" s="2">
        <f>IFERROR(__xludf.DUMMYFUNCTION("""COMPUTED_VALUE"""),495.19)</f>
        <v>495.19</v>
      </c>
    </row>
    <row r="273">
      <c r="A273" s="3">
        <f>IFERROR(__xludf.DUMMYFUNCTION("""COMPUTED_VALUE"""),39273.666666666664)</f>
        <v>39273.66667</v>
      </c>
      <c r="B273" s="2">
        <f>IFERROR(__xludf.DUMMYFUNCTION("""COMPUTED_VALUE"""),488.51)</f>
        <v>488.51</v>
      </c>
    </row>
    <row r="274">
      <c r="A274" s="3">
        <f>IFERROR(__xludf.DUMMYFUNCTION("""COMPUTED_VALUE"""),39274.666666666664)</f>
        <v>39274.66667</v>
      </c>
      <c r="B274" s="2">
        <f>IFERROR(__xludf.DUMMYFUNCTION("""COMPUTED_VALUE"""),493.38)</f>
        <v>493.38</v>
      </c>
    </row>
    <row r="275">
      <c r="A275" s="3">
        <f>IFERROR(__xludf.DUMMYFUNCTION("""COMPUTED_VALUE"""),39275.666666666664)</f>
        <v>39275.66667</v>
      </c>
      <c r="B275" s="2">
        <f>IFERROR(__xludf.DUMMYFUNCTION("""COMPUTED_VALUE"""),506.63)</f>
        <v>506.63</v>
      </c>
    </row>
    <row r="276">
      <c r="A276" s="3">
        <f>IFERROR(__xludf.DUMMYFUNCTION("""COMPUTED_VALUE"""),39276.666666666664)</f>
        <v>39276.66667</v>
      </c>
      <c r="B276" s="2">
        <f>IFERROR(__xludf.DUMMYFUNCTION("""COMPUTED_VALUE"""),506.21)</f>
        <v>506.21</v>
      </c>
    </row>
    <row r="277">
      <c r="A277" s="3">
        <f>IFERROR(__xludf.DUMMYFUNCTION("""COMPUTED_VALUE"""),39279.666666666664)</f>
        <v>39279.66667</v>
      </c>
      <c r="B277" s="2">
        <f>IFERROR(__xludf.DUMMYFUNCTION("""COMPUTED_VALUE"""),506.07)</f>
        <v>506.07</v>
      </c>
    </row>
    <row r="278">
      <c r="A278" s="3">
        <f>IFERROR(__xludf.DUMMYFUNCTION("""COMPUTED_VALUE"""),39280.666666666664)</f>
        <v>39280.66667</v>
      </c>
      <c r="B278" s="2">
        <f>IFERROR(__xludf.DUMMYFUNCTION("""COMPUTED_VALUE"""),506.38)</f>
        <v>506.38</v>
      </c>
    </row>
    <row r="279">
      <c r="A279" s="3">
        <f>IFERROR(__xludf.DUMMYFUNCTION("""COMPUTED_VALUE"""),39281.666666666664)</f>
        <v>39281.66667</v>
      </c>
      <c r="B279" s="2">
        <f>IFERROR(__xludf.DUMMYFUNCTION("""COMPUTED_VALUE"""),506.38)</f>
        <v>506.38</v>
      </c>
    </row>
    <row r="280">
      <c r="A280" s="3">
        <f>IFERROR(__xludf.DUMMYFUNCTION("""COMPUTED_VALUE"""),39282.666666666664)</f>
        <v>39282.66667</v>
      </c>
      <c r="B280" s="2">
        <f>IFERROR(__xludf.DUMMYFUNCTION("""COMPUTED_VALUE"""),502.64)</f>
        <v>502.64</v>
      </c>
    </row>
    <row r="281">
      <c r="A281" s="3">
        <f>IFERROR(__xludf.DUMMYFUNCTION("""COMPUTED_VALUE"""),39283.666666666664)</f>
        <v>39283.66667</v>
      </c>
      <c r="B281" s="2">
        <f>IFERROR(__xludf.DUMMYFUNCTION("""COMPUTED_VALUE"""),506.42)</f>
        <v>506.42</v>
      </c>
    </row>
    <row r="282">
      <c r="A282" s="3">
        <f>IFERROR(__xludf.DUMMYFUNCTION("""COMPUTED_VALUE"""),39286.666666666664)</f>
        <v>39286.66667</v>
      </c>
      <c r="B282" s="2">
        <f>IFERROR(__xludf.DUMMYFUNCTION("""COMPUTED_VALUE"""),508.62)</f>
        <v>508.62</v>
      </c>
    </row>
    <row r="283">
      <c r="A283" s="3">
        <f>IFERROR(__xludf.DUMMYFUNCTION("""COMPUTED_VALUE"""),39287.666666666664)</f>
        <v>39287.66667</v>
      </c>
      <c r="B283" s="2">
        <f>IFERROR(__xludf.DUMMYFUNCTION("""COMPUTED_VALUE"""),499.92)</f>
        <v>499.92</v>
      </c>
    </row>
    <row r="284">
      <c r="A284" s="3">
        <f>IFERROR(__xludf.DUMMYFUNCTION("""COMPUTED_VALUE"""),39288.666666666664)</f>
        <v>39288.66667</v>
      </c>
      <c r="B284" s="2">
        <f>IFERROR(__xludf.DUMMYFUNCTION("""COMPUTED_VALUE"""),496.46)</f>
        <v>496.46</v>
      </c>
    </row>
    <row r="285">
      <c r="A285" s="3">
        <f>IFERROR(__xludf.DUMMYFUNCTION("""COMPUTED_VALUE"""),39289.666666666664)</f>
        <v>39289.66667</v>
      </c>
      <c r="B285" s="2">
        <f>IFERROR(__xludf.DUMMYFUNCTION("""COMPUTED_VALUE"""),484.98)</f>
        <v>484.98</v>
      </c>
    </row>
    <row r="286">
      <c r="A286" s="3">
        <f>IFERROR(__xludf.DUMMYFUNCTION("""COMPUTED_VALUE"""),39290.666666666664)</f>
        <v>39290.66667</v>
      </c>
      <c r="B286" s="2">
        <f>IFERROR(__xludf.DUMMYFUNCTION("""COMPUTED_VALUE"""),479.47)</f>
        <v>479.47</v>
      </c>
    </row>
    <row r="287">
      <c r="A287" s="3">
        <f>IFERROR(__xludf.DUMMYFUNCTION("""COMPUTED_VALUE"""),39293.666666666664)</f>
        <v>39293.66667</v>
      </c>
      <c r="B287" s="2">
        <f>IFERROR(__xludf.DUMMYFUNCTION("""COMPUTED_VALUE"""),487.34)</f>
        <v>487.34</v>
      </c>
    </row>
    <row r="288">
      <c r="A288" s="3">
        <f>IFERROR(__xludf.DUMMYFUNCTION("""COMPUTED_VALUE"""),39294.666666666664)</f>
        <v>39294.66667</v>
      </c>
      <c r="B288" s="2">
        <f>IFERROR(__xludf.DUMMYFUNCTION("""COMPUTED_VALUE"""),487.34)</f>
        <v>487.34</v>
      </c>
    </row>
    <row r="289">
      <c r="A289" s="3">
        <f>IFERROR(__xludf.DUMMYFUNCTION("""COMPUTED_VALUE"""),39295.666666666664)</f>
        <v>39295.66667</v>
      </c>
      <c r="B289" s="2">
        <f>IFERROR(__xludf.DUMMYFUNCTION("""COMPUTED_VALUE"""),482.02)</f>
        <v>482.02</v>
      </c>
    </row>
    <row r="290">
      <c r="A290" s="3">
        <f>IFERROR(__xludf.DUMMYFUNCTION("""COMPUTED_VALUE"""),39296.666666666664)</f>
        <v>39296.66667</v>
      </c>
      <c r="B290" s="2">
        <f>IFERROR(__xludf.DUMMYFUNCTION("""COMPUTED_VALUE"""),488.21)</f>
        <v>488.21</v>
      </c>
    </row>
    <row r="291">
      <c r="A291" s="3">
        <f>IFERROR(__xludf.DUMMYFUNCTION("""COMPUTED_VALUE"""),39297.666666666664)</f>
        <v>39297.66667</v>
      </c>
      <c r="B291" s="2">
        <f>IFERROR(__xludf.DUMMYFUNCTION("""COMPUTED_VALUE"""),472.64)</f>
        <v>472.64</v>
      </c>
    </row>
    <row r="292">
      <c r="A292" s="3">
        <f>IFERROR(__xludf.DUMMYFUNCTION("""COMPUTED_VALUE"""),39300.666666666664)</f>
        <v>39300.66667</v>
      </c>
      <c r="B292" s="2">
        <f>IFERROR(__xludf.DUMMYFUNCTION("""COMPUTED_VALUE"""),470.85)</f>
        <v>470.85</v>
      </c>
    </row>
    <row r="293">
      <c r="A293" s="3">
        <f>IFERROR(__xludf.DUMMYFUNCTION("""COMPUTED_VALUE"""),39301.666666666664)</f>
        <v>39301.66667</v>
      </c>
      <c r="B293" s="2">
        <f>IFERROR(__xludf.DUMMYFUNCTION("""COMPUTED_VALUE"""),466.25)</f>
        <v>466.25</v>
      </c>
    </row>
    <row r="294">
      <c r="A294" s="3">
        <f>IFERROR(__xludf.DUMMYFUNCTION("""COMPUTED_VALUE"""),39302.666666666664)</f>
        <v>39302.66667</v>
      </c>
      <c r="B294" s="2">
        <f>IFERROR(__xludf.DUMMYFUNCTION("""COMPUTED_VALUE"""),477.7)</f>
        <v>477.7</v>
      </c>
    </row>
    <row r="295">
      <c r="A295" s="3">
        <f>IFERROR(__xludf.DUMMYFUNCTION("""COMPUTED_VALUE"""),39303.666666666664)</f>
        <v>39303.66667</v>
      </c>
      <c r="B295" s="2">
        <f>IFERROR(__xludf.DUMMYFUNCTION("""COMPUTED_VALUE"""),471.96)</f>
        <v>471.96</v>
      </c>
    </row>
    <row r="296">
      <c r="A296" s="3">
        <f>IFERROR(__xludf.DUMMYFUNCTION("""COMPUTED_VALUE"""),39304.666666666664)</f>
        <v>39304.66667</v>
      </c>
      <c r="B296" s="2">
        <f>IFERROR(__xludf.DUMMYFUNCTION("""COMPUTED_VALUE"""),474.47)</f>
        <v>474.47</v>
      </c>
    </row>
    <row r="297">
      <c r="A297" s="3">
        <f>IFERROR(__xludf.DUMMYFUNCTION("""COMPUTED_VALUE"""),39307.666666666664)</f>
        <v>39307.66667</v>
      </c>
      <c r="B297" s="2">
        <f>IFERROR(__xludf.DUMMYFUNCTION("""COMPUTED_VALUE"""),478.19)</f>
        <v>478.19</v>
      </c>
    </row>
    <row r="298">
      <c r="A298" s="3">
        <f>IFERROR(__xludf.DUMMYFUNCTION("""COMPUTED_VALUE"""),39308.666666666664)</f>
        <v>39308.66667</v>
      </c>
      <c r="B298" s="2">
        <f>IFERROR(__xludf.DUMMYFUNCTION("""COMPUTED_VALUE"""),466.52)</f>
        <v>466.52</v>
      </c>
    </row>
    <row r="299">
      <c r="A299" s="3">
        <f>IFERROR(__xludf.DUMMYFUNCTION("""COMPUTED_VALUE"""),39309.666666666664)</f>
        <v>39309.66667</v>
      </c>
      <c r="B299" s="2">
        <f>IFERROR(__xludf.DUMMYFUNCTION("""COMPUTED_VALUE"""),453.92)</f>
        <v>453.92</v>
      </c>
    </row>
    <row r="300">
      <c r="A300" s="3">
        <f>IFERROR(__xludf.DUMMYFUNCTION("""COMPUTED_VALUE"""),39310.666666666664)</f>
        <v>39310.66667</v>
      </c>
      <c r="B300" s="2">
        <f>IFERROR(__xludf.DUMMYFUNCTION("""COMPUTED_VALUE"""),453.53)</f>
        <v>453.53</v>
      </c>
    </row>
    <row r="301">
      <c r="A301" s="3">
        <f>IFERROR(__xludf.DUMMYFUNCTION("""COMPUTED_VALUE"""),39311.666666666664)</f>
        <v>39311.66667</v>
      </c>
      <c r="B301" s="2">
        <f>IFERROR(__xludf.DUMMYFUNCTION("""COMPUTED_VALUE"""),467.27)</f>
        <v>467.27</v>
      </c>
    </row>
    <row r="302">
      <c r="A302" s="3">
        <f>IFERROR(__xludf.DUMMYFUNCTION("""COMPUTED_VALUE"""),39314.666666666664)</f>
        <v>39314.66667</v>
      </c>
      <c r="B302" s="2">
        <f>IFERROR(__xludf.DUMMYFUNCTION("""COMPUTED_VALUE"""),467.64)</f>
        <v>467.64</v>
      </c>
    </row>
    <row r="303">
      <c r="A303" s="3">
        <f>IFERROR(__xludf.DUMMYFUNCTION("""COMPUTED_VALUE"""),39315.666666666664)</f>
        <v>39315.66667</v>
      </c>
      <c r="B303" s="2">
        <f>IFERROR(__xludf.DUMMYFUNCTION("""COMPUTED_VALUE"""),469.21)</f>
        <v>469.21</v>
      </c>
    </row>
    <row r="304">
      <c r="A304" s="3">
        <f>IFERROR(__xludf.DUMMYFUNCTION("""COMPUTED_VALUE"""),39316.666666666664)</f>
        <v>39316.66667</v>
      </c>
      <c r="B304" s="2">
        <f>IFERROR(__xludf.DUMMYFUNCTION("""COMPUTED_VALUE"""),476.87)</f>
        <v>476.87</v>
      </c>
    </row>
    <row r="305">
      <c r="A305" s="3">
        <f>IFERROR(__xludf.DUMMYFUNCTION("""COMPUTED_VALUE"""),39317.666666666664)</f>
        <v>39317.66667</v>
      </c>
      <c r="B305" s="2">
        <f>IFERROR(__xludf.DUMMYFUNCTION("""COMPUTED_VALUE"""),474.31)</f>
        <v>474.31</v>
      </c>
    </row>
    <row r="306">
      <c r="A306" s="3">
        <f>IFERROR(__xludf.DUMMYFUNCTION("""COMPUTED_VALUE"""),39318.666666666664)</f>
        <v>39318.66667</v>
      </c>
      <c r="B306" s="2">
        <f>IFERROR(__xludf.DUMMYFUNCTION("""COMPUTED_VALUE"""),481.84)</f>
        <v>481.84</v>
      </c>
    </row>
    <row r="307">
      <c r="A307" s="3">
        <f>IFERROR(__xludf.DUMMYFUNCTION("""COMPUTED_VALUE"""),39321.666666666664)</f>
        <v>39321.66667</v>
      </c>
      <c r="B307" s="2">
        <f>IFERROR(__xludf.DUMMYFUNCTION("""COMPUTED_VALUE"""),480.44)</f>
        <v>480.44</v>
      </c>
    </row>
    <row r="308">
      <c r="A308" s="3">
        <f>IFERROR(__xludf.DUMMYFUNCTION("""COMPUTED_VALUE"""),39322.666666666664)</f>
        <v>39322.66667</v>
      </c>
      <c r="B308" s="2">
        <f>IFERROR(__xludf.DUMMYFUNCTION("""COMPUTED_VALUE"""),466.58)</f>
        <v>466.58</v>
      </c>
    </row>
    <row r="309">
      <c r="A309" s="3">
        <f>IFERROR(__xludf.DUMMYFUNCTION("""COMPUTED_VALUE"""),39323.666666666664)</f>
        <v>39323.66667</v>
      </c>
      <c r="B309" s="2">
        <f>IFERROR(__xludf.DUMMYFUNCTION("""COMPUTED_VALUE"""),478.13)</f>
        <v>478.13</v>
      </c>
    </row>
    <row r="310">
      <c r="A310" s="3">
        <f>IFERROR(__xludf.DUMMYFUNCTION("""COMPUTED_VALUE"""),39324.666666666664)</f>
        <v>39324.66667</v>
      </c>
      <c r="B310" s="2">
        <f>IFERROR(__xludf.DUMMYFUNCTION("""COMPUTED_VALUE"""),478.66)</f>
        <v>478.66</v>
      </c>
    </row>
    <row r="311">
      <c r="A311" s="3">
        <f>IFERROR(__xludf.DUMMYFUNCTION("""COMPUTED_VALUE"""),39325.666666666664)</f>
        <v>39325.66667</v>
      </c>
      <c r="B311" s="2">
        <f>IFERROR(__xludf.DUMMYFUNCTION("""COMPUTED_VALUE"""),484.91)</f>
        <v>484.91</v>
      </c>
    </row>
    <row r="312">
      <c r="A312" s="3">
        <f>IFERROR(__xludf.DUMMYFUNCTION("""COMPUTED_VALUE"""),39329.666666666664)</f>
        <v>39329.66667</v>
      </c>
      <c r="B312" s="2">
        <f>IFERROR(__xludf.DUMMYFUNCTION("""COMPUTED_VALUE"""),493.06)</f>
        <v>493.06</v>
      </c>
    </row>
    <row r="313">
      <c r="A313" s="3">
        <f>IFERROR(__xludf.DUMMYFUNCTION("""COMPUTED_VALUE"""),39330.666666666664)</f>
        <v>39330.66667</v>
      </c>
      <c r="B313" s="2">
        <f>IFERROR(__xludf.DUMMYFUNCTION("""COMPUTED_VALUE"""),487.08)</f>
        <v>487.08</v>
      </c>
    </row>
    <row r="314">
      <c r="A314" s="3">
        <f>IFERROR(__xludf.DUMMYFUNCTION("""COMPUTED_VALUE"""),39331.666666666664)</f>
        <v>39331.66667</v>
      </c>
      <c r="B314" s="2">
        <f>IFERROR(__xludf.DUMMYFUNCTION("""COMPUTED_VALUE"""),489.11)</f>
        <v>489.11</v>
      </c>
    </row>
    <row r="315">
      <c r="A315" s="3">
        <f>IFERROR(__xludf.DUMMYFUNCTION("""COMPUTED_VALUE"""),39332.666666666664)</f>
        <v>39332.66667</v>
      </c>
      <c r="B315" s="2">
        <f>IFERROR(__xludf.DUMMYFUNCTION("""COMPUTED_VALUE"""),479.88)</f>
        <v>479.88</v>
      </c>
    </row>
    <row r="316">
      <c r="A316" s="3">
        <f>IFERROR(__xludf.DUMMYFUNCTION("""COMPUTED_VALUE"""),39336.666666666664)</f>
        <v>39336.66667</v>
      </c>
      <c r="B316" s="2">
        <f>IFERROR(__xludf.DUMMYFUNCTION("""COMPUTED_VALUE"""),484.47)</f>
        <v>484.47</v>
      </c>
    </row>
    <row r="317">
      <c r="A317" s="3">
        <f>IFERROR(__xludf.DUMMYFUNCTION("""COMPUTED_VALUE"""),39337.666666666664)</f>
        <v>39337.66667</v>
      </c>
      <c r="B317" s="2">
        <f>IFERROR(__xludf.DUMMYFUNCTION("""COMPUTED_VALUE"""),480.92)</f>
        <v>480.92</v>
      </c>
    </row>
    <row r="318">
      <c r="A318" s="3">
        <f>IFERROR(__xludf.DUMMYFUNCTION("""COMPUTED_VALUE"""),39338.666666666664)</f>
        <v>39338.66667</v>
      </c>
      <c r="B318" s="2">
        <f>IFERROR(__xludf.DUMMYFUNCTION("""COMPUTED_VALUE"""),480.2)</f>
        <v>480.2</v>
      </c>
    </row>
    <row r="319">
      <c r="A319" s="3">
        <f>IFERROR(__xludf.DUMMYFUNCTION("""COMPUTED_VALUE"""),39339.666666666664)</f>
        <v>39339.66667</v>
      </c>
      <c r="B319" s="2">
        <f>IFERROR(__xludf.DUMMYFUNCTION("""COMPUTED_VALUE"""),480.19)</f>
        <v>480.19</v>
      </c>
    </row>
    <row r="320">
      <c r="A320" s="3">
        <f>IFERROR(__xludf.DUMMYFUNCTION("""COMPUTED_VALUE"""),39342.666666666664)</f>
        <v>39342.66667</v>
      </c>
      <c r="B320" s="2">
        <f>IFERROR(__xludf.DUMMYFUNCTION("""COMPUTED_VALUE"""),478.05)</f>
        <v>478.05</v>
      </c>
    </row>
    <row r="321">
      <c r="A321" s="3">
        <f>IFERROR(__xludf.DUMMYFUNCTION("""COMPUTED_VALUE"""),39343.666666666664)</f>
        <v>39343.66667</v>
      </c>
      <c r="B321" s="2">
        <f>IFERROR(__xludf.DUMMYFUNCTION("""COMPUTED_VALUE"""),489.49)</f>
        <v>489.49</v>
      </c>
    </row>
    <row r="322">
      <c r="A322" s="3">
        <f>IFERROR(__xludf.DUMMYFUNCTION("""COMPUTED_VALUE"""),39344.666666666664)</f>
        <v>39344.66667</v>
      </c>
      <c r="B322" s="2">
        <f>IFERROR(__xludf.DUMMYFUNCTION("""COMPUTED_VALUE"""),491.15)</f>
        <v>491.15</v>
      </c>
    </row>
    <row r="323">
      <c r="A323" s="3">
        <f>IFERROR(__xludf.DUMMYFUNCTION("""COMPUTED_VALUE"""),39345.666666666664)</f>
        <v>39345.66667</v>
      </c>
      <c r="B323" s="2">
        <f>IFERROR(__xludf.DUMMYFUNCTION("""COMPUTED_VALUE"""),489.19)</f>
        <v>489.19</v>
      </c>
    </row>
    <row r="324">
      <c r="A324" s="3">
        <f>IFERROR(__xludf.DUMMYFUNCTION("""COMPUTED_VALUE"""),39346.666666666664)</f>
        <v>39346.66667</v>
      </c>
      <c r="B324" s="2">
        <f>IFERROR(__xludf.DUMMYFUNCTION("""COMPUTED_VALUE"""),491.05)</f>
        <v>491.05</v>
      </c>
    </row>
    <row r="325">
      <c r="A325" s="3">
        <f>IFERROR(__xludf.DUMMYFUNCTION("""COMPUTED_VALUE"""),39349.666666666664)</f>
        <v>39349.66667</v>
      </c>
      <c r="B325" s="2">
        <f>IFERROR(__xludf.DUMMYFUNCTION("""COMPUTED_VALUE"""),485.4)</f>
        <v>485.4</v>
      </c>
    </row>
    <row r="326">
      <c r="A326" s="3">
        <f>IFERROR(__xludf.DUMMYFUNCTION("""COMPUTED_VALUE"""),39350.666666666664)</f>
        <v>39350.66667</v>
      </c>
      <c r="B326" s="2">
        <f>IFERROR(__xludf.DUMMYFUNCTION("""COMPUTED_VALUE"""),488.05)</f>
        <v>488.05</v>
      </c>
    </row>
    <row r="327">
      <c r="A327" s="3">
        <f>IFERROR(__xludf.DUMMYFUNCTION("""COMPUTED_VALUE"""),39351.666666666664)</f>
        <v>39351.66667</v>
      </c>
      <c r="B327" s="2">
        <f>IFERROR(__xludf.DUMMYFUNCTION("""COMPUTED_VALUE"""),490.18)</f>
        <v>490.18</v>
      </c>
    </row>
    <row r="328">
      <c r="A328" s="3">
        <f>IFERROR(__xludf.DUMMYFUNCTION("""COMPUTED_VALUE"""),39352.666666666664)</f>
        <v>39352.66667</v>
      </c>
      <c r="B328" s="2">
        <f>IFERROR(__xludf.DUMMYFUNCTION("""COMPUTED_VALUE"""),494.14)</f>
        <v>494.14</v>
      </c>
    </row>
    <row r="329">
      <c r="A329" s="3">
        <f>IFERROR(__xludf.DUMMYFUNCTION("""COMPUTED_VALUE"""),39353.666666666664)</f>
        <v>39353.66667</v>
      </c>
      <c r="B329" s="2">
        <f>IFERROR(__xludf.DUMMYFUNCTION("""COMPUTED_VALUE"""),492.28)</f>
        <v>492.28</v>
      </c>
    </row>
    <row r="330">
      <c r="A330" s="3">
        <f>IFERROR(__xludf.DUMMYFUNCTION("""COMPUTED_VALUE"""),39356.666666666664)</f>
        <v>39356.66667</v>
      </c>
      <c r="B330" s="2">
        <f>IFERROR(__xludf.DUMMYFUNCTION("""COMPUTED_VALUE"""),500.34)</f>
        <v>500.34</v>
      </c>
    </row>
    <row r="331">
      <c r="A331" s="3">
        <f>IFERROR(__xludf.DUMMYFUNCTION("""COMPUTED_VALUE"""),39357.666666666664)</f>
        <v>39357.66667</v>
      </c>
      <c r="B331" s="2">
        <f>IFERROR(__xludf.DUMMYFUNCTION("""COMPUTED_VALUE"""),502.7)</f>
        <v>502.7</v>
      </c>
    </row>
    <row r="332">
      <c r="A332" s="3">
        <f>IFERROR(__xludf.DUMMYFUNCTION("""COMPUTED_VALUE"""),39358.666666666664)</f>
        <v>39358.66667</v>
      </c>
      <c r="B332" s="2">
        <f>IFERROR(__xludf.DUMMYFUNCTION("""COMPUTED_VALUE"""),499.5)</f>
        <v>499.5</v>
      </c>
    </row>
    <row r="333">
      <c r="A333" s="3">
        <f>IFERROR(__xludf.DUMMYFUNCTION("""COMPUTED_VALUE"""),39359.666666666664)</f>
        <v>39359.66667</v>
      </c>
      <c r="B333" s="2">
        <f>IFERROR(__xludf.DUMMYFUNCTION("""COMPUTED_VALUE"""),502.42)</f>
        <v>502.42</v>
      </c>
    </row>
    <row r="334">
      <c r="A334" s="3">
        <f>IFERROR(__xludf.DUMMYFUNCTION("""COMPUTED_VALUE"""),39360.666666666664)</f>
        <v>39360.66667</v>
      </c>
      <c r="B334" s="2">
        <f>IFERROR(__xludf.DUMMYFUNCTION("""COMPUTED_VALUE"""),508.46)</f>
        <v>508.46</v>
      </c>
    </row>
    <row r="335">
      <c r="A335" s="3">
        <f>IFERROR(__xludf.DUMMYFUNCTION("""COMPUTED_VALUE"""),39363.666666666664)</f>
        <v>39363.66667</v>
      </c>
      <c r="B335" s="2">
        <f>IFERROR(__xludf.DUMMYFUNCTION("""COMPUTED_VALUE"""),503.63)</f>
        <v>503.63</v>
      </c>
    </row>
    <row r="336">
      <c r="A336" s="3">
        <f>IFERROR(__xludf.DUMMYFUNCTION("""COMPUTED_VALUE"""),39364.666666666664)</f>
        <v>39364.66667</v>
      </c>
      <c r="B336" s="2">
        <f>IFERROR(__xludf.DUMMYFUNCTION("""COMPUTED_VALUE"""),505.2)</f>
        <v>505.2</v>
      </c>
    </row>
    <row r="337">
      <c r="A337" s="3">
        <f>IFERROR(__xludf.DUMMYFUNCTION("""COMPUTED_VALUE"""),39365.666666666664)</f>
        <v>39365.66667</v>
      </c>
      <c r="B337" s="2">
        <f>IFERROR(__xludf.DUMMYFUNCTION("""COMPUTED_VALUE"""),503.72)</f>
        <v>503.72</v>
      </c>
    </row>
    <row r="338">
      <c r="A338" s="3">
        <f>IFERROR(__xludf.DUMMYFUNCTION("""COMPUTED_VALUE"""),39366.666666666664)</f>
        <v>39366.66667</v>
      </c>
      <c r="B338" s="2">
        <f>IFERROR(__xludf.DUMMYFUNCTION("""COMPUTED_VALUE"""),498.91)</f>
        <v>498.91</v>
      </c>
    </row>
    <row r="339">
      <c r="A339" s="3">
        <f>IFERROR(__xludf.DUMMYFUNCTION("""COMPUTED_VALUE"""),39367.666666666664)</f>
        <v>39367.66667</v>
      </c>
      <c r="B339" s="2">
        <f>IFERROR(__xludf.DUMMYFUNCTION("""COMPUTED_VALUE"""),501.66)</f>
        <v>501.66</v>
      </c>
    </row>
    <row r="340">
      <c r="A340" s="3">
        <f>IFERROR(__xludf.DUMMYFUNCTION("""COMPUTED_VALUE"""),39370.666666666664)</f>
        <v>39370.66667</v>
      </c>
      <c r="B340" s="2">
        <f>IFERROR(__xludf.DUMMYFUNCTION("""COMPUTED_VALUE"""),496.33)</f>
        <v>496.33</v>
      </c>
    </row>
    <row r="341">
      <c r="A341" s="3">
        <f>IFERROR(__xludf.DUMMYFUNCTION("""COMPUTED_VALUE"""),39371.666666666664)</f>
        <v>39371.66667</v>
      </c>
      <c r="B341" s="2">
        <f>IFERROR(__xludf.DUMMYFUNCTION("""COMPUTED_VALUE"""),492.96)</f>
        <v>492.96</v>
      </c>
    </row>
    <row r="342">
      <c r="A342" s="3">
        <f>IFERROR(__xludf.DUMMYFUNCTION("""COMPUTED_VALUE"""),39373.666666666664)</f>
        <v>39373.66667</v>
      </c>
      <c r="B342" s="2">
        <f>IFERROR(__xludf.DUMMYFUNCTION("""COMPUTED_VALUE"""),499.59)</f>
        <v>499.59</v>
      </c>
    </row>
    <row r="343">
      <c r="A343" s="3">
        <f>IFERROR(__xludf.DUMMYFUNCTION("""COMPUTED_VALUE"""),39374.666666666664)</f>
        <v>39374.66667</v>
      </c>
      <c r="B343" s="2">
        <f>IFERROR(__xludf.DUMMYFUNCTION("""COMPUTED_VALUE"""),491.7)</f>
        <v>491.7</v>
      </c>
    </row>
    <row r="344">
      <c r="A344" s="3">
        <f>IFERROR(__xludf.DUMMYFUNCTION("""COMPUTED_VALUE"""),39377.666666666664)</f>
        <v>39377.66667</v>
      </c>
      <c r="B344" s="2">
        <f>IFERROR(__xludf.DUMMYFUNCTION("""COMPUTED_VALUE"""),497.25)</f>
        <v>497.25</v>
      </c>
    </row>
    <row r="345">
      <c r="A345" s="3">
        <f>IFERROR(__xludf.DUMMYFUNCTION("""COMPUTED_VALUE"""),39378.666666666664)</f>
        <v>39378.66667</v>
      </c>
      <c r="B345" s="2">
        <f>IFERROR(__xludf.DUMMYFUNCTION("""COMPUTED_VALUE"""),499.58)</f>
        <v>499.58</v>
      </c>
    </row>
    <row r="346">
      <c r="A346" s="3">
        <f>IFERROR(__xludf.DUMMYFUNCTION("""COMPUTED_VALUE"""),39379.666666666664)</f>
        <v>39379.66667</v>
      </c>
      <c r="B346" s="2">
        <f>IFERROR(__xludf.DUMMYFUNCTION("""COMPUTED_VALUE"""),491.28)</f>
        <v>491.28</v>
      </c>
    </row>
    <row r="347">
      <c r="A347" s="3">
        <f>IFERROR(__xludf.DUMMYFUNCTION("""COMPUTED_VALUE"""),39380.666666666664)</f>
        <v>39380.66667</v>
      </c>
      <c r="B347" s="2">
        <f>IFERROR(__xludf.DUMMYFUNCTION("""COMPUTED_VALUE"""),485.2)</f>
        <v>485.2</v>
      </c>
    </row>
    <row r="348">
      <c r="A348" s="3">
        <f>IFERROR(__xludf.DUMMYFUNCTION("""COMPUTED_VALUE"""),39381.666666666664)</f>
        <v>39381.66667</v>
      </c>
      <c r="B348" s="2">
        <f>IFERROR(__xludf.DUMMYFUNCTION("""COMPUTED_VALUE"""),491.21)</f>
        <v>491.21</v>
      </c>
    </row>
    <row r="349">
      <c r="A349" s="3">
        <f>IFERROR(__xludf.DUMMYFUNCTION("""COMPUTED_VALUE"""),39384.666666666664)</f>
        <v>39384.66667</v>
      </c>
      <c r="B349" s="2">
        <f>IFERROR(__xludf.DUMMYFUNCTION("""COMPUTED_VALUE"""),496.14)</f>
        <v>496.14</v>
      </c>
    </row>
    <row r="350">
      <c r="A350" s="3">
        <f>IFERROR(__xludf.DUMMYFUNCTION("""COMPUTED_VALUE"""),39385.666666666664)</f>
        <v>39385.66667</v>
      </c>
      <c r="B350" s="2">
        <f>IFERROR(__xludf.DUMMYFUNCTION("""COMPUTED_VALUE"""),490.64)</f>
        <v>490.64</v>
      </c>
    </row>
    <row r="351">
      <c r="A351" s="3">
        <f>IFERROR(__xludf.DUMMYFUNCTION("""COMPUTED_VALUE"""),39386.666666666664)</f>
        <v>39386.66667</v>
      </c>
      <c r="B351" s="2">
        <f>IFERROR(__xludf.DUMMYFUNCTION("""COMPUTED_VALUE"""),492.4)</f>
        <v>492.4</v>
      </c>
    </row>
    <row r="352">
      <c r="A352" s="3">
        <f>IFERROR(__xludf.DUMMYFUNCTION("""COMPUTED_VALUE"""),39387.666666666664)</f>
        <v>39387.66667</v>
      </c>
      <c r="B352" s="2">
        <f>IFERROR(__xludf.DUMMYFUNCTION("""COMPUTED_VALUE"""),478.49)</f>
        <v>478.49</v>
      </c>
    </row>
    <row r="353">
      <c r="A353" s="3">
        <f>IFERROR(__xludf.DUMMYFUNCTION("""COMPUTED_VALUE"""),39388.666666666664)</f>
        <v>39388.66667</v>
      </c>
      <c r="B353" s="2">
        <f>IFERROR(__xludf.DUMMYFUNCTION("""COMPUTED_VALUE"""),484.53)</f>
        <v>484.53</v>
      </c>
    </row>
    <row r="354">
      <c r="A354" s="3">
        <f>IFERROR(__xludf.DUMMYFUNCTION("""COMPUTED_VALUE"""),39391.666666666664)</f>
        <v>39391.66667</v>
      </c>
      <c r="B354" s="2">
        <f>IFERROR(__xludf.DUMMYFUNCTION("""COMPUTED_VALUE"""),481.43)</f>
        <v>481.43</v>
      </c>
    </row>
    <row r="355">
      <c r="A355" s="3">
        <f>IFERROR(__xludf.DUMMYFUNCTION("""COMPUTED_VALUE"""),39392.666666666664)</f>
        <v>39392.66667</v>
      </c>
      <c r="B355" s="2">
        <f>IFERROR(__xludf.DUMMYFUNCTION("""COMPUTED_VALUE"""),485.81)</f>
        <v>485.81</v>
      </c>
    </row>
    <row r="356">
      <c r="A356" s="3">
        <f>IFERROR(__xludf.DUMMYFUNCTION("""COMPUTED_VALUE"""),39393.666666666664)</f>
        <v>39393.66667</v>
      </c>
      <c r="B356" s="2">
        <f>IFERROR(__xludf.DUMMYFUNCTION("""COMPUTED_VALUE"""),469.25)</f>
        <v>469.25</v>
      </c>
    </row>
    <row r="357">
      <c r="A357" s="3">
        <f>IFERROR(__xludf.DUMMYFUNCTION("""COMPUTED_VALUE"""),39394.666666666664)</f>
        <v>39394.66667</v>
      </c>
      <c r="B357" s="2">
        <f>IFERROR(__xludf.DUMMYFUNCTION("""COMPUTED_VALUE"""),462.66)</f>
        <v>462.66</v>
      </c>
    </row>
    <row r="358">
      <c r="A358" s="3">
        <f>IFERROR(__xludf.DUMMYFUNCTION("""COMPUTED_VALUE"""),39395.666666666664)</f>
        <v>39395.66667</v>
      </c>
      <c r="B358" s="2">
        <f>IFERROR(__xludf.DUMMYFUNCTION("""COMPUTED_VALUE"""),448.9)</f>
        <v>448.9</v>
      </c>
    </row>
    <row r="359">
      <c r="A359" s="3">
        <f>IFERROR(__xludf.DUMMYFUNCTION("""COMPUTED_VALUE"""),39398.666666666664)</f>
        <v>39398.66667</v>
      </c>
      <c r="B359" s="2">
        <f>IFERROR(__xludf.DUMMYFUNCTION("""COMPUTED_VALUE"""),441.26)</f>
        <v>441.26</v>
      </c>
    </row>
    <row r="360">
      <c r="A360" s="3">
        <f>IFERROR(__xludf.DUMMYFUNCTION("""COMPUTED_VALUE"""),39399.666666666664)</f>
        <v>39399.66667</v>
      </c>
      <c r="B360" s="2">
        <f>IFERROR(__xludf.DUMMYFUNCTION("""COMPUTED_VALUE"""),458.07)</f>
        <v>458.07</v>
      </c>
    </row>
    <row r="361">
      <c r="A361" s="3">
        <f>IFERROR(__xludf.DUMMYFUNCTION("""COMPUTED_VALUE"""),39400.666666666664)</f>
        <v>39400.66667</v>
      </c>
      <c r="B361" s="2">
        <f>IFERROR(__xludf.DUMMYFUNCTION("""COMPUTED_VALUE"""),454.95)</f>
        <v>454.95</v>
      </c>
    </row>
    <row r="362">
      <c r="A362" s="3">
        <f>IFERROR(__xludf.DUMMYFUNCTION("""COMPUTED_VALUE"""),39401.666666666664)</f>
        <v>39401.66667</v>
      </c>
      <c r="B362" s="2">
        <f>IFERROR(__xludf.DUMMYFUNCTION("""COMPUTED_VALUE"""),449.87)</f>
        <v>449.87</v>
      </c>
    </row>
    <row r="363">
      <c r="A363" s="3">
        <f>IFERROR(__xludf.DUMMYFUNCTION("""COMPUTED_VALUE"""),39402.666666666664)</f>
        <v>39402.66667</v>
      </c>
      <c r="B363" s="2">
        <f>IFERROR(__xludf.DUMMYFUNCTION("""COMPUTED_VALUE"""),456.19)</f>
        <v>456.19</v>
      </c>
    </row>
    <row r="364">
      <c r="A364" s="3">
        <f>IFERROR(__xludf.DUMMYFUNCTION("""COMPUTED_VALUE"""),39405.666666666664)</f>
        <v>39405.66667</v>
      </c>
      <c r="B364" s="2">
        <f>IFERROR(__xludf.DUMMYFUNCTION("""COMPUTED_VALUE"""),443.3)</f>
        <v>443.3</v>
      </c>
    </row>
    <row r="365">
      <c r="A365" s="3">
        <f>IFERROR(__xludf.DUMMYFUNCTION("""COMPUTED_VALUE"""),39406.666666666664)</f>
        <v>39406.66667</v>
      </c>
      <c r="B365" s="2">
        <f>IFERROR(__xludf.DUMMYFUNCTION("""COMPUTED_VALUE"""),438.97)</f>
        <v>438.97</v>
      </c>
    </row>
    <row r="366">
      <c r="A366" s="3">
        <f>IFERROR(__xludf.DUMMYFUNCTION("""COMPUTED_VALUE"""),39407.666666666664)</f>
        <v>39407.66667</v>
      </c>
      <c r="B366" s="2">
        <f>IFERROR(__xludf.DUMMYFUNCTION("""COMPUTED_VALUE"""),431.78)</f>
        <v>431.78</v>
      </c>
    </row>
    <row r="367">
      <c r="A367" s="3">
        <f>IFERROR(__xludf.DUMMYFUNCTION("""COMPUTED_VALUE"""),39409.666666666664)</f>
        <v>39409.66667</v>
      </c>
      <c r="B367" s="2">
        <f>IFERROR(__xludf.DUMMYFUNCTION("""COMPUTED_VALUE"""),438.37)</f>
        <v>438.37</v>
      </c>
    </row>
    <row r="368">
      <c r="A368" s="3">
        <f>IFERROR(__xludf.DUMMYFUNCTION("""COMPUTED_VALUE"""),39413.666666666664)</f>
        <v>39413.66667</v>
      </c>
      <c r="B368" s="2">
        <f>IFERROR(__xludf.DUMMYFUNCTION("""COMPUTED_VALUE"""),432.89)</f>
        <v>432.89</v>
      </c>
    </row>
    <row r="369">
      <c r="A369" s="3">
        <f>IFERROR(__xludf.DUMMYFUNCTION("""COMPUTED_VALUE"""),39414.666666666664)</f>
        <v>39414.66667</v>
      </c>
      <c r="B369" s="2">
        <f>IFERROR(__xludf.DUMMYFUNCTION("""COMPUTED_VALUE"""),447.99)</f>
        <v>447.99</v>
      </c>
    </row>
    <row r="370">
      <c r="A370" s="3">
        <f>IFERROR(__xludf.DUMMYFUNCTION("""COMPUTED_VALUE"""),39415.666666666664)</f>
        <v>39415.66667</v>
      </c>
      <c r="B370" s="2">
        <f>IFERROR(__xludf.DUMMYFUNCTION("""COMPUTED_VALUE"""),446.61)</f>
        <v>446.61</v>
      </c>
    </row>
    <row r="371">
      <c r="A371" s="3">
        <f>IFERROR(__xludf.DUMMYFUNCTION("""COMPUTED_VALUE"""),39416.666666666664)</f>
        <v>39416.66667</v>
      </c>
      <c r="B371" s="2">
        <f>IFERROR(__xludf.DUMMYFUNCTION("""COMPUTED_VALUE"""),447.89)</f>
        <v>447.89</v>
      </c>
    </row>
    <row r="372">
      <c r="A372" s="3">
        <f>IFERROR(__xludf.DUMMYFUNCTION("""COMPUTED_VALUE"""),39419.666666666664)</f>
        <v>39419.66667</v>
      </c>
      <c r="B372" s="2">
        <f>IFERROR(__xludf.DUMMYFUNCTION("""COMPUTED_VALUE"""),444.57)</f>
        <v>444.57</v>
      </c>
    </row>
    <row r="373">
      <c r="A373" s="3">
        <f>IFERROR(__xludf.DUMMYFUNCTION("""COMPUTED_VALUE"""),39420.666666666664)</f>
        <v>39420.66667</v>
      </c>
      <c r="B373" s="2">
        <f>IFERROR(__xludf.DUMMYFUNCTION("""COMPUTED_VALUE"""),437.91)</f>
        <v>437.91</v>
      </c>
    </row>
    <row r="374">
      <c r="A374" s="3">
        <f>IFERROR(__xludf.DUMMYFUNCTION("""COMPUTED_VALUE"""),39421.666666666664)</f>
        <v>39421.66667</v>
      </c>
      <c r="B374" s="2">
        <f>IFERROR(__xludf.DUMMYFUNCTION("""COMPUTED_VALUE"""),450.65)</f>
        <v>450.65</v>
      </c>
    </row>
    <row r="375">
      <c r="A375" s="3">
        <f>IFERROR(__xludf.DUMMYFUNCTION("""COMPUTED_VALUE"""),39422.666666666664)</f>
        <v>39422.66667</v>
      </c>
      <c r="B375" s="2">
        <f>IFERROR(__xludf.DUMMYFUNCTION("""COMPUTED_VALUE"""),456.2)</f>
        <v>456.2</v>
      </c>
    </row>
    <row r="376">
      <c r="A376" s="3">
        <f>IFERROR(__xludf.DUMMYFUNCTION("""COMPUTED_VALUE"""),39423.666666666664)</f>
        <v>39423.66667</v>
      </c>
      <c r="B376" s="2">
        <f>IFERROR(__xludf.DUMMYFUNCTION("""COMPUTED_VALUE"""),456.63)</f>
        <v>456.63</v>
      </c>
    </row>
    <row r="377">
      <c r="A377" s="3">
        <f>IFERROR(__xludf.DUMMYFUNCTION("""COMPUTED_VALUE"""),39426.666666666664)</f>
        <v>39426.66667</v>
      </c>
      <c r="B377" s="2">
        <f>IFERROR(__xludf.DUMMYFUNCTION("""COMPUTED_VALUE"""),460.23)</f>
        <v>460.23</v>
      </c>
    </row>
    <row r="378">
      <c r="A378" s="3">
        <f>IFERROR(__xludf.DUMMYFUNCTION("""COMPUTED_VALUE"""),39427.666666666664)</f>
        <v>39427.66667</v>
      </c>
      <c r="B378" s="2">
        <f>IFERROR(__xludf.DUMMYFUNCTION("""COMPUTED_VALUE"""),450.22)</f>
        <v>450.22</v>
      </c>
    </row>
    <row r="379">
      <c r="A379" s="3">
        <f>IFERROR(__xludf.DUMMYFUNCTION("""COMPUTED_VALUE"""),39428.666666666664)</f>
        <v>39428.66667</v>
      </c>
      <c r="B379" s="2">
        <f>IFERROR(__xludf.DUMMYFUNCTION("""COMPUTED_VALUE"""),452.23)</f>
        <v>452.23</v>
      </c>
    </row>
    <row r="380">
      <c r="A380" s="3">
        <f>IFERROR(__xludf.DUMMYFUNCTION("""COMPUTED_VALUE"""),39429.666666666664)</f>
        <v>39429.66667</v>
      </c>
      <c r="B380" s="2">
        <f>IFERROR(__xludf.DUMMYFUNCTION("""COMPUTED_VALUE"""),444.76)</f>
        <v>444.76</v>
      </c>
    </row>
    <row r="381">
      <c r="A381" s="3">
        <f>IFERROR(__xludf.DUMMYFUNCTION("""COMPUTED_VALUE"""),39430.666666666664)</f>
        <v>39430.66667</v>
      </c>
      <c r="B381" s="2">
        <f>IFERROR(__xludf.DUMMYFUNCTION("""COMPUTED_VALUE"""),438.9)</f>
        <v>438.9</v>
      </c>
    </row>
    <row r="382">
      <c r="A382" s="3">
        <f>IFERROR(__xludf.DUMMYFUNCTION("""COMPUTED_VALUE"""),39433.666666666664)</f>
        <v>39433.66667</v>
      </c>
      <c r="B382" s="2">
        <f>IFERROR(__xludf.DUMMYFUNCTION("""COMPUTED_VALUE"""),427.69)</f>
        <v>427.69</v>
      </c>
    </row>
    <row r="383">
      <c r="A383" s="3">
        <f>IFERROR(__xludf.DUMMYFUNCTION("""COMPUTED_VALUE"""),39435.666666666664)</f>
        <v>39435.66667</v>
      </c>
      <c r="B383" s="2">
        <f>IFERROR(__xludf.DUMMYFUNCTION("""COMPUTED_VALUE"""),435.65)</f>
        <v>435.65</v>
      </c>
    </row>
    <row r="384">
      <c r="A384" s="3">
        <f>IFERROR(__xludf.DUMMYFUNCTION("""COMPUTED_VALUE"""),39436.666666666664)</f>
        <v>39436.66667</v>
      </c>
      <c r="B384" s="2">
        <f>IFERROR(__xludf.DUMMYFUNCTION("""COMPUTED_VALUE"""),440.79)</f>
        <v>440.79</v>
      </c>
    </row>
    <row r="385">
      <c r="A385" s="3">
        <f>IFERROR(__xludf.DUMMYFUNCTION("""COMPUTED_VALUE"""),39437.666666666664)</f>
        <v>39437.66667</v>
      </c>
      <c r="B385" s="2">
        <f>IFERROR(__xludf.DUMMYFUNCTION("""COMPUTED_VALUE"""),450.54)</f>
        <v>450.54</v>
      </c>
    </row>
    <row r="386">
      <c r="A386" s="3">
        <f>IFERROR(__xludf.DUMMYFUNCTION("""COMPUTED_VALUE"""),39440.666666666664)</f>
        <v>39440.66667</v>
      </c>
      <c r="B386" s="2">
        <f>IFERROR(__xludf.DUMMYFUNCTION("""COMPUTED_VALUE"""),451.78)</f>
        <v>451.78</v>
      </c>
    </row>
    <row r="387">
      <c r="A387" s="3">
        <f>IFERROR(__xludf.DUMMYFUNCTION("""COMPUTED_VALUE"""),39442.666666666664)</f>
        <v>39442.66667</v>
      </c>
      <c r="B387" s="2">
        <f>IFERROR(__xludf.DUMMYFUNCTION("""COMPUTED_VALUE"""),453.89)</f>
        <v>453.89</v>
      </c>
    </row>
    <row r="388">
      <c r="A388" s="3">
        <f>IFERROR(__xludf.DUMMYFUNCTION("""COMPUTED_VALUE"""),39443.666666666664)</f>
        <v>39443.66667</v>
      </c>
      <c r="B388" s="2">
        <f>IFERROR(__xludf.DUMMYFUNCTION("""COMPUTED_VALUE"""),445.35)</f>
        <v>445.35</v>
      </c>
    </row>
    <row r="389">
      <c r="A389" s="3">
        <f>IFERROR(__xludf.DUMMYFUNCTION("""COMPUTED_VALUE"""),39444.666666666664)</f>
        <v>39444.66667</v>
      </c>
      <c r="B389" s="2">
        <f>IFERROR(__xludf.DUMMYFUNCTION("""COMPUTED_VALUE"""),446.59)</f>
        <v>446.59</v>
      </c>
    </row>
    <row r="390">
      <c r="A390" s="3">
        <f>IFERROR(__xludf.DUMMYFUNCTION("""COMPUTED_VALUE"""),39447.666666666664)</f>
        <v>39447.66667</v>
      </c>
      <c r="B390" s="2">
        <f>IFERROR(__xludf.DUMMYFUNCTION("""COMPUTED_VALUE"""),442.68)</f>
        <v>442.68</v>
      </c>
    </row>
    <row r="391">
      <c r="A391" s="3">
        <f>IFERROR(__xludf.DUMMYFUNCTION("""COMPUTED_VALUE"""),39449.666666666664)</f>
        <v>39449.66667</v>
      </c>
      <c r="B391" s="2">
        <f>IFERROR(__xludf.DUMMYFUNCTION("""COMPUTED_VALUE"""),434.47)</f>
        <v>434.47</v>
      </c>
    </row>
    <row r="392">
      <c r="A392" s="3">
        <f>IFERROR(__xludf.DUMMYFUNCTION("""COMPUTED_VALUE"""),39450.666666666664)</f>
        <v>39450.66667</v>
      </c>
      <c r="B392" s="2">
        <f>IFERROR(__xludf.DUMMYFUNCTION("""COMPUTED_VALUE"""),431.32)</f>
        <v>431.32</v>
      </c>
    </row>
    <row r="393">
      <c r="A393" s="3">
        <f>IFERROR(__xludf.DUMMYFUNCTION("""COMPUTED_VALUE"""),39451.666666666664)</f>
        <v>39451.66667</v>
      </c>
      <c r="B393" s="2">
        <f>IFERROR(__xludf.DUMMYFUNCTION("""COMPUTED_VALUE"""),415.71)</f>
        <v>415.71</v>
      </c>
    </row>
    <row r="394">
      <c r="A394" s="3">
        <f>IFERROR(__xludf.DUMMYFUNCTION("""COMPUTED_VALUE"""),39454.666666666664)</f>
        <v>39454.66667</v>
      </c>
      <c r="B394" s="2">
        <f>IFERROR(__xludf.DUMMYFUNCTION("""COMPUTED_VALUE"""),413.51)</f>
        <v>413.51</v>
      </c>
    </row>
    <row r="395">
      <c r="A395" s="3">
        <f>IFERROR(__xludf.DUMMYFUNCTION("""COMPUTED_VALUE"""),39455.666666666664)</f>
        <v>39455.66667</v>
      </c>
      <c r="B395" s="2">
        <f>IFERROR(__xludf.DUMMYFUNCTION("""COMPUTED_VALUE"""),399.77)</f>
        <v>399.77</v>
      </c>
    </row>
    <row r="396">
      <c r="A396" s="3">
        <f>IFERROR(__xludf.DUMMYFUNCTION("""COMPUTED_VALUE"""),39456.666666666664)</f>
        <v>39456.66667</v>
      </c>
      <c r="B396" s="2">
        <f>IFERROR(__xludf.DUMMYFUNCTION("""COMPUTED_VALUE"""),400.74)</f>
        <v>400.74</v>
      </c>
    </row>
    <row r="397">
      <c r="A397" s="3">
        <f>IFERROR(__xludf.DUMMYFUNCTION("""COMPUTED_VALUE"""),39457.666666666664)</f>
        <v>39457.66667</v>
      </c>
      <c r="B397" s="2">
        <f>IFERROR(__xludf.DUMMYFUNCTION("""COMPUTED_VALUE"""),407.37)</f>
        <v>407.37</v>
      </c>
    </row>
    <row r="398">
      <c r="A398" s="3">
        <f>IFERROR(__xludf.DUMMYFUNCTION("""COMPUTED_VALUE"""),39458.666666666664)</f>
        <v>39458.66667</v>
      </c>
      <c r="B398" s="2">
        <f>IFERROR(__xludf.DUMMYFUNCTION("""COMPUTED_VALUE"""),398.28)</f>
        <v>398.28</v>
      </c>
    </row>
    <row r="399">
      <c r="A399" s="3">
        <f>IFERROR(__xludf.DUMMYFUNCTION("""COMPUTED_VALUE"""),39461.666666666664)</f>
        <v>39461.66667</v>
      </c>
      <c r="B399" s="2">
        <f>IFERROR(__xludf.DUMMYFUNCTION("""COMPUTED_VALUE"""),405.77)</f>
        <v>405.77</v>
      </c>
    </row>
    <row r="400">
      <c r="A400" s="3">
        <f>IFERROR(__xludf.DUMMYFUNCTION("""COMPUTED_VALUE"""),39462.666666666664)</f>
        <v>39462.66667</v>
      </c>
      <c r="B400" s="2">
        <f>IFERROR(__xludf.DUMMYFUNCTION("""COMPUTED_VALUE"""),396.48)</f>
        <v>396.48</v>
      </c>
    </row>
    <row r="401">
      <c r="A401" s="3">
        <f>IFERROR(__xludf.DUMMYFUNCTION("""COMPUTED_VALUE"""),39463.666666666664)</f>
        <v>39463.66667</v>
      </c>
      <c r="B401" s="2">
        <f>IFERROR(__xludf.DUMMYFUNCTION("""COMPUTED_VALUE"""),392.1)</f>
        <v>392.1</v>
      </c>
    </row>
    <row r="402">
      <c r="A402" s="3">
        <f>IFERROR(__xludf.DUMMYFUNCTION("""COMPUTED_VALUE"""),39464.666666666664)</f>
        <v>39464.66667</v>
      </c>
      <c r="B402" s="2">
        <f>IFERROR(__xludf.DUMMYFUNCTION("""COMPUTED_VALUE"""),383.43)</f>
        <v>383.43</v>
      </c>
    </row>
    <row r="403">
      <c r="A403" s="3">
        <f>IFERROR(__xludf.DUMMYFUNCTION("""COMPUTED_VALUE"""),39465.666666666664)</f>
        <v>39465.66667</v>
      </c>
      <c r="B403" s="2">
        <f>IFERROR(__xludf.DUMMYFUNCTION("""COMPUTED_VALUE"""),371.35)</f>
        <v>371.35</v>
      </c>
    </row>
    <row r="404">
      <c r="A404" s="3">
        <f>IFERROR(__xludf.DUMMYFUNCTION("""COMPUTED_VALUE"""),39469.666666666664)</f>
        <v>39469.66667</v>
      </c>
      <c r="B404" s="2">
        <f>IFERROR(__xludf.DUMMYFUNCTION("""COMPUTED_VALUE"""),364.33)</f>
        <v>364.33</v>
      </c>
    </row>
    <row r="405">
      <c r="A405" s="3">
        <f>IFERROR(__xludf.DUMMYFUNCTION("""COMPUTED_VALUE"""),39470.666666666664)</f>
        <v>39470.66667</v>
      </c>
      <c r="B405" s="2">
        <f>IFERROR(__xludf.DUMMYFUNCTION("""COMPUTED_VALUE"""),362.04)</f>
        <v>362.04</v>
      </c>
    </row>
    <row r="406">
      <c r="A406" s="3">
        <f>IFERROR(__xludf.DUMMYFUNCTION("""COMPUTED_VALUE"""),39471.666666666664)</f>
        <v>39471.66667</v>
      </c>
      <c r="B406" s="2">
        <f>IFERROR(__xludf.DUMMYFUNCTION("""COMPUTED_VALUE"""),373.34)</f>
        <v>373.34</v>
      </c>
    </row>
    <row r="407">
      <c r="A407" s="3">
        <f>IFERROR(__xludf.DUMMYFUNCTION("""COMPUTED_VALUE"""),39472.666666666664)</f>
        <v>39472.66667</v>
      </c>
      <c r="B407" s="2">
        <f>IFERROR(__xludf.DUMMYFUNCTION("""COMPUTED_VALUE"""),370.23)</f>
        <v>370.23</v>
      </c>
    </row>
    <row r="408">
      <c r="A408" s="3">
        <f>IFERROR(__xludf.DUMMYFUNCTION("""COMPUTED_VALUE"""),39475.666666666664)</f>
        <v>39475.66667</v>
      </c>
      <c r="B408" s="2">
        <f>IFERROR(__xludf.DUMMYFUNCTION("""COMPUTED_VALUE"""),379.11)</f>
        <v>379.11</v>
      </c>
    </row>
    <row r="409">
      <c r="A409" s="3">
        <f>IFERROR(__xludf.DUMMYFUNCTION("""COMPUTED_VALUE"""),39476.666666666664)</f>
        <v>39476.66667</v>
      </c>
      <c r="B409" s="2">
        <f>IFERROR(__xludf.DUMMYFUNCTION("""COMPUTED_VALUE"""),388.12)</f>
        <v>388.12</v>
      </c>
    </row>
    <row r="410">
      <c r="A410" s="3">
        <f>IFERROR(__xludf.DUMMYFUNCTION("""COMPUTED_VALUE"""),39477.666666666664)</f>
        <v>39477.66667</v>
      </c>
      <c r="B410" s="2">
        <f>IFERROR(__xludf.DUMMYFUNCTION("""COMPUTED_VALUE"""),383.2)</f>
        <v>383.2</v>
      </c>
    </row>
    <row r="411">
      <c r="A411" s="3">
        <f>IFERROR(__xludf.DUMMYFUNCTION("""COMPUTED_VALUE"""),39478.666666666664)</f>
        <v>39478.66667</v>
      </c>
      <c r="B411" s="2">
        <f>IFERROR(__xludf.DUMMYFUNCTION("""COMPUTED_VALUE"""),392.39)</f>
        <v>392.39</v>
      </c>
    </row>
    <row r="412">
      <c r="A412" s="3">
        <f>IFERROR(__xludf.DUMMYFUNCTION("""COMPUTED_VALUE"""),39479.666666666664)</f>
        <v>39479.66667</v>
      </c>
      <c r="B412" s="2">
        <f>IFERROR(__xludf.DUMMYFUNCTION("""COMPUTED_VALUE"""),399.39)</f>
        <v>399.39</v>
      </c>
    </row>
    <row r="413">
      <c r="A413" s="3">
        <f>IFERROR(__xludf.DUMMYFUNCTION("""COMPUTED_VALUE"""),39482.666666666664)</f>
        <v>39482.66667</v>
      </c>
      <c r="B413" s="2">
        <f>IFERROR(__xludf.DUMMYFUNCTION("""COMPUTED_VALUE"""),395.26)</f>
        <v>395.26</v>
      </c>
    </row>
    <row r="414">
      <c r="A414" s="3">
        <f>IFERROR(__xludf.DUMMYFUNCTION("""COMPUTED_VALUE"""),39483.666666666664)</f>
        <v>39483.66667</v>
      </c>
      <c r="B414" s="2">
        <f>IFERROR(__xludf.DUMMYFUNCTION("""COMPUTED_VALUE"""),377.93)</f>
        <v>377.93</v>
      </c>
    </row>
    <row r="415">
      <c r="A415" s="3">
        <f>IFERROR(__xludf.DUMMYFUNCTION("""COMPUTED_VALUE"""),39484.666666666664)</f>
        <v>39484.66667</v>
      </c>
      <c r="B415" s="2">
        <f>IFERROR(__xludf.DUMMYFUNCTION("""COMPUTED_VALUE"""),377.46)</f>
        <v>377.46</v>
      </c>
    </row>
    <row r="416">
      <c r="A416" s="3">
        <f>IFERROR(__xludf.DUMMYFUNCTION("""COMPUTED_VALUE"""),39485.666666666664)</f>
        <v>39485.66667</v>
      </c>
      <c r="B416" s="2">
        <f>IFERROR(__xludf.DUMMYFUNCTION("""COMPUTED_VALUE"""),373.67)</f>
        <v>373.67</v>
      </c>
    </row>
    <row r="417">
      <c r="A417" s="3">
        <f>IFERROR(__xludf.DUMMYFUNCTION("""COMPUTED_VALUE"""),39486.666666666664)</f>
        <v>39486.66667</v>
      </c>
      <c r="B417" s="2">
        <f>IFERROR(__xludf.DUMMYFUNCTION("""COMPUTED_VALUE"""),375.35)</f>
        <v>375.35</v>
      </c>
    </row>
    <row r="418">
      <c r="A418" s="3">
        <f>IFERROR(__xludf.DUMMYFUNCTION("""COMPUTED_VALUE"""),39489.666666666664)</f>
        <v>39489.66667</v>
      </c>
      <c r="B418" s="2">
        <f>IFERROR(__xludf.DUMMYFUNCTION("""COMPUTED_VALUE"""),379.3)</f>
        <v>379.3</v>
      </c>
    </row>
    <row r="419">
      <c r="A419" s="3">
        <f>IFERROR(__xludf.DUMMYFUNCTION("""COMPUTED_VALUE"""),39490.666666666664)</f>
        <v>39490.66667</v>
      </c>
      <c r="B419" s="2">
        <f>IFERROR(__xludf.DUMMYFUNCTION("""COMPUTED_VALUE"""),379.62)</f>
        <v>379.62</v>
      </c>
    </row>
    <row r="420">
      <c r="A420" s="3">
        <f>IFERROR(__xludf.DUMMYFUNCTION("""COMPUTED_VALUE"""),39491.666666666664)</f>
        <v>39491.66667</v>
      </c>
      <c r="B420" s="2">
        <f>IFERROR(__xludf.DUMMYFUNCTION("""COMPUTED_VALUE"""),390.66)</f>
        <v>390.66</v>
      </c>
    </row>
    <row r="421">
      <c r="A421" s="3">
        <f>IFERROR(__xludf.DUMMYFUNCTION("""COMPUTED_VALUE"""),39492.666666666664)</f>
        <v>39492.66667</v>
      </c>
      <c r="B421" s="2">
        <f>IFERROR(__xludf.DUMMYFUNCTION("""COMPUTED_VALUE"""),381.3)</f>
        <v>381.3</v>
      </c>
    </row>
    <row r="422">
      <c r="A422" s="3">
        <f>IFERROR(__xludf.DUMMYFUNCTION("""COMPUTED_VALUE"""),39493.666666666664)</f>
        <v>39493.66667</v>
      </c>
      <c r="B422" s="2">
        <f>IFERROR(__xludf.DUMMYFUNCTION("""COMPUTED_VALUE"""),379.04)</f>
        <v>379.04</v>
      </c>
    </row>
    <row r="423">
      <c r="A423" s="3">
        <f>IFERROR(__xludf.DUMMYFUNCTION("""COMPUTED_VALUE"""),39497.666666666664)</f>
        <v>39497.66667</v>
      </c>
      <c r="B423" s="2">
        <f>IFERROR(__xludf.DUMMYFUNCTION("""COMPUTED_VALUE"""),374.94)</f>
        <v>374.94</v>
      </c>
    </row>
    <row r="424">
      <c r="A424" s="3">
        <f>IFERROR(__xludf.DUMMYFUNCTION("""COMPUTED_VALUE"""),39498.666666666664)</f>
        <v>39498.66667</v>
      </c>
      <c r="B424" s="2">
        <f>IFERROR(__xludf.DUMMYFUNCTION("""COMPUTED_VALUE"""),375.66)</f>
        <v>375.66</v>
      </c>
    </row>
    <row r="425">
      <c r="A425" s="3">
        <f>IFERROR(__xludf.DUMMYFUNCTION("""COMPUTED_VALUE"""),39499.666666666664)</f>
        <v>39499.66667</v>
      </c>
      <c r="B425" s="2">
        <f>IFERROR(__xludf.DUMMYFUNCTION("""COMPUTED_VALUE"""),372.41)</f>
        <v>372.41</v>
      </c>
    </row>
    <row r="426">
      <c r="A426" s="3">
        <f>IFERROR(__xludf.DUMMYFUNCTION("""COMPUTED_VALUE"""),39500.666666666664)</f>
        <v>39500.66667</v>
      </c>
      <c r="B426" s="2">
        <f>IFERROR(__xludf.DUMMYFUNCTION("""COMPUTED_VALUE"""),376.81)</f>
        <v>376.81</v>
      </c>
    </row>
    <row r="427">
      <c r="A427" s="3">
        <f>IFERROR(__xludf.DUMMYFUNCTION("""COMPUTED_VALUE"""),39503.666666666664)</f>
        <v>39503.66667</v>
      </c>
      <c r="B427" s="2">
        <f>IFERROR(__xludf.DUMMYFUNCTION("""COMPUTED_VALUE"""),382.22)</f>
        <v>382.22</v>
      </c>
    </row>
    <row r="428">
      <c r="A428" s="3">
        <f>IFERROR(__xludf.DUMMYFUNCTION("""COMPUTED_VALUE"""),39504.666666666664)</f>
        <v>39504.66667</v>
      </c>
      <c r="B428" s="2">
        <f>IFERROR(__xludf.DUMMYFUNCTION("""COMPUTED_VALUE"""),385.02)</f>
        <v>385.02</v>
      </c>
    </row>
    <row r="429">
      <c r="A429" s="3">
        <f>IFERROR(__xludf.DUMMYFUNCTION("""COMPUTED_VALUE"""),39505.666666666664)</f>
        <v>39505.66667</v>
      </c>
      <c r="B429" s="2">
        <f>IFERROR(__xludf.DUMMYFUNCTION("""COMPUTED_VALUE"""),384.42)</f>
        <v>384.42</v>
      </c>
    </row>
    <row r="430">
      <c r="A430" s="3">
        <f>IFERROR(__xludf.DUMMYFUNCTION("""COMPUTED_VALUE"""),39506.666666666664)</f>
        <v>39506.66667</v>
      </c>
      <c r="B430" s="2">
        <f>IFERROR(__xludf.DUMMYFUNCTION("""COMPUTED_VALUE"""),379.95)</f>
        <v>379.95</v>
      </c>
    </row>
    <row r="431">
      <c r="A431" s="3">
        <f>IFERROR(__xludf.DUMMYFUNCTION("""COMPUTED_VALUE"""),39507.666666666664)</f>
        <v>39507.66667</v>
      </c>
      <c r="B431" s="2">
        <f>IFERROR(__xludf.DUMMYFUNCTION("""COMPUTED_VALUE"""),367.81)</f>
        <v>367.81</v>
      </c>
    </row>
    <row r="432">
      <c r="A432" s="3">
        <f>IFERROR(__xludf.DUMMYFUNCTION("""COMPUTED_VALUE"""),39510.666666666664)</f>
        <v>39510.66667</v>
      </c>
      <c r="B432" s="2">
        <f>IFERROR(__xludf.DUMMYFUNCTION("""COMPUTED_VALUE"""),364.04)</f>
        <v>364.04</v>
      </c>
    </row>
    <row r="433">
      <c r="A433" s="3">
        <f>IFERROR(__xludf.DUMMYFUNCTION("""COMPUTED_VALUE"""),39511.666666666664)</f>
        <v>39511.66667</v>
      </c>
      <c r="B433" s="2">
        <f>IFERROR(__xludf.DUMMYFUNCTION("""COMPUTED_VALUE"""),360.31)</f>
        <v>360.31</v>
      </c>
    </row>
    <row r="434">
      <c r="A434" s="3">
        <f>IFERROR(__xludf.DUMMYFUNCTION("""COMPUTED_VALUE"""),39512.666666666664)</f>
        <v>39512.66667</v>
      </c>
      <c r="B434" s="2">
        <f>IFERROR(__xludf.DUMMYFUNCTION("""COMPUTED_VALUE"""),364.53)</f>
        <v>364.53</v>
      </c>
    </row>
    <row r="435">
      <c r="A435" s="3">
        <f>IFERROR(__xludf.DUMMYFUNCTION("""COMPUTED_VALUE"""),39513.666666666664)</f>
        <v>39513.66667</v>
      </c>
      <c r="B435" s="2">
        <f>IFERROR(__xludf.DUMMYFUNCTION("""COMPUTED_VALUE"""),354.38)</f>
        <v>354.38</v>
      </c>
    </row>
    <row r="436">
      <c r="A436" s="3">
        <f>IFERROR(__xludf.DUMMYFUNCTION("""COMPUTED_VALUE"""),39514.666666666664)</f>
        <v>39514.66667</v>
      </c>
      <c r="B436" s="2">
        <f>IFERROR(__xludf.DUMMYFUNCTION("""COMPUTED_VALUE"""),352.97)</f>
        <v>352.97</v>
      </c>
    </row>
    <row r="437">
      <c r="A437" s="3">
        <f>IFERROR(__xludf.DUMMYFUNCTION("""COMPUTED_VALUE"""),39517.666666666664)</f>
        <v>39517.66667</v>
      </c>
      <c r="B437" s="2">
        <f>IFERROR(__xludf.DUMMYFUNCTION("""COMPUTED_VALUE"""),341.05)</f>
        <v>341.05</v>
      </c>
    </row>
    <row r="438">
      <c r="A438" s="3">
        <f>IFERROR(__xludf.DUMMYFUNCTION("""COMPUTED_VALUE"""),39518.666666666664)</f>
        <v>39518.66667</v>
      </c>
      <c r="B438" s="2">
        <f>IFERROR(__xludf.DUMMYFUNCTION("""COMPUTED_VALUE"""),350.21)</f>
        <v>350.21</v>
      </c>
    </row>
    <row r="439">
      <c r="A439" s="3">
        <f>IFERROR(__xludf.DUMMYFUNCTION("""COMPUTED_VALUE"""),39519.666666666664)</f>
        <v>39519.66667</v>
      </c>
      <c r="B439" s="2">
        <f>IFERROR(__xludf.DUMMYFUNCTION("""COMPUTED_VALUE"""),349.59)</f>
        <v>349.59</v>
      </c>
    </row>
    <row r="440">
      <c r="A440" s="3">
        <f>IFERROR(__xludf.DUMMYFUNCTION("""COMPUTED_VALUE"""),39520.666666666664)</f>
        <v>39520.66667</v>
      </c>
      <c r="B440" s="2">
        <f>IFERROR(__xludf.DUMMYFUNCTION("""COMPUTED_VALUE"""),349.95)</f>
        <v>349.95</v>
      </c>
    </row>
    <row r="441">
      <c r="A441" s="3">
        <f>IFERROR(__xludf.DUMMYFUNCTION("""COMPUTED_VALUE"""),39521.666666666664)</f>
        <v>39521.66667</v>
      </c>
      <c r="B441" s="2">
        <f>IFERROR(__xludf.DUMMYFUNCTION("""COMPUTED_VALUE"""),340.82)</f>
        <v>340.82</v>
      </c>
    </row>
    <row r="442">
      <c r="A442" s="3">
        <f>IFERROR(__xludf.DUMMYFUNCTION("""COMPUTED_VALUE"""),39524.666666666664)</f>
        <v>39524.66667</v>
      </c>
      <c r="B442" s="2">
        <f>IFERROR(__xludf.DUMMYFUNCTION("""COMPUTED_VALUE"""),336.29)</f>
        <v>336.29</v>
      </c>
    </row>
    <row r="443">
      <c r="A443" s="3">
        <f>IFERROR(__xludf.DUMMYFUNCTION("""COMPUTED_VALUE"""),39525.666666666664)</f>
        <v>39525.66667</v>
      </c>
      <c r="B443" s="2">
        <f>IFERROR(__xludf.DUMMYFUNCTION("""COMPUTED_VALUE"""),351.09)</f>
        <v>351.09</v>
      </c>
    </row>
    <row r="444">
      <c r="A444" s="3">
        <f>IFERROR(__xludf.DUMMYFUNCTION("""COMPUTED_VALUE"""),39526.666666666664)</f>
        <v>39526.66667</v>
      </c>
      <c r="B444" s="2">
        <f>IFERROR(__xludf.DUMMYFUNCTION("""COMPUTED_VALUE"""),341.18)</f>
        <v>341.18</v>
      </c>
    </row>
    <row r="445">
      <c r="A445" s="3">
        <f>IFERROR(__xludf.DUMMYFUNCTION("""COMPUTED_VALUE"""),39527.666666666664)</f>
        <v>39527.66667</v>
      </c>
      <c r="B445" s="2">
        <f>IFERROR(__xludf.DUMMYFUNCTION("""COMPUTED_VALUE"""),349.78)</f>
        <v>349.78</v>
      </c>
    </row>
    <row r="446">
      <c r="A446" s="3">
        <f>IFERROR(__xludf.DUMMYFUNCTION("""COMPUTED_VALUE"""),39531.666666666664)</f>
        <v>39531.66667</v>
      </c>
      <c r="B446" s="2">
        <f>IFERROR(__xludf.DUMMYFUNCTION("""COMPUTED_VALUE"""),364.25)</f>
        <v>364.25</v>
      </c>
    </row>
    <row r="447">
      <c r="A447" s="3">
        <f>IFERROR(__xludf.DUMMYFUNCTION("""COMPUTED_VALUE"""),39532.666666666664)</f>
        <v>39532.66667</v>
      </c>
      <c r="B447" s="2">
        <f>IFERROR(__xludf.DUMMYFUNCTION("""COMPUTED_VALUE"""),366.72)</f>
        <v>366.72</v>
      </c>
    </row>
    <row r="448">
      <c r="A448" s="3">
        <f>IFERROR(__xludf.DUMMYFUNCTION("""COMPUTED_VALUE"""),39533.666666666664)</f>
        <v>39533.66667</v>
      </c>
      <c r="B448" s="2">
        <f>IFERROR(__xludf.DUMMYFUNCTION("""COMPUTED_VALUE"""),363.06)</f>
        <v>363.06</v>
      </c>
    </row>
    <row r="449">
      <c r="A449" s="3">
        <f>IFERROR(__xludf.DUMMYFUNCTION("""COMPUTED_VALUE"""),39534.666666666664)</f>
        <v>39534.66667</v>
      </c>
      <c r="B449" s="2">
        <f>IFERROR(__xludf.DUMMYFUNCTION("""COMPUTED_VALUE"""),358.05)</f>
        <v>358.05</v>
      </c>
    </row>
    <row r="450">
      <c r="A450" s="3">
        <f>IFERROR(__xludf.DUMMYFUNCTION("""COMPUTED_VALUE"""),39535.666666666664)</f>
        <v>39535.66667</v>
      </c>
      <c r="B450" s="2">
        <f>IFERROR(__xludf.DUMMYFUNCTION("""COMPUTED_VALUE"""),352.08)</f>
        <v>352.08</v>
      </c>
    </row>
    <row r="451">
      <c r="A451" s="3">
        <f>IFERROR(__xludf.DUMMYFUNCTION("""COMPUTED_VALUE"""),39538.666666666664)</f>
        <v>39538.66667</v>
      </c>
      <c r="B451" s="2">
        <f>IFERROR(__xludf.DUMMYFUNCTION("""COMPUTED_VALUE"""),354.28)</f>
        <v>354.28</v>
      </c>
    </row>
    <row r="452">
      <c r="A452" s="3">
        <f>IFERROR(__xludf.DUMMYFUNCTION("""COMPUTED_VALUE"""),39539.666666666664)</f>
        <v>39539.66667</v>
      </c>
      <c r="B452" s="2">
        <f>IFERROR(__xludf.DUMMYFUNCTION("""COMPUTED_VALUE"""),365.58)</f>
        <v>365.58</v>
      </c>
    </row>
    <row r="453">
      <c r="A453" s="3">
        <f>IFERROR(__xludf.DUMMYFUNCTION("""COMPUTED_VALUE"""),39540.666666666664)</f>
        <v>39540.66667</v>
      </c>
      <c r="B453" s="2">
        <f>IFERROR(__xludf.DUMMYFUNCTION("""COMPUTED_VALUE"""),368.64)</f>
        <v>368.64</v>
      </c>
    </row>
    <row r="454">
      <c r="A454" s="3">
        <f>IFERROR(__xludf.DUMMYFUNCTION("""COMPUTED_VALUE"""),39541.666666666664)</f>
        <v>39541.66667</v>
      </c>
      <c r="B454" s="2">
        <f>IFERROR(__xludf.DUMMYFUNCTION("""COMPUTED_VALUE"""),373.68)</f>
        <v>373.68</v>
      </c>
    </row>
    <row r="455">
      <c r="A455" s="3">
        <f>IFERROR(__xludf.DUMMYFUNCTION("""COMPUTED_VALUE"""),39542.666666666664)</f>
        <v>39542.66667</v>
      </c>
      <c r="B455" s="2">
        <f>IFERROR(__xludf.DUMMYFUNCTION("""COMPUTED_VALUE"""),372.8)</f>
        <v>372.8</v>
      </c>
    </row>
    <row r="456">
      <c r="A456" s="3">
        <f>IFERROR(__xludf.DUMMYFUNCTION("""COMPUTED_VALUE"""),39545.666666666664)</f>
        <v>39545.66667</v>
      </c>
      <c r="B456" s="2">
        <f>IFERROR(__xludf.DUMMYFUNCTION("""COMPUTED_VALUE"""),374.15)</f>
        <v>374.15</v>
      </c>
    </row>
    <row r="457">
      <c r="A457" s="3">
        <f>IFERROR(__xludf.DUMMYFUNCTION("""COMPUTED_VALUE"""),39546.666666666664)</f>
        <v>39546.66667</v>
      </c>
      <c r="B457" s="2">
        <f>IFERROR(__xludf.DUMMYFUNCTION("""COMPUTED_VALUE"""),374.25)</f>
        <v>374.25</v>
      </c>
    </row>
    <row r="458">
      <c r="A458" s="3">
        <f>IFERROR(__xludf.DUMMYFUNCTION("""COMPUTED_VALUE"""),39547.666666666664)</f>
        <v>39547.66667</v>
      </c>
      <c r="B458" s="2">
        <f>IFERROR(__xludf.DUMMYFUNCTION("""COMPUTED_VALUE"""),363.95)</f>
        <v>363.95</v>
      </c>
    </row>
    <row r="459">
      <c r="A459" s="3">
        <f>IFERROR(__xludf.DUMMYFUNCTION("""COMPUTED_VALUE"""),39548.666666666664)</f>
        <v>39548.66667</v>
      </c>
      <c r="B459" s="2">
        <f>IFERROR(__xludf.DUMMYFUNCTION("""COMPUTED_VALUE"""),365.43)</f>
        <v>365.43</v>
      </c>
    </row>
    <row r="460">
      <c r="A460" s="3">
        <f>IFERROR(__xludf.DUMMYFUNCTION("""COMPUTED_VALUE"""),39549.666666666664)</f>
        <v>39549.66667</v>
      </c>
      <c r="B460" s="2">
        <f>IFERROR(__xludf.DUMMYFUNCTION("""COMPUTED_VALUE"""),356.48)</f>
        <v>356.48</v>
      </c>
    </row>
    <row r="461">
      <c r="A461" s="3">
        <f>IFERROR(__xludf.DUMMYFUNCTION("""COMPUTED_VALUE"""),39552.666666666664)</f>
        <v>39552.66667</v>
      </c>
      <c r="B461" s="2">
        <f>IFERROR(__xludf.DUMMYFUNCTION("""COMPUTED_VALUE"""),356.69)</f>
        <v>356.69</v>
      </c>
    </row>
    <row r="462">
      <c r="A462" s="3">
        <f>IFERROR(__xludf.DUMMYFUNCTION("""COMPUTED_VALUE"""),39553.666666666664)</f>
        <v>39553.66667</v>
      </c>
      <c r="B462" s="2">
        <f>IFERROR(__xludf.DUMMYFUNCTION("""COMPUTED_VALUE"""),356.3)</f>
        <v>356.3</v>
      </c>
    </row>
    <row r="463">
      <c r="A463" s="3">
        <f>IFERROR(__xludf.DUMMYFUNCTION("""COMPUTED_VALUE"""),39554.666666666664)</f>
        <v>39554.66667</v>
      </c>
      <c r="B463" s="2">
        <f>IFERROR(__xludf.DUMMYFUNCTION("""COMPUTED_VALUE"""),368.38)</f>
        <v>368.38</v>
      </c>
    </row>
    <row r="464">
      <c r="A464" s="3">
        <f>IFERROR(__xludf.DUMMYFUNCTION("""COMPUTED_VALUE"""),39555.666666666664)</f>
        <v>39555.66667</v>
      </c>
      <c r="B464" s="2">
        <f>IFERROR(__xludf.DUMMYFUNCTION("""COMPUTED_VALUE"""),365.78)</f>
        <v>365.78</v>
      </c>
    </row>
    <row r="465">
      <c r="A465" s="3">
        <f>IFERROR(__xludf.DUMMYFUNCTION("""COMPUTED_VALUE"""),39556.666666666664)</f>
        <v>39556.66667</v>
      </c>
      <c r="B465" s="2">
        <f>IFERROR(__xludf.DUMMYFUNCTION("""COMPUTED_VALUE"""),377.28)</f>
        <v>377.28</v>
      </c>
    </row>
    <row r="466">
      <c r="A466" s="3">
        <f>IFERROR(__xludf.DUMMYFUNCTION("""COMPUTED_VALUE"""),39559.666666666664)</f>
        <v>39559.66667</v>
      </c>
      <c r="B466" s="2">
        <f>IFERROR(__xludf.DUMMYFUNCTION("""COMPUTED_VALUE"""),380.14)</f>
        <v>380.14</v>
      </c>
    </row>
    <row r="467">
      <c r="A467" s="3">
        <f>IFERROR(__xludf.DUMMYFUNCTION("""COMPUTED_VALUE"""),39560.666666666664)</f>
        <v>39560.66667</v>
      </c>
      <c r="B467" s="2">
        <f>IFERROR(__xludf.DUMMYFUNCTION("""COMPUTED_VALUE"""),373.64)</f>
        <v>373.64</v>
      </c>
    </row>
    <row r="468">
      <c r="A468" s="3">
        <f>IFERROR(__xludf.DUMMYFUNCTION("""COMPUTED_VALUE"""),39561.666666666664)</f>
        <v>39561.66667</v>
      </c>
      <c r="B468" s="2">
        <f>IFERROR(__xludf.DUMMYFUNCTION("""COMPUTED_VALUE"""),384.04)</f>
        <v>384.04</v>
      </c>
    </row>
    <row r="469">
      <c r="A469" s="3">
        <f>IFERROR(__xludf.DUMMYFUNCTION("""COMPUTED_VALUE"""),39562.666666666664)</f>
        <v>39562.66667</v>
      </c>
      <c r="B469" s="2">
        <f>IFERROR(__xludf.DUMMYFUNCTION("""COMPUTED_VALUE"""),389.3)</f>
        <v>389.3</v>
      </c>
    </row>
    <row r="470">
      <c r="A470" s="3">
        <f>IFERROR(__xludf.DUMMYFUNCTION("""COMPUTED_VALUE"""),39563.666666666664)</f>
        <v>39563.66667</v>
      </c>
      <c r="B470" s="2">
        <f>IFERROR(__xludf.DUMMYFUNCTION("""COMPUTED_VALUE"""),393.28)</f>
        <v>393.28</v>
      </c>
    </row>
    <row r="471">
      <c r="A471" s="3">
        <f>IFERROR(__xludf.DUMMYFUNCTION("""COMPUTED_VALUE"""),39566.666666666664)</f>
        <v>39566.66667</v>
      </c>
      <c r="B471" s="2">
        <f>IFERROR(__xludf.DUMMYFUNCTION("""COMPUTED_VALUE"""),392.7)</f>
        <v>392.7</v>
      </c>
    </row>
    <row r="472">
      <c r="A472" s="3">
        <f>IFERROR(__xludf.DUMMYFUNCTION("""COMPUTED_VALUE"""),39567.666666666664)</f>
        <v>39567.66667</v>
      </c>
      <c r="B472" s="2">
        <f>IFERROR(__xludf.DUMMYFUNCTION("""COMPUTED_VALUE"""),398.99)</f>
        <v>398.99</v>
      </c>
    </row>
    <row r="473">
      <c r="A473" s="3">
        <f>IFERROR(__xludf.DUMMYFUNCTION("""COMPUTED_VALUE"""),39568.666666666664)</f>
        <v>39568.66667</v>
      </c>
      <c r="B473" s="2">
        <f>IFERROR(__xludf.DUMMYFUNCTION("""COMPUTED_VALUE"""),401.0)</f>
        <v>401</v>
      </c>
    </row>
    <row r="474">
      <c r="A474" s="3">
        <f>IFERROR(__xludf.DUMMYFUNCTION("""COMPUTED_VALUE"""),39569.666666666664)</f>
        <v>39569.66667</v>
      </c>
      <c r="B474" s="2">
        <f>IFERROR(__xludf.DUMMYFUNCTION("""COMPUTED_VALUE"""),407.4)</f>
        <v>407.4</v>
      </c>
    </row>
    <row r="475">
      <c r="A475" s="3">
        <f>IFERROR(__xludf.DUMMYFUNCTION("""COMPUTED_VALUE"""),39570.666666666664)</f>
        <v>39570.66667</v>
      </c>
      <c r="B475" s="2">
        <f>IFERROR(__xludf.DUMMYFUNCTION("""COMPUTED_VALUE"""),407.58)</f>
        <v>407.58</v>
      </c>
    </row>
    <row r="476">
      <c r="A476" s="3">
        <f>IFERROR(__xludf.DUMMYFUNCTION("""COMPUTED_VALUE"""),39573.666666666664)</f>
        <v>39573.66667</v>
      </c>
      <c r="B476" s="2">
        <f>IFERROR(__xludf.DUMMYFUNCTION("""COMPUTED_VALUE"""),405.2)</f>
        <v>405.2</v>
      </c>
    </row>
    <row r="477">
      <c r="A477" s="3">
        <f>IFERROR(__xludf.DUMMYFUNCTION("""COMPUTED_VALUE"""),39574.666666666664)</f>
        <v>39574.66667</v>
      </c>
      <c r="B477" s="2">
        <f>IFERROR(__xludf.DUMMYFUNCTION("""COMPUTED_VALUE"""),409.27)</f>
        <v>409.27</v>
      </c>
    </row>
    <row r="478">
      <c r="A478" s="3">
        <f>IFERROR(__xludf.DUMMYFUNCTION("""COMPUTED_VALUE"""),39575.666666666664)</f>
        <v>39575.66667</v>
      </c>
      <c r="B478" s="2">
        <f>IFERROR(__xludf.DUMMYFUNCTION("""COMPUTED_VALUE"""),403.35)</f>
        <v>403.35</v>
      </c>
    </row>
    <row r="479">
      <c r="A479" s="3">
        <f>IFERROR(__xludf.DUMMYFUNCTION("""COMPUTED_VALUE"""),39576.666666666664)</f>
        <v>39576.66667</v>
      </c>
      <c r="B479" s="2">
        <f>IFERROR(__xludf.DUMMYFUNCTION("""COMPUTED_VALUE"""),406.82)</f>
        <v>406.82</v>
      </c>
    </row>
    <row r="480">
      <c r="A480" s="3">
        <f>IFERROR(__xludf.DUMMYFUNCTION("""COMPUTED_VALUE"""),39577.666666666664)</f>
        <v>39577.66667</v>
      </c>
      <c r="B480" s="2">
        <f>IFERROR(__xludf.DUMMYFUNCTION("""COMPUTED_VALUE"""),402.0)</f>
        <v>402</v>
      </c>
    </row>
    <row r="481">
      <c r="A481" s="3">
        <f>IFERROR(__xludf.DUMMYFUNCTION("""COMPUTED_VALUE"""),39580.666666666664)</f>
        <v>39580.66667</v>
      </c>
      <c r="B481" s="2">
        <f>IFERROR(__xludf.DUMMYFUNCTION("""COMPUTED_VALUE"""),405.38)</f>
        <v>405.38</v>
      </c>
    </row>
    <row r="482">
      <c r="A482" s="3">
        <f>IFERROR(__xludf.DUMMYFUNCTION("""COMPUTED_VALUE"""),39581.666666666664)</f>
        <v>39581.66667</v>
      </c>
      <c r="B482" s="2">
        <f>IFERROR(__xludf.DUMMYFUNCTION("""COMPUTED_VALUE"""),405.16)</f>
        <v>405.16</v>
      </c>
    </row>
    <row r="483">
      <c r="A483" s="3">
        <f>IFERROR(__xludf.DUMMYFUNCTION("""COMPUTED_VALUE"""),39582.666666666664)</f>
        <v>39582.66667</v>
      </c>
      <c r="B483" s="2">
        <f>IFERROR(__xludf.DUMMYFUNCTION("""COMPUTED_VALUE"""),409.13)</f>
        <v>409.13</v>
      </c>
    </row>
    <row r="484">
      <c r="A484" s="3">
        <f>IFERROR(__xludf.DUMMYFUNCTION("""COMPUTED_VALUE"""),39583.666666666664)</f>
        <v>39583.66667</v>
      </c>
      <c r="B484" s="2">
        <f>IFERROR(__xludf.DUMMYFUNCTION("""COMPUTED_VALUE"""),418.64)</f>
        <v>418.64</v>
      </c>
    </row>
    <row r="485">
      <c r="A485" s="3">
        <f>IFERROR(__xludf.DUMMYFUNCTION("""COMPUTED_VALUE"""),39584.666666666664)</f>
        <v>39584.66667</v>
      </c>
      <c r="B485" s="2">
        <f>IFERROR(__xludf.DUMMYFUNCTION("""COMPUTED_VALUE"""),424.05)</f>
        <v>424.05</v>
      </c>
    </row>
    <row r="486">
      <c r="A486" s="3">
        <f>IFERROR(__xludf.DUMMYFUNCTION("""COMPUTED_VALUE"""),39587.666666666664)</f>
        <v>39587.66667</v>
      </c>
      <c r="B486" s="2">
        <f>IFERROR(__xludf.DUMMYFUNCTION("""COMPUTED_VALUE"""),420.87)</f>
        <v>420.87</v>
      </c>
    </row>
    <row r="487">
      <c r="A487" s="3">
        <f>IFERROR(__xludf.DUMMYFUNCTION("""COMPUTED_VALUE"""),39588.666666666664)</f>
        <v>39588.66667</v>
      </c>
      <c r="B487" s="2">
        <f>IFERROR(__xludf.DUMMYFUNCTION("""COMPUTED_VALUE"""),414.2)</f>
        <v>414.2</v>
      </c>
    </row>
    <row r="488">
      <c r="A488" s="3">
        <f>IFERROR(__xludf.DUMMYFUNCTION("""COMPUTED_VALUE"""),39589.666666666664)</f>
        <v>39589.66667</v>
      </c>
      <c r="B488" s="2">
        <f>IFERROR(__xludf.DUMMYFUNCTION("""COMPUTED_VALUE"""),406.32)</f>
        <v>406.32</v>
      </c>
    </row>
    <row r="489">
      <c r="A489" s="3">
        <f>IFERROR(__xludf.DUMMYFUNCTION("""COMPUTED_VALUE"""),39590.666666666664)</f>
        <v>39590.66667</v>
      </c>
      <c r="B489" s="2">
        <f>IFERROR(__xludf.DUMMYFUNCTION("""COMPUTED_VALUE"""),411.32)</f>
        <v>411.32</v>
      </c>
    </row>
    <row r="490">
      <c r="A490" s="3">
        <f>IFERROR(__xludf.DUMMYFUNCTION("""COMPUTED_VALUE"""),39591.666666666664)</f>
        <v>39591.66667</v>
      </c>
      <c r="B490" s="2">
        <f>IFERROR(__xludf.DUMMYFUNCTION("""COMPUTED_VALUE"""),408.83)</f>
        <v>408.83</v>
      </c>
    </row>
    <row r="491">
      <c r="A491" s="3">
        <f>IFERROR(__xludf.DUMMYFUNCTION("""COMPUTED_VALUE"""),39595.666666666664)</f>
        <v>39595.66667</v>
      </c>
      <c r="B491" s="2">
        <f>IFERROR(__xludf.DUMMYFUNCTION("""COMPUTED_VALUE"""),411.8)</f>
        <v>411.8</v>
      </c>
    </row>
    <row r="492">
      <c r="A492" s="3">
        <f>IFERROR(__xludf.DUMMYFUNCTION("""COMPUTED_VALUE"""),39596.666666666664)</f>
        <v>39596.66667</v>
      </c>
      <c r="B492" s="2">
        <f>IFERROR(__xludf.DUMMYFUNCTION("""COMPUTED_VALUE"""),415.49)</f>
        <v>415.49</v>
      </c>
    </row>
    <row r="493">
      <c r="A493" s="3">
        <f>IFERROR(__xludf.DUMMYFUNCTION("""COMPUTED_VALUE"""),39597.666666666664)</f>
        <v>39597.66667</v>
      </c>
      <c r="B493" s="2">
        <f>IFERROR(__xludf.DUMMYFUNCTION("""COMPUTED_VALUE"""),418.12)</f>
        <v>418.12</v>
      </c>
    </row>
    <row r="494">
      <c r="A494" s="3">
        <f>IFERROR(__xludf.DUMMYFUNCTION("""COMPUTED_VALUE"""),39598.666666666664)</f>
        <v>39598.66667</v>
      </c>
      <c r="B494" s="2">
        <f>IFERROR(__xludf.DUMMYFUNCTION("""COMPUTED_VALUE"""),422.64)</f>
        <v>422.64</v>
      </c>
    </row>
    <row r="495">
      <c r="A495" s="3">
        <f>IFERROR(__xludf.DUMMYFUNCTION("""COMPUTED_VALUE"""),39601.666666666664)</f>
        <v>39601.66667</v>
      </c>
      <c r="B495" s="2">
        <f>IFERROR(__xludf.DUMMYFUNCTION("""COMPUTED_VALUE"""),414.9)</f>
        <v>414.9</v>
      </c>
    </row>
    <row r="496">
      <c r="A496" s="3">
        <f>IFERROR(__xludf.DUMMYFUNCTION("""COMPUTED_VALUE"""),39602.666666666664)</f>
        <v>39602.66667</v>
      </c>
      <c r="B496" s="2">
        <f>IFERROR(__xludf.DUMMYFUNCTION("""COMPUTED_VALUE"""),413.37)</f>
        <v>413.37</v>
      </c>
    </row>
    <row r="497">
      <c r="A497" s="3">
        <f>IFERROR(__xludf.DUMMYFUNCTION("""COMPUTED_VALUE"""),39603.666666666664)</f>
        <v>39603.66667</v>
      </c>
      <c r="B497" s="2">
        <f>IFERROR(__xludf.DUMMYFUNCTION("""COMPUTED_VALUE"""),417.34)</f>
        <v>417.34</v>
      </c>
    </row>
    <row r="498">
      <c r="A498" s="3">
        <f>IFERROR(__xludf.DUMMYFUNCTION("""COMPUTED_VALUE"""),39604.666666666664)</f>
        <v>39604.66667</v>
      </c>
      <c r="B498" s="2">
        <f>IFERROR(__xludf.DUMMYFUNCTION("""COMPUTED_VALUE"""),427.04)</f>
        <v>427.04</v>
      </c>
    </row>
    <row r="499">
      <c r="A499" s="3">
        <f>IFERROR(__xludf.DUMMYFUNCTION("""COMPUTED_VALUE"""),39605.666666666664)</f>
        <v>39605.66667</v>
      </c>
      <c r="B499" s="2">
        <f>IFERROR(__xludf.DUMMYFUNCTION("""COMPUTED_VALUE"""),415.88)</f>
        <v>415.88</v>
      </c>
    </row>
    <row r="500">
      <c r="A500" s="3">
        <f>IFERROR(__xludf.DUMMYFUNCTION("""COMPUTED_VALUE"""),39608.666666666664)</f>
        <v>39608.66667</v>
      </c>
      <c r="B500" s="2">
        <f>IFERROR(__xludf.DUMMYFUNCTION("""COMPUTED_VALUE"""),412.32)</f>
        <v>412.32</v>
      </c>
    </row>
    <row r="501">
      <c r="A501" s="3">
        <f>IFERROR(__xludf.DUMMYFUNCTION("""COMPUTED_VALUE"""),39609.666666666664)</f>
        <v>39609.66667</v>
      </c>
      <c r="B501" s="2">
        <f>IFERROR(__xludf.DUMMYFUNCTION("""COMPUTED_VALUE"""),408.49)</f>
        <v>408.49</v>
      </c>
    </row>
    <row r="502">
      <c r="A502" s="3">
        <f>IFERROR(__xludf.DUMMYFUNCTION("""COMPUTED_VALUE"""),39610.666666666664)</f>
        <v>39610.66667</v>
      </c>
      <c r="B502" s="2">
        <f>IFERROR(__xludf.DUMMYFUNCTION("""COMPUTED_VALUE"""),396.85)</f>
        <v>396.85</v>
      </c>
    </row>
    <row r="503">
      <c r="A503" s="3">
        <f>IFERROR(__xludf.DUMMYFUNCTION("""COMPUTED_VALUE"""),39611.666666666664)</f>
        <v>39611.66667</v>
      </c>
      <c r="B503" s="2">
        <f>IFERROR(__xludf.DUMMYFUNCTION("""COMPUTED_VALUE"""),398.95)</f>
        <v>398.95</v>
      </c>
    </row>
    <row r="504">
      <c r="A504" s="3">
        <f>IFERROR(__xludf.DUMMYFUNCTION("""COMPUTED_VALUE"""),39612.666666666664)</f>
        <v>39612.66667</v>
      </c>
      <c r="B504" s="2">
        <f>IFERROR(__xludf.DUMMYFUNCTION("""COMPUTED_VALUE"""),407.21)</f>
        <v>407.21</v>
      </c>
    </row>
    <row r="505">
      <c r="A505" s="3">
        <f>IFERROR(__xludf.DUMMYFUNCTION("""COMPUTED_VALUE"""),39615.666666666664)</f>
        <v>39615.66667</v>
      </c>
      <c r="B505" s="2">
        <f>IFERROR(__xludf.DUMMYFUNCTION("""COMPUTED_VALUE"""),409.25)</f>
        <v>409.25</v>
      </c>
    </row>
    <row r="506">
      <c r="A506" s="3">
        <f>IFERROR(__xludf.DUMMYFUNCTION("""COMPUTED_VALUE"""),39616.666666666664)</f>
        <v>39616.66667</v>
      </c>
      <c r="B506" s="2">
        <f>IFERROR(__xludf.DUMMYFUNCTION("""COMPUTED_VALUE"""),407.97)</f>
        <v>407.97</v>
      </c>
    </row>
    <row r="507">
      <c r="A507" s="3">
        <f>IFERROR(__xludf.DUMMYFUNCTION("""COMPUTED_VALUE"""),39617.666666666664)</f>
        <v>39617.66667</v>
      </c>
      <c r="B507" s="2">
        <f>IFERROR(__xludf.DUMMYFUNCTION("""COMPUTED_VALUE"""),400.63)</f>
        <v>400.63</v>
      </c>
    </row>
    <row r="508">
      <c r="A508" s="3">
        <f>IFERROR(__xludf.DUMMYFUNCTION("""COMPUTED_VALUE"""),39618.666666666664)</f>
        <v>39618.66667</v>
      </c>
      <c r="B508" s="2">
        <f>IFERROR(__xludf.DUMMYFUNCTION("""COMPUTED_VALUE"""),403.26)</f>
        <v>403.26</v>
      </c>
    </row>
    <row r="509">
      <c r="A509" s="3">
        <f>IFERROR(__xludf.DUMMYFUNCTION("""COMPUTED_VALUE"""),39619.666666666664)</f>
        <v>39619.66667</v>
      </c>
      <c r="B509" s="2">
        <f>IFERROR(__xludf.DUMMYFUNCTION("""COMPUTED_VALUE"""),390.61)</f>
        <v>390.61</v>
      </c>
    </row>
    <row r="510">
      <c r="A510" s="3">
        <f>IFERROR(__xludf.DUMMYFUNCTION("""COMPUTED_VALUE"""),39622.666666666664)</f>
        <v>39622.66667</v>
      </c>
      <c r="B510" s="2">
        <f>IFERROR(__xludf.DUMMYFUNCTION("""COMPUTED_VALUE"""),384.62)</f>
        <v>384.62</v>
      </c>
    </row>
    <row r="511">
      <c r="A511" s="3">
        <f>IFERROR(__xludf.DUMMYFUNCTION("""COMPUTED_VALUE"""),39623.666666666664)</f>
        <v>39623.66667</v>
      </c>
      <c r="B511" s="2">
        <f>IFERROR(__xludf.DUMMYFUNCTION("""COMPUTED_VALUE"""),380.29)</f>
        <v>380.29</v>
      </c>
    </row>
    <row r="512">
      <c r="A512" s="3">
        <f>IFERROR(__xludf.DUMMYFUNCTION("""COMPUTED_VALUE"""),39624.666666666664)</f>
        <v>39624.66667</v>
      </c>
      <c r="B512" s="2">
        <f>IFERROR(__xludf.DUMMYFUNCTION("""COMPUTED_VALUE"""),386.71)</f>
        <v>386.71</v>
      </c>
    </row>
    <row r="513">
      <c r="A513" s="3">
        <f>IFERROR(__xludf.DUMMYFUNCTION("""COMPUTED_VALUE"""),39625.666666666664)</f>
        <v>39625.66667</v>
      </c>
      <c r="B513" s="2">
        <f>IFERROR(__xludf.DUMMYFUNCTION("""COMPUTED_VALUE"""),371.93)</f>
        <v>371.93</v>
      </c>
    </row>
    <row r="514">
      <c r="A514" s="3">
        <f>IFERROR(__xludf.DUMMYFUNCTION("""COMPUTED_VALUE"""),39626.666666666664)</f>
        <v>39626.66667</v>
      </c>
      <c r="B514" s="2">
        <f>IFERROR(__xludf.DUMMYFUNCTION("""COMPUTED_VALUE"""),370.28)</f>
        <v>370.28</v>
      </c>
    </row>
    <row r="515">
      <c r="A515" s="3">
        <f>IFERROR(__xludf.DUMMYFUNCTION("""COMPUTED_VALUE"""),39629.666666666664)</f>
        <v>39629.66667</v>
      </c>
      <c r="B515" s="2">
        <f>IFERROR(__xludf.DUMMYFUNCTION("""COMPUTED_VALUE"""),370.49)</f>
        <v>370.49</v>
      </c>
    </row>
    <row r="516">
      <c r="A516" s="3">
        <f>IFERROR(__xludf.DUMMYFUNCTION("""COMPUTED_VALUE"""),39630.666666666664)</f>
        <v>39630.66667</v>
      </c>
      <c r="B516" s="2">
        <f>IFERROR(__xludf.DUMMYFUNCTION("""COMPUTED_VALUE"""),366.6)</f>
        <v>366.6</v>
      </c>
    </row>
    <row r="517">
      <c r="A517" s="3">
        <f>IFERROR(__xludf.DUMMYFUNCTION("""COMPUTED_VALUE"""),39631.666666666664)</f>
        <v>39631.66667</v>
      </c>
      <c r="B517" s="2">
        <f>IFERROR(__xludf.DUMMYFUNCTION("""COMPUTED_VALUE"""),357.08)</f>
        <v>357.08</v>
      </c>
    </row>
    <row r="518">
      <c r="A518" s="3">
        <f>IFERROR(__xludf.DUMMYFUNCTION("""COMPUTED_VALUE"""),39632.666666666664)</f>
        <v>39632.66667</v>
      </c>
      <c r="B518" s="2">
        <f>IFERROR(__xludf.DUMMYFUNCTION("""COMPUTED_VALUE"""),357.0)</f>
        <v>357</v>
      </c>
    </row>
    <row r="519">
      <c r="A519" s="3">
        <f>IFERROR(__xludf.DUMMYFUNCTION("""COMPUTED_VALUE"""),39636.666666666664)</f>
        <v>39636.66667</v>
      </c>
      <c r="B519" s="2">
        <f>IFERROR(__xludf.DUMMYFUNCTION("""COMPUTED_VALUE"""),357.76)</f>
        <v>357.76</v>
      </c>
    </row>
    <row r="520">
      <c r="A520" s="3">
        <f>IFERROR(__xludf.DUMMYFUNCTION("""COMPUTED_VALUE"""),39637.666666666664)</f>
        <v>39637.66667</v>
      </c>
      <c r="B520" s="2">
        <f>IFERROR(__xludf.DUMMYFUNCTION("""COMPUTED_VALUE"""),366.08)</f>
        <v>366.08</v>
      </c>
    </row>
    <row r="521">
      <c r="A521" s="3">
        <f>IFERROR(__xludf.DUMMYFUNCTION("""COMPUTED_VALUE"""),39638.666666666664)</f>
        <v>39638.66667</v>
      </c>
      <c r="B521" s="2">
        <f>IFERROR(__xludf.DUMMYFUNCTION("""COMPUTED_VALUE"""),354.43)</f>
        <v>354.43</v>
      </c>
    </row>
    <row r="522">
      <c r="A522" s="3">
        <f>IFERROR(__xludf.DUMMYFUNCTION("""COMPUTED_VALUE"""),39639.666666666664)</f>
        <v>39639.66667</v>
      </c>
      <c r="B522" s="2">
        <f>IFERROR(__xludf.DUMMYFUNCTION("""COMPUTED_VALUE"""),355.03)</f>
        <v>355.03</v>
      </c>
    </row>
    <row r="523">
      <c r="A523" s="3">
        <f>IFERROR(__xludf.DUMMYFUNCTION("""COMPUTED_VALUE"""),39640.666666666664)</f>
        <v>39640.66667</v>
      </c>
      <c r="B523" s="2">
        <f>IFERROR(__xludf.DUMMYFUNCTION("""COMPUTED_VALUE"""),350.34)</f>
        <v>350.34</v>
      </c>
    </row>
    <row r="524">
      <c r="A524" s="3">
        <f>IFERROR(__xludf.DUMMYFUNCTION("""COMPUTED_VALUE"""),39643.666666666664)</f>
        <v>39643.66667</v>
      </c>
      <c r="B524" s="2">
        <f>IFERROR(__xludf.DUMMYFUNCTION("""COMPUTED_VALUE"""),348.86)</f>
        <v>348.86</v>
      </c>
    </row>
    <row r="525">
      <c r="A525" s="3">
        <f>IFERROR(__xludf.DUMMYFUNCTION("""COMPUTED_VALUE"""),39644.666666666664)</f>
        <v>39644.66667</v>
      </c>
      <c r="B525" s="2">
        <f>IFERROR(__xludf.DUMMYFUNCTION("""COMPUTED_VALUE"""),347.58)</f>
        <v>347.58</v>
      </c>
    </row>
    <row r="526">
      <c r="A526" s="3">
        <f>IFERROR(__xludf.DUMMYFUNCTION("""COMPUTED_VALUE"""),39645.666666666664)</f>
        <v>39645.66667</v>
      </c>
      <c r="B526" s="2">
        <f>IFERROR(__xludf.DUMMYFUNCTION("""COMPUTED_VALUE"""),352.24)</f>
        <v>352.24</v>
      </c>
    </row>
    <row r="527">
      <c r="A527" s="3">
        <f>IFERROR(__xludf.DUMMYFUNCTION("""COMPUTED_VALUE"""),39646.666666666664)</f>
        <v>39646.66667</v>
      </c>
      <c r="B527" s="2">
        <f>IFERROR(__xludf.DUMMYFUNCTION("""COMPUTED_VALUE"""),354.77)</f>
        <v>354.77</v>
      </c>
    </row>
    <row r="528">
      <c r="A528" s="3">
        <f>IFERROR(__xludf.DUMMYFUNCTION("""COMPUTED_VALUE"""),39647.666666666664)</f>
        <v>39647.66667</v>
      </c>
      <c r="B528" s="2">
        <f>IFERROR(__xludf.DUMMYFUNCTION("""COMPUTED_VALUE"""),354.07)</f>
        <v>354.07</v>
      </c>
    </row>
    <row r="529">
      <c r="A529" s="3">
        <f>IFERROR(__xludf.DUMMYFUNCTION("""COMPUTED_VALUE"""),39650.666666666664)</f>
        <v>39650.66667</v>
      </c>
      <c r="B529" s="2">
        <f>IFERROR(__xludf.DUMMYFUNCTION("""COMPUTED_VALUE"""),356.34)</f>
        <v>356.34</v>
      </c>
    </row>
    <row r="530">
      <c r="A530" s="3">
        <f>IFERROR(__xludf.DUMMYFUNCTION("""COMPUTED_VALUE"""),39651.666666666664)</f>
        <v>39651.66667</v>
      </c>
      <c r="B530" s="2">
        <f>IFERROR(__xludf.DUMMYFUNCTION("""COMPUTED_VALUE"""),355.92)</f>
        <v>355.92</v>
      </c>
    </row>
    <row r="531">
      <c r="A531" s="3">
        <f>IFERROR(__xludf.DUMMYFUNCTION("""COMPUTED_VALUE"""),39652.666666666664)</f>
        <v>39652.66667</v>
      </c>
      <c r="B531" s="2">
        <f>IFERROR(__xludf.DUMMYFUNCTION("""COMPUTED_VALUE"""),364.4)</f>
        <v>364.4</v>
      </c>
    </row>
    <row r="532">
      <c r="A532" s="3">
        <f>IFERROR(__xludf.DUMMYFUNCTION("""COMPUTED_VALUE"""),39653.666666666664)</f>
        <v>39653.66667</v>
      </c>
      <c r="B532" s="2">
        <f>IFERROR(__xludf.DUMMYFUNCTION("""COMPUTED_VALUE"""),358.49)</f>
        <v>358.49</v>
      </c>
    </row>
    <row r="533">
      <c r="A533" s="3">
        <f>IFERROR(__xludf.DUMMYFUNCTION("""COMPUTED_VALUE"""),39654.666666666664)</f>
        <v>39654.66667</v>
      </c>
      <c r="B533" s="2">
        <f>IFERROR(__xludf.DUMMYFUNCTION("""COMPUTED_VALUE"""),366.23)</f>
        <v>366.23</v>
      </c>
    </row>
    <row r="534">
      <c r="A534" s="3">
        <f>IFERROR(__xludf.DUMMYFUNCTION("""COMPUTED_VALUE"""),39657.666666666664)</f>
        <v>39657.66667</v>
      </c>
      <c r="B534" s="2">
        <f>IFERROR(__xludf.DUMMYFUNCTION("""COMPUTED_VALUE"""),358.75)</f>
        <v>358.75</v>
      </c>
    </row>
    <row r="535">
      <c r="A535" s="3">
        <f>IFERROR(__xludf.DUMMYFUNCTION("""COMPUTED_VALUE"""),39658.666666666664)</f>
        <v>39658.66667</v>
      </c>
      <c r="B535" s="2">
        <f>IFERROR(__xludf.DUMMYFUNCTION("""COMPUTED_VALUE"""),365.66)</f>
        <v>365.66</v>
      </c>
    </row>
    <row r="536">
      <c r="A536" s="3">
        <f>IFERROR(__xludf.DUMMYFUNCTION("""COMPUTED_VALUE"""),39659.666666666664)</f>
        <v>39659.66667</v>
      </c>
      <c r="B536" s="2">
        <f>IFERROR(__xludf.DUMMYFUNCTION("""COMPUTED_VALUE"""),366.12)</f>
        <v>366.12</v>
      </c>
    </row>
    <row r="537">
      <c r="A537" s="3">
        <f>IFERROR(__xludf.DUMMYFUNCTION("""COMPUTED_VALUE"""),39660.666666666664)</f>
        <v>39660.66667</v>
      </c>
      <c r="B537" s="2">
        <f>IFERROR(__xludf.DUMMYFUNCTION("""COMPUTED_VALUE"""),365.13)</f>
        <v>365.13</v>
      </c>
    </row>
    <row r="538">
      <c r="A538" s="3">
        <f>IFERROR(__xludf.DUMMYFUNCTION("""COMPUTED_VALUE"""),39661.666666666664)</f>
        <v>39661.66667</v>
      </c>
      <c r="B538" s="2">
        <f>IFERROR(__xludf.DUMMYFUNCTION("""COMPUTED_VALUE"""),356.2)</f>
        <v>356.2</v>
      </c>
    </row>
    <row r="539">
      <c r="A539" s="3">
        <f>IFERROR(__xludf.DUMMYFUNCTION("""COMPUTED_VALUE"""),39664.666666666664)</f>
        <v>39664.66667</v>
      </c>
      <c r="B539" s="2">
        <f>IFERROR(__xludf.DUMMYFUNCTION("""COMPUTED_VALUE"""),349.99)</f>
        <v>349.99</v>
      </c>
    </row>
    <row r="540">
      <c r="A540" s="3">
        <f>IFERROR(__xludf.DUMMYFUNCTION("""COMPUTED_VALUE"""),39665.666666666664)</f>
        <v>39665.66667</v>
      </c>
      <c r="B540" s="2">
        <f>IFERROR(__xludf.DUMMYFUNCTION("""COMPUTED_VALUE"""),358.04)</f>
        <v>358.04</v>
      </c>
    </row>
    <row r="541">
      <c r="A541" s="3">
        <f>IFERROR(__xludf.DUMMYFUNCTION("""COMPUTED_VALUE"""),39666.666666666664)</f>
        <v>39666.66667</v>
      </c>
      <c r="B541" s="2">
        <f>IFERROR(__xludf.DUMMYFUNCTION("""COMPUTED_VALUE"""),357.63)</f>
        <v>357.63</v>
      </c>
    </row>
    <row r="542">
      <c r="A542" s="3">
        <f>IFERROR(__xludf.DUMMYFUNCTION("""COMPUTED_VALUE"""),39667.666666666664)</f>
        <v>39667.66667</v>
      </c>
      <c r="B542" s="2">
        <f>IFERROR(__xludf.DUMMYFUNCTION("""COMPUTED_VALUE"""),352.11)</f>
        <v>352.11</v>
      </c>
    </row>
    <row r="543">
      <c r="A543" s="3">
        <f>IFERROR(__xludf.DUMMYFUNCTION("""COMPUTED_VALUE"""),39668.666666666664)</f>
        <v>39668.66667</v>
      </c>
      <c r="B543" s="2">
        <f>IFERROR(__xludf.DUMMYFUNCTION("""COMPUTED_VALUE"""),357.55)</f>
        <v>357.55</v>
      </c>
    </row>
    <row r="544">
      <c r="A544" s="3">
        <f>IFERROR(__xludf.DUMMYFUNCTION("""COMPUTED_VALUE"""),39671.666666666664)</f>
        <v>39671.66667</v>
      </c>
      <c r="B544" s="2">
        <f>IFERROR(__xludf.DUMMYFUNCTION("""COMPUTED_VALUE"""),363.88)</f>
        <v>363.88</v>
      </c>
    </row>
    <row r="545">
      <c r="A545" s="3">
        <f>IFERROR(__xludf.DUMMYFUNCTION("""COMPUTED_VALUE"""),39672.666666666664)</f>
        <v>39672.66667</v>
      </c>
      <c r="B545" s="2">
        <f>IFERROR(__xludf.DUMMYFUNCTION("""COMPUTED_VALUE"""),363.23)</f>
        <v>363.23</v>
      </c>
    </row>
    <row r="546">
      <c r="A546" s="3">
        <f>IFERROR(__xludf.DUMMYFUNCTION("""COMPUTED_VALUE"""),39673.666666666664)</f>
        <v>39673.66667</v>
      </c>
      <c r="B546" s="2">
        <f>IFERROR(__xludf.DUMMYFUNCTION("""COMPUTED_VALUE"""),361.56)</f>
        <v>361.56</v>
      </c>
    </row>
    <row r="547">
      <c r="A547" s="3">
        <f>IFERROR(__xludf.DUMMYFUNCTION("""COMPUTED_VALUE"""),39674.666666666664)</f>
        <v>39674.66667</v>
      </c>
      <c r="B547" s="2">
        <f>IFERROR(__xludf.DUMMYFUNCTION("""COMPUTED_VALUE"""),365.54)</f>
        <v>365.54</v>
      </c>
    </row>
    <row r="548">
      <c r="A548" s="3">
        <f>IFERROR(__xludf.DUMMYFUNCTION("""COMPUTED_VALUE"""),39675.666666666664)</f>
        <v>39675.66667</v>
      </c>
      <c r="B548" s="2">
        <f>IFERROR(__xludf.DUMMYFUNCTION("""COMPUTED_VALUE"""),369.44)</f>
        <v>369.44</v>
      </c>
    </row>
    <row r="549">
      <c r="A549" s="3">
        <f>IFERROR(__xludf.DUMMYFUNCTION("""COMPUTED_VALUE"""),39678.666666666664)</f>
        <v>39678.66667</v>
      </c>
      <c r="B549" s="2">
        <f>IFERROR(__xludf.DUMMYFUNCTION("""COMPUTED_VALUE"""),363.43)</f>
        <v>363.43</v>
      </c>
    </row>
    <row r="550">
      <c r="A550" s="3">
        <f>IFERROR(__xludf.DUMMYFUNCTION("""COMPUTED_VALUE"""),39679.666666666664)</f>
        <v>39679.66667</v>
      </c>
      <c r="B550" s="2">
        <f>IFERROR(__xludf.DUMMYFUNCTION("""COMPUTED_VALUE"""),356.11)</f>
        <v>356.11</v>
      </c>
    </row>
    <row r="551">
      <c r="A551" s="3">
        <f>IFERROR(__xludf.DUMMYFUNCTION("""COMPUTED_VALUE"""),39680.666666666664)</f>
        <v>39680.66667</v>
      </c>
      <c r="B551" s="2">
        <f>IFERROR(__xludf.DUMMYFUNCTION("""COMPUTED_VALUE"""),356.92)</f>
        <v>356.92</v>
      </c>
    </row>
    <row r="552">
      <c r="A552" s="3">
        <f>IFERROR(__xludf.DUMMYFUNCTION("""COMPUTED_VALUE"""),39681.666666666664)</f>
        <v>39681.66667</v>
      </c>
      <c r="B552" s="2">
        <f>IFERROR(__xludf.DUMMYFUNCTION("""COMPUTED_VALUE"""),355.73)</f>
        <v>355.73</v>
      </c>
    </row>
    <row r="553">
      <c r="A553" s="3">
        <f>IFERROR(__xludf.DUMMYFUNCTION("""COMPUTED_VALUE"""),39682.666666666664)</f>
        <v>39682.66667</v>
      </c>
      <c r="B553" s="2">
        <f>IFERROR(__xludf.DUMMYFUNCTION("""COMPUTED_VALUE"""),359.84)</f>
        <v>359.84</v>
      </c>
    </row>
    <row r="554">
      <c r="A554" s="3">
        <f>IFERROR(__xludf.DUMMYFUNCTION("""COMPUTED_VALUE"""),39685.666666666664)</f>
        <v>39685.66667</v>
      </c>
      <c r="B554" s="2">
        <f>IFERROR(__xludf.DUMMYFUNCTION("""COMPUTED_VALUE"""),351.39)</f>
        <v>351.39</v>
      </c>
    </row>
    <row r="555">
      <c r="A555" s="3">
        <f>IFERROR(__xludf.DUMMYFUNCTION("""COMPUTED_VALUE"""),39686.666666666664)</f>
        <v>39686.66667</v>
      </c>
      <c r="B555" s="2">
        <f>IFERROR(__xludf.DUMMYFUNCTION("""COMPUTED_VALUE"""),351.87)</f>
        <v>351.87</v>
      </c>
    </row>
    <row r="556">
      <c r="A556" s="3">
        <f>IFERROR(__xludf.DUMMYFUNCTION("""COMPUTED_VALUE"""),39687.666666666664)</f>
        <v>39687.66667</v>
      </c>
      <c r="B556" s="2">
        <f>IFERROR(__xludf.DUMMYFUNCTION("""COMPUTED_VALUE"""),356.58)</f>
        <v>356.58</v>
      </c>
    </row>
    <row r="557">
      <c r="A557" s="3">
        <f>IFERROR(__xludf.DUMMYFUNCTION("""COMPUTED_VALUE"""),39688.666666666664)</f>
        <v>39688.66667</v>
      </c>
      <c r="B557" s="2">
        <f>IFERROR(__xludf.DUMMYFUNCTION("""COMPUTED_VALUE"""),363.76)</f>
        <v>363.76</v>
      </c>
    </row>
    <row r="558">
      <c r="A558" s="3">
        <f>IFERROR(__xludf.DUMMYFUNCTION("""COMPUTED_VALUE"""),39689.666666666664)</f>
        <v>39689.66667</v>
      </c>
      <c r="B558" s="2">
        <f>IFERROR(__xludf.DUMMYFUNCTION("""COMPUTED_VALUE"""),357.68)</f>
        <v>357.68</v>
      </c>
    </row>
    <row r="559">
      <c r="A559" s="3">
        <f>IFERROR(__xludf.DUMMYFUNCTION("""COMPUTED_VALUE"""),39693.666666666664)</f>
        <v>39693.66667</v>
      </c>
      <c r="B559" s="2">
        <f>IFERROR(__xludf.DUMMYFUNCTION("""COMPUTED_VALUE"""),357.87)</f>
        <v>357.87</v>
      </c>
    </row>
    <row r="560">
      <c r="A560" s="3">
        <f>IFERROR(__xludf.DUMMYFUNCTION("""COMPUTED_VALUE"""),39694.666666666664)</f>
        <v>39694.66667</v>
      </c>
      <c r="B560" s="2">
        <f>IFERROR(__xludf.DUMMYFUNCTION("""COMPUTED_VALUE"""),354.01)</f>
        <v>354.01</v>
      </c>
    </row>
    <row r="561">
      <c r="A561" s="3">
        <f>IFERROR(__xludf.DUMMYFUNCTION("""COMPUTED_VALUE"""),39695.666666666664)</f>
        <v>39695.66667</v>
      </c>
      <c r="B561" s="2">
        <f>IFERROR(__xludf.DUMMYFUNCTION("""COMPUTED_VALUE"""),336.82)</f>
        <v>336.82</v>
      </c>
    </row>
    <row r="562">
      <c r="A562" s="3">
        <f>IFERROR(__xludf.DUMMYFUNCTION("""COMPUTED_VALUE"""),39696.666666666664)</f>
        <v>39696.66667</v>
      </c>
      <c r="B562" s="2">
        <f>IFERROR(__xludf.DUMMYFUNCTION("""COMPUTED_VALUE"""),335.36)</f>
        <v>335.36</v>
      </c>
    </row>
    <row r="563">
      <c r="A563" s="3">
        <f>IFERROR(__xludf.DUMMYFUNCTION("""COMPUTED_VALUE"""),39699.666666666664)</f>
        <v>39699.66667</v>
      </c>
      <c r="B563" s="2">
        <f>IFERROR(__xludf.DUMMYFUNCTION("""COMPUTED_VALUE"""),340.6)</f>
        <v>340.6</v>
      </c>
    </row>
    <row r="564">
      <c r="A564" s="3">
        <f>IFERROR(__xludf.DUMMYFUNCTION("""COMPUTED_VALUE"""),39700.666666666664)</f>
        <v>39700.66667</v>
      </c>
      <c r="B564" s="2">
        <f>IFERROR(__xludf.DUMMYFUNCTION("""COMPUTED_VALUE"""),327.6)</f>
        <v>327.6</v>
      </c>
    </row>
    <row r="565">
      <c r="A565" s="3">
        <f>IFERROR(__xludf.DUMMYFUNCTION("""COMPUTED_VALUE"""),39701.666666666664)</f>
        <v>39701.66667</v>
      </c>
      <c r="B565" s="2">
        <f>IFERROR(__xludf.DUMMYFUNCTION("""COMPUTED_VALUE"""),326.52)</f>
        <v>326.52</v>
      </c>
    </row>
    <row r="566">
      <c r="A566" s="3">
        <f>IFERROR(__xludf.DUMMYFUNCTION("""COMPUTED_VALUE"""),39702.666666666664)</f>
        <v>39702.66667</v>
      </c>
      <c r="B566" s="2">
        <f>IFERROR(__xludf.DUMMYFUNCTION("""COMPUTED_VALUE"""),326.25)</f>
        <v>326.25</v>
      </c>
    </row>
    <row r="567">
      <c r="A567" s="3">
        <f>IFERROR(__xludf.DUMMYFUNCTION("""COMPUTED_VALUE"""),39703.666666666664)</f>
        <v>39703.66667</v>
      </c>
      <c r="B567" s="2">
        <f>IFERROR(__xludf.DUMMYFUNCTION("""COMPUTED_VALUE"""),329.66)</f>
        <v>329.66</v>
      </c>
    </row>
    <row r="568">
      <c r="A568" s="3">
        <f>IFERROR(__xludf.DUMMYFUNCTION("""COMPUTED_VALUE"""),39706.666666666664)</f>
        <v>39706.66667</v>
      </c>
      <c r="B568" s="2">
        <f>IFERROR(__xludf.DUMMYFUNCTION("""COMPUTED_VALUE"""),311.55)</f>
        <v>311.55</v>
      </c>
    </row>
    <row r="569">
      <c r="A569" s="3">
        <f>IFERROR(__xludf.DUMMYFUNCTION("""COMPUTED_VALUE"""),39707.666666666664)</f>
        <v>39707.66667</v>
      </c>
      <c r="B569" s="2">
        <f>IFERROR(__xludf.DUMMYFUNCTION("""COMPUTED_VALUE"""),314.31)</f>
        <v>314.31</v>
      </c>
    </row>
    <row r="570">
      <c r="A570" s="3">
        <f>IFERROR(__xludf.DUMMYFUNCTION("""COMPUTED_VALUE"""),39708.666666666664)</f>
        <v>39708.66667</v>
      </c>
      <c r="B570" s="2">
        <f>IFERROR(__xludf.DUMMYFUNCTION("""COMPUTED_VALUE"""),294.36)</f>
        <v>294.36</v>
      </c>
    </row>
    <row r="571">
      <c r="A571" s="3">
        <f>IFERROR(__xludf.DUMMYFUNCTION("""COMPUTED_VALUE"""),39709.666666666664)</f>
        <v>39709.66667</v>
      </c>
      <c r="B571" s="2">
        <f>IFERROR(__xludf.DUMMYFUNCTION("""COMPUTED_VALUE"""),310.27)</f>
        <v>310.27</v>
      </c>
    </row>
    <row r="572">
      <c r="A572" s="3">
        <f>IFERROR(__xludf.DUMMYFUNCTION("""COMPUTED_VALUE"""),39710.666666666664)</f>
        <v>39710.66667</v>
      </c>
      <c r="B572" s="2">
        <f>IFERROR(__xludf.DUMMYFUNCTION("""COMPUTED_VALUE"""),329.48)</f>
        <v>329.48</v>
      </c>
    </row>
    <row r="573">
      <c r="A573" s="3">
        <f>IFERROR(__xludf.DUMMYFUNCTION("""COMPUTED_VALUE"""),39713.666666666664)</f>
        <v>39713.66667</v>
      </c>
      <c r="B573" s="2">
        <f>IFERROR(__xludf.DUMMYFUNCTION("""COMPUTED_VALUE"""),311.62)</f>
        <v>311.62</v>
      </c>
    </row>
    <row r="574">
      <c r="A574" s="3">
        <f>IFERROR(__xludf.DUMMYFUNCTION("""COMPUTED_VALUE"""),39714.666666666664)</f>
        <v>39714.66667</v>
      </c>
      <c r="B574" s="2">
        <f>IFERROR(__xludf.DUMMYFUNCTION("""COMPUTED_VALUE"""),303.94)</f>
        <v>303.94</v>
      </c>
    </row>
    <row r="575">
      <c r="A575" s="3">
        <f>IFERROR(__xludf.DUMMYFUNCTION("""COMPUTED_VALUE"""),39715.666666666664)</f>
        <v>39715.66667</v>
      </c>
      <c r="B575" s="2">
        <f>IFERROR(__xludf.DUMMYFUNCTION("""COMPUTED_VALUE"""),300.19)</f>
        <v>300.19</v>
      </c>
    </row>
    <row r="576">
      <c r="A576" s="3">
        <f>IFERROR(__xludf.DUMMYFUNCTION("""COMPUTED_VALUE"""),39716.666666666664)</f>
        <v>39716.66667</v>
      </c>
      <c r="B576" s="2">
        <f>IFERROR(__xludf.DUMMYFUNCTION("""COMPUTED_VALUE"""),305.86)</f>
        <v>305.86</v>
      </c>
    </row>
    <row r="577">
      <c r="A577" s="3">
        <f>IFERROR(__xludf.DUMMYFUNCTION("""COMPUTED_VALUE"""),39717.666666666664)</f>
        <v>39717.66667</v>
      </c>
      <c r="B577" s="2">
        <f>IFERROR(__xludf.DUMMYFUNCTION("""COMPUTED_VALUE"""),305.88)</f>
        <v>305.88</v>
      </c>
    </row>
    <row r="578">
      <c r="A578" s="3">
        <f>IFERROR(__xludf.DUMMYFUNCTION("""COMPUTED_VALUE"""),39720.666666666664)</f>
        <v>39720.66667</v>
      </c>
      <c r="B578" s="2">
        <f>IFERROR(__xludf.DUMMYFUNCTION("""COMPUTED_VALUE"""),276.73)</f>
        <v>276.73</v>
      </c>
    </row>
    <row r="579">
      <c r="A579" s="3">
        <f>IFERROR(__xludf.DUMMYFUNCTION("""COMPUTED_VALUE"""),39721.666666666664)</f>
        <v>39721.66667</v>
      </c>
      <c r="B579" s="2">
        <f>IFERROR(__xludf.DUMMYFUNCTION("""COMPUTED_VALUE"""),291.01)</f>
        <v>291.01</v>
      </c>
    </row>
    <row r="580">
      <c r="A580" s="3">
        <f>IFERROR(__xludf.DUMMYFUNCTION("""COMPUTED_VALUE"""),39722.666666666664)</f>
        <v>39722.66667</v>
      </c>
      <c r="B580" s="2">
        <f>IFERROR(__xludf.DUMMYFUNCTION("""COMPUTED_VALUE"""),288.68)</f>
        <v>288.68</v>
      </c>
    </row>
    <row r="581">
      <c r="A581" s="3">
        <f>IFERROR(__xludf.DUMMYFUNCTION("""COMPUTED_VALUE"""),39723.666666666664)</f>
        <v>39723.66667</v>
      </c>
      <c r="B581" s="2">
        <f>IFERROR(__xludf.DUMMYFUNCTION("""COMPUTED_VALUE"""),270.55)</f>
        <v>270.55</v>
      </c>
    </row>
    <row r="582">
      <c r="A582" s="3">
        <f>IFERROR(__xludf.DUMMYFUNCTION("""COMPUTED_VALUE"""),39724.666666666664)</f>
        <v>39724.66667</v>
      </c>
      <c r="B582" s="2">
        <f>IFERROR(__xludf.DUMMYFUNCTION("""COMPUTED_VALUE"""),266.94)</f>
        <v>266.94</v>
      </c>
    </row>
    <row r="583">
      <c r="A583" s="3">
        <f>IFERROR(__xludf.DUMMYFUNCTION("""COMPUTED_VALUE"""),39727.666666666664)</f>
        <v>39727.66667</v>
      </c>
      <c r="B583" s="2">
        <f>IFERROR(__xludf.DUMMYFUNCTION("""COMPUTED_VALUE"""),253.26)</f>
        <v>253.26</v>
      </c>
    </row>
    <row r="584">
      <c r="A584" s="3">
        <f>IFERROR(__xludf.DUMMYFUNCTION("""COMPUTED_VALUE"""),39728.666666666664)</f>
        <v>39728.66667</v>
      </c>
      <c r="B584" s="2">
        <f>IFERROR(__xludf.DUMMYFUNCTION("""COMPUTED_VALUE"""),237.51)</f>
        <v>237.51</v>
      </c>
    </row>
    <row r="585">
      <c r="A585" s="3">
        <f>IFERROR(__xludf.DUMMYFUNCTION("""COMPUTED_VALUE"""),39729.666666666664)</f>
        <v>39729.66667</v>
      </c>
      <c r="B585" s="2">
        <f>IFERROR(__xludf.DUMMYFUNCTION("""COMPUTED_VALUE"""),232.13)</f>
        <v>232.13</v>
      </c>
    </row>
    <row r="586">
      <c r="A586" s="3">
        <f>IFERROR(__xludf.DUMMYFUNCTION("""COMPUTED_VALUE"""),39730.666666666664)</f>
        <v>39730.66667</v>
      </c>
      <c r="B586" s="2">
        <f>IFERROR(__xludf.DUMMYFUNCTION("""COMPUTED_VALUE"""),216.26)</f>
        <v>216.26</v>
      </c>
    </row>
    <row r="587">
      <c r="A587" s="3">
        <f>IFERROR(__xludf.DUMMYFUNCTION("""COMPUTED_VALUE"""),39731.666666666664)</f>
        <v>39731.66667</v>
      </c>
      <c r="B587" s="2">
        <f>IFERROR(__xludf.DUMMYFUNCTION("""COMPUTED_VALUE"""),211.61)</f>
        <v>211.61</v>
      </c>
    </row>
    <row r="588">
      <c r="A588" s="3">
        <f>IFERROR(__xludf.DUMMYFUNCTION("""COMPUTED_VALUE"""),39734.666666666664)</f>
        <v>39734.66667</v>
      </c>
      <c r="B588" s="2">
        <f>IFERROR(__xludf.DUMMYFUNCTION("""COMPUTED_VALUE"""),240.3)</f>
        <v>240.3</v>
      </c>
    </row>
    <row r="589">
      <c r="A589" s="3">
        <f>IFERROR(__xludf.DUMMYFUNCTION("""COMPUTED_VALUE"""),39735.666666666664)</f>
        <v>39735.66667</v>
      </c>
      <c r="B589" s="2">
        <f>IFERROR(__xludf.DUMMYFUNCTION("""COMPUTED_VALUE"""),233.94)</f>
        <v>233.94</v>
      </c>
    </row>
    <row r="590">
      <c r="A590" s="3">
        <f>IFERROR(__xludf.DUMMYFUNCTION("""COMPUTED_VALUE"""),39736.666666666664)</f>
        <v>39736.66667</v>
      </c>
      <c r="B590" s="2">
        <f>IFERROR(__xludf.DUMMYFUNCTION("""COMPUTED_VALUE"""),210.14)</f>
        <v>210.14</v>
      </c>
    </row>
    <row r="591">
      <c r="A591" s="3">
        <f>IFERROR(__xludf.DUMMYFUNCTION("""COMPUTED_VALUE"""),39737.666666666664)</f>
        <v>39737.66667</v>
      </c>
      <c r="B591" s="2">
        <f>IFERROR(__xludf.DUMMYFUNCTION("""COMPUTED_VALUE"""),218.49)</f>
        <v>218.49</v>
      </c>
    </row>
    <row r="592">
      <c r="A592" s="3">
        <f>IFERROR(__xludf.DUMMYFUNCTION("""COMPUTED_VALUE"""),39738.666666666664)</f>
        <v>39738.66667</v>
      </c>
      <c r="B592" s="2">
        <f>IFERROR(__xludf.DUMMYFUNCTION("""COMPUTED_VALUE"""),224.3)</f>
        <v>224.3</v>
      </c>
    </row>
    <row r="593">
      <c r="A593" s="3">
        <f>IFERROR(__xludf.DUMMYFUNCTION("""COMPUTED_VALUE"""),39741.666666666664)</f>
        <v>39741.66667</v>
      </c>
      <c r="B593" s="2">
        <f>IFERROR(__xludf.DUMMYFUNCTION("""COMPUTED_VALUE"""),234.9)</f>
        <v>234.9</v>
      </c>
    </row>
    <row r="594">
      <c r="A594" s="3">
        <f>IFERROR(__xludf.DUMMYFUNCTION("""COMPUTED_VALUE"""),39742.666666666664)</f>
        <v>39742.66667</v>
      </c>
      <c r="B594" s="2">
        <f>IFERROR(__xludf.DUMMYFUNCTION("""COMPUTED_VALUE"""),222.8)</f>
        <v>222.8</v>
      </c>
    </row>
    <row r="595">
      <c r="A595" s="3">
        <f>IFERROR(__xludf.DUMMYFUNCTION("""COMPUTED_VALUE"""),39743.666666666664)</f>
        <v>39743.66667</v>
      </c>
      <c r="B595" s="2">
        <f>IFERROR(__xludf.DUMMYFUNCTION("""COMPUTED_VALUE"""),209.57)</f>
        <v>209.57</v>
      </c>
    </row>
    <row r="596">
      <c r="A596" s="3">
        <f>IFERROR(__xludf.DUMMYFUNCTION("""COMPUTED_VALUE"""),39744.666666666664)</f>
        <v>39744.66667</v>
      </c>
      <c r="B596" s="2">
        <f>IFERROR(__xludf.DUMMYFUNCTION("""COMPUTED_VALUE"""),204.03)</f>
        <v>204.03</v>
      </c>
    </row>
    <row r="597">
      <c r="A597" s="3">
        <f>IFERROR(__xludf.DUMMYFUNCTION("""COMPUTED_VALUE"""),39745.666666666664)</f>
        <v>39745.66667</v>
      </c>
      <c r="B597" s="2">
        <f>IFERROR(__xludf.DUMMYFUNCTION("""COMPUTED_VALUE"""),193.63)</f>
        <v>193.63</v>
      </c>
    </row>
    <row r="598">
      <c r="A598" s="3">
        <f>IFERROR(__xludf.DUMMYFUNCTION("""COMPUTED_VALUE"""),39748.666666666664)</f>
        <v>39748.66667</v>
      </c>
      <c r="B598" s="2">
        <f>IFERROR(__xludf.DUMMYFUNCTION("""COMPUTED_VALUE"""),192.21)</f>
        <v>192.21</v>
      </c>
    </row>
    <row r="599">
      <c r="A599" s="3">
        <f>IFERROR(__xludf.DUMMYFUNCTION("""COMPUTED_VALUE"""),39749.666666666664)</f>
        <v>39749.66667</v>
      </c>
      <c r="B599" s="2">
        <f>IFERROR(__xludf.DUMMYFUNCTION("""COMPUTED_VALUE"""),214.35)</f>
        <v>214.35</v>
      </c>
    </row>
    <row r="600">
      <c r="A600" s="3">
        <f>IFERROR(__xludf.DUMMYFUNCTION("""COMPUTED_VALUE"""),39750.666666666664)</f>
        <v>39750.66667</v>
      </c>
      <c r="B600" s="2">
        <f>IFERROR(__xludf.DUMMYFUNCTION("""COMPUTED_VALUE"""),215.79)</f>
        <v>215.79</v>
      </c>
    </row>
    <row r="601">
      <c r="A601" s="3">
        <f>IFERROR(__xludf.DUMMYFUNCTION("""COMPUTED_VALUE"""),39751.666666666664)</f>
        <v>39751.66667</v>
      </c>
      <c r="B601" s="2">
        <f>IFERROR(__xludf.DUMMYFUNCTION("""COMPUTED_VALUE"""),222.42)</f>
        <v>222.42</v>
      </c>
    </row>
    <row r="602">
      <c r="A602" s="3">
        <f>IFERROR(__xludf.DUMMYFUNCTION("""COMPUTED_VALUE"""),39752.666666666664)</f>
        <v>39752.66667</v>
      </c>
      <c r="B602" s="2">
        <f>IFERROR(__xludf.DUMMYFUNCTION("""COMPUTED_VALUE"""),221.89)</f>
        <v>221.89</v>
      </c>
    </row>
    <row r="603">
      <c r="A603" s="3">
        <f>IFERROR(__xludf.DUMMYFUNCTION("""COMPUTED_VALUE"""),39755.666666666664)</f>
        <v>39755.66667</v>
      </c>
      <c r="B603" s="2">
        <f>IFERROR(__xludf.DUMMYFUNCTION("""COMPUTED_VALUE"""),223.74)</f>
        <v>223.74</v>
      </c>
    </row>
    <row r="604">
      <c r="A604" s="3">
        <f>IFERROR(__xludf.DUMMYFUNCTION("""COMPUTED_VALUE"""),39756.666666666664)</f>
        <v>39756.66667</v>
      </c>
      <c r="B604" s="2">
        <f>IFERROR(__xludf.DUMMYFUNCTION("""COMPUTED_VALUE"""),231.2)</f>
        <v>231.2</v>
      </c>
    </row>
    <row r="605">
      <c r="A605" s="3">
        <f>IFERROR(__xludf.DUMMYFUNCTION("""COMPUTED_VALUE"""),39757.666666666664)</f>
        <v>39757.66667</v>
      </c>
      <c r="B605" s="2">
        <f>IFERROR(__xludf.DUMMYFUNCTION("""COMPUTED_VALUE"""),215.91)</f>
        <v>215.91</v>
      </c>
    </row>
    <row r="606">
      <c r="A606" s="3">
        <f>IFERROR(__xludf.DUMMYFUNCTION("""COMPUTED_VALUE"""),39758.666666666664)</f>
        <v>39758.66667</v>
      </c>
      <c r="B606" s="2">
        <f>IFERROR(__xludf.DUMMYFUNCTION("""COMPUTED_VALUE"""),205.68)</f>
        <v>205.68</v>
      </c>
    </row>
    <row r="607">
      <c r="A607" s="3">
        <f>IFERROR(__xludf.DUMMYFUNCTION("""COMPUTED_VALUE"""),39759.666666666664)</f>
        <v>39759.66667</v>
      </c>
      <c r="B607" s="2">
        <f>IFERROR(__xludf.DUMMYFUNCTION("""COMPUTED_VALUE"""),212.13)</f>
        <v>212.13</v>
      </c>
    </row>
    <row r="608">
      <c r="A608" s="3">
        <f>IFERROR(__xludf.DUMMYFUNCTION("""COMPUTED_VALUE"""),39762.666666666664)</f>
        <v>39762.66667</v>
      </c>
      <c r="B608" s="2">
        <f>IFERROR(__xludf.DUMMYFUNCTION("""COMPUTED_VALUE"""),209.23)</f>
        <v>209.23</v>
      </c>
    </row>
    <row r="609">
      <c r="A609" s="3">
        <f>IFERROR(__xludf.DUMMYFUNCTION("""COMPUTED_VALUE"""),39763.666666666664)</f>
        <v>39763.66667</v>
      </c>
      <c r="B609" s="2">
        <f>IFERROR(__xludf.DUMMYFUNCTION("""COMPUTED_VALUE"""),202.86)</f>
        <v>202.86</v>
      </c>
    </row>
    <row r="610">
      <c r="A610" s="3">
        <f>IFERROR(__xludf.DUMMYFUNCTION("""COMPUTED_VALUE"""),39764.666666666664)</f>
        <v>39764.66667</v>
      </c>
      <c r="B610" s="2">
        <f>IFERROR(__xludf.DUMMYFUNCTION("""COMPUTED_VALUE"""),188.99)</f>
        <v>188.99</v>
      </c>
    </row>
    <row r="611">
      <c r="A611" s="3">
        <f>IFERROR(__xludf.DUMMYFUNCTION("""COMPUTED_VALUE"""),39765.666666666664)</f>
        <v>39765.66667</v>
      </c>
      <c r="B611" s="2">
        <f>IFERROR(__xludf.DUMMYFUNCTION("""COMPUTED_VALUE"""),203.06)</f>
        <v>203.06</v>
      </c>
    </row>
    <row r="612">
      <c r="A612" s="3">
        <f>IFERROR(__xludf.DUMMYFUNCTION("""COMPUTED_VALUE"""),39766.666666666664)</f>
        <v>39766.66667</v>
      </c>
      <c r="B612" s="2">
        <f>IFERROR(__xludf.DUMMYFUNCTION("""COMPUTED_VALUE"""),193.07)</f>
        <v>193.07</v>
      </c>
    </row>
    <row r="613">
      <c r="A613" s="3">
        <f>IFERROR(__xludf.DUMMYFUNCTION("""COMPUTED_VALUE"""),39769.666666666664)</f>
        <v>39769.66667</v>
      </c>
      <c r="B613" s="2">
        <f>IFERROR(__xludf.DUMMYFUNCTION("""COMPUTED_VALUE"""),189.86)</f>
        <v>189.86</v>
      </c>
    </row>
    <row r="614">
      <c r="A614" s="3">
        <f>IFERROR(__xludf.DUMMYFUNCTION("""COMPUTED_VALUE"""),39770.666666666664)</f>
        <v>39770.66667</v>
      </c>
      <c r="B614" s="2">
        <f>IFERROR(__xludf.DUMMYFUNCTION("""COMPUTED_VALUE"""),186.06)</f>
        <v>186.06</v>
      </c>
    </row>
    <row r="615">
      <c r="A615" s="3">
        <f>IFERROR(__xludf.DUMMYFUNCTION("""COMPUTED_VALUE"""),39771.666666666664)</f>
        <v>39771.66667</v>
      </c>
      <c r="B615" s="2">
        <f>IFERROR(__xludf.DUMMYFUNCTION("""COMPUTED_VALUE"""),173.13)</f>
        <v>173.13</v>
      </c>
    </row>
    <row r="616">
      <c r="A616" s="3">
        <f>IFERROR(__xludf.DUMMYFUNCTION("""COMPUTED_VALUE"""),39772.666666666664)</f>
        <v>39772.66667</v>
      </c>
      <c r="B616" s="2">
        <f>IFERROR(__xludf.DUMMYFUNCTION("""COMPUTED_VALUE"""),163.45)</f>
        <v>163.45</v>
      </c>
    </row>
    <row r="617">
      <c r="A617" s="3">
        <f>IFERROR(__xludf.DUMMYFUNCTION("""COMPUTED_VALUE"""),39773.666666666664)</f>
        <v>39773.66667</v>
      </c>
      <c r="B617" s="2">
        <f>IFERROR(__xludf.DUMMYFUNCTION("""COMPUTED_VALUE"""),170.48)</f>
        <v>170.48</v>
      </c>
    </row>
    <row r="618">
      <c r="A618" s="3">
        <f>IFERROR(__xludf.DUMMYFUNCTION("""COMPUTED_VALUE"""),39776.666666666664)</f>
        <v>39776.66667</v>
      </c>
      <c r="B618" s="2">
        <f>IFERROR(__xludf.DUMMYFUNCTION("""COMPUTED_VALUE"""),186.07)</f>
        <v>186.07</v>
      </c>
    </row>
    <row r="619">
      <c r="A619" s="3">
        <f>IFERROR(__xludf.DUMMYFUNCTION("""COMPUTED_VALUE"""),39777.666666666664)</f>
        <v>39777.66667</v>
      </c>
      <c r="B619" s="2">
        <f>IFERROR(__xludf.DUMMYFUNCTION("""COMPUTED_VALUE"""),189.1)</f>
        <v>189.1</v>
      </c>
    </row>
    <row r="620">
      <c r="A620" s="3">
        <f>IFERROR(__xludf.DUMMYFUNCTION("""COMPUTED_VALUE"""),39778.666666666664)</f>
        <v>39778.66667</v>
      </c>
      <c r="B620" s="2">
        <f>IFERROR(__xludf.DUMMYFUNCTION("""COMPUTED_VALUE"""),200.1)</f>
        <v>200.1</v>
      </c>
    </row>
    <row r="621">
      <c r="A621" s="3">
        <f>IFERROR(__xludf.DUMMYFUNCTION("""COMPUTED_VALUE"""),39780.666666666664)</f>
        <v>39780.66667</v>
      </c>
      <c r="B621" s="2">
        <f>IFERROR(__xludf.DUMMYFUNCTION("""COMPUTED_VALUE"""),202.29)</f>
        <v>202.29</v>
      </c>
    </row>
    <row r="622">
      <c r="A622" s="3">
        <f>IFERROR(__xludf.DUMMYFUNCTION("""COMPUTED_VALUE"""),39783.666666666664)</f>
        <v>39783.66667</v>
      </c>
      <c r="B622" s="2">
        <f>IFERROR(__xludf.DUMMYFUNCTION("""COMPUTED_VALUE"""),185.64)</f>
        <v>185.64</v>
      </c>
    </row>
    <row r="623">
      <c r="A623" s="3">
        <f>IFERROR(__xludf.DUMMYFUNCTION("""COMPUTED_VALUE"""),39784.666666666664)</f>
        <v>39784.66667</v>
      </c>
      <c r="B623" s="2">
        <f>IFERROR(__xludf.DUMMYFUNCTION("""COMPUTED_VALUE"""),194.4)</f>
        <v>194.4</v>
      </c>
    </row>
    <row r="624">
      <c r="A624" s="3">
        <f>IFERROR(__xludf.DUMMYFUNCTION("""COMPUTED_VALUE"""),39785.666666666664)</f>
        <v>39785.66667</v>
      </c>
      <c r="B624" s="2">
        <f>IFERROR(__xludf.DUMMYFUNCTION("""COMPUTED_VALUE"""),199.37)</f>
        <v>199.37</v>
      </c>
    </row>
    <row r="625">
      <c r="A625" s="3">
        <f>IFERROR(__xludf.DUMMYFUNCTION("""COMPUTED_VALUE"""),39786.666666666664)</f>
        <v>39786.66667</v>
      </c>
      <c r="B625" s="2">
        <f>IFERROR(__xludf.DUMMYFUNCTION("""COMPUTED_VALUE"""),191.87)</f>
        <v>191.87</v>
      </c>
    </row>
    <row r="626">
      <c r="A626" s="3">
        <f>IFERROR(__xludf.DUMMYFUNCTION("""COMPUTED_VALUE"""),39787.666666666664)</f>
        <v>39787.66667</v>
      </c>
      <c r="B626" s="2">
        <f>IFERROR(__xludf.DUMMYFUNCTION("""COMPUTED_VALUE"""),199.78)</f>
        <v>199.78</v>
      </c>
    </row>
    <row r="627">
      <c r="A627" s="3">
        <f>IFERROR(__xludf.DUMMYFUNCTION("""COMPUTED_VALUE"""),39790.666666666664)</f>
        <v>39790.66667</v>
      </c>
      <c r="B627" s="2">
        <f>IFERROR(__xludf.DUMMYFUNCTION("""COMPUTED_VALUE"""),207.23)</f>
        <v>207.23</v>
      </c>
    </row>
    <row r="628">
      <c r="A628" s="3">
        <f>IFERROR(__xludf.DUMMYFUNCTION("""COMPUTED_VALUE"""),39791.666666666664)</f>
        <v>39791.66667</v>
      </c>
      <c r="B628" s="2">
        <f>IFERROR(__xludf.DUMMYFUNCTION("""COMPUTED_VALUE"""),204.89)</f>
        <v>204.89</v>
      </c>
    </row>
    <row r="629">
      <c r="A629" s="3">
        <f>IFERROR(__xludf.DUMMYFUNCTION("""COMPUTED_VALUE"""),39792.666666666664)</f>
        <v>39792.66667</v>
      </c>
      <c r="B629" s="2">
        <f>IFERROR(__xludf.DUMMYFUNCTION("""COMPUTED_VALUE"""),206.67)</f>
        <v>206.67</v>
      </c>
    </row>
    <row r="630">
      <c r="A630" s="3">
        <f>IFERROR(__xludf.DUMMYFUNCTION("""COMPUTED_VALUE"""),39793.666666666664)</f>
        <v>39793.66667</v>
      </c>
      <c r="B630" s="2">
        <f>IFERROR(__xludf.DUMMYFUNCTION("""COMPUTED_VALUE"""),199.65)</f>
        <v>199.65</v>
      </c>
    </row>
    <row r="631">
      <c r="A631" s="3">
        <f>IFERROR(__xludf.DUMMYFUNCTION("""COMPUTED_VALUE"""),39794.666666666664)</f>
        <v>39794.66667</v>
      </c>
      <c r="B631" s="2">
        <f>IFERROR(__xludf.DUMMYFUNCTION("""COMPUTED_VALUE"""),200.13)</f>
        <v>200.13</v>
      </c>
    </row>
    <row r="632">
      <c r="A632" s="3">
        <f>IFERROR(__xludf.DUMMYFUNCTION("""COMPUTED_VALUE"""),39797.666666666664)</f>
        <v>39797.66667</v>
      </c>
      <c r="B632" s="2">
        <f>IFERROR(__xludf.DUMMYFUNCTION("""COMPUTED_VALUE"""),194.53)</f>
        <v>194.53</v>
      </c>
    </row>
    <row r="633">
      <c r="A633" s="3">
        <f>IFERROR(__xludf.DUMMYFUNCTION("""COMPUTED_VALUE"""),39798.666666666664)</f>
        <v>39798.66667</v>
      </c>
      <c r="B633" s="2">
        <f>IFERROR(__xludf.DUMMYFUNCTION("""COMPUTED_VALUE"""),204.27)</f>
        <v>204.27</v>
      </c>
    </row>
    <row r="634">
      <c r="A634" s="3">
        <f>IFERROR(__xludf.DUMMYFUNCTION("""COMPUTED_VALUE"""),39799.666666666664)</f>
        <v>39799.66667</v>
      </c>
      <c r="B634" s="2">
        <f>IFERROR(__xludf.DUMMYFUNCTION("""COMPUTED_VALUE"""),204.22)</f>
        <v>204.22</v>
      </c>
    </row>
    <row r="635">
      <c r="A635" s="3">
        <f>IFERROR(__xludf.DUMMYFUNCTION("""COMPUTED_VALUE"""),39800.666666666664)</f>
        <v>39800.66667</v>
      </c>
      <c r="B635" s="2">
        <f>IFERROR(__xludf.DUMMYFUNCTION("""COMPUTED_VALUE"""),202.26)</f>
        <v>202.26</v>
      </c>
    </row>
    <row r="636">
      <c r="A636" s="3">
        <f>IFERROR(__xludf.DUMMYFUNCTION("""COMPUTED_VALUE"""),39801.666666666664)</f>
        <v>39801.66667</v>
      </c>
      <c r="B636" s="2">
        <f>IFERROR(__xludf.DUMMYFUNCTION("""COMPUTED_VALUE"""),203.08)</f>
        <v>203.08</v>
      </c>
    </row>
    <row r="637">
      <c r="A637" s="3">
        <f>IFERROR(__xludf.DUMMYFUNCTION("""COMPUTED_VALUE"""),39804.666666666664)</f>
        <v>39804.66667</v>
      </c>
      <c r="B637" s="2">
        <f>IFERROR(__xludf.DUMMYFUNCTION("""COMPUTED_VALUE"""),196.33)</f>
        <v>196.33</v>
      </c>
    </row>
    <row r="638">
      <c r="A638" s="3">
        <f>IFERROR(__xludf.DUMMYFUNCTION("""COMPUTED_VALUE"""),39805.666666666664)</f>
        <v>39805.66667</v>
      </c>
      <c r="B638" s="2">
        <f>IFERROR(__xludf.DUMMYFUNCTION("""COMPUTED_VALUE"""),193.96)</f>
        <v>193.96</v>
      </c>
    </row>
    <row r="639">
      <c r="A639" s="3">
        <f>IFERROR(__xludf.DUMMYFUNCTION("""COMPUTED_VALUE"""),39806.666666666664)</f>
        <v>39806.66667</v>
      </c>
      <c r="B639" s="2">
        <f>IFERROR(__xludf.DUMMYFUNCTION("""COMPUTED_VALUE"""),193.83)</f>
        <v>193.83</v>
      </c>
    </row>
    <row r="640">
      <c r="A640" s="3">
        <f>IFERROR(__xludf.DUMMYFUNCTION("""COMPUTED_VALUE"""),39808.666666666664)</f>
        <v>39808.66667</v>
      </c>
      <c r="B640" s="2">
        <f>IFERROR(__xludf.DUMMYFUNCTION("""COMPUTED_VALUE"""),196.05)</f>
        <v>196.05</v>
      </c>
    </row>
    <row r="641">
      <c r="A641" s="3">
        <f>IFERROR(__xludf.DUMMYFUNCTION("""COMPUTED_VALUE"""),39811.666666666664)</f>
        <v>39811.66667</v>
      </c>
      <c r="B641" s="2">
        <f>IFERROR(__xludf.DUMMYFUNCTION("""COMPUTED_VALUE"""),193.22)</f>
        <v>193.22</v>
      </c>
    </row>
    <row r="642">
      <c r="A642" s="3">
        <f>IFERROR(__xludf.DUMMYFUNCTION("""COMPUTED_VALUE"""),39812.666666666664)</f>
        <v>39812.66667</v>
      </c>
      <c r="B642" s="2">
        <f>IFERROR(__xludf.DUMMYFUNCTION("""COMPUTED_VALUE"""),197.37)</f>
        <v>197.37</v>
      </c>
    </row>
    <row r="643">
      <c r="A643" s="3">
        <f>IFERROR(__xludf.DUMMYFUNCTION("""COMPUTED_VALUE"""),39813.666666666664)</f>
        <v>39813.66667</v>
      </c>
      <c r="B643" s="2">
        <f>IFERROR(__xludf.DUMMYFUNCTION("""COMPUTED_VALUE"""),203.57)</f>
        <v>203.57</v>
      </c>
    </row>
    <row r="644">
      <c r="A644" s="3">
        <f>IFERROR(__xludf.DUMMYFUNCTION("""COMPUTED_VALUE"""),39815.666666666664)</f>
        <v>39815.66667</v>
      </c>
      <c r="B644" s="2">
        <f>IFERROR(__xludf.DUMMYFUNCTION("""COMPUTED_VALUE"""),213.31)</f>
        <v>213.31</v>
      </c>
    </row>
    <row r="645">
      <c r="A645" s="3">
        <f>IFERROR(__xludf.DUMMYFUNCTION("""COMPUTED_VALUE"""),39818.666666666664)</f>
        <v>39818.66667</v>
      </c>
      <c r="B645" s="2">
        <f>IFERROR(__xludf.DUMMYFUNCTION("""COMPUTED_VALUE"""),218.12)</f>
        <v>218.12</v>
      </c>
    </row>
    <row r="646">
      <c r="A646" s="3">
        <f>IFERROR(__xludf.DUMMYFUNCTION("""COMPUTED_VALUE"""),39819.666666666664)</f>
        <v>39819.66667</v>
      </c>
      <c r="B646" s="2">
        <f>IFERROR(__xludf.DUMMYFUNCTION("""COMPUTED_VALUE"""),227.42)</f>
        <v>227.42</v>
      </c>
    </row>
    <row r="647">
      <c r="A647" s="3">
        <f>IFERROR(__xludf.DUMMYFUNCTION("""COMPUTED_VALUE"""),39820.666666666664)</f>
        <v>39820.66667</v>
      </c>
      <c r="B647" s="2">
        <f>IFERROR(__xludf.DUMMYFUNCTION("""COMPUTED_VALUE"""),225.85)</f>
        <v>225.85</v>
      </c>
    </row>
    <row r="648">
      <c r="A648" s="3">
        <f>IFERROR(__xludf.DUMMYFUNCTION("""COMPUTED_VALUE"""),39821.666666666664)</f>
        <v>39821.66667</v>
      </c>
      <c r="B648" s="2">
        <f>IFERROR(__xludf.DUMMYFUNCTION("""COMPUTED_VALUE"""),235.06)</f>
        <v>235.06</v>
      </c>
    </row>
    <row r="649">
      <c r="A649" s="3">
        <f>IFERROR(__xludf.DUMMYFUNCTION("""COMPUTED_VALUE"""),39822.666666666664)</f>
        <v>39822.66667</v>
      </c>
      <c r="B649" s="2">
        <f>IFERROR(__xludf.DUMMYFUNCTION("""COMPUTED_VALUE"""),232.02)</f>
        <v>232.02</v>
      </c>
    </row>
    <row r="650">
      <c r="A650" s="3">
        <f>IFERROR(__xludf.DUMMYFUNCTION("""COMPUTED_VALUE"""),39825.666666666664)</f>
        <v>39825.66667</v>
      </c>
      <c r="B650" s="2">
        <f>IFERROR(__xludf.DUMMYFUNCTION("""COMPUTED_VALUE"""),220.46)</f>
        <v>220.46</v>
      </c>
    </row>
    <row r="651">
      <c r="A651" s="3">
        <f>IFERROR(__xludf.DUMMYFUNCTION("""COMPUTED_VALUE"""),39826.666666666664)</f>
        <v>39826.66667</v>
      </c>
      <c r="B651" s="2">
        <f>IFERROR(__xludf.DUMMYFUNCTION("""COMPUTED_VALUE"""),220.85)</f>
        <v>220.85</v>
      </c>
    </row>
    <row r="652">
      <c r="A652" s="3">
        <f>IFERROR(__xludf.DUMMYFUNCTION("""COMPUTED_VALUE"""),39827.666666666664)</f>
        <v>39827.66667</v>
      </c>
      <c r="B652" s="2">
        <f>IFERROR(__xludf.DUMMYFUNCTION("""COMPUTED_VALUE"""),209.86)</f>
        <v>209.86</v>
      </c>
    </row>
    <row r="653">
      <c r="A653" s="3">
        <f>IFERROR(__xludf.DUMMYFUNCTION("""COMPUTED_VALUE"""),39828.666666666664)</f>
        <v>39828.66667</v>
      </c>
      <c r="B653" s="2">
        <f>IFERROR(__xludf.DUMMYFUNCTION("""COMPUTED_VALUE"""),211.75)</f>
        <v>211.75</v>
      </c>
    </row>
    <row r="654">
      <c r="A654" s="3">
        <f>IFERROR(__xludf.DUMMYFUNCTION("""COMPUTED_VALUE"""),39829.666666666664)</f>
        <v>39829.66667</v>
      </c>
      <c r="B654" s="2">
        <f>IFERROR(__xludf.DUMMYFUNCTION("""COMPUTED_VALUE"""),213.21)</f>
        <v>213.21</v>
      </c>
    </row>
    <row r="655">
      <c r="A655" s="3">
        <f>IFERROR(__xludf.DUMMYFUNCTION("""COMPUTED_VALUE"""),39833.666666666664)</f>
        <v>39833.66667</v>
      </c>
      <c r="B655" s="2">
        <f>IFERROR(__xludf.DUMMYFUNCTION("""COMPUTED_VALUE"""),201.06)</f>
        <v>201.06</v>
      </c>
    </row>
    <row r="656">
      <c r="A656" s="3">
        <f>IFERROR(__xludf.DUMMYFUNCTION("""COMPUTED_VALUE"""),39834.666666666664)</f>
        <v>39834.66667</v>
      </c>
      <c r="B656" s="2">
        <f>IFERROR(__xludf.DUMMYFUNCTION("""COMPUTED_VALUE"""),211.52)</f>
        <v>211.52</v>
      </c>
    </row>
    <row r="657">
      <c r="A657" s="3">
        <f>IFERROR(__xludf.DUMMYFUNCTION("""COMPUTED_VALUE"""),39835.666666666664)</f>
        <v>39835.66667</v>
      </c>
      <c r="B657" s="2">
        <f>IFERROR(__xludf.DUMMYFUNCTION("""COMPUTED_VALUE"""),211.57)</f>
        <v>211.57</v>
      </c>
    </row>
    <row r="658">
      <c r="A658" s="3">
        <f>IFERROR(__xludf.DUMMYFUNCTION("""COMPUTED_VALUE"""),39836.666666666664)</f>
        <v>39836.66667</v>
      </c>
      <c r="B658" s="2">
        <f>IFERROR(__xludf.DUMMYFUNCTION("""COMPUTED_VALUE"""),214.35)</f>
        <v>214.35</v>
      </c>
    </row>
    <row r="659">
      <c r="A659" s="3">
        <f>IFERROR(__xludf.DUMMYFUNCTION("""COMPUTED_VALUE"""),39839.666666666664)</f>
        <v>39839.66667</v>
      </c>
      <c r="B659" s="2">
        <f>IFERROR(__xludf.DUMMYFUNCTION("""COMPUTED_VALUE"""),218.27)</f>
        <v>218.27</v>
      </c>
    </row>
    <row r="660">
      <c r="A660" s="3">
        <f>IFERROR(__xludf.DUMMYFUNCTION("""COMPUTED_VALUE"""),39840.666666666664)</f>
        <v>39840.66667</v>
      </c>
      <c r="B660" s="2">
        <f>IFERROR(__xludf.DUMMYFUNCTION("""COMPUTED_VALUE"""),219.33)</f>
        <v>219.33</v>
      </c>
    </row>
    <row r="661">
      <c r="A661" s="3">
        <f>IFERROR(__xludf.DUMMYFUNCTION("""COMPUTED_VALUE"""),39841.666666666664)</f>
        <v>39841.66667</v>
      </c>
      <c r="B661" s="2">
        <f>IFERROR(__xludf.DUMMYFUNCTION("""COMPUTED_VALUE"""),227.8)</f>
        <v>227.8</v>
      </c>
    </row>
    <row r="662">
      <c r="A662" s="3">
        <f>IFERROR(__xludf.DUMMYFUNCTION("""COMPUTED_VALUE"""),39842.666666666664)</f>
        <v>39842.66667</v>
      </c>
      <c r="B662" s="2">
        <f>IFERROR(__xludf.DUMMYFUNCTION("""COMPUTED_VALUE"""),220.26)</f>
        <v>220.26</v>
      </c>
    </row>
    <row r="663">
      <c r="A663" s="3">
        <f>IFERROR(__xludf.DUMMYFUNCTION("""COMPUTED_VALUE"""),39843.666666666664)</f>
        <v>39843.66667</v>
      </c>
      <c r="B663" s="2">
        <f>IFERROR(__xludf.DUMMYFUNCTION("""COMPUTED_VALUE"""),211.56)</f>
        <v>211.56</v>
      </c>
    </row>
    <row r="664">
      <c r="A664" s="3">
        <f>IFERROR(__xludf.DUMMYFUNCTION("""COMPUTED_VALUE"""),39846.666666666664)</f>
        <v>39846.66667</v>
      </c>
      <c r="B664" s="2">
        <f>IFERROR(__xludf.DUMMYFUNCTION("""COMPUTED_VALUE"""),213.04)</f>
        <v>213.04</v>
      </c>
    </row>
    <row r="665">
      <c r="A665" s="3">
        <f>IFERROR(__xludf.DUMMYFUNCTION("""COMPUTED_VALUE"""),39847.666666666664)</f>
        <v>39847.66667</v>
      </c>
      <c r="B665" s="2">
        <f>IFERROR(__xludf.DUMMYFUNCTION("""COMPUTED_VALUE"""),214.24)</f>
        <v>214.24</v>
      </c>
    </row>
    <row r="666">
      <c r="A666" s="3">
        <f>IFERROR(__xludf.DUMMYFUNCTION("""COMPUTED_VALUE"""),39848.666666666664)</f>
        <v>39848.66667</v>
      </c>
      <c r="B666" s="2">
        <f>IFERROR(__xludf.DUMMYFUNCTION("""COMPUTED_VALUE"""),212.22)</f>
        <v>212.22</v>
      </c>
    </row>
    <row r="667">
      <c r="A667" s="3">
        <f>IFERROR(__xludf.DUMMYFUNCTION("""COMPUTED_VALUE"""),39849.666666666664)</f>
        <v>39849.66667</v>
      </c>
      <c r="B667" s="2">
        <f>IFERROR(__xludf.DUMMYFUNCTION("""COMPUTED_VALUE"""),215.36)</f>
        <v>215.36</v>
      </c>
    </row>
    <row r="668">
      <c r="A668" s="3">
        <f>IFERROR(__xludf.DUMMYFUNCTION("""COMPUTED_VALUE"""),39850.666666666664)</f>
        <v>39850.66667</v>
      </c>
      <c r="B668" s="2">
        <f>IFERROR(__xludf.DUMMYFUNCTION("""COMPUTED_VALUE"""),223.14)</f>
        <v>223.14</v>
      </c>
    </row>
    <row r="669">
      <c r="A669" s="3">
        <f>IFERROR(__xludf.DUMMYFUNCTION("""COMPUTED_VALUE"""),39853.666666666664)</f>
        <v>39853.66667</v>
      </c>
      <c r="B669" s="2">
        <f>IFERROR(__xludf.DUMMYFUNCTION("""COMPUTED_VALUE"""),223.19)</f>
        <v>223.19</v>
      </c>
    </row>
    <row r="670">
      <c r="A670" s="3">
        <f>IFERROR(__xludf.DUMMYFUNCTION("""COMPUTED_VALUE"""),39854.666666666664)</f>
        <v>39854.66667</v>
      </c>
      <c r="B670" s="2">
        <f>IFERROR(__xludf.DUMMYFUNCTION("""COMPUTED_VALUE"""),214.8)</f>
        <v>214.8</v>
      </c>
    </row>
    <row r="671">
      <c r="A671" s="3">
        <f>IFERROR(__xludf.DUMMYFUNCTION("""COMPUTED_VALUE"""),39855.666666666664)</f>
        <v>39855.66667</v>
      </c>
      <c r="B671" s="2">
        <f>IFERROR(__xludf.DUMMYFUNCTION("""COMPUTED_VALUE"""),213.24)</f>
        <v>213.24</v>
      </c>
    </row>
    <row r="672">
      <c r="A672" s="3">
        <f>IFERROR(__xludf.DUMMYFUNCTION("""COMPUTED_VALUE"""),39856.666666666664)</f>
        <v>39856.66667</v>
      </c>
      <c r="B672" s="2">
        <f>IFERROR(__xludf.DUMMYFUNCTION("""COMPUTED_VALUE"""),214.78)</f>
        <v>214.78</v>
      </c>
    </row>
    <row r="673">
      <c r="A673" s="3">
        <f>IFERROR(__xludf.DUMMYFUNCTION("""COMPUTED_VALUE"""),39857.666666666664)</f>
        <v>39857.66667</v>
      </c>
      <c r="B673" s="2">
        <f>IFERROR(__xludf.DUMMYFUNCTION("""COMPUTED_VALUE"""),217.33)</f>
        <v>217.33</v>
      </c>
    </row>
    <row r="674">
      <c r="A674" s="3">
        <f>IFERROR(__xludf.DUMMYFUNCTION("""COMPUTED_VALUE"""),39861.666666666664)</f>
        <v>39861.66667</v>
      </c>
      <c r="B674" s="2">
        <f>IFERROR(__xludf.DUMMYFUNCTION("""COMPUTED_VALUE"""),207.31)</f>
        <v>207.31</v>
      </c>
    </row>
    <row r="675">
      <c r="A675" s="3">
        <f>IFERROR(__xludf.DUMMYFUNCTION("""COMPUTED_VALUE"""),39862.666666666664)</f>
        <v>39862.66667</v>
      </c>
      <c r="B675" s="2">
        <f>IFERROR(__xludf.DUMMYFUNCTION("""COMPUTED_VALUE"""),202.12)</f>
        <v>202.12</v>
      </c>
    </row>
    <row r="676">
      <c r="A676" s="3">
        <f>IFERROR(__xludf.DUMMYFUNCTION("""COMPUTED_VALUE"""),39863.666666666664)</f>
        <v>39863.66667</v>
      </c>
      <c r="B676" s="2">
        <f>IFERROR(__xludf.DUMMYFUNCTION("""COMPUTED_VALUE"""),199.55)</f>
        <v>199.55</v>
      </c>
    </row>
    <row r="677">
      <c r="A677" s="3">
        <f>IFERROR(__xludf.DUMMYFUNCTION("""COMPUTED_VALUE"""),39864.666666666664)</f>
        <v>39864.66667</v>
      </c>
      <c r="B677" s="2">
        <f>IFERROR(__xludf.DUMMYFUNCTION("""COMPUTED_VALUE"""),199.04)</f>
        <v>199.04</v>
      </c>
    </row>
    <row r="678">
      <c r="A678" s="3">
        <f>IFERROR(__xludf.DUMMYFUNCTION("""COMPUTED_VALUE"""),39867.666666666664)</f>
        <v>39867.66667</v>
      </c>
      <c r="B678" s="2">
        <f>IFERROR(__xludf.DUMMYFUNCTION("""COMPUTED_VALUE"""),192.82)</f>
        <v>192.82</v>
      </c>
    </row>
    <row r="679">
      <c r="A679" s="3">
        <f>IFERROR(__xludf.DUMMYFUNCTION("""COMPUTED_VALUE"""),39868.666666666664)</f>
        <v>39868.66667</v>
      </c>
      <c r="B679" s="2">
        <f>IFERROR(__xludf.DUMMYFUNCTION("""COMPUTED_VALUE"""),203.51)</f>
        <v>203.51</v>
      </c>
    </row>
    <row r="680">
      <c r="A680" s="3">
        <f>IFERROR(__xludf.DUMMYFUNCTION("""COMPUTED_VALUE"""),39869.666666666664)</f>
        <v>39869.66667</v>
      </c>
      <c r="B680" s="2">
        <f>IFERROR(__xludf.DUMMYFUNCTION("""COMPUTED_VALUE"""),201.96)</f>
        <v>201.96</v>
      </c>
    </row>
    <row r="681">
      <c r="A681" s="3">
        <f>IFERROR(__xludf.DUMMYFUNCTION("""COMPUTED_VALUE"""),39870.666666666664)</f>
        <v>39870.66667</v>
      </c>
      <c r="B681" s="2">
        <f>IFERROR(__xludf.DUMMYFUNCTION("""COMPUTED_VALUE"""),198.84)</f>
        <v>198.84</v>
      </c>
    </row>
    <row r="682">
      <c r="A682" s="3">
        <f>IFERROR(__xludf.DUMMYFUNCTION("""COMPUTED_VALUE"""),39871.666666666664)</f>
        <v>39871.66667</v>
      </c>
      <c r="B682" s="2">
        <f>IFERROR(__xludf.DUMMYFUNCTION("""COMPUTED_VALUE"""),200.8)</f>
        <v>200.8</v>
      </c>
    </row>
    <row r="683">
      <c r="A683" s="3">
        <f>IFERROR(__xludf.DUMMYFUNCTION("""COMPUTED_VALUE"""),39874.666666666664)</f>
        <v>39874.66667</v>
      </c>
      <c r="B683" s="2">
        <f>IFERROR(__xludf.DUMMYFUNCTION("""COMPUTED_VALUE"""),189.21)</f>
        <v>189.21</v>
      </c>
    </row>
    <row r="684">
      <c r="A684" s="3">
        <f>IFERROR(__xludf.DUMMYFUNCTION("""COMPUTED_VALUE"""),39875.666666666664)</f>
        <v>39875.66667</v>
      </c>
      <c r="B684" s="2">
        <f>IFERROR(__xludf.DUMMYFUNCTION("""COMPUTED_VALUE"""),186.82)</f>
        <v>186.82</v>
      </c>
    </row>
    <row r="685">
      <c r="A685" s="3">
        <f>IFERROR(__xludf.DUMMYFUNCTION("""COMPUTED_VALUE"""),39876.666666666664)</f>
        <v>39876.66667</v>
      </c>
      <c r="B685" s="2">
        <f>IFERROR(__xludf.DUMMYFUNCTION("""COMPUTED_VALUE"""),195.89)</f>
        <v>195.89</v>
      </c>
    </row>
    <row r="686">
      <c r="A686" s="3">
        <f>IFERROR(__xludf.DUMMYFUNCTION("""COMPUTED_VALUE"""),39877.666666666664)</f>
        <v>39877.66667</v>
      </c>
      <c r="B686" s="2">
        <f>IFERROR(__xludf.DUMMYFUNCTION("""COMPUTED_VALUE"""),188.49)</f>
        <v>188.49</v>
      </c>
    </row>
    <row r="687">
      <c r="A687" s="3">
        <f>IFERROR(__xludf.DUMMYFUNCTION("""COMPUTED_VALUE"""),39878.666666666664)</f>
        <v>39878.66667</v>
      </c>
      <c r="B687" s="2">
        <f>IFERROR(__xludf.DUMMYFUNCTION("""COMPUTED_VALUE"""),188.3)</f>
        <v>188.3</v>
      </c>
    </row>
    <row r="688">
      <c r="A688" s="3">
        <f>IFERROR(__xludf.DUMMYFUNCTION("""COMPUTED_VALUE"""),39881.666666666664)</f>
        <v>39881.66667</v>
      </c>
      <c r="B688" s="2">
        <f>IFERROR(__xludf.DUMMYFUNCTION("""COMPUTED_VALUE"""),186.12)</f>
        <v>186.12</v>
      </c>
    </row>
    <row r="689">
      <c r="A689" s="3">
        <f>IFERROR(__xludf.DUMMYFUNCTION("""COMPUTED_VALUE"""),39882.666666666664)</f>
        <v>39882.66667</v>
      </c>
      <c r="B689" s="2">
        <f>IFERROR(__xludf.DUMMYFUNCTION("""COMPUTED_VALUE"""),199.92)</f>
        <v>199.92</v>
      </c>
    </row>
    <row r="690">
      <c r="A690" s="3">
        <f>IFERROR(__xludf.DUMMYFUNCTION("""COMPUTED_VALUE"""),39883.666666666664)</f>
        <v>39883.66667</v>
      </c>
      <c r="B690" s="2">
        <f>IFERROR(__xludf.DUMMYFUNCTION("""COMPUTED_VALUE"""),203.25)</f>
        <v>203.25</v>
      </c>
    </row>
    <row r="691">
      <c r="A691" s="3">
        <f>IFERROR(__xludf.DUMMYFUNCTION("""COMPUTED_VALUE"""),39884.666666666664)</f>
        <v>39884.66667</v>
      </c>
      <c r="B691" s="2">
        <f>IFERROR(__xludf.DUMMYFUNCTION("""COMPUTED_VALUE"""),211.88)</f>
        <v>211.88</v>
      </c>
    </row>
    <row r="692">
      <c r="A692" s="3">
        <f>IFERROR(__xludf.DUMMYFUNCTION("""COMPUTED_VALUE"""),39885.666666666664)</f>
        <v>39885.66667</v>
      </c>
      <c r="B692" s="2">
        <f>IFERROR(__xludf.DUMMYFUNCTION("""COMPUTED_VALUE"""),213.14)</f>
        <v>213.14</v>
      </c>
    </row>
    <row r="693">
      <c r="A693" s="3">
        <f>IFERROR(__xludf.DUMMYFUNCTION("""COMPUTED_VALUE"""),39888.666666666664)</f>
        <v>39888.66667</v>
      </c>
      <c r="B693" s="2">
        <f>IFERROR(__xludf.DUMMYFUNCTION("""COMPUTED_VALUE"""),206.55)</f>
        <v>206.55</v>
      </c>
    </row>
    <row r="694">
      <c r="A694" s="3">
        <f>IFERROR(__xludf.DUMMYFUNCTION("""COMPUTED_VALUE"""),39889.666666666664)</f>
        <v>39889.66667</v>
      </c>
      <c r="B694" s="2">
        <f>IFERROR(__xludf.DUMMYFUNCTION("""COMPUTED_VALUE"""),214.08)</f>
        <v>214.08</v>
      </c>
    </row>
    <row r="695">
      <c r="A695" s="3">
        <f>IFERROR(__xludf.DUMMYFUNCTION("""COMPUTED_VALUE"""),39890.666666666664)</f>
        <v>39890.66667</v>
      </c>
      <c r="B695" s="2">
        <f>IFERROR(__xludf.DUMMYFUNCTION("""COMPUTED_VALUE"""),220.16)</f>
        <v>220.16</v>
      </c>
    </row>
    <row r="696">
      <c r="A696" s="3">
        <f>IFERROR(__xludf.DUMMYFUNCTION("""COMPUTED_VALUE"""),39891.666666666664)</f>
        <v>39891.66667</v>
      </c>
      <c r="B696" s="2">
        <f>IFERROR(__xludf.DUMMYFUNCTION("""COMPUTED_VALUE"""),220.88)</f>
        <v>220.88</v>
      </c>
    </row>
    <row r="697">
      <c r="A697" s="3">
        <f>IFERROR(__xludf.DUMMYFUNCTION("""COMPUTED_VALUE"""),39892.666666666664)</f>
        <v>39892.66667</v>
      </c>
      <c r="B697" s="2">
        <f>IFERROR(__xludf.DUMMYFUNCTION("""COMPUTED_VALUE"""),213.61)</f>
        <v>213.61</v>
      </c>
    </row>
    <row r="698">
      <c r="A698" s="3">
        <f>IFERROR(__xludf.DUMMYFUNCTION("""COMPUTED_VALUE"""),39895.666666666664)</f>
        <v>39895.66667</v>
      </c>
      <c r="B698" s="2">
        <f>IFERROR(__xludf.DUMMYFUNCTION("""COMPUTED_VALUE"""),225.94)</f>
        <v>225.94</v>
      </c>
    </row>
    <row r="699">
      <c r="A699" s="3">
        <f>IFERROR(__xludf.DUMMYFUNCTION("""COMPUTED_VALUE"""),39896.666666666664)</f>
        <v>39896.66667</v>
      </c>
      <c r="B699" s="2">
        <f>IFERROR(__xludf.DUMMYFUNCTION("""COMPUTED_VALUE"""),222.44)</f>
        <v>222.44</v>
      </c>
    </row>
    <row r="700">
      <c r="A700" s="3">
        <f>IFERROR(__xludf.DUMMYFUNCTION("""COMPUTED_VALUE"""),39897.666666666664)</f>
        <v>39897.66667</v>
      </c>
      <c r="B700" s="2">
        <f>IFERROR(__xludf.DUMMYFUNCTION("""COMPUTED_VALUE"""),223.79)</f>
        <v>223.79</v>
      </c>
    </row>
    <row r="701">
      <c r="A701" s="3">
        <f>IFERROR(__xludf.DUMMYFUNCTION("""COMPUTED_VALUE"""),39898.666666666664)</f>
        <v>39898.66667</v>
      </c>
      <c r="B701" s="2">
        <f>IFERROR(__xludf.DUMMYFUNCTION("""COMPUTED_VALUE"""),231.15)</f>
        <v>231.15</v>
      </c>
    </row>
    <row r="702">
      <c r="A702" s="3">
        <f>IFERROR(__xludf.DUMMYFUNCTION("""COMPUTED_VALUE"""),39899.666666666664)</f>
        <v>39899.66667</v>
      </c>
      <c r="B702" s="2">
        <f>IFERROR(__xludf.DUMMYFUNCTION("""COMPUTED_VALUE"""),229.38)</f>
        <v>229.38</v>
      </c>
    </row>
    <row r="703">
      <c r="A703" s="3">
        <f>IFERROR(__xludf.DUMMYFUNCTION("""COMPUTED_VALUE"""),39902.666666666664)</f>
        <v>39902.66667</v>
      </c>
      <c r="B703" s="2">
        <f>IFERROR(__xludf.DUMMYFUNCTION("""COMPUTED_VALUE"""),220.46)</f>
        <v>220.46</v>
      </c>
    </row>
    <row r="704">
      <c r="A704" s="3">
        <f>IFERROR(__xludf.DUMMYFUNCTION("""COMPUTED_VALUE"""),39903.666666666664)</f>
        <v>39903.66667</v>
      </c>
      <c r="B704" s="2">
        <f>IFERROR(__xludf.DUMMYFUNCTION("""COMPUTED_VALUE"""),223.85)</f>
        <v>223.85</v>
      </c>
    </row>
    <row r="705">
      <c r="A705" s="3">
        <f>IFERROR(__xludf.DUMMYFUNCTION("""COMPUTED_VALUE"""),39904.666666666664)</f>
        <v>39904.66667</v>
      </c>
      <c r="B705" s="2">
        <f>IFERROR(__xludf.DUMMYFUNCTION("""COMPUTED_VALUE"""),232.49)</f>
        <v>232.49</v>
      </c>
    </row>
    <row r="706">
      <c r="A706" s="3">
        <f>IFERROR(__xludf.DUMMYFUNCTION("""COMPUTED_VALUE"""),39905.666666666664)</f>
        <v>39905.66667</v>
      </c>
      <c r="B706" s="2">
        <f>IFERROR(__xludf.DUMMYFUNCTION("""COMPUTED_VALUE"""),243.23)</f>
        <v>243.23</v>
      </c>
    </row>
    <row r="707">
      <c r="A707" s="3">
        <f>IFERROR(__xludf.DUMMYFUNCTION("""COMPUTED_VALUE"""),39906.666666666664)</f>
        <v>39906.66667</v>
      </c>
      <c r="B707" s="2">
        <f>IFERROR(__xludf.DUMMYFUNCTION("""COMPUTED_VALUE"""),246.51)</f>
        <v>246.51</v>
      </c>
    </row>
    <row r="708">
      <c r="A708" s="3">
        <f>IFERROR(__xludf.DUMMYFUNCTION("""COMPUTED_VALUE"""),39909.666666666664)</f>
        <v>39909.66667</v>
      </c>
      <c r="B708" s="2">
        <f>IFERROR(__xludf.DUMMYFUNCTION("""COMPUTED_VALUE"""),242.28)</f>
        <v>242.28</v>
      </c>
    </row>
    <row r="709">
      <c r="A709" s="3">
        <f>IFERROR(__xludf.DUMMYFUNCTION("""COMPUTED_VALUE"""),39910.666666666664)</f>
        <v>39910.66667</v>
      </c>
      <c r="B709" s="2">
        <f>IFERROR(__xludf.DUMMYFUNCTION("""COMPUTED_VALUE"""),233.56)</f>
        <v>233.56</v>
      </c>
    </row>
    <row r="710">
      <c r="A710" s="3">
        <f>IFERROR(__xludf.DUMMYFUNCTION("""COMPUTED_VALUE"""),39911.666666666664)</f>
        <v>39911.66667</v>
      </c>
      <c r="B710" s="2">
        <f>IFERROR(__xludf.DUMMYFUNCTION("""COMPUTED_VALUE"""),238.33)</f>
        <v>238.33</v>
      </c>
    </row>
    <row r="711">
      <c r="A711" s="3">
        <f>IFERROR(__xludf.DUMMYFUNCTION("""COMPUTED_VALUE"""),39912.666666666664)</f>
        <v>39912.66667</v>
      </c>
      <c r="B711" s="2">
        <f>IFERROR(__xludf.DUMMYFUNCTION("""COMPUTED_VALUE"""),247.14)</f>
        <v>247.14</v>
      </c>
    </row>
    <row r="712">
      <c r="A712" s="3">
        <f>IFERROR(__xludf.DUMMYFUNCTION("""COMPUTED_VALUE"""),39916.666666666664)</f>
        <v>39916.66667</v>
      </c>
      <c r="B712" s="2">
        <f>IFERROR(__xludf.DUMMYFUNCTION("""COMPUTED_VALUE"""),243.41)</f>
        <v>243.41</v>
      </c>
    </row>
    <row r="713">
      <c r="A713" s="3">
        <f>IFERROR(__xludf.DUMMYFUNCTION("""COMPUTED_VALUE"""),39917.666666666664)</f>
        <v>39917.66667</v>
      </c>
      <c r="B713" s="2">
        <f>IFERROR(__xludf.DUMMYFUNCTION("""COMPUTED_VALUE"""),238.18)</f>
        <v>238.18</v>
      </c>
    </row>
    <row r="714">
      <c r="A714" s="3">
        <f>IFERROR(__xludf.DUMMYFUNCTION("""COMPUTED_VALUE"""),39918.666666666664)</f>
        <v>39918.66667</v>
      </c>
      <c r="B714" s="2">
        <f>IFERROR(__xludf.DUMMYFUNCTION("""COMPUTED_VALUE"""),241.26)</f>
        <v>241.26</v>
      </c>
    </row>
    <row r="715">
      <c r="A715" s="3">
        <f>IFERROR(__xludf.DUMMYFUNCTION("""COMPUTED_VALUE"""),39919.666666666664)</f>
        <v>39919.66667</v>
      </c>
      <c r="B715" s="2">
        <f>IFERROR(__xludf.DUMMYFUNCTION("""COMPUTED_VALUE"""),245.36)</f>
        <v>245.36</v>
      </c>
    </row>
    <row r="716">
      <c r="A716" s="3">
        <f>IFERROR(__xludf.DUMMYFUNCTION("""COMPUTED_VALUE"""),39920.666666666664)</f>
        <v>39920.66667</v>
      </c>
      <c r="B716" s="2">
        <f>IFERROR(__xludf.DUMMYFUNCTION("""COMPUTED_VALUE"""),247.01)</f>
        <v>247.01</v>
      </c>
    </row>
    <row r="717">
      <c r="A717" s="3">
        <f>IFERROR(__xludf.DUMMYFUNCTION("""COMPUTED_VALUE"""),39923.666666666664)</f>
        <v>39923.66667</v>
      </c>
      <c r="B717" s="2">
        <f>IFERROR(__xludf.DUMMYFUNCTION("""COMPUTED_VALUE"""),235.73)</f>
        <v>235.73</v>
      </c>
    </row>
    <row r="718">
      <c r="A718" s="3">
        <f>IFERROR(__xludf.DUMMYFUNCTION("""COMPUTED_VALUE"""),39924.666666666664)</f>
        <v>39924.66667</v>
      </c>
      <c r="B718" s="2">
        <f>IFERROR(__xludf.DUMMYFUNCTION("""COMPUTED_VALUE"""),241.22)</f>
        <v>241.22</v>
      </c>
    </row>
    <row r="719">
      <c r="A719" s="3">
        <f>IFERROR(__xludf.DUMMYFUNCTION("""COMPUTED_VALUE"""),39925.666666666664)</f>
        <v>39925.66667</v>
      </c>
      <c r="B719" s="2">
        <f>IFERROR(__xludf.DUMMYFUNCTION("""COMPUTED_VALUE"""),241.5)</f>
        <v>241.5</v>
      </c>
    </row>
    <row r="720">
      <c r="A720" s="3">
        <f>IFERROR(__xludf.DUMMYFUNCTION("""COMPUTED_VALUE"""),39926.666666666664)</f>
        <v>39926.66667</v>
      </c>
      <c r="B720" s="2">
        <f>IFERROR(__xludf.DUMMYFUNCTION("""COMPUTED_VALUE"""),242.76)</f>
        <v>242.76</v>
      </c>
    </row>
    <row r="721">
      <c r="A721" s="3">
        <f>IFERROR(__xludf.DUMMYFUNCTION("""COMPUTED_VALUE"""),39927.666666666664)</f>
        <v>39927.66667</v>
      </c>
      <c r="B721" s="2">
        <f>IFERROR(__xludf.DUMMYFUNCTION("""COMPUTED_VALUE"""),250.64)</f>
        <v>250.64</v>
      </c>
    </row>
    <row r="722">
      <c r="A722" s="3">
        <f>IFERROR(__xludf.DUMMYFUNCTION("""COMPUTED_VALUE"""),39930.666666666664)</f>
        <v>39930.66667</v>
      </c>
      <c r="B722" s="2">
        <f>IFERROR(__xludf.DUMMYFUNCTION("""COMPUTED_VALUE"""),249.64)</f>
        <v>249.64</v>
      </c>
    </row>
    <row r="723">
      <c r="A723" s="3">
        <f>IFERROR(__xludf.DUMMYFUNCTION("""COMPUTED_VALUE"""),39931.666666666664)</f>
        <v>39931.66667</v>
      </c>
      <c r="B723" s="2">
        <f>IFERROR(__xludf.DUMMYFUNCTION("""COMPUTED_VALUE"""),249.74)</f>
        <v>249.74</v>
      </c>
    </row>
    <row r="724">
      <c r="A724" s="3">
        <f>IFERROR(__xludf.DUMMYFUNCTION("""COMPUTED_VALUE"""),39932.666666666664)</f>
        <v>39932.66667</v>
      </c>
      <c r="B724" s="2">
        <f>IFERROR(__xludf.DUMMYFUNCTION("""COMPUTED_VALUE"""),254.93)</f>
        <v>254.93</v>
      </c>
    </row>
    <row r="725">
      <c r="A725" s="3">
        <f>IFERROR(__xludf.DUMMYFUNCTION("""COMPUTED_VALUE"""),39933.666666666664)</f>
        <v>39933.66667</v>
      </c>
      <c r="B725" s="2">
        <f>IFERROR(__xludf.DUMMYFUNCTION("""COMPUTED_VALUE"""),256.05)</f>
        <v>256.05</v>
      </c>
    </row>
    <row r="726">
      <c r="A726" s="3">
        <f>IFERROR(__xludf.DUMMYFUNCTION("""COMPUTED_VALUE"""),39934.666666666664)</f>
        <v>39934.66667</v>
      </c>
      <c r="B726" s="2">
        <f>IFERROR(__xludf.DUMMYFUNCTION("""COMPUTED_VALUE"""),258.57)</f>
        <v>258.57</v>
      </c>
    </row>
    <row r="727">
      <c r="A727" s="3">
        <f>IFERROR(__xludf.DUMMYFUNCTION("""COMPUTED_VALUE"""),39937.666666666664)</f>
        <v>39937.66667</v>
      </c>
      <c r="B727" s="2">
        <f>IFERROR(__xludf.DUMMYFUNCTION("""COMPUTED_VALUE"""),264.76)</f>
        <v>264.76</v>
      </c>
    </row>
    <row r="728">
      <c r="A728" s="3">
        <f>IFERROR(__xludf.DUMMYFUNCTION("""COMPUTED_VALUE"""),39938.666666666664)</f>
        <v>39938.66667</v>
      </c>
      <c r="B728" s="2">
        <f>IFERROR(__xludf.DUMMYFUNCTION("""COMPUTED_VALUE"""),268.01)</f>
        <v>268.01</v>
      </c>
    </row>
    <row r="729">
      <c r="A729" s="3">
        <f>IFERROR(__xludf.DUMMYFUNCTION("""COMPUTED_VALUE"""),39939.666666666664)</f>
        <v>39939.66667</v>
      </c>
      <c r="B729" s="2">
        <f>IFERROR(__xludf.DUMMYFUNCTION("""COMPUTED_VALUE"""),271.31)</f>
        <v>271.31</v>
      </c>
    </row>
    <row r="730">
      <c r="A730" s="3">
        <f>IFERROR(__xludf.DUMMYFUNCTION("""COMPUTED_VALUE"""),39940.666666666664)</f>
        <v>39940.66667</v>
      </c>
      <c r="B730" s="2">
        <f>IFERROR(__xludf.DUMMYFUNCTION("""COMPUTED_VALUE"""),263.03)</f>
        <v>263.03</v>
      </c>
    </row>
    <row r="731">
      <c r="A731" s="3">
        <f>IFERROR(__xludf.DUMMYFUNCTION("""COMPUTED_VALUE"""),39941.666666666664)</f>
        <v>39941.66667</v>
      </c>
      <c r="B731" s="2">
        <f>IFERROR(__xludf.DUMMYFUNCTION("""COMPUTED_VALUE"""),267.21)</f>
        <v>267.21</v>
      </c>
    </row>
    <row r="732">
      <c r="A732" s="3">
        <f>IFERROR(__xludf.DUMMYFUNCTION("""COMPUTED_VALUE"""),39944.666666666664)</f>
        <v>39944.66667</v>
      </c>
      <c r="B732" s="2">
        <f>IFERROR(__xludf.DUMMYFUNCTION("""COMPUTED_VALUE"""),264.5)</f>
        <v>264.5</v>
      </c>
    </row>
    <row r="733">
      <c r="A733" s="3">
        <f>IFERROR(__xludf.DUMMYFUNCTION("""COMPUTED_VALUE"""),39945.666666666664)</f>
        <v>39945.66667</v>
      </c>
      <c r="B733" s="2">
        <f>IFERROR(__xludf.DUMMYFUNCTION("""COMPUTED_VALUE"""),263.94)</f>
        <v>263.94</v>
      </c>
    </row>
    <row r="734">
      <c r="A734" s="3">
        <f>IFERROR(__xludf.DUMMYFUNCTION("""COMPUTED_VALUE"""),39946.666666666664)</f>
        <v>39946.66667</v>
      </c>
      <c r="B734" s="2">
        <f>IFERROR(__xludf.DUMMYFUNCTION("""COMPUTED_VALUE"""),253.37)</f>
        <v>253.37</v>
      </c>
    </row>
    <row r="735">
      <c r="A735" s="3">
        <f>IFERROR(__xludf.DUMMYFUNCTION("""COMPUTED_VALUE"""),39947.666666666664)</f>
        <v>39947.66667</v>
      </c>
      <c r="B735" s="2">
        <f>IFERROR(__xludf.DUMMYFUNCTION("""COMPUTED_VALUE"""),259.16)</f>
        <v>259.16</v>
      </c>
    </row>
    <row r="736">
      <c r="A736" s="3">
        <f>IFERROR(__xludf.DUMMYFUNCTION("""COMPUTED_VALUE"""),39948.666666666664)</f>
        <v>39948.66667</v>
      </c>
      <c r="B736" s="2">
        <f>IFERROR(__xludf.DUMMYFUNCTION("""COMPUTED_VALUE"""),256.44)</f>
        <v>256.44</v>
      </c>
    </row>
    <row r="737">
      <c r="A737" s="3">
        <f>IFERROR(__xludf.DUMMYFUNCTION("""COMPUTED_VALUE"""),39951.666666666664)</f>
        <v>39951.66667</v>
      </c>
      <c r="B737" s="2">
        <f>IFERROR(__xludf.DUMMYFUNCTION("""COMPUTED_VALUE"""),265.39)</f>
        <v>265.39</v>
      </c>
    </row>
    <row r="738">
      <c r="A738" s="3">
        <f>IFERROR(__xludf.DUMMYFUNCTION("""COMPUTED_VALUE"""),39952.666666666664)</f>
        <v>39952.66667</v>
      </c>
      <c r="B738" s="2">
        <f>IFERROR(__xludf.DUMMYFUNCTION("""COMPUTED_VALUE"""),267.77)</f>
        <v>267.77</v>
      </c>
    </row>
    <row r="739">
      <c r="A739" s="3">
        <f>IFERROR(__xludf.DUMMYFUNCTION("""COMPUTED_VALUE"""),39953.666666666664)</f>
        <v>39953.66667</v>
      </c>
      <c r="B739" s="2">
        <f>IFERROR(__xludf.DUMMYFUNCTION("""COMPUTED_VALUE"""),268.57)</f>
        <v>268.57</v>
      </c>
    </row>
    <row r="740">
      <c r="A740" s="3">
        <f>IFERROR(__xludf.DUMMYFUNCTION("""COMPUTED_VALUE"""),39954.666666666664)</f>
        <v>39954.66667</v>
      </c>
      <c r="B740" s="2">
        <f>IFERROR(__xludf.DUMMYFUNCTION("""COMPUTED_VALUE"""),265.84)</f>
        <v>265.84</v>
      </c>
    </row>
    <row r="741">
      <c r="A741" s="3">
        <f>IFERROR(__xludf.DUMMYFUNCTION("""COMPUTED_VALUE"""),39955.666666666664)</f>
        <v>39955.66667</v>
      </c>
      <c r="B741" s="2">
        <f>IFERROR(__xludf.DUMMYFUNCTION("""COMPUTED_VALUE"""),264.54)</f>
        <v>264.54</v>
      </c>
    </row>
    <row r="742">
      <c r="A742" s="3">
        <f>IFERROR(__xludf.DUMMYFUNCTION("""COMPUTED_VALUE"""),39959.666666666664)</f>
        <v>39959.66667</v>
      </c>
      <c r="B742" s="2">
        <f>IFERROR(__xludf.DUMMYFUNCTION("""COMPUTED_VALUE"""),272.67)</f>
        <v>272.67</v>
      </c>
    </row>
    <row r="743">
      <c r="A743" s="3">
        <f>IFERROR(__xludf.DUMMYFUNCTION("""COMPUTED_VALUE"""),39960.666666666664)</f>
        <v>39960.66667</v>
      </c>
      <c r="B743" s="2">
        <f>IFERROR(__xludf.DUMMYFUNCTION("""COMPUTED_VALUE"""),270.87)</f>
        <v>270.87</v>
      </c>
    </row>
    <row r="744">
      <c r="A744" s="3">
        <f>IFERROR(__xludf.DUMMYFUNCTION("""COMPUTED_VALUE"""),39961.666666666664)</f>
        <v>39961.66667</v>
      </c>
      <c r="B744" s="2">
        <f>IFERROR(__xludf.DUMMYFUNCTION("""COMPUTED_VALUE"""),273.93)</f>
        <v>273.93</v>
      </c>
    </row>
    <row r="745">
      <c r="A745" s="3">
        <f>IFERROR(__xludf.DUMMYFUNCTION("""COMPUTED_VALUE"""),39962.666666666664)</f>
        <v>39962.66667</v>
      </c>
      <c r="B745" s="2">
        <f>IFERROR(__xludf.DUMMYFUNCTION("""COMPUTED_VALUE"""),274.54)</f>
        <v>274.54</v>
      </c>
    </row>
    <row r="746">
      <c r="A746" s="3">
        <f>IFERROR(__xludf.DUMMYFUNCTION("""COMPUTED_VALUE"""),39965.666666666664)</f>
        <v>39965.66667</v>
      </c>
      <c r="B746" s="2">
        <f>IFERROR(__xludf.DUMMYFUNCTION("""COMPUTED_VALUE"""),280.98)</f>
        <v>280.98</v>
      </c>
    </row>
    <row r="747">
      <c r="A747" s="3">
        <f>IFERROR(__xludf.DUMMYFUNCTION("""COMPUTED_VALUE"""),39966.666666666664)</f>
        <v>39966.66667</v>
      </c>
      <c r="B747" s="2">
        <f>IFERROR(__xludf.DUMMYFUNCTION("""COMPUTED_VALUE"""),280.45)</f>
        <v>280.45</v>
      </c>
    </row>
    <row r="748">
      <c r="A748" s="3">
        <f>IFERROR(__xludf.DUMMYFUNCTION("""COMPUTED_VALUE"""),39967.666666666664)</f>
        <v>39967.66667</v>
      </c>
      <c r="B748" s="2">
        <f>IFERROR(__xludf.DUMMYFUNCTION("""COMPUTED_VALUE"""),273.24)</f>
        <v>273.24</v>
      </c>
    </row>
    <row r="749">
      <c r="A749" s="3">
        <f>IFERROR(__xludf.DUMMYFUNCTION("""COMPUTED_VALUE"""),39968.666666666664)</f>
        <v>39968.66667</v>
      </c>
      <c r="B749" s="2">
        <f>IFERROR(__xludf.DUMMYFUNCTION("""COMPUTED_VALUE"""),276.69)</f>
        <v>276.69</v>
      </c>
    </row>
    <row r="750">
      <c r="A750" s="3">
        <f>IFERROR(__xludf.DUMMYFUNCTION("""COMPUTED_VALUE"""),39969.666666666664)</f>
        <v>39969.66667</v>
      </c>
      <c r="B750" s="2">
        <f>IFERROR(__xludf.DUMMYFUNCTION("""COMPUTED_VALUE"""),276.98)</f>
        <v>276.98</v>
      </c>
    </row>
    <row r="751">
      <c r="A751" s="3">
        <f>IFERROR(__xludf.DUMMYFUNCTION("""COMPUTED_VALUE"""),39972.666666666664)</f>
        <v>39972.66667</v>
      </c>
      <c r="B751" s="2">
        <f>IFERROR(__xludf.DUMMYFUNCTION("""COMPUTED_VALUE"""),274.07)</f>
        <v>274.07</v>
      </c>
    </row>
    <row r="752">
      <c r="A752" s="3">
        <f>IFERROR(__xludf.DUMMYFUNCTION("""COMPUTED_VALUE"""),39973.666666666664)</f>
        <v>39973.66667</v>
      </c>
      <c r="B752" s="2">
        <f>IFERROR(__xludf.DUMMYFUNCTION("""COMPUTED_VALUE"""),277.88)</f>
        <v>277.88</v>
      </c>
    </row>
    <row r="753">
      <c r="A753" s="3">
        <f>IFERROR(__xludf.DUMMYFUNCTION("""COMPUTED_VALUE"""),39974.666666666664)</f>
        <v>39974.66667</v>
      </c>
      <c r="B753" s="2">
        <f>IFERROR(__xludf.DUMMYFUNCTION("""COMPUTED_VALUE"""),277.15)</f>
        <v>277.15</v>
      </c>
    </row>
    <row r="754">
      <c r="A754" s="3">
        <f>IFERROR(__xludf.DUMMYFUNCTION("""COMPUTED_VALUE"""),39975.666666666664)</f>
        <v>39975.66667</v>
      </c>
      <c r="B754" s="2">
        <f>IFERROR(__xludf.DUMMYFUNCTION("""COMPUTED_VALUE"""),285.51)</f>
        <v>285.51</v>
      </c>
    </row>
    <row r="755">
      <c r="A755" s="3">
        <f>IFERROR(__xludf.DUMMYFUNCTION("""COMPUTED_VALUE"""),39976.666666666664)</f>
        <v>39976.66667</v>
      </c>
      <c r="B755" s="2">
        <f>IFERROR(__xludf.DUMMYFUNCTION("""COMPUTED_VALUE"""),285.56)</f>
        <v>285.56</v>
      </c>
    </row>
    <row r="756">
      <c r="A756" s="3">
        <f>IFERROR(__xludf.DUMMYFUNCTION("""COMPUTED_VALUE"""),39979.666666666664)</f>
        <v>39979.66667</v>
      </c>
      <c r="B756" s="2">
        <f>IFERROR(__xludf.DUMMYFUNCTION("""COMPUTED_VALUE"""),278.69)</f>
        <v>278.69</v>
      </c>
    </row>
    <row r="757">
      <c r="A757" s="3">
        <f>IFERROR(__xludf.DUMMYFUNCTION("""COMPUTED_VALUE"""),39980.666666666664)</f>
        <v>39980.66667</v>
      </c>
      <c r="B757" s="2">
        <f>IFERROR(__xludf.DUMMYFUNCTION("""COMPUTED_VALUE"""),273.93)</f>
        <v>273.93</v>
      </c>
    </row>
    <row r="758">
      <c r="A758" s="3">
        <f>IFERROR(__xludf.DUMMYFUNCTION("""COMPUTED_VALUE"""),39981.666666666664)</f>
        <v>39981.66667</v>
      </c>
      <c r="B758" s="2">
        <f>IFERROR(__xludf.DUMMYFUNCTION("""COMPUTED_VALUE"""),272.95)</f>
        <v>272.95</v>
      </c>
    </row>
    <row r="759">
      <c r="A759" s="3">
        <f>IFERROR(__xludf.DUMMYFUNCTION("""COMPUTED_VALUE"""),39982.666666666664)</f>
        <v>39982.66667</v>
      </c>
      <c r="B759" s="2">
        <f>IFERROR(__xludf.DUMMYFUNCTION("""COMPUTED_VALUE"""),272.76)</f>
        <v>272.76</v>
      </c>
    </row>
    <row r="760">
      <c r="A760" s="3">
        <f>IFERROR(__xludf.DUMMYFUNCTION("""COMPUTED_VALUE"""),39983.666666666664)</f>
        <v>39983.66667</v>
      </c>
      <c r="B760" s="2">
        <f>IFERROR(__xludf.DUMMYFUNCTION("""COMPUTED_VALUE"""),269.69)</f>
        <v>269.69</v>
      </c>
    </row>
    <row r="761">
      <c r="A761" s="3">
        <f>IFERROR(__xludf.DUMMYFUNCTION("""COMPUTED_VALUE"""),39986.666666666664)</f>
        <v>39986.66667</v>
      </c>
      <c r="B761" s="2">
        <f>IFERROR(__xludf.DUMMYFUNCTION("""COMPUTED_VALUE"""),262.97)</f>
        <v>262.97</v>
      </c>
    </row>
    <row r="762">
      <c r="A762" s="3">
        <f>IFERROR(__xludf.DUMMYFUNCTION("""COMPUTED_VALUE"""),39987.666666666664)</f>
        <v>39987.66667</v>
      </c>
      <c r="B762" s="2">
        <f>IFERROR(__xludf.DUMMYFUNCTION("""COMPUTED_VALUE"""),265.57)</f>
        <v>265.57</v>
      </c>
    </row>
    <row r="763">
      <c r="A763" s="3">
        <f>IFERROR(__xludf.DUMMYFUNCTION("""COMPUTED_VALUE"""),39988.666666666664)</f>
        <v>39988.66667</v>
      </c>
      <c r="B763" s="2">
        <f>IFERROR(__xludf.DUMMYFUNCTION("""COMPUTED_VALUE"""),269.99)</f>
        <v>269.99</v>
      </c>
    </row>
    <row r="764">
      <c r="A764" s="3">
        <f>IFERROR(__xludf.DUMMYFUNCTION("""COMPUTED_VALUE"""),39989.666666666664)</f>
        <v>39989.66667</v>
      </c>
      <c r="B764" s="2">
        <f>IFERROR(__xludf.DUMMYFUNCTION("""COMPUTED_VALUE"""),274.7)</f>
        <v>274.7</v>
      </c>
    </row>
    <row r="765">
      <c r="A765" s="3">
        <f>IFERROR(__xludf.DUMMYFUNCTION("""COMPUTED_VALUE"""),39990.666666666664)</f>
        <v>39990.66667</v>
      </c>
      <c r="B765" s="2">
        <f>IFERROR(__xludf.DUMMYFUNCTION("""COMPUTED_VALUE"""),277.71)</f>
        <v>277.71</v>
      </c>
    </row>
    <row r="766">
      <c r="A766" s="3">
        <f>IFERROR(__xludf.DUMMYFUNCTION("""COMPUTED_VALUE"""),39993.666666666664)</f>
        <v>39993.66667</v>
      </c>
      <c r="B766" s="2">
        <f>IFERROR(__xludf.DUMMYFUNCTION("""COMPUTED_VALUE"""),279.65)</f>
        <v>279.65</v>
      </c>
    </row>
    <row r="767">
      <c r="A767" s="3">
        <f>IFERROR(__xludf.DUMMYFUNCTION("""COMPUTED_VALUE"""),39994.666666666664)</f>
        <v>39994.66667</v>
      </c>
      <c r="B767" s="2">
        <f>IFERROR(__xludf.DUMMYFUNCTION("""COMPUTED_VALUE"""),276.62)</f>
        <v>276.62</v>
      </c>
    </row>
    <row r="768">
      <c r="A768" s="3">
        <f>IFERROR(__xludf.DUMMYFUNCTION("""COMPUTED_VALUE"""),39995.666666666664)</f>
        <v>39995.66667</v>
      </c>
      <c r="B768" s="2">
        <f>IFERROR(__xludf.DUMMYFUNCTION("""COMPUTED_VALUE"""),276.54)</f>
        <v>276.54</v>
      </c>
    </row>
    <row r="769">
      <c r="A769" s="3">
        <f>IFERROR(__xludf.DUMMYFUNCTION("""COMPUTED_VALUE"""),39996.666666666664)</f>
        <v>39996.66667</v>
      </c>
      <c r="B769" s="2">
        <f>IFERROR(__xludf.DUMMYFUNCTION("""COMPUTED_VALUE"""),269.95)</f>
        <v>269.95</v>
      </c>
    </row>
    <row r="770">
      <c r="A770" s="3">
        <f>IFERROR(__xludf.DUMMYFUNCTION("""COMPUTED_VALUE"""),40000.666666666664)</f>
        <v>40000.66667</v>
      </c>
      <c r="B770" s="2">
        <f>IFERROR(__xludf.DUMMYFUNCTION("""COMPUTED_VALUE"""),266.53)</f>
        <v>266.53</v>
      </c>
    </row>
    <row r="771">
      <c r="A771" s="3">
        <f>IFERROR(__xludf.DUMMYFUNCTION("""COMPUTED_VALUE"""),40001.666666666664)</f>
        <v>40001.66667</v>
      </c>
      <c r="B771" s="2">
        <f>IFERROR(__xludf.DUMMYFUNCTION("""COMPUTED_VALUE"""),260.06)</f>
        <v>260.06</v>
      </c>
    </row>
    <row r="772">
      <c r="A772" s="3">
        <f>IFERROR(__xludf.DUMMYFUNCTION("""COMPUTED_VALUE"""),40002.666666666664)</f>
        <v>40002.66667</v>
      </c>
      <c r="B772" s="2">
        <f>IFERROR(__xludf.DUMMYFUNCTION("""COMPUTED_VALUE"""),257.3)</f>
        <v>257.3</v>
      </c>
    </row>
    <row r="773">
      <c r="A773" s="3">
        <f>IFERROR(__xludf.DUMMYFUNCTION("""COMPUTED_VALUE"""),40003.666666666664)</f>
        <v>40003.66667</v>
      </c>
      <c r="B773" s="2">
        <f>IFERROR(__xludf.DUMMYFUNCTION("""COMPUTED_VALUE"""),259.42)</f>
        <v>259.42</v>
      </c>
    </row>
    <row r="774">
      <c r="A774" s="3">
        <f>IFERROR(__xludf.DUMMYFUNCTION("""COMPUTED_VALUE"""),40004.666666666664)</f>
        <v>40004.66667</v>
      </c>
      <c r="B774" s="2">
        <f>IFERROR(__xludf.DUMMYFUNCTION("""COMPUTED_VALUE"""),258.92)</f>
        <v>258.92</v>
      </c>
    </row>
    <row r="775">
      <c r="A775" s="3">
        <f>IFERROR(__xludf.DUMMYFUNCTION("""COMPUTED_VALUE"""),40007.666666666664)</f>
        <v>40007.66667</v>
      </c>
      <c r="B775" s="2">
        <f>IFERROR(__xludf.DUMMYFUNCTION("""COMPUTED_VALUE"""),262.75)</f>
        <v>262.75</v>
      </c>
    </row>
    <row r="776">
      <c r="A776" s="3">
        <f>IFERROR(__xludf.DUMMYFUNCTION("""COMPUTED_VALUE"""),40008.666666666664)</f>
        <v>40008.66667</v>
      </c>
      <c r="B776" s="2">
        <f>IFERROR(__xludf.DUMMYFUNCTION("""COMPUTED_VALUE"""),264.73)</f>
        <v>264.73</v>
      </c>
    </row>
    <row r="777">
      <c r="A777" s="3">
        <f>IFERROR(__xludf.DUMMYFUNCTION("""COMPUTED_VALUE"""),40009.666666666664)</f>
        <v>40009.66667</v>
      </c>
      <c r="B777" s="2">
        <f>IFERROR(__xludf.DUMMYFUNCTION("""COMPUTED_VALUE"""),273.73)</f>
        <v>273.73</v>
      </c>
    </row>
    <row r="778">
      <c r="A778" s="3">
        <f>IFERROR(__xludf.DUMMYFUNCTION("""COMPUTED_VALUE"""),40010.666666666664)</f>
        <v>40010.66667</v>
      </c>
      <c r="B778" s="2">
        <f>IFERROR(__xludf.DUMMYFUNCTION("""COMPUTED_VALUE"""),275.97)</f>
        <v>275.97</v>
      </c>
    </row>
    <row r="779">
      <c r="A779" s="3">
        <f>IFERROR(__xludf.DUMMYFUNCTION("""COMPUTED_VALUE"""),40011.666666666664)</f>
        <v>40011.66667</v>
      </c>
      <c r="B779" s="2">
        <f>IFERROR(__xludf.DUMMYFUNCTION("""COMPUTED_VALUE"""),277.37)</f>
        <v>277.37</v>
      </c>
    </row>
    <row r="780">
      <c r="A780" s="3">
        <f>IFERROR(__xludf.DUMMYFUNCTION("""COMPUTED_VALUE"""),40014.666666666664)</f>
        <v>40014.66667</v>
      </c>
      <c r="B780" s="2">
        <f>IFERROR(__xludf.DUMMYFUNCTION("""COMPUTED_VALUE"""),281.6)</f>
        <v>281.6</v>
      </c>
    </row>
    <row r="781">
      <c r="A781" s="3">
        <f>IFERROR(__xludf.DUMMYFUNCTION("""COMPUTED_VALUE"""),40015.666666666664)</f>
        <v>40015.66667</v>
      </c>
      <c r="B781" s="2">
        <f>IFERROR(__xludf.DUMMYFUNCTION("""COMPUTED_VALUE"""),282.73)</f>
        <v>282.73</v>
      </c>
    </row>
    <row r="782">
      <c r="A782" s="3">
        <f>IFERROR(__xludf.DUMMYFUNCTION("""COMPUTED_VALUE"""),40016.666666666664)</f>
        <v>40016.66667</v>
      </c>
      <c r="B782" s="2">
        <f>IFERROR(__xludf.DUMMYFUNCTION("""COMPUTED_VALUE"""),283.13)</f>
        <v>283.13</v>
      </c>
    </row>
    <row r="783">
      <c r="A783" s="3">
        <f>IFERROR(__xludf.DUMMYFUNCTION("""COMPUTED_VALUE"""),40017.666666666664)</f>
        <v>40017.66667</v>
      </c>
      <c r="B783" s="2">
        <f>IFERROR(__xludf.DUMMYFUNCTION("""COMPUTED_VALUE"""),288.89)</f>
        <v>288.89</v>
      </c>
    </row>
    <row r="784">
      <c r="A784" s="3">
        <f>IFERROR(__xludf.DUMMYFUNCTION("""COMPUTED_VALUE"""),40018.666666666664)</f>
        <v>40018.66667</v>
      </c>
      <c r="B784" s="2">
        <f>IFERROR(__xludf.DUMMYFUNCTION("""COMPUTED_VALUE"""),286.71)</f>
        <v>286.71</v>
      </c>
    </row>
    <row r="785">
      <c r="A785" s="3">
        <f>IFERROR(__xludf.DUMMYFUNCTION("""COMPUTED_VALUE"""),40021.666666666664)</f>
        <v>40021.66667</v>
      </c>
      <c r="B785" s="2">
        <f>IFERROR(__xludf.DUMMYFUNCTION("""COMPUTED_VALUE"""),285.59)</f>
        <v>285.59</v>
      </c>
    </row>
    <row r="786">
      <c r="A786" s="3">
        <f>IFERROR(__xludf.DUMMYFUNCTION("""COMPUTED_VALUE"""),40022.666666666664)</f>
        <v>40022.66667</v>
      </c>
      <c r="B786" s="2">
        <f>IFERROR(__xludf.DUMMYFUNCTION("""COMPUTED_VALUE"""),285.49)</f>
        <v>285.49</v>
      </c>
    </row>
    <row r="787">
      <c r="A787" s="3">
        <f>IFERROR(__xludf.DUMMYFUNCTION("""COMPUTED_VALUE"""),40023.666666666664)</f>
        <v>40023.66667</v>
      </c>
      <c r="B787" s="2">
        <f>IFERROR(__xludf.DUMMYFUNCTION("""COMPUTED_VALUE"""),282.76)</f>
        <v>282.76</v>
      </c>
    </row>
    <row r="788">
      <c r="A788" s="3">
        <f>IFERROR(__xludf.DUMMYFUNCTION("""COMPUTED_VALUE"""),40024.666666666664)</f>
        <v>40024.66667</v>
      </c>
      <c r="B788" s="2">
        <f>IFERROR(__xludf.DUMMYFUNCTION("""COMPUTED_VALUE"""),283.87)</f>
        <v>283.87</v>
      </c>
    </row>
    <row r="789">
      <c r="A789" s="3">
        <f>IFERROR(__xludf.DUMMYFUNCTION("""COMPUTED_VALUE"""),40025.666666666664)</f>
        <v>40025.66667</v>
      </c>
      <c r="B789" s="2">
        <f>IFERROR(__xludf.DUMMYFUNCTION("""COMPUTED_VALUE"""),281.68)</f>
        <v>281.68</v>
      </c>
    </row>
    <row r="790">
      <c r="A790" s="3">
        <f>IFERROR(__xludf.DUMMYFUNCTION("""COMPUTED_VALUE"""),40028.666666666664)</f>
        <v>40028.66667</v>
      </c>
      <c r="B790" s="2">
        <f>IFERROR(__xludf.DUMMYFUNCTION("""COMPUTED_VALUE"""),286.95)</f>
        <v>286.95</v>
      </c>
    </row>
    <row r="791">
      <c r="A791" s="3">
        <f>IFERROR(__xludf.DUMMYFUNCTION("""COMPUTED_VALUE"""),40029.666666666664)</f>
        <v>40029.66667</v>
      </c>
      <c r="B791" s="2">
        <f>IFERROR(__xludf.DUMMYFUNCTION("""COMPUTED_VALUE"""),287.24)</f>
        <v>287.24</v>
      </c>
    </row>
    <row r="792">
      <c r="A792" s="3">
        <f>IFERROR(__xludf.DUMMYFUNCTION("""COMPUTED_VALUE"""),40030.666666666664)</f>
        <v>40030.66667</v>
      </c>
      <c r="B792" s="2">
        <f>IFERROR(__xludf.DUMMYFUNCTION("""COMPUTED_VALUE"""),284.26)</f>
        <v>284.26</v>
      </c>
    </row>
    <row r="793">
      <c r="A793" s="3">
        <f>IFERROR(__xludf.DUMMYFUNCTION("""COMPUTED_VALUE"""),40031.666666666664)</f>
        <v>40031.66667</v>
      </c>
      <c r="B793" s="2">
        <f>IFERROR(__xludf.DUMMYFUNCTION("""COMPUTED_VALUE"""),277.21)</f>
        <v>277.21</v>
      </c>
    </row>
    <row r="794">
      <c r="A794" s="3">
        <f>IFERROR(__xludf.DUMMYFUNCTION("""COMPUTED_VALUE"""),40032.666666666664)</f>
        <v>40032.66667</v>
      </c>
      <c r="B794" s="2">
        <f>IFERROR(__xludf.DUMMYFUNCTION("""COMPUTED_VALUE"""),277.94)</f>
        <v>277.94</v>
      </c>
    </row>
    <row r="795">
      <c r="A795" s="3">
        <f>IFERROR(__xludf.DUMMYFUNCTION("""COMPUTED_VALUE"""),40035.666666666664)</f>
        <v>40035.66667</v>
      </c>
      <c r="B795" s="2">
        <f>IFERROR(__xludf.DUMMYFUNCTION("""COMPUTED_VALUE"""),275.98)</f>
        <v>275.98</v>
      </c>
    </row>
    <row r="796">
      <c r="A796" s="3">
        <f>IFERROR(__xludf.DUMMYFUNCTION("""COMPUTED_VALUE"""),40036.666666666664)</f>
        <v>40036.66667</v>
      </c>
      <c r="B796" s="2">
        <f>IFERROR(__xludf.DUMMYFUNCTION("""COMPUTED_VALUE"""),273.35)</f>
        <v>273.35</v>
      </c>
    </row>
    <row r="797">
      <c r="A797" s="3">
        <f>IFERROR(__xludf.DUMMYFUNCTION("""COMPUTED_VALUE"""),40037.666666666664)</f>
        <v>40037.66667</v>
      </c>
      <c r="B797" s="2">
        <f>IFERROR(__xludf.DUMMYFUNCTION("""COMPUTED_VALUE"""),276.5)</f>
        <v>276.5</v>
      </c>
    </row>
    <row r="798">
      <c r="A798" s="3">
        <f>IFERROR(__xludf.DUMMYFUNCTION("""COMPUTED_VALUE"""),40038.666666666664)</f>
        <v>40038.66667</v>
      </c>
      <c r="B798" s="2">
        <f>IFERROR(__xludf.DUMMYFUNCTION("""COMPUTED_VALUE"""),280.38)</f>
        <v>280.38</v>
      </c>
    </row>
    <row r="799">
      <c r="A799" s="3">
        <f>IFERROR(__xludf.DUMMYFUNCTION("""COMPUTED_VALUE"""),40039.666666666664)</f>
        <v>40039.66667</v>
      </c>
      <c r="B799" s="2">
        <f>IFERROR(__xludf.DUMMYFUNCTION("""COMPUTED_VALUE"""),276.21)</f>
        <v>276.21</v>
      </c>
    </row>
    <row r="800">
      <c r="A800" s="3">
        <f>IFERROR(__xludf.DUMMYFUNCTION("""COMPUTED_VALUE"""),40042.666666666664)</f>
        <v>40042.66667</v>
      </c>
      <c r="B800" s="2">
        <f>IFERROR(__xludf.DUMMYFUNCTION("""COMPUTED_VALUE"""),265.94)</f>
        <v>265.94</v>
      </c>
    </row>
    <row r="801">
      <c r="A801" s="3">
        <f>IFERROR(__xludf.DUMMYFUNCTION("""COMPUTED_VALUE"""),40043.666666666664)</f>
        <v>40043.66667</v>
      </c>
      <c r="B801" s="2">
        <f>IFERROR(__xludf.DUMMYFUNCTION("""COMPUTED_VALUE"""),269.91)</f>
        <v>269.91</v>
      </c>
    </row>
    <row r="802">
      <c r="A802" s="3">
        <f>IFERROR(__xludf.DUMMYFUNCTION("""COMPUTED_VALUE"""),40044.666666666664)</f>
        <v>40044.66667</v>
      </c>
      <c r="B802" s="2">
        <f>IFERROR(__xludf.DUMMYFUNCTION("""COMPUTED_VALUE"""),269.65)</f>
        <v>269.65</v>
      </c>
    </row>
    <row r="803">
      <c r="A803" s="3">
        <f>IFERROR(__xludf.DUMMYFUNCTION("""COMPUTED_VALUE"""),40045.666666666664)</f>
        <v>40045.66667</v>
      </c>
      <c r="B803" s="2">
        <f>IFERROR(__xludf.DUMMYFUNCTION("""COMPUTED_VALUE"""),274.56)</f>
        <v>274.56</v>
      </c>
    </row>
    <row r="804">
      <c r="A804" s="3">
        <f>IFERROR(__xludf.DUMMYFUNCTION("""COMPUTED_VALUE"""),40046.666666666664)</f>
        <v>40046.66667</v>
      </c>
      <c r="B804" s="2">
        <f>IFERROR(__xludf.DUMMYFUNCTION("""COMPUTED_VALUE"""),277.56)</f>
        <v>277.56</v>
      </c>
    </row>
    <row r="805">
      <c r="A805" s="3">
        <f>IFERROR(__xludf.DUMMYFUNCTION("""COMPUTED_VALUE"""),40049.666666666664)</f>
        <v>40049.66667</v>
      </c>
      <c r="B805" s="2">
        <f>IFERROR(__xludf.DUMMYFUNCTION("""COMPUTED_VALUE"""),275.54)</f>
        <v>275.54</v>
      </c>
    </row>
    <row r="806">
      <c r="A806" s="3">
        <f>IFERROR(__xludf.DUMMYFUNCTION("""COMPUTED_VALUE"""),40050.666666666664)</f>
        <v>40050.66667</v>
      </c>
      <c r="B806" s="2">
        <f>IFERROR(__xludf.DUMMYFUNCTION("""COMPUTED_VALUE"""),274.76)</f>
        <v>274.76</v>
      </c>
    </row>
    <row r="807">
      <c r="A807" s="3">
        <f>IFERROR(__xludf.DUMMYFUNCTION("""COMPUTED_VALUE"""),40051.666666666664)</f>
        <v>40051.66667</v>
      </c>
      <c r="B807" s="2">
        <f>IFERROR(__xludf.DUMMYFUNCTION("""COMPUTED_VALUE"""),274.89)</f>
        <v>274.89</v>
      </c>
    </row>
    <row r="808">
      <c r="A808" s="3">
        <f>IFERROR(__xludf.DUMMYFUNCTION("""COMPUTED_VALUE"""),40052.666666666664)</f>
        <v>40052.66667</v>
      </c>
      <c r="B808" s="2">
        <f>IFERROR(__xludf.DUMMYFUNCTION("""COMPUTED_VALUE"""),274.26)</f>
        <v>274.26</v>
      </c>
    </row>
    <row r="809">
      <c r="A809" s="3">
        <f>IFERROR(__xludf.DUMMYFUNCTION("""COMPUTED_VALUE"""),40053.666666666664)</f>
        <v>40053.66667</v>
      </c>
      <c r="B809" s="2">
        <f>IFERROR(__xludf.DUMMYFUNCTION("""COMPUTED_VALUE"""),274.53)</f>
        <v>274.53</v>
      </c>
    </row>
    <row r="810">
      <c r="A810" s="3">
        <f>IFERROR(__xludf.DUMMYFUNCTION("""COMPUTED_VALUE"""),40056.666666666664)</f>
        <v>40056.66667</v>
      </c>
      <c r="B810" s="2">
        <f>IFERROR(__xludf.DUMMYFUNCTION("""COMPUTED_VALUE"""),270.57)</f>
        <v>270.57</v>
      </c>
    </row>
    <row r="811">
      <c r="A811" s="3">
        <f>IFERROR(__xludf.DUMMYFUNCTION("""COMPUTED_VALUE"""),40057.666666666664)</f>
        <v>40057.66667</v>
      </c>
      <c r="B811" s="2">
        <f>IFERROR(__xludf.DUMMYFUNCTION("""COMPUTED_VALUE"""),265.25)</f>
        <v>265.25</v>
      </c>
    </row>
    <row r="812">
      <c r="A812" s="3">
        <f>IFERROR(__xludf.DUMMYFUNCTION("""COMPUTED_VALUE"""),40058.666666666664)</f>
        <v>40058.66667</v>
      </c>
      <c r="B812" s="2">
        <f>IFERROR(__xludf.DUMMYFUNCTION("""COMPUTED_VALUE"""),266.72)</f>
        <v>266.72</v>
      </c>
    </row>
    <row r="813">
      <c r="A813" s="3">
        <f>IFERROR(__xludf.DUMMYFUNCTION("""COMPUTED_VALUE"""),40059.666666666664)</f>
        <v>40059.66667</v>
      </c>
      <c r="B813" s="2">
        <f>IFERROR(__xludf.DUMMYFUNCTION("""COMPUTED_VALUE"""),270.08)</f>
        <v>270.08</v>
      </c>
    </row>
    <row r="814">
      <c r="A814" s="3">
        <f>IFERROR(__xludf.DUMMYFUNCTION("""COMPUTED_VALUE"""),40060.666666666664)</f>
        <v>40060.66667</v>
      </c>
      <c r="B814" s="2">
        <f>IFERROR(__xludf.DUMMYFUNCTION("""COMPUTED_VALUE"""),274.46)</f>
        <v>274.46</v>
      </c>
    </row>
    <row r="815">
      <c r="A815" s="3">
        <f>IFERROR(__xludf.DUMMYFUNCTION("""COMPUTED_VALUE"""),40064.666666666664)</f>
        <v>40064.66667</v>
      </c>
      <c r="B815" s="2">
        <f>IFERROR(__xludf.DUMMYFUNCTION("""COMPUTED_VALUE"""),277.94)</f>
        <v>277.94</v>
      </c>
    </row>
    <row r="816">
      <c r="A816" s="3">
        <f>IFERROR(__xludf.DUMMYFUNCTION("""COMPUTED_VALUE"""),40065.666666666664)</f>
        <v>40065.66667</v>
      </c>
      <c r="B816" s="2">
        <f>IFERROR(__xludf.DUMMYFUNCTION("""COMPUTED_VALUE"""),282.32)</f>
        <v>282.32</v>
      </c>
    </row>
    <row r="817">
      <c r="A817" s="3">
        <f>IFERROR(__xludf.DUMMYFUNCTION("""COMPUTED_VALUE"""),40066.666666666664)</f>
        <v>40066.66667</v>
      </c>
      <c r="B817" s="2">
        <f>IFERROR(__xludf.DUMMYFUNCTION("""COMPUTED_VALUE"""),289.65)</f>
        <v>289.65</v>
      </c>
    </row>
    <row r="818">
      <c r="A818" s="3">
        <f>IFERROR(__xludf.DUMMYFUNCTION("""COMPUTED_VALUE"""),40067.666666666664)</f>
        <v>40067.66667</v>
      </c>
      <c r="B818" s="2">
        <f>IFERROR(__xludf.DUMMYFUNCTION("""COMPUTED_VALUE"""),292.62)</f>
        <v>292.62</v>
      </c>
    </row>
    <row r="819">
      <c r="A819" s="3">
        <f>IFERROR(__xludf.DUMMYFUNCTION("""COMPUTED_VALUE"""),40070.666666666664)</f>
        <v>40070.66667</v>
      </c>
      <c r="B819" s="2">
        <f>IFERROR(__xludf.DUMMYFUNCTION("""COMPUTED_VALUE"""),292.48)</f>
        <v>292.48</v>
      </c>
    </row>
    <row r="820">
      <c r="A820" s="3">
        <f>IFERROR(__xludf.DUMMYFUNCTION("""COMPUTED_VALUE"""),40071.666666666664)</f>
        <v>40071.66667</v>
      </c>
      <c r="B820" s="2">
        <f>IFERROR(__xludf.DUMMYFUNCTION("""COMPUTED_VALUE"""),296.07)</f>
        <v>296.07</v>
      </c>
    </row>
    <row r="821">
      <c r="A821" s="3">
        <f>IFERROR(__xludf.DUMMYFUNCTION("""COMPUTED_VALUE"""),40072.666666666664)</f>
        <v>40072.66667</v>
      </c>
      <c r="B821" s="2">
        <f>IFERROR(__xludf.DUMMYFUNCTION("""COMPUTED_VALUE"""),299.31)</f>
        <v>299.31</v>
      </c>
    </row>
    <row r="822">
      <c r="A822" s="3">
        <f>IFERROR(__xludf.DUMMYFUNCTION("""COMPUTED_VALUE"""),40073.666666666664)</f>
        <v>40073.66667</v>
      </c>
      <c r="B822" s="2">
        <f>IFERROR(__xludf.DUMMYFUNCTION("""COMPUTED_VALUE"""),296.08)</f>
        <v>296.08</v>
      </c>
    </row>
    <row r="823">
      <c r="A823" s="3">
        <f>IFERROR(__xludf.DUMMYFUNCTION("""COMPUTED_VALUE"""),40074.666666666664)</f>
        <v>40074.66667</v>
      </c>
      <c r="B823" s="2">
        <f>IFERROR(__xludf.DUMMYFUNCTION("""COMPUTED_VALUE"""),298.57)</f>
        <v>298.57</v>
      </c>
    </row>
    <row r="824">
      <c r="A824" s="3">
        <f>IFERROR(__xludf.DUMMYFUNCTION("""COMPUTED_VALUE"""),40077.666666666664)</f>
        <v>40077.66667</v>
      </c>
      <c r="B824" s="2">
        <f>IFERROR(__xludf.DUMMYFUNCTION("""COMPUTED_VALUE"""),301.68)</f>
        <v>301.68</v>
      </c>
    </row>
    <row r="825">
      <c r="A825" s="3">
        <f>IFERROR(__xludf.DUMMYFUNCTION("""COMPUTED_VALUE"""),40078.666666666664)</f>
        <v>40078.66667</v>
      </c>
      <c r="B825" s="2">
        <f>IFERROR(__xludf.DUMMYFUNCTION("""COMPUTED_VALUE"""),304.53)</f>
        <v>304.53</v>
      </c>
    </row>
    <row r="826">
      <c r="A826" s="3">
        <f>IFERROR(__xludf.DUMMYFUNCTION("""COMPUTED_VALUE"""),40079.666666666664)</f>
        <v>40079.66667</v>
      </c>
      <c r="B826" s="2">
        <f>IFERROR(__xludf.DUMMYFUNCTION("""COMPUTED_VALUE"""),299.57)</f>
        <v>299.57</v>
      </c>
    </row>
    <row r="827">
      <c r="A827" s="3">
        <f>IFERROR(__xludf.DUMMYFUNCTION("""COMPUTED_VALUE"""),40080.666666666664)</f>
        <v>40080.66667</v>
      </c>
      <c r="B827" s="2">
        <f>IFERROR(__xludf.DUMMYFUNCTION("""COMPUTED_VALUE"""),293.87)</f>
        <v>293.87</v>
      </c>
    </row>
    <row r="828">
      <c r="A828" s="3">
        <f>IFERROR(__xludf.DUMMYFUNCTION("""COMPUTED_VALUE"""),40081.666666666664)</f>
        <v>40081.66667</v>
      </c>
      <c r="B828" s="2">
        <f>IFERROR(__xludf.DUMMYFUNCTION("""COMPUTED_VALUE"""),293.55)</f>
        <v>293.55</v>
      </c>
    </row>
    <row r="829">
      <c r="A829" s="3">
        <f>IFERROR(__xludf.DUMMYFUNCTION("""COMPUTED_VALUE"""),40084.666666666664)</f>
        <v>40084.66667</v>
      </c>
      <c r="B829" s="2">
        <f>IFERROR(__xludf.DUMMYFUNCTION("""COMPUTED_VALUE"""),299.23)</f>
        <v>299.23</v>
      </c>
    </row>
    <row r="830">
      <c r="A830" s="3">
        <f>IFERROR(__xludf.DUMMYFUNCTION("""COMPUTED_VALUE"""),40085.666666666664)</f>
        <v>40085.66667</v>
      </c>
      <c r="B830" s="2">
        <f>IFERROR(__xludf.DUMMYFUNCTION("""COMPUTED_VALUE"""),297.93)</f>
        <v>297.93</v>
      </c>
    </row>
    <row r="831">
      <c r="A831" s="3">
        <f>IFERROR(__xludf.DUMMYFUNCTION("""COMPUTED_VALUE"""),40086.666666666664)</f>
        <v>40086.66667</v>
      </c>
      <c r="B831" s="2">
        <f>IFERROR(__xludf.DUMMYFUNCTION("""COMPUTED_VALUE"""),298.18)</f>
        <v>298.18</v>
      </c>
    </row>
    <row r="832">
      <c r="A832" s="3">
        <f>IFERROR(__xludf.DUMMYFUNCTION("""COMPUTED_VALUE"""),40087.666666666664)</f>
        <v>40087.66667</v>
      </c>
      <c r="B832" s="2">
        <f>IFERROR(__xludf.DUMMYFUNCTION("""COMPUTED_VALUE"""),286.75)</f>
        <v>286.75</v>
      </c>
    </row>
    <row r="833">
      <c r="A833" s="3">
        <f>IFERROR(__xludf.DUMMYFUNCTION("""COMPUTED_VALUE"""),40088.666666666664)</f>
        <v>40088.66667</v>
      </c>
      <c r="B833" s="2">
        <f>IFERROR(__xludf.DUMMYFUNCTION("""COMPUTED_VALUE"""),284.52)</f>
        <v>284.52</v>
      </c>
    </row>
    <row r="834">
      <c r="A834" s="3">
        <f>IFERROR(__xludf.DUMMYFUNCTION("""COMPUTED_VALUE"""),40091.666666666664)</f>
        <v>40091.66667</v>
      </c>
      <c r="B834" s="2">
        <f>IFERROR(__xludf.DUMMYFUNCTION("""COMPUTED_VALUE"""),290.6)</f>
        <v>290.6</v>
      </c>
    </row>
    <row r="835">
      <c r="A835" s="3">
        <f>IFERROR(__xludf.DUMMYFUNCTION("""COMPUTED_VALUE"""),40092.666666666664)</f>
        <v>40092.66667</v>
      </c>
      <c r="B835" s="2">
        <f>IFERROR(__xludf.DUMMYFUNCTION("""COMPUTED_VALUE"""),293.15)</f>
        <v>293.15</v>
      </c>
    </row>
    <row r="836">
      <c r="A836" s="3">
        <f>IFERROR(__xludf.DUMMYFUNCTION("""COMPUTED_VALUE"""),40093.666666666664)</f>
        <v>40093.66667</v>
      </c>
      <c r="B836" s="2">
        <f>IFERROR(__xludf.DUMMYFUNCTION("""COMPUTED_VALUE"""),293.36)</f>
        <v>293.36</v>
      </c>
    </row>
    <row r="837">
      <c r="A837" s="3">
        <f>IFERROR(__xludf.DUMMYFUNCTION("""COMPUTED_VALUE"""),40094.666666666664)</f>
        <v>40094.66667</v>
      </c>
      <c r="B837" s="2">
        <f>IFERROR(__xludf.DUMMYFUNCTION("""COMPUTED_VALUE"""),294.54)</f>
        <v>294.54</v>
      </c>
    </row>
    <row r="838">
      <c r="A838" s="3">
        <f>IFERROR(__xludf.DUMMYFUNCTION("""COMPUTED_VALUE"""),40095.666666666664)</f>
        <v>40095.66667</v>
      </c>
      <c r="B838" s="2">
        <f>IFERROR(__xludf.DUMMYFUNCTION("""COMPUTED_VALUE"""),295.16)</f>
        <v>295.16</v>
      </c>
    </row>
    <row r="839">
      <c r="A839" s="3">
        <f>IFERROR(__xludf.DUMMYFUNCTION("""COMPUTED_VALUE"""),40098.666666666664)</f>
        <v>40098.66667</v>
      </c>
      <c r="B839" s="2">
        <f>IFERROR(__xludf.DUMMYFUNCTION("""COMPUTED_VALUE"""),295.35)</f>
        <v>295.35</v>
      </c>
    </row>
    <row r="840">
      <c r="A840" s="3">
        <f>IFERROR(__xludf.DUMMYFUNCTION("""COMPUTED_VALUE"""),40099.666666666664)</f>
        <v>40099.66667</v>
      </c>
      <c r="B840" s="2">
        <f>IFERROR(__xludf.DUMMYFUNCTION("""COMPUTED_VALUE"""),294.32)</f>
        <v>294.32</v>
      </c>
    </row>
    <row r="841">
      <c r="A841" s="3">
        <f>IFERROR(__xludf.DUMMYFUNCTION("""COMPUTED_VALUE"""),40100.666666666664)</f>
        <v>40100.66667</v>
      </c>
      <c r="B841" s="2">
        <f>IFERROR(__xludf.DUMMYFUNCTION("""COMPUTED_VALUE"""),299.2)</f>
        <v>299.2</v>
      </c>
    </row>
    <row r="842">
      <c r="A842" s="3">
        <f>IFERROR(__xludf.DUMMYFUNCTION("""COMPUTED_VALUE"""),40101.666666666664)</f>
        <v>40101.66667</v>
      </c>
      <c r="B842" s="2">
        <f>IFERROR(__xludf.DUMMYFUNCTION("""COMPUTED_VALUE"""),300.22)</f>
        <v>300.22</v>
      </c>
    </row>
    <row r="843">
      <c r="A843" s="3">
        <f>IFERROR(__xludf.DUMMYFUNCTION("""COMPUTED_VALUE"""),40102.666666666664)</f>
        <v>40102.66667</v>
      </c>
      <c r="B843" s="2">
        <f>IFERROR(__xludf.DUMMYFUNCTION("""COMPUTED_VALUE"""),295.72)</f>
        <v>295.72</v>
      </c>
    </row>
    <row r="844">
      <c r="A844" s="3">
        <f>IFERROR(__xludf.DUMMYFUNCTION("""COMPUTED_VALUE"""),40105.666666666664)</f>
        <v>40105.66667</v>
      </c>
      <c r="B844" s="2">
        <f>IFERROR(__xludf.DUMMYFUNCTION("""COMPUTED_VALUE"""),298.52)</f>
        <v>298.52</v>
      </c>
    </row>
    <row r="845">
      <c r="A845" s="3">
        <f>IFERROR(__xludf.DUMMYFUNCTION("""COMPUTED_VALUE"""),40106.666666666664)</f>
        <v>40106.66667</v>
      </c>
      <c r="B845" s="2">
        <f>IFERROR(__xludf.DUMMYFUNCTION("""COMPUTED_VALUE"""),295.13)</f>
        <v>295.13</v>
      </c>
    </row>
    <row r="846">
      <c r="A846" s="3">
        <f>IFERROR(__xludf.DUMMYFUNCTION("""COMPUTED_VALUE"""),40107.666666666664)</f>
        <v>40107.66667</v>
      </c>
      <c r="B846" s="2">
        <f>IFERROR(__xludf.DUMMYFUNCTION("""COMPUTED_VALUE"""),290.35)</f>
        <v>290.35</v>
      </c>
    </row>
    <row r="847">
      <c r="A847" s="3">
        <f>IFERROR(__xludf.DUMMYFUNCTION("""COMPUTED_VALUE"""),40108.666666666664)</f>
        <v>40108.66667</v>
      </c>
      <c r="B847" s="2">
        <f>IFERROR(__xludf.DUMMYFUNCTION("""COMPUTED_VALUE"""),296.08)</f>
        <v>296.08</v>
      </c>
    </row>
    <row r="848">
      <c r="A848" s="3">
        <f>IFERROR(__xludf.DUMMYFUNCTION("""COMPUTED_VALUE"""),40109.666666666664)</f>
        <v>40109.66667</v>
      </c>
      <c r="B848" s="2">
        <f>IFERROR(__xludf.DUMMYFUNCTION("""COMPUTED_VALUE"""),290.12)</f>
        <v>290.12</v>
      </c>
    </row>
    <row r="849">
      <c r="A849" s="3">
        <f>IFERROR(__xludf.DUMMYFUNCTION("""COMPUTED_VALUE"""),40112.666666666664)</f>
        <v>40112.66667</v>
      </c>
      <c r="B849" s="2">
        <f>IFERROR(__xludf.DUMMYFUNCTION("""COMPUTED_VALUE"""),283.93)</f>
        <v>283.93</v>
      </c>
    </row>
    <row r="850">
      <c r="A850" s="3">
        <f>IFERROR(__xludf.DUMMYFUNCTION("""COMPUTED_VALUE"""),40113.666666666664)</f>
        <v>40113.66667</v>
      </c>
      <c r="B850" s="2">
        <f>IFERROR(__xludf.DUMMYFUNCTION("""COMPUTED_VALUE"""),279.46)</f>
        <v>279.46</v>
      </c>
    </row>
    <row r="851">
      <c r="A851" s="3">
        <f>IFERROR(__xludf.DUMMYFUNCTION("""COMPUTED_VALUE"""),40114.666666666664)</f>
        <v>40114.66667</v>
      </c>
      <c r="B851" s="2">
        <f>IFERROR(__xludf.DUMMYFUNCTION("""COMPUTED_VALUE"""),275.09)</f>
        <v>275.09</v>
      </c>
    </row>
    <row r="852">
      <c r="A852" s="3">
        <f>IFERROR(__xludf.DUMMYFUNCTION("""COMPUTED_VALUE"""),40115.666666666664)</f>
        <v>40115.66667</v>
      </c>
      <c r="B852" s="2">
        <f>IFERROR(__xludf.DUMMYFUNCTION("""COMPUTED_VALUE"""),280.75)</f>
        <v>280.75</v>
      </c>
    </row>
    <row r="853">
      <c r="A853" s="3">
        <f>IFERROR(__xludf.DUMMYFUNCTION("""COMPUTED_VALUE"""),40116.666666666664)</f>
        <v>40116.66667</v>
      </c>
      <c r="B853" s="2">
        <f>IFERROR(__xludf.DUMMYFUNCTION("""COMPUTED_VALUE"""),270.97)</f>
        <v>270.97</v>
      </c>
    </row>
    <row r="854">
      <c r="A854" s="3">
        <f>IFERROR(__xludf.DUMMYFUNCTION("""COMPUTED_VALUE"""),40119.666666666664)</f>
        <v>40119.66667</v>
      </c>
      <c r="B854" s="2">
        <f>IFERROR(__xludf.DUMMYFUNCTION("""COMPUTED_VALUE"""),271.36)</f>
        <v>271.36</v>
      </c>
    </row>
    <row r="855">
      <c r="A855" s="3">
        <f>IFERROR(__xludf.DUMMYFUNCTION("""COMPUTED_VALUE"""),40120.666666666664)</f>
        <v>40120.66667</v>
      </c>
      <c r="B855" s="2">
        <f>IFERROR(__xludf.DUMMYFUNCTION("""COMPUTED_VALUE"""),276.87)</f>
        <v>276.87</v>
      </c>
    </row>
    <row r="856">
      <c r="A856" s="3">
        <f>IFERROR(__xludf.DUMMYFUNCTION("""COMPUTED_VALUE"""),40121.666666666664)</f>
        <v>40121.66667</v>
      </c>
      <c r="B856" s="2">
        <f>IFERROR(__xludf.DUMMYFUNCTION("""COMPUTED_VALUE"""),275.92)</f>
        <v>275.92</v>
      </c>
    </row>
    <row r="857">
      <c r="A857" s="3">
        <f>IFERROR(__xludf.DUMMYFUNCTION("""COMPUTED_VALUE"""),40122.666666666664)</f>
        <v>40122.66667</v>
      </c>
      <c r="B857" s="2">
        <f>IFERROR(__xludf.DUMMYFUNCTION("""COMPUTED_VALUE"""),281.63)</f>
        <v>281.63</v>
      </c>
    </row>
    <row r="858">
      <c r="A858" s="3">
        <f>IFERROR(__xludf.DUMMYFUNCTION("""COMPUTED_VALUE"""),40123.666666666664)</f>
        <v>40123.66667</v>
      </c>
      <c r="B858" s="2">
        <f>IFERROR(__xludf.DUMMYFUNCTION("""COMPUTED_VALUE"""),281.43)</f>
        <v>281.43</v>
      </c>
    </row>
    <row r="859">
      <c r="A859" s="3">
        <f>IFERROR(__xludf.DUMMYFUNCTION("""COMPUTED_VALUE"""),40126.666666666664)</f>
        <v>40126.66667</v>
      </c>
      <c r="B859" s="2">
        <f>IFERROR(__xludf.DUMMYFUNCTION("""COMPUTED_VALUE"""),288.11)</f>
        <v>288.11</v>
      </c>
    </row>
    <row r="860">
      <c r="A860" s="3">
        <f>IFERROR(__xludf.DUMMYFUNCTION("""COMPUTED_VALUE"""),40127.666666666664)</f>
        <v>40127.66667</v>
      </c>
      <c r="B860" s="2">
        <f>IFERROR(__xludf.DUMMYFUNCTION("""COMPUTED_VALUE"""),286.05)</f>
        <v>286.05</v>
      </c>
    </row>
    <row r="861">
      <c r="A861" s="3">
        <f>IFERROR(__xludf.DUMMYFUNCTION("""COMPUTED_VALUE"""),40128.666666666664)</f>
        <v>40128.66667</v>
      </c>
      <c r="B861" s="2">
        <f>IFERROR(__xludf.DUMMYFUNCTION("""COMPUTED_VALUE"""),290.6)</f>
        <v>290.6</v>
      </c>
    </row>
    <row r="862">
      <c r="A862" s="3">
        <f>IFERROR(__xludf.DUMMYFUNCTION("""COMPUTED_VALUE"""),40129.666666666664)</f>
        <v>40129.66667</v>
      </c>
      <c r="B862" s="2">
        <f>IFERROR(__xludf.DUMMYFUNCTION("""COMPUTED_VALUE"""),289.8)</f>
        <v>289.8</v>
      </c>
    </row>
    <row r="863">
      <c r="A863" s="3">
        <f>IFERROR(__xludf.DUMMYFUNCTION("""COMPUTED_VALUE"""),40130.666666666664)</f>
        <v>40130.66667</v>
      </c>
      <c r="B863" s="2">
        <f>IFERROR(__xludf.DUMMYFUNCTION("""COMPUTED_VALUE"""),292.75)</f>
        <v>292.75</v>
      </c>
    </row>
    <row r="864">
      <c r="A864" s="3">
        <f>IFERROR(__xludf.DUMMYFUNCTION("""COMPUTED_VALUE"""),40133.666666666664)</f>
        <v>40133.66667</v>
      </c>
      <c r="B864" s="2">
        <f>IFERROR(__xludf.DUMMYFUNCTION("""COMPUTED_VALUE"""),295.9)</f>
        <v>295.9</v>
      </c>
    </row>
    <row r="865">
      <c r="A865" s="3">
        <f>IFERROR(__xludf.DUMMYFUNCTION("""COMPUTED_VALUE"""),40134.666666666664)</f>
        <v>40134.66667</v>
      </c>
      <c r="B865" s="2">
        <f>IFERROR(__xludf.DUMMYFUNCTION("""COMPUTED_VALUE"""),298.62)</f>
        <v>298.62</v>
      </c>
    </row>
    <row r="866">
      <c r="A866" s="3">
        <f>IFERROR(__xludf.DUMMYFUNCTION("""COMPUTED_VALUE"""),40135.666666666664)</f>
        <v>40135.66667</v>
      </c>
      <c r="B866" s="2">
        <f>IFERROR(__xludf.DUMMYFUNCTION("""COMPUTED_VALUE"""),296.31)</f>
        <v>296.31</v>
      </c>
    </row>
    <row r="867">
      <c r="A867" s="3">
        <f>IFERROR(__xludf.DUMMYFUNCTION("""COMPUTED_VALUE"""),40136.666666666664)</f>
        <v>40136.66667</v>
      </c>
      <c r="B867" s="2">
        <f>IFERROR(__xludf.DUMMYFUNCTION("""COMPUTED_VALUE"""),291.17)</f>
        <v>291.17</v>
      </c>
    </row>
    <row r="868">
      <c r="A868" s="3">
        <f>IFERROR(__xludf.DUMMYFUNCTION("""COMPUTED_VALUE"""),40137.666666666664)</f>
        <v>40137.66667</v>
      </c>
      <c r="B868" s="2">
        <f>IFERROR(__xludf.DUMMYFUNCTION("""COMPUTED_VALUE"""),290.52)</f>
        <v>290.52</v>
      </c>
    </row>
    <row r="869">
      <c r="A869" s="3">
        <f>IFERROR(__xludf.DUMMYFUNCTION("""COMPUTED_VALUE"""),40140.666666666664)</f>
        <v>40140.66667</v>
      </c>
      <c r="B869" s="2">
        <f>IFERROR(__xludf.DUMMYFUNCTION("""COMPUTED_VALUE"""),294.07)</f>
        <v>294.07</v>
      </c>
    </row>
    <row r="870">
      <c r="A870" s="3">
        <f>IFERROR(__xludf.DUMMYFUNCTION("""COMPUTED_VALUE"""),40141.666666666664)</f>
        <v>40141.66667</v>
      </c>
      <c r="B870" s="2">
        <f>IFERROR(__xludf.DUMMYFUNCTION("""COMPUTED_VALUE"""),291.86)</f>
        <v>291.86</v>
      </c>
    </row>
    <row r="871">
      <c r="A871" s="3">
        <f>IFERROR(__xludf.DUMMYFUNCTION("""COMPUTED_VALUE"""),40142.666666666664)</f>
        <v>40142.66667</v>
      </c>
      <c r="B871" s="2">
        <f>IFERROR(__xludf.DUMMYFUNCTION("""COMPUTED_VALUE"""),293.62)</f>
        <v>293.62</v>
      </c>
    </row>
    <row r="872">
      <c r="A872" s="3">
        <f>IFERROR(__xludf.DUMMYFUNCTION("""COMPUTED_VALUE"""),40144.666666666664)</f>
        <v>40144.66667</v>
      </c>
      <c r="B872" s="2">
        <f>IFERROR(__xludf.DUMMYFUNCTION("""COMPUTED_VALUE"""),288.45)</f>
        <v>288.45</v>
      </c>
    </row>
    <row r="873">
      <c r="A873" s="3">
        <f>IFERROR(__xludf.DUMMYFUNCTION("""COMPUTED_VALUE"""),40147.666666666664)</f>
        <v>40147.66667</v>
      </c>
      <c r="B873" s="2">
        <f>IFERROR(__xludf.DUMMYFUNCTION("""COMPUTED_VALUE"""),287.94)</f>
        <v>287.94</v>
      </c>
    </row>
    <row r="874">
      <c r="A874" s="3">
        <f>IFERROR(__xludf.DUMMYFUNCTION("""COMPUTED_VALUE"""),40148.666666666664)</f>
        <v>40148.66667</v>
      </c>
      <c r="B874" s="2">
        <f>IFERROR(__xludf.DUMMYFUNCTION("""COMPUTED_VALUE"""),293.1)</f>
        <v>293.1</v>
      </c>
    </row>
    <row r="875">
      <c r="A875" s="3">
        <f>IFERROR(__xludf.DUMMYFUNCTION("""COMPUTED_VALUE"""),40149.666666666664)</f>
        <v>40149.66667</v>
      </c>
      <c r="B875" s="2">
        <f>IFERROR(__xludf.DUMMYFUNCTION("""COMPUTED_VALUE"""),294.92)</f>
        <v>294.92</v>
      </c>
    </row>
    <row r="876">
      <c r="A876" s="3">
        <f>IFERROR(__xludf.DUMMYFUNCTION("""COMPUTED_VALUE"""),40150.666666666664)</f>
        <v>40150.66667</v>
      </c>
      <c r="B876" s="2">
        <f>IFERROR(__xludf.DUMMYFUNCTION("""COMPUTED_VALUE"""),293.12)</f>
        <v>293.12</v>
      </c>
    </row>
    <row r="877">
      <c r="A877" s="3">
        <f>IFERROR(__xludf.DUMMYFUNCTION("""COMPUTED_VALUE"""),40151.666666666664)</f>
        <v>40151.66667</v>
      </c>
      <c r="B877" s="2">
        <f>IFERROR(__xludf.DUMMYFUNCTION("""COMPUTED_VALUE"""),297.73)</f>
        <v>297.73</v>
      </c>
    </row>
    <row r="878">
      <c r="A878" s="3">
        <f>IFERROR(__xludf.DUMMYFUNCTION("""COMPUTED_VALUE"""),40154.666666666664)</f>
        <v>40154.66667</v>
      </c>
      <c r="B878" s="2">
        <f>IFERROR(__xludf.DUMMYFUNCTION("""COMPUTED_VALUE"""),297.73)</f>
        <v>297.73</v>
      </c>
    </row>
    <row r="879">
      <c r="A879" s="3">
        <f>IFERROR(__xludf.DUMMYFUNCTION("""COMPUTED_VALUE"""),40155.666666666664)</f>
        <v>40155.66667</v>
      </c>
      <c r="B879" s="2">
        <f>IFERROR(__xludf.DUMMYFUNCTION("""COMPUTED_VALUE"""),297.73)</f>
        <v>297.73</v>
      </c>
    </row>
    <row r="880">
      <c r="A880" s="3">
        <f>IFERROR(__xludf.DUMMYFUNCTION("""COMPUTED_VALUE"""),40156.666666666664)</f>
        <v>40156.66667</v>
      </c>
      <c r="B880" s="2">
        <f>IFERROR(__xludf.DUMMYFUNCTION("""COMPUTED_VALUE"""),297.73)</f>
        <v>297.73</v>
      </c>
    </row>
    <row r="881">
      <c r="A881" s="3">
        <f>IFERROR(__xludf.DUMMYFUNCTION("""COMPUTED_VALUE"""),40157.666666666664)</f>
        <v>40157.66667</v>
      </c>
      <c r="B881" s="2">
        <f>IFERROR(__xludf.DUMMYFUNCTION("""COMPUTED_VALUE"""),297.73)</f>
        <v>297.73</v>
      </c>
    </row>
    <row r="882">
      <c r="A882" s="3">
        <f>IFERROR(__xludf.DUMMYFUNCTION("""COMPUTED_VALUE"""),40158.666666666664)</f>
        <v>40158.66667</v>
      </c>
      <c r="B882" s="2">
        <f>IFERROR(__xludf.DUMMYFUNCTION("""COMPUTED_VALUE"""),297.73)</f>
        <v>297.73</v>
      </c>
    </row>
    <row r="883">
      <c r="A883" s="3">
        <f>IFERROR(__xludf.DUMMYFUNCTION("""COMPUTED_VALUE"""),40161.666666666664)</f>
        <v>40161.66667</v>
      </c>
      <c r="B883" s="2">
        <f>IFERROR(__xludf.DUMMYFUNCTION("""COMPUTED_VALUE"""),297.73)</f>
        <v>297.73</v>
      </c>
    </row>
    <row r="884">
      <c r="A884" s="3">
        <f>IFERROR(__xludf.DUMMYFUNCTION("""COMPUTED_VALUE"""),40162.666666666664)</f>
        <v>40162.66667</v>
      </c>
      <c r="B884" s="2">
        <f>IFERROR(__xludf.DUMMYFUNCTION("""COMPUTED_VALUE"""),297.73)</f>
        <v>297.73</v>
      </c>
    </row>
    <row r="885">
      <c r="A885" s="3">
        <f>IFERROR(__xludf.DUMMYFUNCTION("""COMPUTED_VALUE"""),40163.666666666664)</f>
        <v>40163.66667</v>
      </c>
      <c r="B885" s="2">
        <f>IFERROR(__xludf.DUMMYFUNCTION("""COMPUTED_VALUE"""),297.73)</f>
        <v>297.73</v>
      </c>
    </row>
    <row r="886">
      <c r="A886" s="3">
        <f>IFERROR(__xludf.DUMMYFUNCTION("""COMPUTED_VALUE"""),40164.666666666664)</f>
        <v>40164.66667</v>
      </c>
      <c r="B886" s="2">
        <f>IFERROR(__xludf.DUMMYFUNCTION("""COMPUTED_VALUE"""),297.73)</f>
        <v>297.73</v>
      </c>
    </row>
    <row r="887">
      <c r="A887" s="3">
        <f>IFERROR(__xludf.DUMMYFUNCTION("""COMPUTED_VALUE"""),40165.666666666664)</f>
        <v>40165.66667</v>
      </c>
      <c r="B887" s="2">
        <f>IFERROR(__xludf.DUMMYFUNCTION("""COMPUTED_VALUE"""),297.73)</f>
        <v>297.73</v>
      </c>
    </row>
    <row r="888">
      <c r="A888" s="3">
        <f>IFERROR(__xludf.DUMMYFUNCTION("""COMPUTED_VALUE"""),40168.666666666664)</f>
        <v>40168.66667</v>
      </c>
      <c r="B888" s="2">
        <f>IFERROR(__xludf.DUMMYFUNCTION("""COMPUTED_VALUE"""),297.73)</f>
        <v>297.73</v>
      </c>
    </row>
    <row r="889">
      <c r="A889" s="3">
        <f>IFERROR(__xludf.DUMMYFUNCTION("""COMPUTED_VALUE"""),40169.666666666664)</f>
        <v>40169.66667</v>
      </c>
      <c r="B889" s="2">
        <f>IFERROR(__xludf.DUMMYFUNCTION("""COMPUTED_VALUE"""),297.73)</f>
        <v>297.73</v>
      </c>
    </row>
    <row r="890">
      <c r="A890" s="3">
        <f>IFERROR(__xludf.DUMMYFUNCTION("""COMPUTED_VALUE"""),40170.666666666664)</f>
        <v>40170.66667</v>
      </c>
      <c r="B890" s="2">
        <f>IFERROR(__xludf.DUMMYFUNCTION("""COMPUTED_VALUE"""),297.73)</f>
        <v>297.73</v>
      </c>
    </row>
    <row r="891">
      <c r="A891" s="3">
        <f>IFERROR(__xludf.DUMMYFUNCTION("""COMPUTED_VALUE"""),40171.666666666664)</f>
        <v>40171.66667</v>
      </c>
      <c r="B891" s="2">
        <f>IFERROR(__xludf.DUMMYFUNCTION("""COMPUTED_VALUE"""),297.73)</f>
        <v>297.73</v>
      </c>
    </row>
    <row r="892">
      <c r="A892" s="3">
        <f>IFERROR(__xludf.DUMMYFUNCTION("""COMPUTED_VALUE"""),40175.666666666664)</f>
        <v>40175.66667</v>
      </c>
      <c r="B892" s="2">
        <f>IFERROR(__xludf.DUMMYFUNCTION("""COMPUTED_VALUE"""),297.73)</f>
        <v>297.73</v>
      </c>
    </row>
    <row r="893">
      <c r="A893" s="3">
        <f>IFERROR(__xludf.DUMMYFUNCTION("""COMPUTED_VALUE"""),40176.666666666664)</f>
        <v>40176.66667</v>
      </c>
      <c r="B893" s="2">
        <f>IFERROR(__xludf.DUMMYFUNCTION("""COMPUTED_VALUE"""),311.77)</f>
        <v>311.77</v>
      </c>
    </row>
    <row r="894">
      <c r="A894" s="3">
        <f>IFERROR(__xludf.DUMMYFUNCTION("""COMPUTED_VALUE"""),40177.666666666664)</f>
        <v>40177.66667</v>
      </c>
      <c r="B894" s="2">
        <f>IFERROR(__xludf.DUMMYFUNCTION("""COMPUTED_VALUE"""),311.76)</f>
        <v>311.76</v>
      </c>
    </row>
    <row r="895">
      <c r="A895" s="3">
        <f>IFERROR(__xludf.DUMMYFUNCTION("""COMPUTED_VALUE"""),40178.666666666664)</f>
        <v>40178.66667</v>
      </c>
      <c r="B895" s="2">
        <f>IFERROR(__xludf.DUMMYFUNCTION("""COMPUTED_VALUE"""),309.2)</f>
        <v>309.2</v>
      </c>
    </row>
    <row r="896">
      <c r="A896" s="3">
        <f>IFERROR(__xludf.DUMMYFUNCTION("""COMPUTED_VALUE"""),40182.666666666664)</f>
        <v>40182.66667</v>
      </c>
      <c r="B896" s="2">
        <f>IFERROR(__xludf.DUMMYFUNCTION("""COMPUTED_VALUE"""),317.55)</f>
        <v>317.55</v>
      </c>
    </row>
    <row r="897">
      <c r="A897" s="3">
        <f>IFERROR(__xludf.DUMMYFUNCTION("""COMPUTED_VALUE"""),40183.666666666664)</f>
        <v>40183.66667</v>
      </c>
      <c r="B897" s="2">
        <f>IFERROR(__xludf.DUMMYFUNCTION("""COMPUTED_VALUE"""),320.23)</f>
        <v>320.23</v>
      </c>
    </row>
    <row r="898">
      <c r="A898" s="3">
        <f>IFERROR(__xludf.DUMMYFUNCTION("""COMPUTED_VALUE"""),40184.666666666664)</f>
        <v>40184.66667</v>
      </c>
      <c r="B898" s="2">
        <f>IFERROR(__xludf.DUMMYFUNCTION("""COMPUTED_VALUE"""),317.53)</f>
        <v>317.53</v>
      </c>
    </row>
    <row r="899">
      <c r="A899" s="3">
        <f>IFERROR(__xludf.DUMMYFUNCTION("""COMPUTED_VALUE"""),40185.666666666664)</f>
        <v>40185.66667</v>
      </c>
      <c r="B899" s="2">
        <f>IFERROR(__xludf.DUMMYFUNCTION("""COMPUTED_VALUE"""),319.18)</f>
        <v>319.18</v>
      </c>
    </row>
    <row r="900">
      <c r="A900" s="3">
        <f>IFERROR(__xludf.DUMMYFUNCTION("""COMPUTED_VALUE"""),40186.666666666664)</f>
        <v>40186.66667</v>
      </c>
      <c r="B900" s="2">
        <f>IFERROR(__xludf.DUMMYFUNCTION("""COMPUTED_VALUE"""),318.81)</f>
        <v>318.81</v>
      </c>
    </row>
    <row r="901">
      <c r="A901" s="3">
        <f>IFERROR(__xludf.DUMMYFUNCTION("""COMPUTED_VALUE"""),40189.666666666664)</f>
        <v>40189.66667</v>
      </c>
      <c r="B901" s="2">
        <f>IFERROR(__xludf.DUMMYFUNCTION("""COMPUTED_VALUE"""),318.26)</f>
        <v>318.26</v>
      </c>
    </row>
    <row r="902">
      <c r="A902" s="3">
        <f>IFERROR(__xludf.DUMMYFUNCTION("""COMPUTED_VALUE"""),40190.666666666664)</f>
        <v>40190.66667</v>
      </c>
      <c r="B902" s="2">
        <f>IFERROR(__xludf.DUMMYFUNCTION("""COMPUTED_VALUE"""),311.09)</f>
        <v>311.09</v>
      </c>
    </row>
    <row r="903">
      <c r="A903" s="3">
        <f>IFERROR(__xludf.DUMMYFUNCTION("""COMPUTED_VALUE"""),40191.666666666664)</f>
        <v>40191.66667</v>
      </c>
      <c r="B903" s="2">
        <f>IFERROR(__xludf.DUMMYFUNCTION("""COMPUTED_VALUE"""),314.27)</f>
        <v>314.27</v>
      </c>
    </row>
    <row r="904">
      <c r="A904" s="3">
        <f>IFERROR(__xludf.DUMMYFUNCTION("""COMPUTED_VALUE"""),40192.666666666664)</f>
        <v>40192.66667</v>
      </c>
      <c r="B904" s="2">
        <f>IFERROR(__xludf.DUMMYFUNCTION("""COMPUTED_VALUE"""),313.68)</f>
        <v>313.68</v>
      </c>
    </row>
    <row r="905">
      <c r="A905" s="3">
        <f>IFERROR(__xludf.DUMMYFUNCTION("""COMPUTED_VALUE"""),40193.666666666664)</f>
        <v>40193.66667</v>
      </c>
      <c r="B905" s="2">
        <f>IFERROR(__xludf.DUMMYFUNCTION("""COMPUTED_VALUE"""),310.64)</f>
        <v>310.64</v>
      </c>
    </row>
    <row r="906">
      <c r="A906" s="3">
        <f>IFERROR(__xludf.DUMMYFUNCTION("""COMPUTED_VALUE"""),40197.666666666664)</f>
        <v>40197.66667</v>
      </c>
      <c r="B906" s="2">
        <f>IFERROR(__xludf.DUMMYFUNCTION("""COMPUTED_VALUE"""),313.5)</f>
        <v>313.5</v>
      </c>
    </row>
    <row r="907">
      <c r="A907" s="3">
        <f>IFERROR(__xludf.DUMMYFUNCTION("""COMPUTED_VALUE"""),40198.666666666664)</f>
        <v>40198.66667</v>
      </c>
      <c r="B907" s="2">
        <f>IFERROR(__xludf.DUMMYFUNCTION("""COMPUTED_VALUE"""),308.2)</f>
        <v>308.2</v>
      </c>
    </row>
    <row r="908">
      <c r="A908" s="3">
        <f>IFERROR(__xludf.DUMMYFUNCTION("""COMPUTED_VALUE"""),40199.666666666664)</f>
        <v>40199.66667</v>
      </c>
      <c r="B908" s="2">
        <f>IFERROR(__xludf.DUMMYFUNCTION("""COMPUTED_VALUE"""),306.77)</f>
        <v>306.77</v>
      </c>
    </row>
    <row r="909">
      <c r="A909" s="3">
        <f>IFERROR(__xludf.DUMMYFUNCTION("""COMPUTED_VALUE"""),40200.666666666664)</f>
        <v>40200.66667</v>
      </c>
      <c r="B909" s="2">
        <f>IFERROR(__xludf.DUMMYFUNCTION("""COMPUTED_VALUE"""),297.67)</f>
        <v>297.67</v>
      </c>
    </row>
    <row r="910">
      <c r="A910" s="3">
        <f>IFERROR(__xludf.DUMMYFUNCTION("""COMPUTED_VALUE"""),40203.666666666664)</f>
        <v>40203.66667</v>
      </c>
      <c r="B910" s="2">
        <f>IFERROR(__xludf.DUMMYFUNCTION("""COMPUTED_VALUE"""),298.69)</f>
        <v>298.69</v>
      </c>
    </row>
    <row r="911">
      <c r="A911" s="3">
        <f>IFERROR(__xludf.DUMMYFUNCTION("""COMPUTED_VALUE"""),40204.666666666664)</f>
        <v>40204.66667</v>
      </c>
      <c r="B911" s="2">
        <f>IFERROR(__xludf.DUMMYFUNCTION("""COMPUTED_VALUE"""),297.15)</f>
        <v>297.15</v>
      </c>
    </row>
    <row r="912">
      <c r="A912" s="3">
        <f>IFERROR(__xludf.DUMMYFUNCTION("""COMPUTED_VALUE"""),40205.666666666664)</f>
        <v>40205.66667</v>
      </c>
      <c r="B912" s="2">
        <f>IFERROR(__xludf.DUMMYFUNCTION("""COMPUTED_VALUE"""),296.74)</f>
        <v>296.74</v>
      </c>
    </row>
    <row r="913">
      <c r="A913" s="3">
        <f>IFERROR(__xludf.DUMMYFUNCTION("""COMPUTED_VALUE"""),40206.666666666664)</f>
        <v>40206.66667</v>
      </c>
      <c r="B913" s="2">
        <f>IFERROR(__xludf.DUMMYFUNCTION("""COMPUTED_VALUE"""),289.37)</f>
        <v>289.37</v>
      </c>
    </row>
    <row r="914">
      <c r="A914" s="3">
        <f>IFERROR(__xludf.DUMMYFUNCTION("""COMPUTED_VALUE"""),40207.666666666664)</f>
        <v>40207.66667</v>
      </c>
      <c r="B914" s="2">
        <f>IFERROR(__xludf.DUMMYFUNCTION("""COMPUTED_VALUE"""),284.53)</f>
        <v>284.53</v>
      </c>
    </row>
    <row r="915">
      <c r="A915" s="3">
        <f>IFERROR(__xludf.DUMMYFUNCTION("""COMPUTED_VALUE"""),40210.666666666664)</f>
        <v>40210.66667</v>
      </c>
      <c r="B915" s="2">
        <f>IFERROR(__xludf.DUMMYFUNCTION("""COMPUTED_VALUE"""),289.5)</f>
        <v>289.5</v>
      </c>
    </row>
    <row r="916">
      <c r="A916" s="3">
        <f>IFERROR(__xludf.DUMMYFUNCTION("""COMPUTED_VALUE"""),40211.666666666664)</f>
        <v>40211.66667</v>
      </c>
      <c r="B916" s="2">
        <f>IFERROR(__xludf.DUMMYFUNCTION("""COMPUTED_VALUE"""),292.31)</f>
        <v>292.31</v>
      </c>
    </row>
    <row r="917">
      <c r="A917" s="3">
        <f>IFERROR(__xludf.DUMMYFUNCTION("""COMPUTED_VALUE"""),40212.666666666664)</f>
        <v>40212.66667</v>
      </c>
      <c r="B917" s="2">
        <f>IFERROR(__xludf.DUMMYFUNCTION("""COMPUTED_VALUE"""),291.79)</f>
        <v>291.79</v>
      </c>
    </row>
    <row r="918">
      <c r="A918" s="3">
        <f>IFERROR(__xludf.DUMMYFUNCTION("""COMPUTED_VALUE"""),40213.666666666664)</f>
        <v>40213.66667</v>
      </c>
      <c r="B918" s="2">
        <f>IFERROR(__xludf.DUMMYFUNCTION("""COMPUTED_VALUE"""),281.07)</f>
        <v>281.07</v>
      </c>
    </row>
    <row r="919">
      <c r="A919" s="3">
        <f>IFERROR(__xludf.DUMMYFUNCTION("""COMPUTED_VALUE"""),40214.666666666664)</f>
        <v>40214.66667</v>
      </c>
      <c r="B919" s="2">
        <f>IFERROR(__xludf.DUMMYFUNCTION("""COMPUTED_VALUE"""),280.78)</f>
        <v>280.78</v>
      </c>
    </row>
    <row r="920">
      <c r="A920" s="3">
        <f>IFERROR(__xludf.DUMMYFUNCTION("""COMPUTED_VALUE"""),40217.666666666664)</f>
        <v>40217.66667</v>
      </c>
      <c r="B920" s="2">
        <f>IFERROR(__xludf.DUMMYFUNCTION("""COMPUTED_VALUE"""),281.66)</f>
        <v>281.66</v>
      </c>
    </row>
    <row r="921">
      <c r="A921" s="3">
        <f>IFERROR(__xludf.DUMMYFUNCTION("""COMPUTED_VALUE"""),40218.666666666664)</f>
        <v>40218.66667</v>
      </c>
      <c r="B921" s="2">
        <f>IFERROR(__xludf.DUMMYFUNCTION("""COMPUTED_VALUE"""),284.39)</f>
        <v>284.39</v>
      </c>
    </row>
    <row r="922">
      <c r="A922" s="3">
        <f>IFERROR(__xludf.DUMMYFUNCTION("""COMPUTED_VALUE"""),40219.666666666664)</f>
        <v>40219.66667</v>
      </c>
      <c r="B922" s="2">
        <f>IFERROR(__xludf.DUMMYFUNCTION("""COMPUTED_VALUE"""),283.25)</f>
        <v>283.25</v>
      </c>
    </row>
    <row r="923">
      <c r="A923" s="3">
        <f>IFERROR(__xludf.DUMMYFUNCTION("""COMPUTED_VALUE"""),40220.666666666664)</f>
        <v>40220.66667</v>
      </c>
      <c r="B923" s="2">
        <f>IFERROR(__xludf.DUMMYFUNCTION("""COMPUTED_VALUE"""),288.83)</f>
        <v>288.83</v>
      </c>
    </row>
    <row r="924">
      <c r="A924" s="3">
        <f>IFERROR(__xludf.DUMMYFUNCTION("""COMPUTED_VALUE"""),40221.666666666664)</f>
        <v>40221.66667</v>
      </c>
      <c r="B924" s="2">
        <f>IFERROR(__xludf.DUMMYFUNCTION("""COMPUTED_VALUE"""),291.84)</f>
        <v>291.84</v>
      </c>
    </row>
    <row r="925">
      <c r="A925" s="3">
        <f>IFERROR(__xludf.DUMMYFUNCTION("""COMPUTED_VALUE"""),40225.666666666664)</f>
        <v>40225.66667</v>
      </c>
      <c r="B925" s="2">
        <f>IFERROR(__xludf.DUMMYFUNCTION("""COMPUTED_VALUE"""),296.37)</f>
        <v>296.37</v>
      </c>
    </row>
    <row r="926">
      <c r="A926" s="3">
        <f>IFERROR(__xludf.DUMMYFUNCTION("""COMPUTED_VALUE"""),40226.666666666664)</f>
        <v>40226.66667</v>
      </c>
      <c r="B926" s="2">
        <f>IFERROR(__xludf.DUMMYFUNCTION("""COMPUTED_VALUE"""),297.03)</f>
        <v>297.03</v>
      </c>
    </row>
    <row r="927">
      <c r="A927" s="3">
        <f>IFERROR(__xludf.DUMMYFUNCTION("""COMPUTED_VALUE"""),40227.666666666664)</f>
        <v>40227.66667</v>
      </c>
      <c r="B927" s="2">
        <f>IFERROR(__xludf.DUMMYFUNCTION("""COMPUTED_VALUE"""),300.04)</f>
        <v>300.04</v>
      </c>
    </row>
    <row r="928">
      <c r="A928" s="3">
        <f>IFERROR(__xludf.DUMMYFUNCTION("""COMPUTED_VALUE"""),40228.666666666664)</f>
        <v>40228.66667</v>
      </c>
      <c r="B928" s="2">
        <f>IFERROR(__xludf.DUMMYFUNCTION("""COMPUTED_VALUE"""),302.93)</f>
        <v>302.93</v>
      </c>
    </row>
    <row r="929">
      <c r="A929" s="3">
        <f>IFERROR(__xludf.DUMMYFUNCTION("""COMPUTED_VALUE"""),40231.666666666664)</f>
        <v>40231.66667</v>
      </c>
      <c r="B929" s="2">
        <f>IFERROR(__xludf.DUMMYFUNCTION("""COMPUTED_VALUE"""),302.13)</f>
        <v>302.13</v>
      </c>
    </row>
    <row r="930">
      <c r="A930" s="3">
        <f>IFERROR(__xludf.DUMMYFUNCTION("""COMPUTED_VALUE"""),40232.666666666664)</f>
        <v>40232.66667</v>
      </c>
      <c r="B930" s="2">
        <f>IFERROR(__xludf.DUMMYFUNCTION("""COMPUTED_VALUE"""),293.89)</f>
        <v>293.89</v>
      </c>
    </row>
    <row r="931">
      <c r="A931" s="3">
        <f>IFERROR(__xludf.DUMMYFUNCTION("""COMPUTED_VALUE"""),40233.666666666664)</f>
        <v>40233.66667</v>
      </c>
      <c r="B931" s="2">
        <f>IFERROR(__xludf.DUMMYFUNCTION("""COMPUTED_VALUE"""),295.89)</f>
        <v>295.89</v>
      </c>
    </row>
    <row r="932">
      <c r="A932" s="3">
        <f>IFERROR(__xludf.DUMMYFUNCTION("""COMPUTED_VALUE"""),40234.666666666664)</f>
        <v>40234.66667</v>
      </c>
      <c r="B932" s="2">
        <f>IFERROR(__xludf.DUMMYFUNCTION("""COMPUTED_VALUE"""),294.58)</f>
        <v>294.58</v>
      </c>
    </row>
    <row r="933">
      <c r="A933" s="3">
        <f>IFERROR(__xludf.DUMMYFUNCTION("""COMPUTED_VALUE"""),40235.666666666664)</f>
        <v>40235.66667</v>
      </c>
      <c r="B933" s="2">
        <f>IFERROR(__xludf.DUMMYFUNCTION("""COMPUTED_VALUE"""),295.31)</f>
        <v>295.31</v>
      </c>
    </row>
    <row r="934">
      <c r="A934" s="3">
        <f>IFERROR(__xludf.DUMMYFUNCTION("""COMPUTED_VALUE"""),40238.666666666664)</f>
        <v>40238.66667</v>
      </c>
      <c r="B934" s="2">
        <f>IFERROR(__xludf.DUMMYFUNCTION("""COMPUTED_VALUE"""),299.21)</f>
        <v>299.21</v>
      </c>
    </row>
    <row r="935">
      <c r="A935" s="3">
        <f>IFERROR(__xludf.DUMMYFUNCTION("""COMPUTED_VALUE"""),40239.666666666664)</f>
        <v>40239.66667</v>
      </c>
      <c r="B935" s="2">
        <f>IFERROR(__xludf.DUMMYFUNCTION("""COMPUTED_VALUE"""),302.22)</f>
        <v>302.22</v>
      </c>
    </row>
    <row r="936">
      <c r="A936" s="3">
        <f>IFERROR(__xludf.DUMMYFUNCTION("""COMPUTED_VALUE"""),40240.666666666664)</f>
        <v>40240.66667</v>
      </c>
      <c r="B936" s="2">
        <f>IFERROR(__xludf.DUMMYFUNCTION("""COMPUTED_VALUE"""),304.8)</f>
        <v>304.8</v>
      </c>
    </row>
    <row r="937">
      <c r="A937" s="3">
        <f>IFERROR(__xludf.DUMMYFUNCTION("""COMPUTED_VALUE"""),40241.666666666664)</f>
        <v>40241.66667</v>
      </c>
      <c r="B937" s="2">
        <f>IFERROR(__xludf.DUMMYFUNCTION("""COMPUTED_VALUE"""),304.1)</f>
        <v>304.1</v>
      </c>
    </row>
    <row r="938">
      <c r="A938" s="3">
        <f>IFERROR(__xludf.DUMMYFUNCTION("""COMPUTED_VALUE"""),40242.666666666664)</f>
        <v>40242.66667</v>
      </c>
      <c r="B938" s="2">
        <f>IFERROR(__xludf.DUMMYFUNCTION("""COMPUTED_VALUE"""),306.6)</f>
        <v>306.6</v>
      </c>
    </row>
    <row r="939">
      <c r="A939" s="3">
        <f>IFERROR(__xludf.DUMMYFUNCTION("""COMPUTED_VALUE"""),40245.666666666664)</f>
        <v>40245.66667</v>
      </c>
      <c r="B939" s="2">
        <f>IFERROR(__xludf.DUMMYFUNCTION("""COMPUTED_VALUE"""),309.06)</f>
        <v>309.06</v>
      </c>
    </row>
    <row r="940">
      <c r="A940" s="3">
        <f>IFERROR(__xludf.DUMMYFUNCTION("""COMPUTED_VALUE"""),40246.666666666664)</f>
        <v>40246.66667</v>
      </c>
      <c r="B940" s="2">
        <f>IFERROR(__xludf.DUMMYFUNCTION("""COMPUTED_VALUE"""),312.69)</f>
        <v>312.69</v>
      </c>
    </row>
    <row r="941">
      <c r="A941" s="3">
        <f>IFERROR(__xludf.DUMMYFUNCTION("""COMPUTED_VALUE"""),40247.666666666664)</f>
        <v>40247.66667</v>
      </c>
      <c r="B941" s="2">
        <f>IFERROR(__xludf.DUMMYFUNCTION("""COMPUTED_VALUE"""),313.49)</f>
        <v>313.49</v>
      </c>
    </row>
    <row r="942">
      <c r="A942" s="3">
        <f>IFERROR(__xludf.DUMMYFUNCTION("""COMPUTED_VALUE"""),40248.666666666664)</f>
        <v>40248.66667</v>
      </c>
      <c r="B942" s="2">
        <f>IFERROR(__xludf.DUMMYFUNCTION("""COMPUTED_VALUE"""),315.78)</f>
        <v>315.78</v>
      </c>
    </row>
    <row r="943">
      <c r="A943" s="3">
        <f>IFERROR(__xludf.DUMMYFUNCTION("""COMPUTED_VALUE"""),40249.666666666664)</f>
        <v>40249.66667</v>
      </c>
      <c r="B943" s="2">
        <f>IFERROR(__xludf.DUMMYFUNCTION("""COMPUTED_VALUE"""),313.94)</f>
        <v>313.94</v>
      </c>
    </row>
    <row r="944">
      <c r="A944" s="3">
        <f>IFERROR(__xludf.DUMMYFUNCTION("""COMPUTED_VALUE"""),40252.666666666664)</f>
        <v>40252.66667</v>
      </c>
      <c r="B944" s="2">
        <f>IFERROR(__xludf.DUMMYFUNCTION("""COMPUTED_VALUE"""),313.44)</f>
        <v>313.44</v>
      </c>
    </row>
    <row r="945">
      <c r="A945" s="3">
        <f>IFERROR(__xludf.DUMMYFUNCTION("""COMPUTED_VALUE"""),40253.666666666664)</f>
        <v>40253.66667</v>
      </c>
      <c r="B945" s="2">
        <f>IFERROR(__xludf.DUMMYFUNCTION("""COMPUTED_VALUE"""),316.2)</f>
        <v>316.2</v>
      </c>
    </row>
    <row r="946">
      <c r="A946" s="3">
        <f>IFERROR(__xludf.DUMMYFUNCTION("""COMPUTED_VALUE"""),40254.666666666664)</f>
        <v>40254.66667</v>
      </c>
      <c r="B946" s="2">
        <f>IFERROR(__xludf.DUMMYFUNCTION("""COMPUTED_VALUE"""),319.89)</f>
        <v>319.89</v>
      </c>
    </row>
    <row r="947">
      <c r="A947" s="3">
        <f>IFERROR(__xludf.DUMMYFUNCTION("""COMPUTED_VALUE"""),40255.666666666664)</f>
        <v>40255.66667</v>
      </c>
      <c r="B947" s="2">
        <f>IFERROR(__xludf.DUMMYFUNCTION("""COMPUTED_VALUE"""),319.89)</f>
        <v>319.89</v>
      </c>
    </row>
    <row r="948">
      <c r="A948" s="3">
        <f>IFERROR(__xludf.DUMMYFUNCTION("""COMPUTED_VALUE"""),40256.666666666664)</f>
        <v>40256.66667</v>
      </c>
      <c r="B948" s="2">
        <f>IFERROR(__xludf.DUMMYFUNCTION("""COMPUTED_VALUE"""),314.35)</f>
        <v>314.35</v>
      </c>
    </row>
    <row r="949">
      <c r="A949" s="3">
        <f>IFERROR(__xludf.DUMMYFUNCTION("""COMPUTED_VALUE"""),40259.666666666664)</f>
        <v>40259.66667</v>
      </c>
      <c r="B949" s="2">
        <f>IFERROR(__xludf.DUMMYFUNCTION("""COMPUTED_VALUE"""),317.25)</f>
        <v>317.25</v>
      </c>
    </row>
    <row r="950">
      <c r="A950" s="3">
        <f>IFERROR(__xludf.DUMMYFUNCTION("""COMPUTED_VALUE"""),40260.666666666664)</f>
        <v>40260.66667</v>
      </c>
      <c r="B950" s="2">
        <f>IFERROR(__xludf.DUMMYFUNCTION("""COMPUTED_VALUE"""),320.69)</f>
        <v>320.69</v>
      </c>
    </row>
    <row r="951">
      <c r="A951" s="3">
        <f>IFERROR(__xludf.DUMMYFUNCTION("""COMPUTED_VALUE"""),40261.666666666664)</f>
        <v>40261.66667</v>
      </c>
      <c r="B951" s="2">
        <f>IFERROR(__xludf.DUMMYFUNCTION("""COMPUTED_VALUE"""),317.24)</f>
        <v>317.24</v>
      </c>
    </row>
    <row r="952">
      <c r="A952" s="3">
        <f>IFERROR(__xludf.DUMMYFUNCTION("""COMPUTED_VALUE"""),40262.666666666664)</f>
        <v>40262.66667</v>
      </c>
      <c r="B952" s="2">
        <f>IFERROR(__xludf.DUMMYFUNCTION("""COMPUTED_VALUE"""),313.39)</f>
        <v>313.39</v>
      </c>
    </row>
    <row r="953">
      <c r="A953" s="3">
        <f>IFERROR(__xludf.DUMMYFUNCTION("""COMPUTED_VALUE"""),40263.666666666664)</f>
        <v>40263.66667</v>
      </c>
      <c r="B953" s="2">
        <f>IFERROR(__xludf.DUMMYFUNCTION("""COMPUTED_VALUE"""),314.39)</f>
        <v>314.39</v>
      </c>
    </row>
    <row r="954">
      <c r="A954" s="3">
        <f>IFERROR(__xludf.DUMMYFUNCTION("""COMPUTED_VALUE"""),40266.666666666664)</f>
        <v>40266.66667</v>
      </c>
      <c r="B954" s="2">
        <f>IFERROR(__xludf.DUMMYFUNCTION("""COMPUTED_VALUE"""),315.85)</f>
        <v>315.85</v>
      </c>
    </row>
    <row r="955">
      <c r="A955" s="3">
        <f>IFERROR(__xludf.DUMMYFUNCTION("""COMPUTED_VALUE"""),40267.666666666664)</f>
        <v>40267.66667</v>
      </c>
      <c r="B955" s="2">
        <f>IFERROR(__xludf.DUMMYFUNCTION("""COMPUTED_VALUE"""),316.58)</f>
        <v>316.58</v>
      </c>
    </row>
    <row r="956">
      <c r="A956" s="3">
        <f>IFERROR(__xludf.DUMMYFUNCTION("""COMPUTED_VALUE"""),40268.666666666664)</f>
        <v>40268.66667</v>
      </c>
      <c r="B956" s="2">
        <f>IFERROR(__xludf.DUMMYFUNCTION("""COMPUTED_VALUE"""),315.89)</f>
        <v>315.89</v>
      </c>
    </row>
    <row r="957">
      <c r="A957" s="3">
        <f>IFERROR(__xludf.DUMMYFUNCTION("""COMPUTED_VALUE"""),40269.666666666664)</f>
        <v>40269.66667</v>
      </c>
      <c r="B957" s="2">
        <f>IFERROR(__xludf.DUMMYFUNCTION("""COMPUTED_VALUE"""),318.7)</f>
        <v>318.7</v>
      </c>
    </row>
    <row r="958">
      <c r="A958" s="3">
        <f>IFERROR(__xludf.DUMMYFUNCTION("""COMPUTED_VALUE"""),40273.666666666664)</f>
        <v>40273.66667</v>
      </c>
      <c r="B958" s="2">
        <f>IFERROR(__xludf.DUMMYFUNCTION("""COMPUTED_VALUE"""),323.56)</f>
        <v>323.56</v>
      </c>
    </row>
    <row r="959">
      <c r="A959" s="3">
        <f>IFERROR(__xludf.DUMMYFUNCTION("""COMPUTED_VALUE"""),40274.666666666664)</f>
        <v>40274.66667</v>
      </c>
      <c r="B959" s="2">
        <f>IFERROR(__xludf.DUMMYFUNCTION("""COMPUTED_VALUE"""),324.09)</f>
        <v>324.09</v>
      </c>
    </row>
    <row r="960">
      <c r="A960" s="3">
        <f>IFERROR(__xludf.DUMMYFUNCTION("""COMPUTED_VALUE"""),40275.666666666664)</f>
        <v>40275.66667</v>
      </c>
      <c r="B960" s="2">
        <f>IFERROR(__xludf.DUMMYFUNCTION("""COMPUTED_VALUE"""),321.63)</f>
        <v>321.63</v>
      </c>
    </row>
    <row r="961">
      <c r="A961" s="3">
        <f>IFERROR(__xludf.DUMMYFUNCTION("""COMPUTED_VALUE"""),40276.666666666664)</f>
        <v>40276.66667</v>
      </c>
      <c r="B961" s="2">
        <f>IFERROR(__xludf.DUMMYFUNCTION("""COMPUTED_VALUE"""),322.6)</f>
        <v>322.6</v>
      </c>
    </row>
    <row r="962">
      <c r="A962" s="3">
        <f>IFERROR(__xludf.DUMMYFUNCTION("""COMPUTED_VALUE"""),40277.666666666664)</f>
        <v>40277.66667</v>
      </c>
      <c r="B962" s="2">
        <f>IFERROR(__xludf.DUMMYFUNCTION("""COMPUTED_VALUE"""),325.12)</f>
        <v>325.12</v>
      </c>
    </row>
    <row r="963">
      <c r="A963" s="3">
        <f>IFERROR(__xludf.DUMMYFUNCTION("""COMPUTED_VALUE"""),40280.666666666664)</f>
        <v>40280.66667</v>
      </c>
      <c r="B963" s="2">
        <f>IFERROR(__xludf.DUMMYFUNCTION("""COMPUTED_VALUE"""),326.12)</f>
        <v>326.12</v>
      </c>
    </row>
    <row r="964">
      <c r="A964" s="3">
        <f>IFERROR(__xludf.DUMMYFUNCTION("""COMPUTED_VALUE"""),40281.666666666664)</f>
        <v>40281.66667</v>
      </c>
      <c r="B964" s="2">
        <f>IFERROR(__xludf.DUMMYFUNCTION("""COMPUTED_VALUE"""),325.59)</f>
        <v>325.59</v>
      </c>
    </row>
    <row r="965">
      <c r="A965" s="3">
        <f>IFERROR(__xludf.DUMMYFUNCTION("""COMPUTED_VALUE"""),40282.666666666664)</f>
        <v>40282.66667</v>
      </c>
      <c r="B965" s="2">
        <f>IFERROR(__xludf.DUMMYFUNCTION("""COMPUTED_VALUE"""),331.15)</f>
        <v>331.15</v>
      </c>
    </row>
    <row r="966">
      <c r="A966" s="3">
        <f>IFERROR(__xludf.DUMMYFUNCTION("""COMPUTED_VALUE"""),40283.666666666664)</f>
        <v>40283.66667</v>
      </c>
      <c r="B966" s="2">
        <f>IFERROR(__xludf.DUMMYFUNCTION("""COMPUTED_VALUE"""),330.21)</f>
        <v>330.21</v>
      </c>
    </row>
    <row r="967">
      <c r="A967" s="3">
        <f>IFERROR(__xludf.DUMMYFUNCTION("""COMPUTED_VALUE"""),40284.666666666664)</f>
        <v>40284.66667</v>
      </c>
      <c r="B967" s="2">
        <f>IFERROR(__xludf.DUMMYFUNCTION("""COMPUTED_VALUE"""),325.02)</f>
        <v>325.02</v>
      </c>
    </row>
    <row r="968">
      <c r="A968" s="3">
        <f>IFERROR(__xludf.DUMMYFUNCTION("""COMPUTED_VALUE"""),40287.666666666664)</f>
        <v>40287.66667</v>
      </c>
      <c r="B968" s="2">
        <f>IFERROR(__xludf.DUMMYFUNCTION("""COMPUTED_VALUE"""),324.3)</f>
        <v>324.3</v>
      </c>
    </row>
    <row r="969">
      <c r="A969" s="3">
        <f>IFERROR(__xludf.DUMMYFUNCTION("""COMPUTED_VALUE"""),40288.666666666664)</f>
        <v>40288.66667</v>
      </c>
      <c r="B969" s="2">
        <f>IFERROR(__xludf.DUMMYFUNCTION("""COMPUTED_VALUE"""),327.66)</f>
        <v>327.66</v>
      </c>
    </row>
    <row r="970">
      <c r="A970" s="3">
        <f>IFERROR(__xludf.DUMMYFUNCTION("""COMPUTED_VALUE"""),40289.666666666664)</f>
        <v>40289.66667</v>
      </c>
      <c r="B970" s="2">
        <f>IFERROR(__xludf.DUMMYFUNCTION("""COMPUTED_VALUE"""),326.17)</f>
        <v>326.17</v>
      </c>
    </row>
    <row r="971">
      <c r="A971" s="3">
        <f>IFERROR(__xludf.DUMMYFUNCTION("""COMPUTED_VALUE"""),40290.666666666664)</f>
        <v>40290.66667</v>
      </c>
      <c r="B971" s="2">
        <f>IFERROR(__xludf.DUMMYFUNCTION("""COMPUTED_VALUE"""),327.57)</f>
        <v>327.57</v>
      </c>
    </row>
    <row r="972">
      <c r="A972" s="3">
        <f>IFERROR(__xludf.DUMMYFUNCTION("""COMPUTED_VALUE"""),40291.666666666664)</f>
        <v>40291.66667</v>
      </c>
      <c r="B972" s="2">
        <f>IFERROR(__xludf.DUMMYFUNCTION("""COMPUTED_VALUE"""),327.94)</f>
        <v>327.94</v>
      </c>
    </row>
    <row r="973">
      <c r="A973" s="3">
        <f>IFERROR(__xludf.DUMMYFUNCTION("""COMPUTED_VALUE"""),40294.666666666664)</f>
        <v>40294.66667</v>
      </c>
      <c r="B973" s="2">
        <f>IFERROR(__xludf.DUMMYFUNCTION("""COMPUTED_VALUE"""),326.47)</f>
        <v>326.47</v>
      </c>
    </row>
    <row r="974">
      <c r="A974" s="3">
        <f>IFERROR(__xludf.DUMMYFUNCTION("""COMPUTED_VALUE"""),40295.666666666664)</f>
        <v>40295.66667</v>
      </c>
      <c r="B974" s="2">
        <f>IFERROR(__xludf.DUMMYFUNCTION("""COMPUTED_VALUE"""),321.17)</f>
        <v>321.17</v>
      </c>
    </row>
    <row r="975">
      <c r="A975" s="3">
        <f>IFERROR(__xludf.DUMMYFUNCTION("""COMPUTED_VALUE"""),40296.666666666664)</f>
        <v>40296.66667</v>
      </c>
      <c r="B975" s="2">
        <f>IFERROR(__xludf.DUMMYFUNCTION("""COMPUTED_VALUE"""),323.73)</f>
        <v>323.73</v>
      </c>
    </row>
    <row r="976">
      <c r="A976" s="3">
        <f>IFERROR(__xludf.DUMMYFUNCTION("""COMPUTED_VALUE"""),40297.666666666664)</f>
        <v>40297.66667</v>
      </c>
      <c r="B976" s="2">
        <f>IFERROR(__xludf.DUMMYFUNCTION("""COMPUTED_VALUE"""),331.28)</f>
        <v>331.28</v>
      </c>
    </row>
    <row r="977">
      <c r="A977" s="3">
        <f>IFERROR(__xludf.DUMMYFUNCTION("""COMPUTED_VALUE"""),40298.666666666664)</f>
        <v>40298.66667</v>
      </c>
      <c r="B977" s="2">
        <f>IFERROR(__xludf.DUMMYFUNCTION("""COMPUTED_VALUE"""),325.64)</f>
        <v>325.64</v>
      </c>
    </row>
    <row r="978">
      <c r="A978" s="3">
        <f>IFERROR(__xludf.DUMMYFUNCTION("""COMPUTED_VALUE"""),40301.666666666664)</f>
        <v>40301.66667</v>
      </c>
      <c r="B978" s="2">
        <f>IFERROR(__xludf.DUMMYFUNCTION("""COMPUTED_VALUE"""),331.15)</f>
        <v>331.15</v>
      </c>
    </row>
    <row r="979">
      <c r="A979" s="3">
        <f>IFERROR(__xludf.DUMMYFUNCTION("""COMPUTED_VALUE"""),40302.666666666664)</f>
        <v>40302.66667</v>
      </c>
      <c r="B979" s="2">
        <f>IFERROR(__xludf.DUMMYFUNCTION("""COMPUTED_VALUE"""),320.25)</f>
        <v>320.25</v>
      </c>
    </row>
    <row r="980">
      <c r="A980" s="3">
        <f>IFERROR(__xludf.DUMMYFUNCTION("""COMPUTED_VALUE"""),40303.666666666664)</f>
        <v>40303.66667</v>
      </c>
      <c r="B980" s="2">
        <f>IFERROR(__xludf.DUMMYFUNCTION("""COMPUTED_VALUE"""),317.54)</f>
        <v>317.54</v>
      </c>
    </row>
    <row r="981">
      <c r="A981" s="3">
        <f>IFERROR(__xludf.DUMMYFUNCTION("""COMPUTED_VALUE"""),40304.666666666664)</f>
        <v>40304.66667</v>
      </c>
      <c r="B981" s="2">
        <f>IFERROR(__xludf.DUMMYFUNCTION("""COMPUTED_VALUE"""),305.44)</f>
        <v>305.44</v>
      </c>
    </row>
    <row r="982">
      <c r="A982" s="3">
        <f>IFERROR(__xludf.DUMMYFUNCTION("""COMPUTED_VALUE"""),40305.666666666664)</f>
        <v>40305.66667</v>
      </c>
      <c r="B982" s="2">
        <f>IFERROR(__xludf.DUMMYFUNCTION("""COMPUTED_VALUE"""),294.65)</f>
        <v>294.65</v>
      </c>
    </row>
    <row r="983">
      <c r="A983" s="3">
        <f>IFERROR(__xludf.DUMMYFUNCTION("""COMPUTED_VALUE"""),40308.666666666664)</f>
        <v>40308.66667</v>
      </c>
      <c r="B983" s="2">
        <f>IFERROR(__xludf.DUMMYFUNCTION("""COMPUTED_VALUE"""),308.73)</f>
        <v>308.73</v>
      </c>
    </row>
    <row r="984">
      <c r="A984" s="3">
        <f>IFERROR(__xludf.DUMMYFUNCTION("""COMPUTED_VALUE"""),40309.666666666664)</f>
        <v>40309.66667</v>
      </c>
      <c r="B984" s="2">
        <f>IFERROR(__xludf.DUMMYFUNCTION("""COMPUTED_VALUE"""),310.95)</f>
        <v>310.95</v>
      </c>
    </row>
    <row r="985">
      <c r="A985" s="3">
        <f>IFERROR(__xludf.DUMMYFUNCTION("""COMPUTED_VALUE"""),40310.666666666664)</f>
        <v>40310.66667</v>
      </c>
      <c r="B985" s="2">
        <f>IFERROR(__xludf.DUMMYFUNCTION("""COMPUTED_VALUE"""),319.95)</f>
        <v>319.95</v>
      </c>
    </row>
    <row r="986">
      <c r="A986" s="3">
        <f>IFERROR(__xludf.DUMMYFUNCTION("""COMPUTED_VALUE"""),40311.666666666664)</f>
        <v>40311.66667</v>
      </c>
      <c r="B986" s="2">
        <f>IFERROR(__xludf.DUMMYFUNCTION("""COMPUTED_VALUE"""),317.59)</f>
        <v>317.59</v>
      </c>
    </row>
    <row r="987">
      <c r="A987" s="3">
        <f>IFERROR(__xludf.DUMMYFUNCTION("""COMPUTED_VALUE"""),40312.666666666664)</f>
        <v>40312.66667</v>
      </c>
      <c r="B987" s="2">
        <f>IFERROR(__xludf.DUMMYFUNCTION("""COMPUTED_VALUE"""),311.66)</f>
        <v>311.66</v>
      </c>
    </row>
    <row r="988">
      <c r="A988" s="3">
        <f>IFERROR(__xludf.DUMMYFUNCTION("""COMPUTED_VALUE"""),40315.666666666664)</f>
        <v>40315.66667</v>
      </c>
      <c r="B988" s="2">
        <f>IFERROR(__xludf.DUMMYFUNCTION("""COMPUTED_VALUE"""),314.39)</f>
        <v>314.39</v>
      </c>
    </row>
    <row r="989">
      <c r="A989" s="3">
        <f>IFERROR(__xludf.DUMMYFUNCTION("""COMPUTED_VALUE"""),40316.666666666664)</f>
        <v>40316.66667</v>
      </c>
      <c r="B989" s="2">
        <f>IFERROR(__xludf.DUMMYFUNCTION("""COMPUTED_VALUE"""),309.99)</f>
        <v>309.99</v>
      </c>
    </row>
    <row r="990">
      <c r="A990" s="3">
        <f>IFERROR(__xludf.DUMMYFUNCTION("""COMPUTED_VALUE"""),40317.666666666664)</f>
        <v>40317.66667</v>
      </c>
      <c r="B990" s="2">
        <f>IFERROR(__xludf.DUMMYFUNCTION("""COMPUTED_VALUE"""),308.16)</f>
        <v>308.16</v>
      </c>
    </row>
    <row r="991">
      <c r="A991" s="3">
        <f>IFERROR(__xludf.DUMMYFUNCTION("""COMPUTED_VALUE"""),40318.666666666664)</f>
        <v>40318.66667</v>
      </c>
      <c r="B991" s="2">
        <f>IFERROR(__xludf.DUMMYFUNCTION("""COMPUTED_VALUE"""),294.91)</f>
        <v>294.91</v>
      </c>
    </row>
    <row r="992">
      <c r="A992" s="3">
        <f>IFERROR(__xludf.DUMMYFUNCTION("""COMPUTED_VALUE"""),40319.666666666664)</f>
        <v>40319.66667</v>
      </c>
      <c r="B992" s="2">
        <f>IFERROR(__xludf.DUMMYFUNCTION("""COMPUTED_VALUE"""),300.01)</f>
        <v>300.01</v>
      </c>
    </row>
    <row r="993">
      <c r="A993" s="3">
        <f>IFERROR(__xludf.DUMMYFUNCTION("""COMPUTED_VALUE"""),40322.666666666664)</f>
        <v>40322.66667</v>
      </c>
      <c r="B993" s="2">
        <f>IFERROR(__xludf.DUMMYFUNCTION("""COMPUTED_VALUE"""),298.99)</f>
        <v>298.99</v>
      </c>
    </row>
    <row r="994">
      <c r="A994" s="3">
        <f>IFERROR(__xludf.DUMMYFUNCTION("""COMPUTED_VALUE"""),40323.666666666664)</f>
        <v>40323.66667</v>
      </c>
      <c r="B994" s="2">
        <f>IFERROR(__xludf.DUMMYFUNCTION("""COMPUTED_VALUE"""),300.17)</f>
        <v>300.17</v>
      </c>
    </row>
    <row r="995">
      <c r="A995" s="3">
        <f>IFERROR(__xludf.DUMMYFUNCTION("""COMPUTED_VALUE"""),40324.666666666664)</f>
        <v>40324.66667</v>
      </c>
      <c r="B995" s="2">
        <f>IFERROR(__xludf.DUMMYFUNCTION("""COMPUTED_VALUE"""),298.7)</f>
        <v>298.7</v>
      </c>
    </row>
    <row r="996">
      <c r="A996" s="3">
        <f>IFERROR(__xludf.DUMMYFUNCTION("""COMPUTED_VALUE"""),40325.666666666664)</f>
        <v>40325.66667</v>
      </c>
      <c r="B996" s="2">
        <f>IFERROR(__xludf.DUMMYFUNCTION("""COMPUTED_VALUE"""),311.45)</f>
        <v>311.45</v>
      </c>
    </row>
    <row r="997">
      <c r="A997" s="3">
        <f>IFERROR(__xludf.DUMMYFUNCTION("""COMPUTED_VALUE"""),40326.666666666664)</f>
        <v>40326.66667</v>
      </c>
      <c r="B997" s="2">
        <f>IFERROR(__xludf.DUMMYFUNCTION("""COMPUTED_VALUE"""),307.49)</f>
        <v>307.49</v>
      </c>
    </row>
    <row r="998">
      <c r="A998" s="3">
        <f>IFERROR(__xludf.DUMMYFUNCTION("""COMPUTED_VALUE"""),40330.666666666664)</f>
        <v>40330.66667</v>
      </c>
      <c r="B998" s="2">
        <f>IFERROR(__xludf.DUMMYFUNCTION("""COMPUTED_VALUE"""),295.89)</f>
        <v>295.89</v>
      </c>
    </row>
    <row r="999">
      <c r="A999" s="3">
        <f>IFERROR(__xludf.DUMMYFUNCTION("""COMPUTED_VALUE"""),40331.666666666664)</f>
        <v>40331.66667</v>
      </c>
      <c r="B999" s="2">
        <f>IFERROR(__xludf.DUMMYFUNCTION("""COMPUTED_VALUE"""),303.63)</f>
        <v>303.63</v>
      </c>
    </row>
    <row r="1000">
      <c r="A1000" s="3">
        <f>IFERROR(__xludf.DUMMYFUNCTION("""COMPUTED_VALUE"""),40332.666666666664)</f>
        <v>40332.66667</v>
      </c>
      <c r="B1000" s="2">
        <f>IFERROR(__xludf.DUMMYFUNCTION("""COMPUTED_VALUE"""),306.68)</f>
        <v>306.68</v>
      </c>
    </row>
    <row r="1001">
      <c r="A1001" s="3">
        <f>IFERROR(__xludf.DUMMYFUNCTION("""COMPUTED_VALUE"""),40333.666666666664)</f>
        <v>40333.66667</v>
      </c>
      <c r="B1001" s="2">
        <f>IFERROR(__xludf.DUMMYFUNCTION("""COMPUTED_VALUE"""),294.46)</f>
        <v>294.46</v>
      </c>
    </row>
    <row r="1002">
      <c r="A1002" s="3">
        <f>IFERROR(__xludf.DUMMYFUNCTION("""COMPUTED_VALUE"""),40336.666666666664)</f>
        <v>40336.66667</v>
      </c>
      <c r="B1002" s="2">
        <f>IFERROR(__xludf.DUMMYFUNCTION("""COMPUTED_VALUE"""),288.17)</f>
        <v>288.17</v>
      </c>
    </row>
    <row r="1003">
      <c r="A1003" s="3">
        <f>IFERROR(__xludf.DUMMYFUNCTION("""COMPUTED_VALUE"""),40337.666666666664)</f>
        <v>40337.66667</v>
      </c>
      <c r="B1003" s="2">
        <f>IFERROR(__xludf.DUMMYFUNCTION("""COMPUTED_VALUE"""),287.12)</f>
        <v>287.12</v>
      </c>
    </row>
    <row r="1004">
      <c r="A1004" s="3">
        <f>IFERROR(__xludf.DUMMYFUNCTION("""COMPUTED_VALUE"""),40338.666666666664)</f>
        <v>40338.66667</v>
      </c>
      <c r="B1004" s="2">
        <f>IFERROR(__xludf.DUMMYFUNCTION("""COMPUTED_VALUE"""),287.35)</f>
        <v>287.35</v>
      </c>
    </row>
    <row r="1005">
      <c r="A1005" s="3">
        <f>IFERROR(__xludf.DUMMYFUNCTION("""COMPUTED_VALUE"""),40339.666666666664)</f>
        <v>40339.66667</v>
      </c>
      <c r="B1005" s="2">
        <f>IFERROR(__xludf.DUMMYFUNCTION("""COMPUTED_VALUE"""),295.09)</f>
        <v>295.09</v>
      </c>
    </row>
    <row r="1006">
      <c r="A1006" s="3">
        <f>IFERROR(__xludf.DUMMYFUNCTION("""COMPUTED_VALUE"""),40340.666666666664)</f>
        <v>40340.66667</v>
      </c>
      <c r="B1006" s="2">
        <f>IFERROR(__xludf.DUMMYFUNCTION("""COMPUTED_VALUE"""),299.94)</f>
        <v>299.94</v>
      </c>
    </row>
    <row r="1007">
      <c r="A1007" s="3">
        <f>IFERROR(__xludf.DUMMYFUNCTION("""COMPUTED_VALUE"""),40343.666666666664)</f>
        <v>40343.66667</v>
      </c>
      <c r="B1007" s="2">
        <f>IFERROR(__xludf.DUMMYFUNCTION("""COMPUTED_VALUE"""),299.97)</f>
        <v>299.97</v>
      </c>
    </row>
    <row r="1008">
      <c r="A1008" s="3">
        <f>IFERROR(__xludf.DUMMYFUNCTION("""COMPUTED_VALUE"""),40344.666666666664)</f>
        <v>40344.66667</v>
      </c>
      <c r="B1008" s="2">
        <f>IFERROR(__xludf.DUMMYFUNCTION("""COMPUTED_VALUE"""),306.89)</f>
        <v>306.89</v>
      </c>
    </row>
    <row r="1009">
      <c r="A1009" s="3">
        <f>IFERROR(__xludf.DUMMYFUNCTION("""COMPUTED_VALUE"""),40345.666666666664)</f>
        <v>40345.66667</v>
      </c>
      <c r="B1009" s="2">
        <f>IFERROR(__xludf.DUMMYFUNCTION("""COMPUTED_VALUE"""),306.37)</f>
        <v>306.37</v>
      </c>
    </row>
    <row r="1010">
      <c r="A1010" s="3">
        <f>IFERROR(__xludf.DUMMYFUNCTION("""COMPUTED_VALUE"""),40346.666666666664)</f>
        <v>40346.66667</v>
      </c>
      <c r="B1010" s="2">
        <f>IFERROR(__xludf.DUMMYFUNCTION("""COMPUTED_VALUE"""),305.67)</f>
        <v>305.67</v>
      </c>
    </row>
    <row r="1011">
      <c r="A1011" s="3">
        <f>IFERROR(__xludf.DUMMYFUNCTION("""COMPUTED_VALUE"""),40347.666666666664)</f>
        <v>40347.66667</v>
      </c>
      <c r="B1011" s="2">
        <f>IFERROR(__xludf.DUMMYFUNCTION("""COMPUTED_VALUE"""),305.2)</f>
        <v>305.2</v>
      </c>
    </row>
    <row r="1012">
      <c r="A1012" s="3">
        <f>IFERROR(__xludf.DUMMYFUNCTION("""COMPUTED_VALUE"""),40350.666666666664)</f>
        <v>40350.66667</v>
      </c>
      <c r="B1012" s="2">
        <f>IFERROR(__xludf.DUMMYFUNCTION("""COMPUTED_VALUE"""),304.28)</f>
        <v>304.28</v>
      </c>
    </row>
    <row r="1013">
      <c r="A1013" s="3">
        <f>IFERROR(__xludf.DUMMYFUNCTION("""COMPUTED_VALUE"""),40351.666666666664)</f>
        <v>40351.66667</v>
      </c>
      <c r="B1013" s="2">
        <f>IFERROR(__xludf.DUMMYFUNCTION("""COMPUTED_VALUE"""),300.04)</f>
        <v>300.04</v>
      </c>
    </row>
    <row r="1014">
      <c r="A1014" s="3">
        <f>IFERROR(__xludf.DUMMYFUNCTION("""COMPUTED_VALUE"""),40352.666666666664)</f>
        <v>40352.66667</v>
      </c>
      <c r="B1014" s="2">
        <f>IFERROR(__xludf.DUMMYFUNCTION("""COMPUTED_VALUE"""),302.21)</f>
        <v>302.21</v>
      </c>
    </row>
    <row r="1015">
      <c r="A1015" s="3">
        <f>IFERROR(__xludf.DUMMYFUNCTION("""COMPUTED_VALUE"""),40353.666666666664)</f>
        <v>40353.66667</v>
      </c>
      <c r="B1015" s="2">
        <f>IFERROR(__xludf.DUMMYFUNCTION("""COMPUTED_VALUE"""),295.24)</f>
        <v>295.24</v>
      </c>
    </row>
    <row r="1016">
      <c r="A1016" s="3">
        <f>IFERROR(__xludf.DUMMYFUNCTION("""COMPUTED_VALUE"""),40354.666666666664)</f>
        <v>40354.66667</v>
      </c>
      <c r="B1016" s="2">
        <f>IFERROR(__xludf.DUMMYFUNCTION("""COMPUTED_VALUE"""),296.01)</f>
        <v>296.01</v>
      </c>
    </row>
    <row r="1017">
      <c r="A1017" s="3">
        <f>IFERROR(__xludf.DUMMYFUNCTION("""COMPUTED_VALUE"""),40357.666666666664)</f>
        <v>40357.66667</v>
      </c>
      <c r="B1017" s="2">
        <f>IFERROR(__xludf.DUMMYFUNCTION("""COMPUTED_VALUE"""),298.76)</f>
        <v>298.76</v>
      </c>
    </row>
    <row r="1018">
      <c r="A1018" s="3">
        <f>IFERROR(__xludf.DUMMYFUNCTION("""COMPUTED_VALUE"""),40358.666666666664)</f>
        <v>40358.66667</v>
      </c>
      <c r="B1018" s="2">
        <f>IFERROR(__xludf.DUMMYFUNCTION("""COMPUTED_VALUE"""),287.46)</f>
        <v>287.46</v>
      </c>
    </row>
    <row r="1019">
      <c r="A1019" s="3">
        <f>IFERROR(__xludf.DUMMYFUNCTION("""COMPUTED_VALUE"""),40359.666666666664)</f>
        <v>40359.66667</v>
      </c>
      <c r="B1019" s="2">
        <f>IFERROR(__xludf.DUMMYFUNCTION("""COMPUTED_VALUE"""),283.12)</f>
        <v>283.12</v>
      </c>
    </row>
    <row r="1020">
      <c r="A1020" s="3">
        <f>IFERROR(__xludf.DUMMYFUNCTION("""COMPUTED_VALUE"""),40360.666666666664)</f>
        <v>40360.66667</v>
      </c>
      <c r="B1020" s="2">
        <f>IFERROR(__xludf.DUMMYFUNCTION("""COMPUTED_VALUE"""),282.02)</f>
        <v>282.02</v>
      </c>
    </row>
    <row r="1021">
      <c r="A1021" s="3">
        <f>IFERROR(__xludf.DUMMYFUNCTION("""COMPUTED_VALUE"""),40361.666666666664)</f>
        <v>40361.66667</v>
      </c>
      <c r="B1021" s="2">
        <f>IFERROR(__xludf.DUMMYFUNCTION("""COMPUTED_VALUE"""),281.31)</f>
        <v>281.31</v>
      </c>
    </row>
    <row r="1022">
      <c r="A1022" s="3">
        <f>IFERROR(__xludf.DUMMYFUNCTION("""COMPUTED_VALUE"""),40365.666666666664)</f>
        <v>40365.66667</v>
      </c>
      <c r="B1022" s="2">
        <f>IFERROR(__xludf.DUMMYFUNCTION("""COMPUTED_VALUE"""),282.61)</f>
        <v>282.61</v>
      </c>
    </row>
    <row r="1023">
      <c r="A1023" s="3">
        <f>IFERROR(__xludf.DUMMYFUNCTION("""COMPUTED_VALUE"""),40366.666666666664)</f>
        <v>40366.66667</v>
      </c>
      <c r="B1023" s="2">
        <f>IFERROR(__xludf.DUMMYFUNCTION("""COMPUTED_VALUE"""),293.3)</f>
        <v>293.3</v>
      </c>
    </row>
    <row r="1024">
      <c r="A1024" s="3">
        <f>IFERROR(__xludf.DUMMYFUNCTION("""COMPUTED_VALUE"""),40367.666666666664)</f>
        <v>40367.66667</v>
      </c>
      <c r="B1024" s="2">
        <f>IFERROR(__xludf.DUMMYFUNCTION("""COMPUTED_VALUE"""),296.35)</f>
        <v>296.35</v>
      </c>
    </row>
    <row r="1025">
      <c r="A1025" s="3">
        <f>IFERROR(__xludf.DUMMYFUNCTION("""COMPUTED_VALUE"""),40368.666666666664)</f>
        <v>40368.66667</v>
      </c>
      <c r="B1025" s="2">
        <f>IFERROR(__xludf.DUMMYFUNCTION("""COMPUTED_VALUE"""),297.08)</f>
        <v>297.08</v>
      </c>
    </row>
    <row r="1026">
      <c r="A1026" s="3">
        <f>IFERROR(__xludf.DUMMYFUNCTION("""COMPUTED_VALUE"""),40371.666666666664)</f>
        <v>40371.66667</v>
      </c>
      <c r="B1026" s="2">
        <f>IFERROR(__xludf.DUMMYFUNCTION("""COMPUTED_VALUE"""),296.95)</f>
        <v>296.95</v>
      </c>
    </row>
    <row r="1027">
      <c r="A1027" s="3">
        <f>IFERROR(__xludf.DUMMYFUNCTION("""COMPUTED_VALUE"""),40372.666666666664)</f>
        <v>40372.66667</v>
      </c>
      <c r="B1027" s="2">
        <f>IFERROR(__xludf.DUMMYFUNCTION("""COMPUTED_VALUE"""),304.23)</f>
        <v>304.23</v>
      </c>
    </row>
    <row r="1028">
      <c r="A1028" s="3">
        <f>IFERROR(__xludf.DUMMYFUNCTION("""COMPUTED_VALUE"""),40373.666666666664)</f>
        <v>40373.66667</v>
      </c>
      <c r="B1028" s="2">
        <f>IFERROR(__xludf.DUMMYFUNCTION("""COMPUTED_VALUE"""),307.1)</f>
        <v>307.1</v>
      </c>
    </row>
    <row r="1029">
      <c r="A1029" s="3">
        <f>IFERROR(__xludf.DUMMYFUNCTION("""COMPUTED_VALUE"""),40374.666666666664)</f>
        <v>40374.66667</v>
      </c>
      <c r="B1029" s="2">
        <f>IFERROR(__xludf.DUMMYFUNCTION("""COMPUTED_VALUE"""),307.11)</f>
        <v>307.11</v>
      </c>
    </row>
    <row r="1030">
      <c r="A1030" s="3">
        <f>IFERROR(__xludf.DUMMYFUNCTION("""COMPUTED_VALUE"""),40375.666666666664)</f>
        <v>40375.66667</v>
      </c>
      <c r="B1030" s="2">
        <f>IFERROR(__xludf.DUMMYFUNCTION("""COMPUTED_VALUE"""),297.79)</f>
        <v>297.79</v>
      </c>
    </row>
    <row r="1031">
      <c r="A1031" s="3">
        <f>IFERROR(__xludf.DUMMYFUNCTION("""COMPUTED_VALUE"""),40378.666666666664)</f>
        <v>40378.66667</v>
      </c>
      <c r="B1031" s="2">
        <f>IFERROR(__xludf.DUMMYFUNCTION("""COMPUTED_VALUE"""),301.32)</f>
        <v>301.32</v>
      </c>
    </row>
    <row r="1032">
      <c r="A1032" s="3">
        <f>IFERROR(__xludf.DUMMYFUNCTION("""COMPUTED_VALUE"""),40379.666666666664)</f>
        <v>40379.66667</v>
      </c>
      <c r="B1032" s="2">
        <f>IFERROR(__xludf.DUMMYFUNCTION("""COMPUTED_VALUE"""),304.89)</f>
        <v>304.89</v>
      </c>
    </row>
    <row r="1033">
      <c r="A1033" s="3">
        <f>IFERROR(__xludf.DUMMYFUNCTION("""COMPUTED_VALUE"""),40380.666666666664)</f>
        <v>40380.66667</v>
      </c>
      <c r="B1033" s="2">
        <f>IFERROR(__xludf.DUMMYFUNCTION("""COMPUTED_VALUE"""),301.41)</f>
        <v>301.41</v>
      </c>
    </row>
    <row r="1034">
      <c r="A1034" s="3">
        <f>IFERROR(__xludf.DUMMYFUNCTION("""COMPUTED_VALUE"""),40381.666666666664)</f>
        <v>40381.66667</v>
      </c>
      <c r="B1034" s="2">
        <f>IFERROR(__xludf.DUMMYFUNCTION("""COMPUTED_VALUE"""),311.43)</f>
        <v>311.43</v>
      </c>
    </row>
    <row r="1035">
      <c r="A1035" s="3">
        <f>IFERROR(__xludf.DUMMYFUNCTION("""COMPUTED_VALUE"""),40382.666666666664)</f>
        <v>40382.66667</v>
      </c>
      <c r="B1035" s="2">
        <f>IFERROR(__xludf.DUMMYFUNCTION("""COMPUTED_VALUE"""),317.5)</f>
        <v>317.5</v>
      </c>
    </row>
    <row r="1036">
      <c r="A1036" s="3">
        <f>IFERROR(__xludf.DUMMYFUNCTION("""COMPUTED_VALUE"""),40385.666666666664)</f>
        <v>40385.66667</v>
      </c>
      <c r="B1036" s="2">
        <f>IFERROR(__xludf.DUMMYFUNCTION("""COMPUTED_VALUE"""),323.0)</f>
        <v>323</v>
      </c>
    </row>
    <row r="1037">
      <c r="A1037" s="3">
        <f>IFERROR(__xludf.DUMMYFUNCTION("""COMPUTED_VALUE"""),40386.666666666664)</f>
        <v>40386.66667</v>
      </c>
      <c r="B1037" s="2">
        <f>IFERROR(__xludf.DUMMYFUNCTION("""COMPUTED_VALUE"""),317.48)</f>
        <v>317.48</v>
      </c>
    </row>
    <row r="1038">
      <c r="A1038" s="3">
        <f>IFERROR(__xludf.DUMMYFUNCTION("""COMPUTED_VALUE"""),40387.666666666664)</f>
        <v>40387.66667</v>
      </c>
      <c r="B1038" s="2">
        <f>IFERROR(__xludf.DUMMYFUNCTION("""COMPUTED_VALUE"""),315.91)</f>
        <v>315.91</v>
      </c>
    </row>
    <row r="1039">
      <c r="A1039" s="3">
        <f>IFERROR(__xludf.DUMMYFUNCTION("""COMPUTED_VALUE"""),40388.666666666664)</f>
        <v>40388.66667</v>
      </c>
      <c r="B1039" s="2">
        <f>IFERROR(__xludf.DUMMYFUNCTION("""COMPUTED_VALUE"""),313.19)</f>
        <v>313.19</v>
      </c>
    </row>
    <row r="1040">
      <c r="A1040" s="3">
        <f>IFERROR(__xludf.DUMMYFUNCTION("""COMPUTED_VALUE"""),40389.666666666664)</f>
        <v>40389.66667</v>
      </c>
      <c r="B1040" s="2">
        <f>IFERROR(__xludf.DUMMYFUNCTION("""COMPUTED_VALUE"""),312.45)</f>
        <v>312.45</v>
      </c>
    </row>
    <row r="1041">
      <c r="A1041" s="3">
        <f>IFERROR(__xludf.DUMMYFUNCTION("""COMPUTED_VALUE"""),40392.666666666664)</f>
        <v>40392.66667</v>
      </c>
      <c r="B1041" s="2">
        <f>IFERROR(__xludf.DUMMYFUNCTION("""COMPUTED_VALUE"""),318.79)</f>
        <v>318.79</v>
      </c>
    </row>
    <row r="1042">
      <c r="A1042" s="3">
        <f>IFERROR(__xludf.DUMMYFUNCTION("""COMPUTED_VALUE"""),40393.666666666664)</f>
        <v>40393.66667</v>
      </c>
      <c r="B1042" s="2">
        <f>IFERROR(__xludf.DUMMYFUNCTION("""COMPUTED_VALUE"""),317.08)</f>
        <v>317.08</v>
      </c>
    </row>
    <row r="1043">
      <c r="A1043" s="3">
        <f>IFERROR(__xludf.DUMMYFUNCTION("""COMPUTED_VALUE"""),40394.666666666664)</f>
        <v>40394.66667</v>
      </c>
      <c r="B1043" s="2">
        <f>IFERROR(__xludf.DUMMYFUNCTION("""COMPUTED_VALUE"""),320.86)</f>
        <v>320.86</v>
      </c>
    </row>
    <row r="1044">
      <c r="A1044" s="3">
        <f>IFERROR(__xludf.DUMMYFUNCTION("""COMPUTED_VALUE"""),40395.666666666664)</f>
        <v>40395.66667</v>
      </c>
      <c r="B1044" s="2">
        <f>IFERROR(__xludf.DUMMYFUNCTION("""COMPUTED_VALUE"""),320.98)</f>
        <v>320.98</v>
      </c>
    </row>
    <row r="1045">
      <c r="A1045" s="3">
        <f>IFERROR(__xludf.DUMMYFUNCTION("""COMPUTED_VALUE"""),40396.666666666664)</f>
        <v>40396.66667</v>
      </c>
      <c r="B1045" s="2">
        <f>IFERROR(__xludf.DUMMYFUNCTION("""COMPUTED_VALUE"""),318.7)</f>
        <v>318.7</v>
      </c>
    </row>
    <row r="1046">
      <c r="A1046" s="3">
        <f>IFERROR(__xludf.DUMMYFUNCTION("""COMPUTED_VALUE"""),40399.666666666664)</f>
        <v>40399.66667</v>
      </c>
      <c r="B1046" s="2">
        <f>IFERROR(__xludf.DUMMYFUNCTION("""COMPUTED_VALUE"""),321.61)</f>
        <v>321.61</v>
      </c>
    </row>
    <row r="1047">
      <c r="A1047" s="3">
        <f>IFERROR(__xludf.DUMMYFUNCTION("""COMPUTED_VALUE"""),40400.666666666664)</f>
        <v>40400.66667</v>
      </c>
      <c r="B1047" s="2">
        <f>IFERROR(__xludf.DUMMYFUNCTION("""COMPUTED_VALUE"""),318.36)</f>
        <v>318.36</v>
      </c>
    </row>
    <row r="1048">
      <c r="A1048" s="3">
        <f>IFERROR(__xludf.DUMMYFUNCTION("""COMPUTED_VALUE"""),40401.666666666664)</f>
        <v>40401.66667</v>
      </c>
      <c r="B1048" s="2">
        <f>IFERROR(__xludf.DUMMYFUNCTION("""COMPUTED_VALUE"""),308.28)</f>
        <v>308.28</v>
      </c>
    </row>
    <row r="1049">
      <c r="A1049" s="3">
        <f>IFERROR(__xludf.DUMMYFUNCTION("""COMPUTED_VALUE"""),40402.666666666664)</f>
        <v>40402.66667</v>
      </c>
      <c r="B1049" s="2">
        <f>IFERROR(__xludf.DUMMYFUNCTION("""COMPUTED_VALUE"""),303.63)</f>
        <v>303.63</v>
      </c>
    </row>
    <row r="1050">
      <c r="A1050" s="3">
        <f>IFERROR(__xludf.DUMMYFUNCTION("""COMPUTED_VALUE"""),40403.666666666664)</f>
        <v>40403.66667</v>
      </c>
      <c r="B1050" s="2">
        <f>IFERROR(__xludf.DUMMYFUNCTION("""COMPUTED_VALUE"""),302.13)</f>
        <v>302.13</v>
      </c>
    </row>
    <row r="1051">
      <c r="A1051" s="3">
        <f>IFERROR(__xludf.DUMMYFUNCTION("""COMPUTED_VALUE"""),40406.666666666664)</f>
        <v>40406.66667</v>
      </c>
      <c r="B1051" s="2">
        <f>IFERROR(__xludf.DUMMYFUNCTION("""COMPUTED_VALUE"""),304.24)</f>
        <v>304.24</v>
      </c>
    </row>
    <row r="1052">
      <c r="A1052" s="3">
        <f>IFERROR(__xludf.DUMMYFUNCTION("""COMPUTED_VALUE"""),40407.666666666664)</f>
        <v>40407.66667</v>
      </c>
      <c r="B1052" s="2">
        <f>IFERROR(__xludf.DUMMYFUNCTION("""COMPUTED_VALUE"""),309.87)</f>
        <v>309.87</v>
      </c>
    </row>
    <row r="1053">
      <c r="A1053" s="3">
        <f>IFERROR(__xludf.DUMMYFUNCTION("""COMPUTED_VALUE"""),40408.666666666664)</f>
        <v>40408.66667</v>
      </c>
      <c r="B1053" s="2">
        <f>IFERROR(__xludf.DUMMYFUNCTION("""COMPUTED_VALUE"""),311.39)</f>
        <v>311.39</v>
      </c>
    </row>
    <row r="1054">
      <c r="A1054" s="3">
        <f>IFERROR(__xludf.DUMMYFUNCTION("""COMPUTED_VALUE"""),40409.666666666664)</f>
        <v>40409.66667</v>
      </c>
      <c r="B1054" s="2">
        <f>IFERROR(__xludf.DUMMYFUNCTION("""COMPUTED_VALUE"""),306.33)</f>
        <v>306.33</v>
      </c>
    </row>
    <row r="1055">
      <c r="A1055" s="3">
        <f>IFERROR(__xludf.DUMMYFUNCTION("""COMPUTED_VALUE"""),40410.666666666664)</f>
        <v>40410.66667</v>
      </c>
      <c r="B1055" s="2">
        <f>IFERROR(__xludf.DUMMYFUNCTION("""COMPUTED_VALUE"""),307.75)</f>
        <v>307.75</v>
      </c>
    </row>
    <row r="1056">
      <c r="A1056" s="3">
        <f>IFERROR(__xludf.DUMMYFUNCTION("""COMPUTED_VALUE"""),40413.666666666664)</f>
        <v>40413.66667</v>
      </c>
      <c r="B1056" s="2">
        <f>IFERROR(__xludf.DUMMYFUNCTION("""COMPUTED_VALUE"""),304.07)</f>
        <v>304.07</v>
      </c>
    </row>
    <row r="1057">
      <c r="A1057" s="3">
        <f>IFERROR(__xludf.DUMMYFUNCTION("""COMPUTED_VALUE"""),40414.666666666664)</f>
        <v>40414.66667</v>
      </c>
      <c r="B1057" s="2">
        <f>IFERROR(__xludf.DUMMYFUNCTION("""COMPUTED_VALUE"""),301.55)</f>
        <v>301.55</v>
      </c>
    </row>
    <row r="1058">
      <c r="A1058" s="3">
        <f>IFERROR(__xludf.DUMMYFUNCTION("""COMPUTED_VALUE"""),40415.666666666664)</f>
        <v>40415.66667</v>
      </c>
      <c r="B1058" s="2">
        <f>IFERROR(__xludf.DUMMYFUNCTION("""COMPUTED_VALUE"""),303.78)</f>
        <v>303.78</v>
      </c>
    </row>
    <row r="1059">
      <c r="A1059" s="3">
        <f>IFERROR(__xludf.DUMMYFUNCTION("""COMPUTED_VALUE"""),40416.666666666664)</f>
        <v>40416.66667</v>
      </c>
      <c r="B1059" s="2">
        <f>IFERROR(__xludf.DUMMYFUNCTION("""COMPUTED_VALUE"""),302.54)</f>
        <v>302.54</v>
      </c>
    </row>
    <row r="1060">
      <c r="A1060" s="3">
        <f>IFERROR(__xludf.DUMMYFUNCTION("""COMPUTED_VALUE"""),40417.666666666664)</f>
        <v>40417.66667</v>
      </c>
      <c r="B1060" s="2">
        <f>IFERROR(__xludf.DUMMYFUNCTION("""COMPUTED_VALUE"""),308.59)</f>
        <v>308.59</v>
      </c>
    </row>
    <row r="1061">
      <c r="A1061" s="3">
        <f>IFERROR(__xludf.DUMMYFUNCTION("""COMPUTED_VALUE"""),40420.666666666664)</f>
        <v>40420.66667</v>
      </c>
      <c r="B1061" s="2">
        <f>IFERROR(__xludf.DUMMYFUNCTION("""COMPUTED_VALUE"""),304.39)</f>
        <v>304.39</v>
      </c>
    </row>
    <row r="1062">
      <c r="A1062" s="3">
        <f>IFERROR(__xludf.DUMMYFUNCTION("""COMPUTED_VALUE"""),40421.666666666664)</f>
        <v>40421.66667</v>
      </c>
      <c r="B1062" s="2">
        <f>IFERROR(__xludf.DUMMYFUNCTION("""COMPUTED_VALUE"""),304.62)</f>
        <v>304.62</v>
      </c>
    </row>
    <row r="1063">
      <c r="A1063" s="3">
        <f>IFERROR(__xludf.DUMMYFUNCTION("""COMPUTED_VALUE"""),40422.666666666664)</f>
        <v>40422.66667</v>
      </c>
      <c r="B1063" s="2">
        <f>IFERROR(__xludf.DUMMYFUNCTION("""COMPUTED_VALUE"""),312.45)</f>
        <v>312.45</v>
      </c>
    </row>
    <row r="1064">
      <c r="A1064" s="3">
        <f>IFERROR(__xludf.DUMMYFUNCTION("""COMPUTED_VALUE"""),40423.666666666664)</f>
        <v>40423.66667</v>
      </c>
      <c r="B1064" s="2">
        <f>IFERROR(__xludf.DUMMYFUNCTION("""COMPUTED_VALUE"""),316.02)</f>
        <v>316.02</v>
      </c>
    </row>
    <row r="1065">
      <c r="A1065" s="3">
        <f>IFERROR(__xludf.DUMMYFUNCTION("""COMPUTED_VALUE"""),40424.666666666664)</f>
        <v>40424.66667</v>
      </c>
      <c r="B1065" s="2">
        <f>IFERROR(__xludf.DUMMYFUNCTION("""COMPUTED_VALUE"""),320.82)</f>
        <v>320.82</v>
      </c>
    </row>
    <row r="1066">
      <c r="A1066" s="3">
        <f>IFERROR(__xludf.DUMMYFUNCTION("""COMPUTED_VALUE"""),40428.666666666664)</f>
        <v>40428.66667</v>
      </c>
      <c r="B1066" s="2">
        <f>IFERROR(__xludf.DUMMYFUNCTION("""COMPUTED_VALUE"""),318.01)</f>
        <v>318.01</v>
      </c>
    </row>
    <row r="1067">
      <c r="A1067" s="3">
        <f>IFERROR(__xludf.DUMMYFUNCTION("""COMPUTED_VALUE"""),40429.666666666664)</f>
        <v>40429.66667</v>
      </c>
      <c r="B1067" s="2">
        <f>IFERROR(__xludf.DUMMYFUNCTION("""COMPUTED_VALUE"""),321.42)</f>
        <v>321.42</v>
      </c>
    </row>
    <row r="1068">
      <c r="A1068" s="3">
        <f>IFERROR(__xludf.DUMMYFUNCTION("""COMPUTED_VALUE"""),40430.666666666664)</f>
        <v>40430.66667</v>
      </c>
      <c r="B1068" s="2">
        <f>IFERROR(__xludf.DUMMYFUNCTION("""COMPUTED_VALUE"""),322.58)</f>
        <v>322.58</v>
      </c>
    </row>
    <row r="1069">
      <c r="A1069" s="3">
        <f>IFERROR(__xludf.DUMMYFUNCTION("""COMPUTED_VALUE"""),40431.666666666664)</f>
        <v>40431.66667</v>
      </c>
      <c r="B1069" s="2">
        <f>IFERROR(__xludf.DUMMYFUNCTION("""COMPUTED_VALUE"""),322.44)</f>
        <v>322.44</v>
      </c>
    </row>
    <row r="1070">
      <c r="A1070" s="3">
        <f>IFERROR(__xludf.DUMMYFUNCTION("""COMPUTED_VALUE"""),40434.666666666664)</f>
        <v>40434.66667</v>
      </c>
      <c r="B1070" s="2">
        <f>IFERROR(__xludf.DUMMYFUNCTION("""COMPUTED_VALUE"""),329.39)</f>
        <v>329.39</v>
      </c>
    </row>
    <row r="1071">
      <c r="A1071" s="3">
        <f>IFERROR(__xludf.DUMMYFUNCTION("""COMPUTED_VALUE"""),40435.666666666664)</f>
        <v>40435.66667</v>
      </c>
      <c r="B1071" s="2">
        <f>IFERROR(__xludf.DUMMYFUNCTION("""COMPUTED_VALUE"""),326.4)</f>
        <v>326.4</v>
      </c>
    </row>
    <row r="1072">
      <c r="A1072" s="3">
        <f>IFERROR(__xludf.DUMMYFUNCTION("""COMPUTED_VALUE"""),40436.666666666664)</f>
        <v>40436.66667</v>
      </c>
      <c r="B1072" s="2">
        <f>IFERROR(__xludf.DUMMYFUNCTION("""COMPUTED_VALUE"""),329.67)</f>
        <v>329.67</v>
      </c>
    </row>
    <row r="1073">
      <c r="A1073" s="3">
        <f>IFERROR(__xludf.DUMMYFUNCTION("""COMPUTED_VALUE"""),40437.666666666664)</f>
        <v>40437.66667</v>
      </c>
      <c r="B1073" s="2">
        <f>IFERROR(__xludf.DUMMYFUNCTION("""COMPUTED_VALUE"""),328.25)</f>
        <v>328.25</v>
      </c>
    </row>
    <row r="1074">
      <c r="A1074" s="3">
        <f>IFERROR(__xludf.DUMMYFUNCTION("""COMPUTED_VALUE"""),40438.666666666664)</f>
        <v>40438.66667</v>
      </c>
      <c r="B1074" s="2">
        <f>IFERROR(__xludf.DUMMYFUNCTION("""COMPUTED_VALUE"""),330.81)</f>
        <v>330.81</v>
      </c>
    </row>
    <row r="1075">
      <c r="A1075" s="3">
        <f>IFERROR(__xludf.DUMMYFUNCTION("""COMPUTED_VALUE"""),40441.666666666664)</f>
        <v>40441.66667</v>
      </c>
      <c r="B1075" s="2">
        <f>IFERROR(__xludf.DUMMYFUNCTION("""COMPUTED_VALUE"""),337.17)</f>
        <v>337.17</v>
      </c>
    </row>
    <row r="1076">
      <c r="A1076" s="3">
        <f>IFERROR(__xludf.DUMMYFUNCTION("""COMPUTED_VALUE"""),40442.666666666664)</f>
        <v>40442.66667</v>
      </c>
      <c r="B1076" s="2">
        <f>IFERROR(__xludf.DUMMYFUNCTION("""COMPUTED_VALUE"""),335.98)</f>
        <v>335.98</v>
      </c>
    </row>
    <row r="1077">
      <c r="A1077" s="3">
        <f>IFERROR(__xludf.DUMMYFUNCTION("""COMPUTED_VALUE"""),40443.666666666664)</f>
        <v>40443.66667</v>
      </c>
      <c r="B1077" s="2">
        <f>IFERROR(__xludf.DUMMYFUNCTION("""COMPUTED_VALUE"""),333.26)</f>
        <v>333.26</v>
      </c>
    </row>
    <row r="1078">
      <c r="A1078" s="3">
        <f>IFERROR(__xludf.DUMMYFUNCTION("""COMPUTED_VALUE"""),40444.666666666664)</f>
        <v>40444.66667</v>
      </c>
      <c r="B1078" s="2">
        <f>IFERROR(__xludf.DUMMYFUNCTION("""COMPUTED_VALUE"""),331.69)</f>
        <v>331.69</v>
      </c>
    </row>
    <row r="1079">
      <c r="A1079" s="3">
        <f>IFERROR(__xludf.DUMMYFUNCTION("""COMPUTED_VALUE"""),40445.666666666664)</f>
        <v>40445.66667</v>
      </c>
      <c r="B1079" s="2">
        <f>IFERROR(__xludf.DUMMYFUNCTION("""COMPUTED_VALUE"""),338.69)</f>
        <v>338.69</v>
      </c>
    </row>
    <row r="1080">
      <c r="A1080" s="3">
        <f>IFERROR(__xludf.DUMMYFUNCTION("""COMPUTED_VALUE"""),40448.666666666664)</f>
        <v>40448.66667</v>
      </c>
      <c r="B1080" s="2">
        <f>IFERROR(__xludf.DUMMYFUNCTION("""COMPUTED_VALUE"""),338.5)</f>
        <v>338.5</v>
      </c>
    </row>
    <row r="1081">
      <c r="A1081" s="3">
        <f>IFERROR(__xludf.DUMMYFUNCTION("""COMPUTED_VALUE"""),40449.666666666664)</f>
        <v>40449.66667</v>
      </c>
      <c r="B1081" s="2">
        <f>IFERROR(__xludf.DUMMYFUNCTION("""COMPUTED_VALUE"""),340.37)</f>
        <v>340.37</v>
      </c>
    </row>
    <row r="1082">
      <c r="A1082" s="3">
        <f>IFERROR(__xludf.DUMMYFUNCTION("""COMPUTED_VALUE"""),40450.666666666664)</f>
        <v>40450.66667</v>
      </c>
      <c r="B1082" s="2">
        <f>IFERROR(__xludf.DUMMYFUNCTION("""COMPUTED_VALUE"""),339.81)</f>
        <v>339.81</v>
      </c>
    </row>
    <row r="1083">
      <c r="A1083" s="3">
        <f>IFERROR(__xludf.DUMMYFUNCTION("""COMPUTED_VALUE"""),40451.666666666664)</f>
        <v>40451.66667</v>
      </c>
      <c r="B1083" s="2">
        <f>IFERROR(__xludf.DUMMYFUNCTION("""COMPUTED_VALUE"""),337.28)</f>
        <v>337.28</v>
      </c>
    </row>
    <row r="1084">
      <c r="A1084" s="3">
        <f>IFERROR(__xludf.DUMMYFUNCTION("""COMPUTED_VALUE"""),40452.666666666664)</f>
        <v>40452.66667</v>
      </c>
      <c r="B1084" s="2">
        <f>IFERROR(__xludf.DUMMYFUNCTION("""COMPUTED_VALUE"""),339.1)</f>
        <v>339.1</v>
      </c>
    </row>
    <row r="1085">
      <c r="A1085" s="3">
        <f>IFERROR(__xludf.DUMMYFUNCTION("""COMPUTED_VALUE"""),40455.666666666664)</f>
        <v>40455.66667</v>
      </c>
      <c r="B1085" s="2">
        <f>IFERROR(__xludf.DUMMYFUNCTION("""COMPUTED_VALUE"""),337.43)</f>
        <v>337.43</v>
      </c>
    </row>
    <row r="1086">
      <c r="A1086" s="3">
        <f>IFERROR(__xludf.DUMMYFUNCTION("""COMPUTED_VALUE"""),40456.666666666664)</f>
        <v>40456.66667</v>
      </c>
      <c r="B1086" s="2">
        <f>IFERROR(__xludf.DUMMYFUNCTION("""COMPUTED_VALUE"""),343.1)</f>
        <v>343.1</v>
      </c>
    </row>
    <row r="1087">
      <c r="A1087" s="3">
        <f>IFERROR(__xludf.DUMMYFUNCTION("""COMPUTED_VALUE"""),40458.666666666664)</f>
        <v>40458.66667</v>
      </c>
      <c r="B1087" s="2">
        <f>IFERROR(__xludf.DUMMYFUNCTION("""COMPUTED_VALUE"""),334.8)</f>
        <v>334.8</v>
      </c>
    </row>
    <row r="1088">
      <c r="A1088" s="3">
        <f>IFERROR(__xludf.DUMMYFUNCTION("""COMPUTED_VALUE"""),40459.666666666664)</f>
        <v>40459.66667</v>
      </c>
      <c r="B1088" s="2">
        <f>IFERROR(__xludf.DUMMYFUNCTION("""COMPUTED_VALUE"""),334.65)</f>
        <v>334.65</v>
      </c>
    </row>
    <row r="1089">
      <c r="A1089" s="3">
        <f>IFERROR(__xludf.DUMMYFUNCTION("""COMPUTED_VALUE"""),40462.666666666664)</f>
        <v>40462.66667</v>
      </c>
      <c r="B1089" s="2">
        <f>IFERROR(__xludf.DUMMYFUNCTION("""COMPUTED_VALUE"""),333.79)</f>
        <v>333.79</v>
      </c>
    </row>
    <row r="1090">
      <c r="A1090" s="3">
        <f>IFERROR(__xludf.DUMMYFUNCTION("""COMPUTED_VALUE"""),40463.666666666664)</f>
        <v>40463.66667</v>
      </c>
      <c r="B1090" s="2">
        <f>IFERROR(__xludf.DUMMYFUNCTION("""COMPUTED_VALUE"""),335.75)</f>
        <v>335.75</v>
      </c>
    </row>
    <row r="1091">
      <c r="A1091" s="3">
        <f>IFERROR(__xludf.DUMMYFUNCTION("""COMPUTED_VALUE"""),40464.666666666664)</f>
        <v>40464.66667</v>
      </c>
      <c r="B1091" s="2">
        <f>IFERROR(__xludf.DUMMYFUNCTION("""COMPUTED_VALUE"""),340.43)</f>
        <v>340.43</v>
      </c>
    </row>
    <row r="1092">
      <c r="A1092" s="3">
        <f>IFERROR(__xludf.DUMMYFUNCTION("""COMPUTED_VALUE"""),40465.666666666664)</f>
        <v>40465.66667</v>
      </c>
      <c r="B1092" s="2">
        <f>IFERROR(__xludf.DUMMYFUNCTION("""COMPUTED_VALUE"""),336.58)</f>
        <v>336.58</v>
      </c>
    </row>
    <row r="1093">
      <c r="A1093" s="3">
        <f>IFERROR(__xludf.DUMMYFUNCTION("""COMPUTED_VALUE"""),40466.666666666664)</f>
        <v>40466.66667</v>
      </c>
      <c r="B1093" s="2">
        <f>IFERROR(__xludf.DUMMYFUNCTION("""COMPUTED_VALUE"""),337.94)</f>
        <v>337.94</v>
      </c>
    </row>
    <row r="1094">
      <c r="A1094" s="3">
        <f>IFERROR(__xludf.DUMMYFUNCTION("""COMPUTED_VALUE"""),40469.666666666664)</f>
        <v>40469.66667</v>
      </c>
      <c r="B1094" s="2">
        <f>IFERROR(__xludf.DUMMYFUNCTION("""COMPUTED_VALUE"""),337.52)</f>
        <v>337.52</v>
      </c>
    </row>
    <row r="1095">
      <c r="A1095" s="3">
        <f>IFERROR(__xludf.DUMMYFUNCTION("""COMPUTED_VALUE"""),40470.666666666664)</f>
        <v>40470.66667</v>
      </c>
      <c r="B1095" s="2">
        <f>IFERROR(__xludf.DUMMYFUNCTION("""COMPUTED_VALUE"""),330.92)</f>
        <v>330.92</v>
      </c>
    </row>
    <row r="1096">
      <c r="A1096" s="3">
        <f>IFERROR(__xludf.DUMMYFUNCTION("""COMPUTED_VALUE"""),40471.666666666664)</f>
        <v>40471.66667</v>
      </c>
      <c r="B1096" s="2">
        <f>IFERROR(__xludf.DUMMYFUNCTION("""COMPUTED_VALUE"""),336.36)</f>
        <v>336.36</v>
      </c>
    </row>
    <row r="1097">
      <c r="A1097" s="3">
        <f>IFERROR(__xludf.DUMMYFUNCTION("""COMPUTED_VALUE"""),40472.666666666664)</f>
        <v>40472.66667</v>
      </c>
      <c r="B1097" s="2">
        <f>IFERROR(__xludf.DUMMYFUNCTION("""COMPUTED_VALUE"""),334.82)</f>
        <v>334.82</v>
      </c>
    </row>
    <row r="1098">
      <c r="A1098" s="3">
        <f>IFERROR(__xludf.DUMMYFUNCTION("""COMPUTED_VALUE"""),40473.666666666664)</f>
        <v>40473.66667</v>
      </c>
      <c r="B1098" s="2">
        <f>IFERROR(__xludf.DUMMYFUNCTION("""COMPUTED_VALUE"""),341.83)</f>
        <v>341.83</v>
      </c>
    </row>
    <row r="1099">
      <c r="A1099" s="3">
        <f>IFERROR(__xludf.DUMMYFUNCTION("""COMPUTED_VALUE"""),40476.666666666664)</f>
        <v>40476.66667</v>
      </c>
      <c r="B1099" s="2">
        <f>IFERROR(__xludf.DUMMYFUNCTION("""COMPUTED_VALUE"""),349.48)</f>
        <v>349.48</v>
      </c>
    </row>
    <row r="1100">
      <c r="A1100" s="3">
        <f>IFERROR(__xludf.DUMMYFUNCTION("""COMPUTED_VALUE"""),40477.666666666664)</f>
        <v>40477.66667</v>
      </c>
      <c r="B1100" s="2">
        <f>IFERROR(__xludf.DUMMYFUNCTION("""COMPUTED_VALUE"""),348.7)</f>
        <v>348.7</v>
      </c>
    </row>
    <row r="1101">
      <c r="A1101" s="3">
        <f>IFERROR(__xludf.DUMMYFUNCTION("""COMPUTED_VALUE"""),40478.666666666664)</f>
        <v>40478.66667</v>
      </c>
      <c r="B1101" s="2">
        <f>IFERROR(__xludf.DUMMYFUNCTION("""COMPUTED_VALUE"""),349.41)</f>
        <v>349.41</v>
      </c>
    </row>
    <row r="1102">
      <c r="A1102" s="3">
        <f>IFERROR(__xludf.DUMMYFUNCTION("""COMPUTED_VALUE"""),40479.666666666664)</f>
        <v>40479.66667</v>
      </c>
      <c r="B1102" s="2">
        <f>IFERROR(__xludf.DUMMYFUNCTION("""COMPUTED_VALUE"""),349.05)</f>
        <v>349.05</v>
      </c>
    </row>
    <row r="1103">
      <c r="A1103" s="3">
        <f>IFERROR(__xludf.DUMMYFUNCTION("""COMPUTED_VALUE"""),40480.666666666664)</f>
        <v>40480.66667</v>
      </c>
      <c r="B1103" s="2">
        <f>IFERROR(__xludf.DUMMYFUNCTION("""COMPUTED_VALUE"""),350.91)</f>
        <v>350.91</v>
      </c>
    </row>
    <row r="1104">
      <c r="A1104" s="3">
        <f>IFERROR(__xludf.DUMMYFUNCTION("""COMPUTED_VALUE"""),40483.666666666664)</f>
        <v>40483.66667</v>
      </c>
      <c r="B1104" s="2">
        <f>IFERROR(__xludf.DUMMYFUNCTION("""COMPUTED_VALUE"""),350.25)</f>
        <v>350.25</v>
      </c>
    </row>
    <row r="1105">
      <c r="A1105" s="3">
        <f>IFERROR(__xludf.DUMMYFUNCTION("""COMPUTED_VALUE"""),40484.666666666664)</f>
        <v>40484.66667</v>
      </c>
      <c r="B1105" s="2">
        <f>IFERROR(__xludf.DUMMYFUNCTION("""COMPUTED_VALUE"""),352.85)</f>
        <v>352.85</v>
      </c>
    </row>
    <row r="1106">
      <c r="A1106" s="3">
        <f>IFERROR(__xludf.DUMMYFUNCTION("""COMPUTED_VALUE"""),40485.666666666664)</f>
        <v>40485.66667</v>
      </c>
      <c r="B1106" s="2">
        <f>IFERROR(__xludf.DUMMYFUNCTION("""COMPUTED_VALUE"""),354.64)</f>
        <v>354.64</v>
      </c>
    </row>
    <row r="1107">
      <c r="A1107" s="3">
        <f>IFERROR(__xludf.DUMMYFUNCTION("""COMPUTED_VALUE"""),40486.666666666664)</f>
        <v>40486.66667</v>
      </c>
      <c r="B1107" s="2">
        <f>IFERROR(__xludf.DUMMYFUNCTION("""COMPUTED_VALUE"""),357.98)</f>
        <v>357.98</v>
      </c>
    </row>
    <row r="1108">
      <c r="A1108" s="3">
        <f>IFERROR(__xludf.DUMMYFUNCTION("""COMPUTED_VALUE"""),40487.666666666664)</f>
        <v>40487.66667</v>
      </c>
      <c r="B1108" s="2">
        <f>IFERROR(__xludf.DUMMYFUNCTION("""COMPUTED_VALUE"""),358.53)</f>
        <v>358.53</v>
      </c>
    </row>
    <row r="1109">
      <c r="A1109" s="3">
        <f>IFERROR(__xludf.DUMMYFUNCTION("""COMPUTED_VALUE"""),40490.666666666664)</f>
        <v>40490.66667</v>
      </c>
      <c r="B1109" s="2">
        <f>IFERROR(__xludf.DUMMYFUNCTION("""COMPUTED_VALUE"""),358.77)</f>
        <v>358.77</v>
      </c>
    </row>
    <row r="1110">
      <c r="A1110" s="3">
        <f>IFERROR(__xludf.DUMMYFUNCTION("""COMPUTED_VALUE"""),40491.666666666664)</f>
        <v>40491.66667</v>
      </c>
      <c r="B1110" s="2">
        <f>IFERROR(__xludf.DUMMYFUNCTION("""COMPUTED_VALUE"""),357.44)</f>
        <v>357.44</v>
      </c>
    </row>
    <row r="1111">
      <c r="A1111" s="3">
        <f>IFERROR(__xludf.DUMMYFUNCTION("""COMPUTED_VALUE"""),40492.666666666664)</f>
        <v>40492.66667</v>
      </c>
      <c r="B1111" s="2">
        <f>IFERROR(__xludf.DUMMYFUNCTION("""COMPUTED_VALUE"""),360.37)</f>
        <v>360.37</v>
      </c>
    </row>
    <row r="1112">
      <c r="A1112" s="3">
        <f>IFERROR(__xludf.DUMMYFUNCTION("""COMPUTED_VALUE"""),40493.666666666664)</f>
        <v>40493.66667</v>
      </c>
      <c r="B1112" s="2">
        <f>IFERROR(__xludf.DUMMYFUNCTION("""COMPUTED_VALUE"""),357.5)</f>
        <v>357.5</v>
      </c>
    </row>
    <row r="1113">
      <c r="A1113" s="3">
        <f>IFERROR(__xludf.DUMMYFUNCTION("""COMPUTED_VALUE"""),40494.666666666664)</f>
        <v>40494.66667</v>
      </c>
      <c r="B1113" s="2">
        <f>IFERROR(__xludf.DUMMYFUNCTION("""COMPUTED_VALUE"""),354.54)</f>
        <v>354.54</v>
      </c>
    </row>
    <row r="1114">
      <c r="A1114" s="3">
        <f>IFERROR(__xludf.DUMMYFUNCTION("""COMPUTED_VALUE"""),40497.666666666664)</f>
        <v>40497.66667</v>
      </c>
      <c r="B1114" s="2">
        <f>IFERROR(__xludf.DUMMYFUNCTION("""COMPUTED_VALUE"""),351.36)</f>
        <v>351.36</v>
      </c>
    </row>
    <row r="1115">
      <c r="A1115" s="3">
        <f>IFERROR(__xludf.DUMMYFUNCTION("""COMPUTED_VALUE"""),40498.666666666664)</f>
        <v>40498.66667</v>
      </c>
      <c r="B1115" s="2">
        <f>IFERROR(__xludf.DUMMYFUNCTION("""COMPUTED_VALUE"""),345.25)</f>
        <v>345.25</v>
      </c>
    </row>
    <row r="1116">
      <c r="A1116" s="3">
        <f>IFERROR(__xludf.DUMMYFUNCTION("""COMPUTED_VALUE"""),40499.666666666664)</f>
        <v>40499.66667</v>
      </c>
      <c r="B1116" s="2">
        <f>IFERROR(__xludf.DUMMYFUNCTION("""COMPUTED_VALUE"""),347.16)</f>
        <v>347.16</v>
      </c>
    </row>
    <row r="1117">
      <c r="A1117" s="3">
        <f>IFERROR(__xludf.DUMMYFUNCTION("""COMPUTED_VALUE"""),40500.666666666664)</f>
        <v>40500.66667</v>
      </c>
      <c r="B1117" s="2">
        <f>IFERROR(__xludf.DUMMYFUNCTION("""COMPUTED_VALUE"""),354.4)</f>
        <v>354.4</v>
      </c>
    </row>
    <row r="1118">
      <c r="A1118" s="3">
        <f>IFERROR(__xludf.DUMMYFUNCTION("""COMPUTED_VALUE"""),40501.666666666664)</f>
        <v>40501.66667</v>
      </c>
      <c r="B1118" s="2">
        <f>IFERROR(__xludf.DUMMYFUNCTION("""COMPUTED_VALUE"""),355.87)</f>
        <v>355.87</v>
      </c>
    </row>
    <row r="1119">
      <c r="A1119" s="3">
        <f>IFERROR(__xludf.DUMMYFUNCTION("""COMPUTED_VALUE"""),40504.666666666664)</f>
        <v>40504.66667</v>
      </c>
      <c r="B1119" s="2">
        <f>IFERROR(__xludf.DUMMYFUNCTION("""COMPUTED_VALUE"""),358.23)</f>
        <v>358.23</v>
      </c>
    </row>
    <row r="1120">
      <c r="A1120" s="3">
        <f>IFERROR(__xludf.DUMMYFUNCTION("""COMPUTED_VALUE"""),40505.666666666664)</f>
        <v>40505.66667</v>
      </c>
      <c r="B1120" s="2">
        <f>IFERROR(__xludf.DUMMYFUNCTION("""COMPUTED_VALUE"""),352.13)</f>
        <v>352.13</v>
      </c>
    </row>
    <row r="1121">
      <c r="A1121" s="3">
        <f>IFERROR(__xludf.DUMMYFUNCTION("""COMPUTED_VALUE"""),40506.666666666664)</f>
        <v>40506.66667</v>
      </c>
      <c r="B1121" s="2">
        <f>IFERROR(__xludf.DUMMYFUNCTION("""COMPUTED_VALUE"""),357.64)</f>
        <v>357.64</v>
      </c>
    </row>
    <row r="1122">
      <c r="A1122" s="3">
        <f>IFERROR(__xludf.DUMMYFUNCTION("""COMPUTED_VALUE"""),40508.666666666664)</f>
        <v>40508.66667</v>
      </c>
      <c r="B1122" s="2">
        <f>IFERROR(__xludf.DUMMYFUNCTION("""COMPUTED_VALUE"""),357.22)</f>
        <v>357.22</v>
      </c>
    </row>
    <row r="1123">
      <c r="A1123" s="3">
        <f>IFERROR(__xludf.DUMMYFUNCTION("""COMPUTED_VALUE"""),40511.666666666664)</f>
        <v>40511.66667</v>
      </c>
      <c r="B1123" s="2">
        <f>IFERROR(__xludf.DUMMYFUNCTION("""COMPUTED_VALUE"""),353.5)</f>
        <v>353.5</v>
      </c>
    </row>
    <row r="1124">
      <c r="A1124" s="3">
        <f>IFERROR(__xludf.DUMMYFUNCTION("""COMPUTED_VALUE"""),40512.666666666664)</f>
        <v>40512.66667</v>
      </c>
      <c r="B1124" s="2">
        <f>IFERROR(__xludf.DUMMYFUNCTION("""COMPUTED_VALUE"""),350.76)</f>
        <v>350.76</v>
      </c>
    </row>
    <row r="1125">
      <c r="A1125" s="3">
        <f>IFERROR(__xludf.DUMMYFUNCTION("""COMPUTED_VALUE"""),40513.666666666664)</f>
        <v>40513.66667</v>
      </c>
      <c r="B1125" s="2">
        <f>IFERROR(__xludf.DUMMYFUNCTION("""COMPUTED_VALUE"""),357.34)</f>
        <v>357.34</v>
      </c>
    </row>
    <row r="1126">
      <c r="A1126" s="3">
        <f>IFERROR(__xludf.DUMMYFUNCTION("""COMPUTED_VALUE"""),40514.666666666664)</f>
        <v>40514.66667</v>
      </c>
      <c r="B1126" s="2">
        <f>IFERROR(__xludf.DUMMYFUNCTION("""COMPUTED_VALUE"""),360.23)</f>
        <v>360.23</v>
      </c>
    </row>
    <row r="1127">
      <c r="A1127" s="3">
        <f>IFERROR(__xludf.DUMMYFUNCTION("""COMPUTED_VALUE"""),40515.666666666664)</f>
        <v>40515.66667</v>
      </c>
      <c r="B1127" s="2">
        <f>IFERROR(__xludf.DUMMYFUNCTION("""COMPUTED_VALUE"""),361.97)</f>
        <v>361.97</v>
      </c>
    </row>
    <row r="1128">
      <c r="A1128" s="3">
        <f>IFERROR(__xludf.DUMMYFUNCTION("""COMPUTED_VALUE"""),40518.666666666664)</f>
        <v>40518.66667</v>
      </c>
      <c r="B1128" s="2">
        <f>IFERROR(__xludf.DUMMYFUNCTION("""COMPUTED_VALUE"""),363.37)</f>
        <v>363.37</v>
      </c>
    </row>
    <row r="1129">
      <c r="A1129" s="3">
        <f>IFERROR(__xludf.DUMMYFUNCTION("""COMPUTED_VALUE"""),40519.666666666664)</f>
        <v>40519.66667</v>
      </c>
      <c r="B1129" s="2">
        <f>IFERROR(__xludf.DUMMYFUNCTION("""COMPUTED_VALUE"""),362.85)</f>
        <v>362.85</v>
      </c>
    </row>
    <row r="1130">
      <c r="A1130" s="3">
        <f>IFERROR(__xludf.DUMMYFUNCTION("""COMPUTED_VALUE"""),40520.666666666664)</f>
        <v>40520.66667</v>
      </c>
      <c r="B1130" s="2">
        <f>IFERROR(__xludf.DUMMYFUNCTION("""COMPUTED_VALUE"""),363.48)</f>
        <v>363.48</v>
      </c>
    </row>
    <row r="1131">
      <c r="A1131" s="3">
        <f>IFERROR(__xludf.DUMMYFUNCTION("""COMPUTED_VALUE"""),40521.666666666664)</f>
        <v>40521.66667</v>
      </c>
      <c r="B1131" s="2">
        <f>IFERROR(__xludf.DUMMYFUNCTION("""COMPUTED_VALUE"""),366.61)</f>
        <v>366.61</v>
      </c>
    </row>
    <row r="1132">
      <c r="A1132" s="3">
        <f>IFERROR(__xludf.DUMMYFUNCTION("""COMPUTED_VALUE"""),40522.666666666664)</f>
        <v>40522.66667</v>
      </c>
      <c r="B1132" s="2">
        <f>IFERROR(__xludf.DUMMYFUNCTION("""COMPUTED_VALUE"""),369.67)</f>
        <v>369.67</v>
      </c>
    </row>
    <row r="1133">
      <c r="A1133" s="3">
        <f>IFERROR(__xludf.DUMMYFUNCTION("""COMPUTED_VALUE"""),40525.666666666664)</f>
        <v>40525.66667</v>
      </c>
      <c r="B1133" s="2">
        <f>IFERROR(__xludf.DUMMYFUNCTION("""COMPUTED_VALUE"""),367.39)</f>
        <v>367.39</v>
      </c>
    </row>
    <row r="1134">
      <c r="A1134" s="3">
        <f>IFERROR(__xludf.DUMMYFUNCTION("""COMPUTED_VALUE"""),40526.666666666664)</f>
        <v>40526.66667</v>
      </c>
      <c r="B1134" s="2">
        <f>IFERROR(__xludf.DUMMYFUNCTION("""COMPUTED_VALUE"""),366.7)</f>
        <v>366.7</v>
      </c>
    </row>
    <row r="1135">
      <c r="A1135" s="3">
        <f>IFERROR(__xludf.DUMMYFUNCTION("""COMPUTED_VALUE"""),40527.666666666664)</f>
        <v>40527.66667</v>
      </c>
      <c r="B1135" s="2">
        <f>IFERROR(__xludf.DUMMYFUNCTION("""COMPUTED_VALUE"""),364.97)</f>
        <v>364.97</v>
      </c>
    </row>
    <row r="1136">
      <c r="A1136" s="3">
        <f>IFERROR(__xludf.DUMMYFUNCTION("""COMPUTED_VALUE"""),40528.666666666664)</f>
        <v>40528.66667</v>
      </c>
      <c r="B1136" s="2">
        <f>IFERROR(__xludf.DUMMYFUNCTION("""COMPUTED_VALUE"""),369.23)</f>
        <v>369.23</v>
      </c>
    </row>
    <row r="1137">
      <c r="A1137" s="3">
        <f>IFERROR(__xludf.DUMMYFUNCTION("""COMPUTED_VALUE"""),40529.666666666664)</f>
        <v>40529.66667</v>
      </c>
      <c r="B1137" s="2">
        <f>IFERROR(__xludf.DUMMYFUNCTION("""COMPUTED_VALUE"""),368.45)</f>
        <v>368.45</v>
      </c>
    </row>
    <row r="1138">
      <c r="A1138" s="3">
        <f>IFERROR(__xludf.DUMMYFUNCTION("""COMPUTED_VALUE"""),40532.666666666664)</f>
        <v>40532.66667</v>
      </c>
      <c r="B1138" s="2">
        <f>IFERROR(__xludf.DUMMYFUNCTION("""COMPUTED_VALUE"""),370.7)</f>
        <v>370.7</v>
      </c>
    </row>
    <row r="1139">
      <c r="A1139" s="3">
        <f>IFERROR(__xludf.DUMMYFUNCTION("""COMPUTED_VALUE"""),40533.666666666664)</f>
        <v>40533.66667</v>
      </c>
      <c r="B1139" s="2">
        <f>IFERROR(__xludf.DUMMYFUNCTION("""COMPUTED_VALUE"""),373.27)</f>
        <v>373.27</v>
      </c>
    </row>
    <row r="1140">
      <c r="A1140" s="3">
        <f>IFERROR(__xludf.DUMMYFUNCTION("""COMPUTED_VALUE"""),40534.666666666664)</f>
        <v>40534.66667</v>
      </c>
      <c r="B1140" s="2">
        <f>IFERROR(__xludf.DUMMYFUNCTION("""COMPUTED_VALUE"""),372.83)</f>
        <v>372.83</v>
      </c>
    </row>
    <row r="1141">
      <c r="A1141" s="3">
        <f>IFERROR(__xludf.DUMMYFUNCTION("""COMPUTED_VALUE"""),40535.666666666664)</f>
        <v>40535.66667</v>
      </c>
      <c r="B1141" s="2">
        <f>IFERROR(__xludf.DUMMYFUNCTION("""COMPUTED_VALUE"""),371.43)</f>
        <v>371.43</v>
      </c>
    </row>
    <row r="1142">
      <c r="A1142" s="3">
        <f>IFERROR(__xludf.DUMMYFUNCTION("""COMPUTED_VALUE"""),40539.666666666664)</f>
        <v>40539.66667</v>
      </c>
      <c r="B1142" s="2">
        <f>IFERROR(__xludf.DUMMYFUNCTION("""COMPUTED_VALUE"""),372.71)</f>
        <v>372.71</v>
      </c>
    </row>
    <row r="1143">
      <c r="A1143" s="3">
        <f>IFERROR(__xludf.DUMMYFUNCTION("""COMPUTED_VALUE"""),40540.666666666664)</f>
        <v>40540.66667</v>
      </c>
      <c r="B1143" s="2">
        <f>IFERROR(__xludf.DUMMYFUNCTION("""COMPUTED_VALUE"""),371.13)</f>
        <v>371.13</v>
      </c>
    </row>
    <row r="1144">
      <c r="A1144" s="3">
        <f>IFERROR(__xludf.DUMMYFUNCTION("""COMPUTED_VALUE"""),40541.666666666664)</f>
        <v>40541.66667</v>
      </c>
      <c r="B1144" s="2">
        <f>IFERROR(__xludf.DUMMYFUNCTION("""COMPUTED_VALUE"""),371.0)</f>
        <v>371</v>
      </c>
    </row>
    <row r="1145">
      <c r="A1145" s="3">
        <f>IFERROR(__xludf.DUMMYFUNCTION("""COMPUTED_VALUE"""),40542.666666666664)</f>
        <v>40542.66667</v>
      </c>
      <c r="B1145" s="2">
        <f>IFERROR(__xludf.DUMMYFUNCTION("""COMPUTED_VALUE"""),372.46)</f>
        <v>372.46</v>
      </c>
    </row>
    <row r="1146">
      <c r="A1146" s="3">
        <f>IFERROR(__xludf.DUMMYFUNCTION("""COMPUTED_VALUE"""),40543.666666666664)</f>
        <v>40543.66667</v>
      </c>
      <c r="B1146" s="2">
        <f>IFERROR(__xludf.DUMMYFUNCTION("""COMPUTED_VALUE"""),372.08)</f>
        <v>372.08</v>
      </c>
    </row>
    <row r="1147">
      <c r="A1147" s="3">
        <f>IFERROR(__xludf.DUMMYFUNCTION("""COMPUTED_VALUE"""),40546.666666666664)</f>
        <v>40546.66667</v>
      </c>
      <c r="B1147" s="2">
        <f>IFERROR(__xludf.DUMMYFUNCTION("""COMPUTED_VALUE"""),380.69)</f>
        <v>380.69</v>
      </c>
    </row>
    <row r="1148">
      <c r="A1148" s="3">
        <f>IFERROR(__xludf.DUMMYFUNCTION("""COMPUTED_VALUE"""),40547.666666666664)</f>
        <v>40547.66667</v>
      </c>
      <c r="B1148" s="2">
        <f>IFERROR(__xludf.DUMMYFUNCTION("""COMPUTED_VALUE"""),381.22)</f>
        <v>381.22</v>
      </c>
    </row>
    <row r="1149">
      <c r="A1149" s="3">
        <f>IFERROR(__xludf.DUMMYFUNCTION("""COMPUTED_VALUE"""),40548.666666666664)</f>
        <v>40548.66667</v>
      </c>
      <c r="B1149" s="2">
        <f>IFERROR(__xludf.DUMMYFUNCTION("""COMPUTED_VALUE"""),387.36)</f>
        <v>387.36</v>
      </c>
    </row>
    <row r="1150">
      <c r="A1150" s="3">
        <f>IFERROR(__xludf.DUMMYFUNCTION("""COMPUTED_VALUE"""),40549.666666666664)</f>
        <v>40549.66667</v>
      </c>
      <c r="B1150" s="2">
        <f>IFERROR(__xludf.DUMMYFUNCTION("""COMPUTED_VALUE"""),388.08)</f>
        <v>388.08</v>
      </c>
    </row>
    <row r="1151">
      <c r="A1151" s="3">
        <f>IFERROR(__xludf.DUMMYFUNCTION("""COMPUTED_VALUE"""),40550.666666666664)</f>
        <v>40550.66667</v>
      </c>
      <c r="B1151" s="2">
        <f>IFERROR(__xludf.DUMMYFUNCTION("""COMPUTED_VALUE"""),385.66)</f>
        <v>385.66</v>
      </c>
    </row>
    <row r="1152">
      <c r="A1152" s="3">
        <f>IFERROR(__xludf.DUMMYFUNCTION("""COMPUTED_VALUE"""),40553.666666666664)</f>
        <v>40553.66667</v>
      </c>
      <c r="B1152" s="2">
        <f>IFERROR(__xludf.DUMMYFUNCTION("""COMPUTED_VALUE"""),387.76)</f>
        <v>387.76</v>
      </c>
    </row>
    <row r="1153">
      <c r="A1153" s="3">
        <f>IFERROR(__xludf.DUMMYFUNCTION("""COMPUTED_VALUE"""),40554.666666666664)</f>
        <v>40554.66667</v>
      </c>
      <c r="B1153" s="2">
        <f>IFERROR(__xludf.DUMMYFUNCTION("""COMPUTED_VALUE"""),387.9)</f>
        <v>387.9</v>
      </c>
    </row>
    <row r="1154">
      <c r="A1154" s="3">
        <f>IFERROR(__xludf.DUMMYFUNCTION("""COMPUTED_VALUE"""),40555.666666666664)</f>
        <v>40555.66667</v>
      </c>
      <c r="B1154" s="2">
        <f>IFERROR(__xludf.DUMMYFUNCTION("""COMPUTED_VALUE"""),391.47)</f>
        <v>391.47</v>
      </c>
    </row>
    <row r="1155">
      <c r="A1155" s="3">
        <f>IFERROR(__xludf.DUMMYFUNCTION("""COMPUTED_VALUE"""),40556.666666666664)</f>
        <v>40556.66667</v>
      </c>
      <c r="B1155" s="2">
        <f>IFERROR(__xludf.DUMMYFUNCTION("""COMPUTED_VALUE"""),393.5)</f>
        <v>393.5</v>
      </c>
    </row>
    <row r="1156">
      <c r="A1156" s="3">
        <f>IFERROR(__xludf.DUMMYFUNCTION("""COMPUTED_VALUE"""),40557.666666666664)</f>
        <v>40557.66667</v>
      </c>
      <c r="B1156" s="2">
        <f>IFERROR(__xludf.DUMMYFUNCTION("""COMPUTED_VALUE"""),394.22)</f>
        <v>394.22</v>
      </c>
    </row>
    <row r="1157">
      <c r="A1157" s="3">
        <f>IFERROR(__xludf.DUMMYFUNCTION("""COMPUTED_VALUE"""),40561.666666666664)</f>
        <v>40561.66667</v>
      </c>
      <c r="B1157" s="2">
        <f>IFERROR(__xludf.DUMMYFUNCTION("""COMPUTED_VALUE"""),391.95)</f>
        <v>391.95</v>
      </c>
    </row>
    <row r="1158">
      <c r="A1158" s="3">
        <f>IFERROR(__xludf.DUMMYFUNCTION("""COMPUTED_VALUE"""),40562.666666666664)</f>
        <v>40562.66667</v>
      </c>
      <c r="B1158" s="2">
        <f>IFERROR(__xludf.DUMMYFUNCTION("""COMPUTED_VALUE"""),382.2)</f>
        <v>382.2</v>
      </c>
    </row>
    <row r="1159">
      <c r="A1159" s="3">
        <f>IFERROR(__xludf.DUMMYFUNCTION("""COMPUTED_VALUE"""),40563.666666666664)</f>
        <v>40563.66667</v>
      </c>
      <c r="B1159" s="2">
        <f>IFERROR(__xludf.DUMMYFUNCTION("""COMPUTED_VALUE"""),373.43)</f>
        <v>373.43</v>
      </c>
    </row>
    <row r="1160">
      <c r="A1160" s="3">
        <f>IFERROR(__xludf.DUMMYFUNCTION("""COMPUTED_VALUE"""),40564.666666666664)</f>
        <v>40564.66667</v>
      </c>
      <c r="B1160" s="2">
        <f>IFERROR(__xludf.DUMMYFUNCTION("""COMPUTED_VALUE"""),373.37)</f>
        <v>373.37</v>
      </c>
    </row>
    <row r="1161">
      <c r="A1161" s="3">
        <f>IFERROR(__xludf.DUMMYFUNCTION("""COMPUTED_VALUE"""),40567.666666666664)</f>
        <v>40567.66667</v>
      </c>
      <c r="B1161" s="2">
        <f>IFERROR(__xludf.DUMMYFUNCTION("""COMPUTED_VALUE"""),376.56)</f>
        <v>376.56</v>
      </c>
    </row>
    <row r="1162">
      <c r="A1162" s="3">
        <f>IFERROR(__xludf.DUMMYFUNCTION("""COMPUTED_VALUE"""),40568.666666666664)</f>
        <v>40568.66667</v>
      </c>
      <c r="B1162" s="2">
        <f>IFERROR(__xludf.DUMMYFUNCTION("""COMPUTED_VALUE"""),373.84)</f>
        <v>373.84</v>
      </c>
    </row>
    <row r="1163">
      <c r="A1163" s="3">
        <f>IFERROR(__xludf.DUMMYFUNCTION("""COMPUTED_VALUE"""),40569.666666666664)</f>
        <v>40569.66667</v>
      </c>
      <c r="B1163" s="2">
        <f>IFERROR(__xludf.DUMMYFUNCTION("""COMPUTED_VALUE"""),381.31)</f>
        <v>381.31</v>
      </c>
    </row>
    <row r="1164">
      <c r="A1164" s="3">
        <f>IFERROR(__xludf.DUMMYFUNCTION("""COMPUTED_VALUE"""),40570.666666666664)</f>
        <v>40570.66667</v>
      </c>
      <c r="B1164" s="2">
        <f>IFERROR(__xludf.DUMMYFUNCTION("""COMPUTED_VALUE"""),383.46)</f>
        <v>383.46</v>
      </c>
    </row>
    <row r="1165">
      <c r="A1165" s="3">
        <f>IFERROR(__xludf.DUMMYFUNCTION("""COMPUTED_VALUE"""),40571.666666666664)</f>
        <v>40571.66667</v>
      </c>
      <c r="B1165" s="2">
        <f>IFERROR(__xludf.DUMMYFUNCTION("""COMPUTED_VALUE"""),375.48)</f>
        <v>375.48</v>
      </c>
    </row>
    <row r="1166">
      <c r="A1166" s="3">
        <f>IFERROR(__xludf.DUMMYFUNCTION("""COMPUTED_VALUE"""),40574.666666666664)</f>
        <v>40574.66667</v>
      </c>
      <c r="B1166" s="2">
        <f>IFERROR(__xludf.DUMMYFUNCTION("""COMPUTED_VALUE"""),377.63)</f>
        <v>377.63</v>
      </c>
    </row>
    <row r="1167">
      <c r="A1167" s="3">
        <f>IFERROR(__xludf.DUMMYFUNCTION("""COMPUTED_VALUE"""),40575.666666666664)</f>
        <v>40575.66667</v>
      </c>
      <c r="B1167" s="2">
        <f>IFERROR(__xludf.DUMMYFUNCTION("""COMPUTED_VALUE"""),383.8)</f>
        <v>383.8</v>
      </c>
    </row>
    <row r="1168">
      <c r="A1168" s="3">
        <f>IFERROR(__xludf.DUMMYFUNCTION("""COMPUTED_VALUE"""),40576.666666666664)</f>
        <v>40576.66667</v>
      </c>
      <c r="B1168" s="2">
        <f>IFERROR(__xludf.DUMMYFUNCTION("""COMPUTED_VALUE"""),385.15)</f>
        <v>385.15</v>
      </c>
    </row>
    <row r="1169">
      <c r="A1169" s="3">
        <f>IFERROR(__xludf.DUMMYFUNCTION("""COMPUTED_VALUE"""),40577.666666666664)</f>
        <v>40577.66667</v>
      </c>
      <c r="B1169" s="2">
        <f>IFERROR(__xludf.DUMMYFUNCTION("""COMPUTED_VALUE"""),387.55)</f>
        <v>387.55</v>
      </c>
    </row>
    <row r="1170">
      <c r="A1170" s="3">
        <f>IFERROR(__xludf.DUMMYFUNCTION("""COMPUTED_VALUE"""),40578.666666666664)</f>
        <v>40578.66667</v>
      </c>
      <c r="B1170" s="2">
        <f>IFERROR(__xludf.DUMMYFUNCTION("""COMPUTED_VALUE"""),399.7)</f>
        <v>399.7</v>
      </c>
    </row>
    <row r="1171">
      <c r="A1171" s="3">
        <f>IFERROR(__xludf.DUMMYFUNCTION("""COMPUTED_VALUE"""),40581.666666666664)</f>
        <v>40581.66667</v>
      </c>
      <c r="B1171" s="2">
        <f>IFERROR(__xludf.DUMMYFUNCTION("""COMPUTED_VALUE"""),401.79)</f>
        <v>401.79</v>
      </c>
    </row>
    <row r="1172">
      <c r="A1172" s="3">
        <f>IFERROR(__xludf.DUMMYFUNCTION("""COMPUTED_VALUE"""),40582.666666666664)</f>
        <v>40582.66667</v>
      </c>
      <c r="B1172" s="2">
        <f>IFERROR(__xludf.DUMMYFUNCTION("""COMPUTED_VALUE"""),404.46)</f>
        <v>404.46</v>
      </c>
    </row>
    <row r="1173">
      <c r="A1173" s="3">
        <f>IFERROR(__xludf.DUMMYFUNCTION("""COMPUTED_VALUE"""),40583.666666666664)</f>
        <v>40583.66667</v>
      </c>
      <c r="B1173" s="2">
        <f>IFERROR(__xludf.DUMMYFUNCTION("""COMPUTED_VALUE"""),403.38)</f>
        <v>403.38</v>
      </c>
    </row>
    <row r="1174">
      <c r="A1174" s="3">
        <f>IFERROR(__xludf.DUMMYFUNCTION("""COMPUTED_VALUE"""),40584.666666666664)</f>
        <v>40584.66667</v>
      </c>
      <c r="B1174" s="2">
        <f>IFERROR(__xludf.DUMMYFUNCTION("""COMPUTED_VALUE"""),406.27)</f>
        <v>406.27</v>
      </c>
    </row>
    <row r="1175">
      <c r="A1175" s="3">
        <f>IFERROR(__xludf.DUMMYFUNCTION("""COMPUTED_VALUE"""),40585.666666666664)</f>
        <v>40585.66667</v>
      </c>
      <c r="B1175" s="2">
        <f>IFERROR(__xludf.DUMMYFUNCTION("""COMPUTED_VALUE"""),413.18)</f>
        <v>413.18</v>
      </c>
    </row>
    <row r="1176">
      <c r="A1176" s="3">
        <f>IFERROR(__xludf.DUMMYFUNCTION("""COMPUTED_VALUE"""),40588.666666666664)</f>
        <v>40588.66667</v>
      </c>
      <c r="B1176" s="2">
        <f>IFERROR(__xludf.DUMMYFUNCTION("""COMPUTED_VALUE"""),413.43)</f>
        <v>413.43</v>
      </c>
    </row>
    <row r="1177">
      <c r="A1177" s="3">
        <f>IFERROR(__xludf.DUMMYFUNCTION("""COMPUTED_VALUE"""),40589.666666666664)</f>
        <v>40589.66667</v>
      </c>
      <c r="B1177" s="2">
        <f>IFERROR(__xludf.DUMMYFUNCTION("""COMPUTED_VALUE"""),408.47)</f>
        <v>408.47</v>
      </c>
    </row>
    <row r="1178">
      <c r="A1178" s="3">
        <f>IFERROR(__xludf.DUMMYFUNCTION("""COMPUTED_VALUE"""),40590.666666666664)</f>
        <v>40590.66667</v>
      </c>
      <c r="B1178" s="2">
        <f>IFERROR(__xludf.DUMMYFUNCTION("""COMPUTED_VALUE"""),411.05)</f>
        <v>411.05</v>
      </c>
    </row>
    <row r="1179">
      <c r="A1179" s="3">
        <f>IFERROR(__xludf.DUMMYFUNCTION("""COMPUTED_VALUE"""),40591.666666666664)</f>
        <v>40591.66667</v>
      </c>
      <c r="B1179" s="2">
        <f>IFERROR(__xludf.DUMMYFUNCTION("""COMPUTED_VALUE"""),411.03)</f>
        <v>411.03</v>
      </c>
    </row>
    <row r="1180">
      <c r="A1180" s="3">
        <f>IFERROR(__xludf.DUMMYFUNCTION("""COMPUTED_VALUE"""),40592.666666666664)</f>
        <v>40592.66667</v>
      </c>
      <c r="B1180" s="2">
        <f>IFERROR(__xludf.DUMMYFUNCTION("""COMPUTED_VALUE"""),411.13)</f>
        <v>411.13</v>
      </c>
    </row>
    <row r="1181">
      <c r="A1181" s="3">
        <f>IFERROR(__xludf.DUMMYFUNCTION("""COMPUTED_VALUE"""),40596.666666666664)</f>
        <v>40596.66667</v>
      </c>
      <c r="B1181" s="2">
        <f>IFERROR(__xludf.DUMMYFUNCTION("""COMPUTED_VALUE"""),397.06)</f>
        <v>397.06</v>
      </c>
    </row>
    <row r="1182">
      <c r="A1182" s="3">
        <f>IFERROR(__xludf.DUMMYFUNCTION("""COMPUTED_VALUE"""),40597.666666666664)</f>
        <v>40597.66667</v>
      </c>
      <c r="B1182" s="2">
        <f>IFERROR(__xludf.DUMMYFUNCTION("""COMPUTED_VALUE"""),388.69)</f>
        <v>388.69</v>
      </c>
    </row>
    <row r="1183">
      <c r="A1183" s="3">
        <f>IFERROR(__xludf.DUMMYFUNCTION("""COMPUTED_VALUE"""),40598.666666666664)</f>
        <v>40598.66667</v>
      </c>
      <c r="B1183" s="2">
        <f>IFERROR(__xludf.DUMMYFUNCTION("""COMPUTED_VALUE"""),394.83)</f>
        <v>394.83</v>
      </c>
    </row>
    <row r="1184">
      <c r="A1184" s="3">
        <f>IFERROR(__xludf.DUMMYFUNCTION("""COMPUTED_VALUE"""),40599.666666666664)</f>
        <v>40599.66667</v>
      </c>
      <c r="B1184" s="2">
        <f>IFERROR(__xludf.DUMMYFUNCTION("""COMPUTED_VALUE"""),403.01)</f>
        <v>403.01</v>
      </c>
    </row>
    <row r="1185">
      <c r="A1185" s="3">
        <f>IFERROR(__xludf.DUMMYFUNCTION("""COMPUTED_VALUE"""),40602.666666666664)</f>
        <v>40602.66667</v>
      </c>
      <c r="B1185" s="2">
        <f>IFERROR(__xludf.DUMMYFUNCTION("""COMPUTED_VALUE"""),402.5)</f>
        <v>402.5</v>
      </c>
    </row>
    <row r="1186">
      <c r="A1186" s="3">
        <f>IFERROR(__xludf.DUMMYFUNCTION("""COMPUTED_VALUE"""),40603.666666666664)</f>
        <v>40603.66667</v>
      </c>
      <c r="B1186" s="2">
        <f>IFERROR(__xludf.DUMMYFUNCTION("""COMPUTED_VALUE"""),395.88)</f>
        <v>395.88</v>
      </c>
    </row>
    <row r="1187">
      <c r="A1187" s="3">
        <f>IFERROR(__xludf.DUMMYFUNCTION("""COMPUTED_VALUE"""),40604.666666666664)</f>
        <v>40604.66667</v>
      </c>
      <c r="B1187" s="2">
        <f>IFERROR(__xludf.DUMMYFUNCTION("""COMPUTED_VALUE"""),396.5)</f>
        <v>396.5</v>
      </c>
    </row>
    <row r="1188">
      <c r="A1188" s="3">
        <f>IFERROR(__xludf.DUMMYFUNCTION("""COMPUTED_VALUE"""),40605.666666666664)</f>
        <v>40605.66667</v>
      </c>
      <c r="B1188" s="2">
        <f>IFERROR(__xludf.DUMMYFUNCTION("""COMPUTED_VALUE"""),406.3)</f>
        <v>406.3</v>
      </c>
    </row>
    <row r="1189">
      <c r="A1189" s="3">
        <f>IFERROR(__xludf.DUMMYFUNCTION("""COMPUTED_VALUE"""),40606.666666666664)</f>
        <v>40606.66667</v>
      </c>
      <c r="B1189" s="2">
        <f>IFERROR(__xludf.DUMMYFUNCTION("""COMPUTED_VALUE"""),407.92)</f>
        <v>407.92</v>
      </c>
    </row>
    <row r="1190">
      <c r="A1190" s="3">
        <f>IFERROR(__xludf.DUMMYFUNCTION("""COMPUTED_VALUE"""),40609.666666666664)</f>
        <v>40609.66667</v>
      </c>
      <c r="B1190" s="2">
        <f>IFERROR(__xludf.DUMMYFUNCTION("""COMPUTED_VALUE"""),398.92)</f>
        <v>398.92</v>
      </c>
    </row>
    <row r="1191">
      <c r="A1191" s="3">
        <f>IFERROR(__xludf.DUMMYFUNCTION("""COMPUTED_VALUE"""),40610.666666666664)</f>
        <v>40610.66667</v>
      </c>
      <c r="B1191" s="2">
        <f>IFERROR(__xludf.DUMMYFUNCTION("""COMPUTED_VALUE"""),401.22)</f>
        <v>401.22</v>
      </c>
    </row>
    <row r="1192">
      <c r="A1192" s="3">
        <f>IFERROR(__xludf.DUMMYFUNCTION("""COMPUTED_VALUE"""),40611.666666666664)</f>
        <v>40611.66667</v>
      </c>
      <c r="B1192" s="2">
        <f>IFERROR(__xludf.DUMMYFUNCTION("""COMPUTED_VALUE"""),389.87)</f>
        <v>389.87</v>
      </c>
    </row>
    <row r="1193">
      <c r="A1193" s="3">
        <f>IFERROR(__xludf.DUMMYFUNCTION("""COMPUTED_VALUE"""),40612.666666666664)</f>
        <v>40612.66667</v>
      </c>
      <c r="B1193" s="2">
        <f>IFERROR(__xludf.DUMMYFUNCTION("""COMPUTED_VALUE"""),383.17)</f>
        <v>383.17</v>
      </c>
    </row>
    <row r="1194">
      <c r="A1194" s="3">
        <f>IFERROR(__xludf.DUMMYFUNCTION("""COMPUTED_VALUE"""),40613.666666666664)</f>
        <v>40613.66667</v>
      </c>
      <c r="B1194" s="2">
        <f>IFERROR(__xludf.DUMMYFUNCTION("""COMPUTED_VALUE"""),386.15)</f>
        <v>386.15</v>
      </c>
    </row>
    <row r="1195">
      <c r="A1195" s="3">
        <f>IFERROR(__xludf.DUMMYFUNCTION("""COMPUTED_VALUE"""),40616.666666666664)</f>
        <v>40616.66667</v>
      </c>
      <c r="B1195" s="2">
        <f>IFERROR(__xludf.DUMMYFUNCTION("""COMPUTED_VALUE"""),382.94)</f>
        <v>382.94</v>
      </c>
    </row>
    <row r="1196">
      <c r="A1196" s="3">
        <f>IFERROR(__xludf.DUMMYFUNCTION("""COMPUTED_VALUE"""),40617.666666666664)</f>
        <v>40617.66667</v>
      </c>
      <c r="B1196" s="2">
        <f>IFERROR(__xludf.DUMMYFUNCTION("""COMPUTED_VALUE"""),378.94)</f>
        <v>378.94</v>
      </c>
    </row>
    <row r="1197">
      <c r="A1197" s="3">
        <f>IFERROR(__xludf.DUMMYFUNCTION("""COMPUTED_VALUE"""),40618.666666666664)</f>
        <v>40618.66667</v>
      </c>
      <c r="B1197" s="2">
        <f>IFERROR(__xludf.DUMMYFUNCTION("""COMPUTED_VALUE"""),373.93)</f>
        <v>373.93</v>
      </c>
    </row>
    <row r="1198">
      <c r="A1198" s="3">
        <f>IFERROR(__xludf.DUMMYFUNCTION("""COMPUTED_VALUE"""),40619.666666666664)</f>
        <v>40619.66667</v>
      </c>
      <c r="B1198" s="2">
        <f>IFERROR(__xludf.DUMMYFUNCTION("""COMPUTED_VALUE"""),374.51)</f>
        <v>374.51</v>
      </c>
    </row>
    <row r="1199">
      <c r="A1199" s="3">
        <f>IFERROR(__xludf.DUMMYFUNCTION("""COMPUTED_VALUE"""),40620.666666666664)</f>
        <v>40620.66667</v>
      </c>
      <c r="B1199" s="2">
        <f>IFERROR(__xludf.DUMMYFUNCTION("""COMPUTED_VALUE"""),374.01)</f>
        <v>374.01</v>
      </c>
    </row>
    <row r="1200">
      <c r="A1200" s="3">
        <f>IFERROR(__xludf.DUMMYFUNCTION("""COMPUTED_VALUE"""),40623.666666666664)</f>
        <v>40623.66667</v>
      </c>
      <c r="B1200" s="2">
        <f>IFERROR(__xludf.DUMMYFUNCTION("""COMPUTED_VALUE"""),377.6)</f>
        <v>377.6</v>
      </c>
    </row>
    <row r="1201">
      <c r="A1201" s="3">
        <f>IFERROR(__xludf.DUMMYFUNCTION("""COMPUTED_VALUE"""),40624.666666666664)</f>
        <v>40624.66667</v>
      </c>
      <c r="B1201" s="2">
        <f>IFERROR(__xludf.DUMMYFUNCTION("""COMPUTED_VALUE"""),375.99)</f>
        <v>375.99</v>
      </c>
    </row>
    <row r="1202">
      <c r="A1202" s="3">
        <f>IFERROR(__xludf.DUMMYFUNCTION("""COMPUTED_VALUE"""),40625.666666666664)</f>
        <v>40625.66667</v>
      </c>
      <c r="B1202" s="2">
        <f>IFERROR(__xludf.DUMMYFUNCTION("""COMPUTED_VALUE"""),380.38)</f>
        <v>380.38</v>
      </c>
    </row>
    <row r="1203">
      <c r="A1203" s="3">
        <f>IFERROR(__xludf.DUMMYFUNCTION("""COMPUTED_VALUE"""),40626.666666666664)</f>
        <v>40626.66667</v>
      </c>
      <c r="B1203" s="2">
        <f>IFERROR(__xludf.DUMMYFUNCTION("""COMPUTED_VALUE"""),385.87)</f>
        <v>385.87</v>
      </c>
    </row>
    <row r="1204">
      <c r="A1204" s="3">
        <f>IFERROR(__xludf.DUMMYFUNCTION("""COMPUTED_VALUE"""),40627.666666666664)</f>
        <v>40627.66667</v>
      </c>
      <c r="B1204" s="2">
        <f>IFERROR(__xludf.DUMMYFUNCTION("""COMPUTED_VALUE"""),385.91)</f>
        <v>385.91</v>
      </c>
    </row>
    <row r="1205">
      <c r="A1205" s="3">
        <f>IFERROR(__xludf.DUMMYFUNCTION("""COMPUTED_VALUE"""),40630.666666666664)</f>
        <v>40630.66667</v>
      </c>
      <c r="B1205" s="2">
        <f>IFERROR(__xludf.DUMMYFUNCTION("""COMPUTED_VALUE"""),385.74)</f>
        <v>385.74</v>
      </c>
    </row>
    <row r="1206">
      <c r="A1206" s="3">
        <f>IFERROR(__xludf.DUMMYFUNCTION("""COMPUTED_VALUE"""),40631.666666666664)</f>
        <v>40631.66667</v>
      </c>
      <c r="B1206" s="2">
        <f>IFERROR(__xludf.DUMMYFUNCTION("""COMPUTED_VALUE"""),389.43)</f>
        <v>389.43</v>
      </c>
    </row>
    <row r="1207">
      <c r="A1207" s="3">
        <f>IFERROR(__xludf.DUMMYFUNCTION("""COMPUTED_VALUE"""),40632.666666666664)</f>
        <v>40632.66667</v>
      </c>
      <c r="B1207" s="2">
        <f>IFERROR(__xludf.DUMMYFUNCTION("""COMPUTED_VALUE"""),394.65)</f>
        <v>394.65</v>
      </c>
    </row>
    <row r="1208">
      <c r="A1208" s="3">
        <f>IFERROR(__xludf.DUMMYFUNCTION("""COMPUTED_VALUE"""),40633.666666666664)</f>
        <v>40633.66667</v>
      </c>
      <c r="B1208" s="2">
        <f>IFERROR(__xludf.DUMMYFUNCTION("""COMPUTED_VALUE"""),396.32)</f>
        <v>396.32</v>
      </c>
    </row>
    <row r="1209">
      <c r="A1209" s="3">
        <f>IFERROR(__xludf.DUMMYFUNCTION("""COMPUTED_VALUE"""),40634.666666666664)</f>
        <v>40634.66667</v>
      </c>
      <c r="B1209" s="2">
        <f>IFERROR(__xludf.DUMMYFUNCTION("""COMPUTED_VALUE"""),392.05)</f>
        <v>392.05</v>
      </c>
    </row>
    <row r="1210">
      <c r="A1210" s="3">
        <f>IFERROR(__xludf.DUMMYFUNCTION("""COMPUTED_VALUE"""),40637.666666666664)</f>
        <v>40637.66667</v>
      </c>
      <c r="B1210" s="2">
        <f>IFERROR(__xludf.DUMMYFUNCTION("""COMPUTED_VALUE"""),392.09)</f>
        <v>392.09</v>
      </c>
    </row>
    <row r="1211">
      <c r="A1211" s="3">
        <f>IFERROR(__xludf.DUMMYFUNCTION("""COMPUTED_VALUE"""),40638.666666666664)</f>
        <v>40638.66667</v>
      </c>
      <c r="B1211" s="2">
        <f>IFERROR(__xludf.DUMMYFUNCTION("""COMPUTED_VALUE"""),392.7)</f>
        <v>392.7</v>
      </c>
    </row>
    <row r="1212">
      <c r="A1212" s="3">
        <f>IFERROR(__xludf.DUMMYFUNCTION("""COMPUTED_VALUE"""),40639.666666666664)</f>
        <v>40639.66667</v>
      </c>
      <c r="B1212" s="2">
        <f>IFERROR(__xludf.DUMMYFUNCTION("""COMPUTED_VALUE"""),395.86)</f>
        <v>395.86</v>
      </c>
    </row>
    <row r="1213">
      <c r="A1213" s="3">
        <f>IFERROR(__xludf.DUMMYFUNCTION("""COMPUTED_VALUE"""),40640.666666666664)</f>
        <v>40640.66667</v>
      </c>
      <c r="B1213" s="2">
        <f>IFERROR(__xludf.DUMMYFUNCTION("""COMPUTED_VALUE"""),393.6)</f>
        <v>393.6</v>
      </c>
    </row>
    <row r="1214">
      <c r="A1214" s="3">
        <f>IFERROR(__xludf.DUMMYFUNCTION("""COMPUTED_VALUE"""),40641.666666666664)</f>
        <v>40641.66667</v>
      </c>
      <c r="B1214" s="2">
        <f>IFERROR(__xludf.DUMMYFUNCTION("""COMPUTED_VALUE"""),391.57)</f>
        <v>391.57</v>
      </c>
    </row>
    <row r="1215">
      <c r="A1215" s="3">
        <f>IFERROR(__xludf.DUMMYFUNCTION("""COMPUTED_VALUE"""),40644.666666666664)</f>
        <v>40644.66667</v>
      </c>
      <c r="B1215" s="2">
        <f>IFERROR(__xludf.DUMMYFUNCTION("""COMPUTED_VALUE"""),391.08)</f>
        <v>391.08</v>
      </c>
    </row>
    <row r="1216">
      <c r="A1216" s="3">
        <f>IFERROR(__xludf.DUMMYFUNCTION("""COMPUTED_VALUE"""),40645.666666666664)</f>
        <v>40645.66667</v>
      </c>
      <c r="B1216" s="2">
        <f>IFERROR(__xludf.DUMMYFUNCTION("""COMPUTED_VALUE"""),384.78)</f>
        <v>384.78</v>
      </c>
    </row>
    <row r="1217">
      <c r="A1217" s="3">
        <f>IFERROR(__xludf.DUMMYFUNCTION("""COMPUTED_VALUE"""),40646.666666666664)</f>
        <v>40646.66667</v>
      </c>
      <c r="B1217" s="2">
        <f>IFERROR(__xludf.DUMMYFUNCTION("""COMPUTED_VALUE"""),389.73)</f>
        <v>389.73</v>
      </c>
    </row>
    <row r="1218">
      <c r="A1218" s="3">
        <f>IFERROR(__xludf.DUMMYFUNCTION("""COMPUTED_VALUE"""),40647.666666666664)</f>
        <v>40647.66667</v>
      </c>
      <c r="B1218" s="2">
        <f>IFERROR(__xludf.DUMMYFUNCTION("""COMPUTED_VALUE"""),390.48)</f>
        <v>390.48</v>
      </c>
    </row>
    <row r="1219">
      <c r="A1219" s="3">
        <f>IFERROR(__xludf.DUMMYFUNCTION("""COMPUTED_VALUE"""),40648.666666666664)</f>
        <v>40648.66667</v>
      </c>
      <c r="B1219" s="2">
        <f>IFERROR(__xludf.DUMMYFUNCTION("""COMPUTED_VALUE"""),391.02)</f>
        <v>391.02</v>
      </c>
    </row>
    <row r="1220">
      <c r="A1220" s="3">
        <f>IFERROR(__xludf.DUMMYFUNCTION("""COMPUTED_VALUE"""),40651.666666666664)</f>
        <v>40651.66667</v>
      </c>
      <c r="B1220" s="2">
        <f>IFERROR(__xludf.DUMMYFUNCTION("""COMPUTED_VALUE"""),382.92)</f>
        <v>382.92</v>
      </c>
    </row>
    <row r="1221">
      <c r="A1221" s="3">
        <f>IFERROR(__xludf.DUMMYFUNCTION("""COMPUTED_VALUE"""),40652.666666666664)</f>
        <v>40652.66667</v>
      </c>
      <c r="B1221" s="2">
        <f>IFERROR(__xludf.DUMMYFUNCTION("""COMPUTED_VALUE"""),382.49)</f>
        <v>382.49</v>
      </c>
    </row>
    <row r="1222">
      <c r="A1222" s="3">
        <f>IFERROR(__xludf.DUMMYFUNCTION("""COMPUTED_VALUE"""),40653.666666666664)</f>
        <v>40653.66667</v>
      </c>
      <c r="B1222" s="2">
        <f>IFERROR(__xludf.DUMMYFUNCTION("""COMPUTED_VALUE"""),391.98)</f>
        <v>391.98</v>
      </c>
    </row>
    <row r="1223">
      <c r="A1223" s="3">
        <f>IFERROR(__xludf.DUMMYFUNCTION("""COMPUTED_VALUE"""),40654.666666666664)</f>
        <v>40654.66667</v>
      </c>
      <c r="B1223" s="2">
        <f>IFERROR(__xludf.DUMMYFUNCTION("""COMPUTED_VALUE"""),397.21)</f>
        <v>397.21</v>
      </c>
    </row>
    <row r="1224">
      <c r="A1224" s="3">
        <f>IFERROR(__xludf.DUMMYFUNCTION("""COMPUTED_VALUE"""),40658.666666666664)</f>
        <v>40658.66667</v>
      </c>
      <c r="B1224" s="2">
        <f>IFERROR(__xludf.DUMMYFUNCTION("""COMPUTED_VALUE"""),399.4)</f>
        <v>399.4</v>
      </c>
    </row>
    <row r="1225">
      <c r="A1225" s="3">
        <f>IFERROR(__xludf.DUMMYFUNCTION("""COMPUTED_VALUE"""),40659.666666666664)</f>
        <v>40659.66667</v>
      </c>
      <c r="B1225" s="2">
        <f>IFERROR(__xludf.DUMMYFUNCTION("""COMPUTED_VALUE"""),400.28)</f>
        <v>400.28</v>
      </c>
    </row>
    <row r="1226">
      <c r="A1226" s="3">
        <f>IFERROR(__xludf.DUMMYFUNCTION("""COMPUTED_VALUE"""),40660.666666666664)</f>
        <v>40660.66667</v>
      </c>
      <c r="B1226" s="2">
        <f>IFERROR(__xludf.DUMMYFUNCTION("""COMPUTED_VALUE"""),404.49)</f>
        <v>404.49</v>
      </c>
    </row>
    <row r="1227">
      <c r="A1227" s="3">
        <f>IFERROR(__xludf.DUMMYFUNCTION("""COMPUTED_VALUE"""),40661.666666666664)</f>
        <v>40661.66667</v>
      </c>
      <c r="B1227" s="2">
        <f>IFERROR(__xludf.DUMMYFUNCTION("""COMPUTED_VALUE"""),403.85)</f>
        <v>403.85</v>
      </c>
    </row>
    <row r="1228">
      <c r="A1228" s="3">
        <f>IFERROR(__xludf.DUMMYFUNCTION("""COMPUTED_VALUE"""),40662.666666666664)</f>
        <v>40662.66667</v>
      </c>
      <c r="B1228" s="2">
        <f>IFERROR(__xludf.DUMMYFUNCTION("""COMPUTED_VALUE"""),405.42)</f>
        <v>405.42</v>
      </c>
    </row>
    <row r="1229">
      <c r="A1229" s="3">
        <f>IFERROR(__xludf.DUMMYFUNCTION("""COMPUTED_VALUE"""),40665.666666666664)</f>
        <v>40665.66667</v>
      </c>
      <c r="B1229" s="2">
        <f>IFERROR(__xludf.DUMMYFUNCTION("""COMPUTED_VALUE"""),401.04)</f>
        <v>401.04</v>
      </c>
    </row>
    <row r="1230">
      <c r="A1230" s="3">
        <f>IFERROR(__xludf.DUMMYFUNCTION("""COMPUTED_VALUE"""),40666.666666666664)</f>
        <v>40666.66667</v>
      </c>
      <c r="B1230" s="2">
        <f>IFERROR(__xludf.DUMMYFUNCTION("""COMPUTED_VALUE"""),398.04)</f>
        <v>398.04</v>
      </c>
    </row>
    <row r="1231">
      <c r="A1231" s="3">
        <f>IFERROR(__xludf.DUMMYFUNCTION("""COMPUTED_VALUE"""),40667.666666666664)</f>
        <v>40667.66667</v>
      </c>
      <c r="B1231" s="2">
        <f>IFERROR(__xludf.DUMMYFUNCTION("""COMPUTED_VALUE"""),393.0)</f>
        <v>393</v>
      </c>
    </row>
    <row r="1232">
      <c r="A1232" s="3">
        <f>IFERROR(__xludf.DUMMYFUNCTION("""COMPUTED_VALUE"""),40668.666666666664)</f>
        <v>40668.66667</v>
      </c>
      <c r="B1232" s="2">
        <f>IFERROR(__xludf.DUMMYFUNCTION("""COMPUTED_VALUE"""),393.65)</f>
        <v>393.65</v>
      </c>
    </row>
    <row r="1233">
      <c r="A1233" s="3">
        <f>IFERROR(__xludf.DUMMYFUNCTION("""COMPUTED_VALUE"""),40669.666666666664)</f>
        <v>40669.66667</v>
      </c>
      <c r="B1233" s="2">
        <f>IFERROR(__xludf.DUMMYFUNCTION("""COMPUTED_VALUE"""),395.65)</f>
        <v>395.65</v>
      </c>
    </row>
    <row r="1234">
      <c r="A1234" s="3">
        <f>IFERROR(__xludf.DUMMYFUNCTION("""COMPUTED_VALUE"""),40672.666666666664)</f>
        <v>40672.66667</v>
      </c>
      <c r="B1234" s="2">
        <f>IFERROR(__xludf.DUMMYFUNCTION("""COMPUTED_VALUE"""),399.67)</f>
        <v>399.67</v>
      </c>
    </row>
    <row r="1235">
      <c r="A1235" s="3">
        <f>IFERROR(__xludf.DUMMYFUNCTION("""COMPUTED_VALUE"""),40673.666666666664)</f>
        <v>40673.66667</v>
      </c>
      <c r="B1235" s="2">
        <f>IFERROR(__xludf.DUMMYFUNCTION("""COMPUTED_VALUE"""),406.42)</f>
        <v>406.42</v>
      </c>
    </row>
    <row r="1236">
      <c r="A1236" s="3">
        <f>IFERROR(__xludf.DUMMYFUNCTION("""COMPUTED_VALUE"""),40674.666666666664)</f>
        <v>40674.66667</v>
      </c>
      <c r="B1236" s="2">
        <f>IFERROR(__xludf.DUMMYFUNCTION("""COMPUTED_VALUE"""),402.06)</f>
        <v>402.06</v>
      </c>
    </row>
    <row r="1237">
      <c r="A1237" s="3">
        <f>IFERROR(__xludf.DUMMYFUNCTION("""COMPUTED_VALUE"""),40675.666666666664)</f>
        <v>40675.66667</v>
      </c>
      <c r="B1237" s="2">
        <f>IFERROR(__xludf.DUMMYFUNCTION("""COMPUTED_VALUE"""),404.37)</f>
        <v>404.37</v>
      </c>
    </row>
    <row r="1238">
      <c r="A1238" s="3">
        <f>IFERROR(__xludf.DUMMYFUNCTION("""COMPUTED_VALUE"""),40676.666666666664)</f>
        <v>40676.66667</v>
      </c>
      <c r="B1238" s="2">
        <f>IFERROR(__xludf.DUMMYFUNCTION("""COMPUTED_VALUE"""),398.88)</f>
        <v>398.88</v>
      </c>
    </row>
    <row r="1239">
      <c r="A1239" s="3">
        <f>IFERROR(__xludf.DUMMYFUNCTION("""COMPUTED_VALUE"""),40679.666666666664)</f>
        <v>40679.66667</v>
      </c>
      <c r="B1239" s="2">
        <f>IFERROR(__xludf.DUMMYFUNCTION("""COMPUTED_VALUE"""),392.23)</f>
        <v>392.23</v>
      </c>
    </row>
    <row r="1240">
      <c r="A1240" s="3">
        <f>IFERROR(__xludf.DUMMYFUNCTION("""COMPUTED_VALUE"""),40680.666666666664)</f>
        <v>40680.66667</v>
      </c>
      <c r="B1240" s="2">
        <f>IFERROR(__xludf.DUMMYFUNCTION("""COMPUTED_VALUE"""),390.94)</f>
        <v>390.94</v>
      </c>
    </row>
    <row r="1241">
      <c r="A1241" s="3">
        <f>IFERROR(__xludf.DUMMYFUNCTION("""COMPUTED_VALUE"""),40681.666666666664)</f>
        <v>40681.66667</v>
      </c>
      <c r="B1241" s="2">
        <f>IFERROR(__xludf.DUMMYFUNCTION("""COMPUTED_VALUE"""),397.52)</f>
        <v>397.52</v>
      </c>
    </row>
    <row r="1242">
      <c r="A1242" s="3">
        <f>IFERROR(__xludf.DUMMYFUNCTION("""COMPUTED_VALUE"""),40682.666666666664)</f>
        <v>40682.66667</v>
      </c>
      <c r="B1242" s="2">
        <f>IFERROR(__xludf.DUMMYFUNCTION("""COMPUTED_VALUE"""),397.84)</f>
        <v>397.84</v>
      </c>
    </row>
    <row r="1243">
      <c r="A1243" s="3">
        <f>IFERROR(__xludf.DUMMYFUNCTION("""COMPUTED_VALUE"""),40683.666666666664)</f>
        <v>40683.66667</v>
      </c>
      <c r="B1243" s="2">
        <f>IFERROR(__xludf.DUMMYFUNCTION("""COMPUTED_VALUE"""),396.0)</f>
        <v>396</v>
      </c>
    </row>
    <row r="1244">
      <c r="A1244" s="3">
        <f>IFERROR(__xludf.DUMMYFUNCTION("""COMPUTED_VALUE"""),40686.666666666664)</f>
        <v>40686.66667</v>
      </c>
      <c r="B1244" s="2">
        <f>IFERROR(__xludf.DUMMYFUNCTION("""COMPUTED_VALUE"""),389.42)</f>
        <v>389.42</v>
      </c>
    </row>
    <row r="1245">
      <c r="A1245" s="3">
        <f>IFERROR(__xludf.DUMMYFUNCTION("""COMPUTED_VALUE"""),40687.666666666664)</f>
        <v>40687.66667</v>
      </c>
      <c r="B1245" s="2">
        <f>IFERROR(__xludf.DUMMYFUNCTION("""COMPUTED_VALUE"""),388.77)</f>
        <v>388.77</v>
      </c>
    </row>
    <row r="1246">
      <c r="A1246" s="3">
        <f>IFERROR(__xludf.DUMMYFUNCTION("""COMPUTED_VALUE"""),40688.666666666664)</f>
        <v>40688.66667</v>
      </c>
      <c r="B1246" s="2">
        <f>IFERROR(__xludf.DUMMYFUNCTION("""COMPUTED_VALUE"""),393.68)</f>
        <v>393.68</v>
      </c>
    </row>
    <row r="1247">
      <c r="A1247" s="3">
        <f>IFERROR(__xludf.DUMMYFUNCTION("""COMPUTED_VALUE"""),40689.666666666664)</f>
        <v>40689.66667</v>
      </c>
      <c r="B1247" s="2">
        <f>IFERROR(__xludf.DUMMYFUNCTION("""COMPUTED_VALUE"""),397.91)</f>
        <v>397.91</v>
      </c>
    </row>
    <row r="1248">
      <c r="A1248" s="3">
        <f>IFERROR(__xludf.DUMMYFUNCTION("""COMPUTED_VALUE"""),40690.666666666664)</f>
        <v>40690.66667</v>
      </c>
      <c r="B1248" s="2">
        <f>IFERROR(__xludf.DUMMYFUNCTION("""COMPUTED_VALUE"""),401.5)</f>
        <v>401.5</v>
      </c>
    </row>
    <row r="1249">
      <c r="A1249" s="3">
        <f>IFERROR(__xludf.DUMMYFUNCTION("""COMPUTED_VALUE"""),40694.666666666664)</f>
        <v>40694.66667</v>
      </c>
      <c r="B1249" s="2">
        <f>IFERROR(__xludf.DUMMYFUNCTION("""COMPUTED_VALUE"""),405.1)</f>
        <v>405.1</v>
      </c>
    </row>
    <row r="1250">
      <c r="A1250" s="3">
        <f>IFERROR(__xludf.DUMMYFUNCTION("""COMPUTED_VALUE"""),40695.666666666664)</f>
        <v>40695.66667</v>
      </c>
      <c r="B1250" s="2">
        <f>IFERROR(__xludf.DUMMYFUNCTION("""COMPUTED_VALUE"""),394.04)</f>
        <v>394.04</v>
      </c>
    </row>
    <row r="1251">
      <c r="A1251" s="3">
        <f>IFERROR(__xludf.DUMMYFUNCTION("""COMPUTED_VALUE"""),40696.666666666664)</f>
        <v>40696.66667</v>
      </c>
      <c r="B1251" s="2">
        <f>IFERROR(__xludf.DUMMYFUNCTION("""COMPUTED_VALUE"""),396.47)</f>
        <v>396.47</v>
      </c>
    </row>
    <row r="1252">
      <c r="A1252" s="3">
        <f>IFERROR(__xludf.DUMMYFUNCTION("""COMPUTED_VALUE"""),40697.666666666664)</f>
        <v>40697.66667</v>
      </c>
      <c r="B1252" s="2">
        <f>IFERROR(__xludf.DUMMYFUNCTION("""COMPUTED_VALUE"""),389.07)</f>
        <v>389.07</v>
      </c>
    </row>
    <row r="1253">
      <c r="A1253" s="3">
        <f>IFERROR(__xludf.DUMMYFUNCTION("""COMPUTED_VALUE"""),40700.666666666664)</f>
        <v>40700.66667</v>
      </c>
      <c r="B1253" s="2">
        <f>IFERROR(__xludf.DUMMYFUNCTION("""COMPUTED_VALUE"""),382.12)</f>
        <v>382.12</v>
      </c>
    </row>
    <row r="1254">
      <c r="A1254" s="3">
        <f>IFERROR(__xludf.DUMMYFUNCTION("""COMPUTED_VALUE"""),40701.666666666664)</f>
        <v>40701.66667</v>
      </c>
      <c r="B1254" s="2">
        <f>IFERROR(__xludf.DUMMYFUNCTION("""COMPUTED_VALUE"""),382.18)</f>
        <v>382.18</v>
      </c>
    </row>
    <row r="1255">
      <c r="A1255" s="3">
        <f>IFERROR(__xludf.DUMMYFUNCTION("""COMPUTED_VALUE"""),40702.666666666664)</f>
        <v>40702.66667</v>
      </c>
      <c r="B1255" s="2">
        <f>IFERROR(__xludf.DUMMYFUNCTION("""COMPUTED_VALUE"""),373.23)</f>
        <v>373.23</v>
      </c>
    </row>
    <row r="1256">
      <c r="A1256" s="3">
        <f>IFERROR(__xludf.DUMMYFUNCTION("""COMPUTED_VALUE"""),40703.666666666664)</f>
        <v>40703.66667</v>
      </c>
      <c r="B1256" s="2">
        <f>IFERROR(__xludf.DUMMYFUNCTION("""COMPUTED_VALUE"""),374.59)</f>
        <v>374.59</v>
      </c>
    </row>
    <row r="1257">
      <c r="A1257" s="3">
        <f>IFERROR(__xludf.DUMMYFUNCTION("""COMPUTED_VALUE"""),40704.666666666664)</f>
        <v>40704.66667</v>
      </c>
      <c r="B1257" s="2">
        <f>IFERROR(__xludf.DUMMYFUNCTION("""COMPUTED_VALUE"""),367.96)</f>
        <v>367.96</v>
      </c>
    </row>
    <row r="1258">
      <c r="A1258" s="3">
        <f>IFERROR(__xludf.DUMMYFUNCTION("""COMPUTED_VALUE"""),40707.666666666664)</f>
        <v>40707.66667</v>
      </c>
      <c r="B1258" s="2">
        <f>IFERROR(__xludf.DUMMYFUNCTION("""COMPUTED_VALUE"""),364.98)</f>
        <v>364.98</v>
      </c>
    </row>
    <row r="1259">
      <c r="A1259" s="3">
        <f>IFERROR(__xludf.DUMMYFUNCTION("""COMPUTED_VALUE"""),40708.666666666664)</f>
        <v>40708.66667</v>
      </c>
      <c r="B1259" s="2">
        <f>IFERROR(__xludf.DUMMYFUNCTION("""COMPUTED_VALUE"""),371.31)</f>
        <v>371.31</v>
      </c>
    </row>
    <row r="1260">
      <c r="A1260" s="3">
        <f>IFERROR(__xludf.DUMMYFUNCTION("""COMPUTED_VALUE"""),40709.666666666664)</f>
        <v>40709.66667</v>
      </c>
      <c r="B1260" s="2">
        <f>IFERROR(__xludf.DUMMYFUNCTION("""COMPUTED_VALUE"""),364.12)</f>
        <v>364.12</v>
      </c>
    </row>
    <row r="1261">
      <c r="A1261" s="3">
        <f>IFERROR(__xludf.DUMMYFUNCTION("""COMPUTED_VALUE"""),40710.666666666664)</f>
        <v>40710.66667</v>
      </c>
      <c r="B1261" s="2">
        <f>IFERROR(__xludf.DUMMYFUNCTION("""COMPUTED_VALUE"""),360.47)</f>
        <v>360.47</v>
      </c>
    </row>
    <row r="1262">
      <c r="A1262" s="3">
        <f>IFERROR(__xludf.DUMMYFUNCTION("""COMPUTED_VALUE"""),40711.666666666664)</f>
        <v>40711.66667</v>
      </c>
      <c r="B1262" s="2">
        <f>IFERROR(__xludf.DUMMYFUNCTION("""COMPUTED_VALUE"""),359.48)</f>
        <v>359.48</v>
      </c>
    </row>
    <row r="1263">
      <c r="A1263" s="3">
        <f>IFERROR(__xludf.DUMMYFUNCTION("""COMPUTED_VALUE"""),40714.666666666664)</f>
        <v>40714.66667</v>
      </c>
      <c r="B1263" s="2">
        <f>IFERROR(__xludf.DUMMYFUNCTION("""COMPUTED_VALUE"""),361.5)</f>
        <v>361.5</v>
      </c>
    </row>
    <row r="1264">
      <c r="A1264" s="3">
        <f>IFERROR(__xludf.DUMMYFUNCTION("""COMPUTED_VALUE"""),40715.666666666664)</f>
        <v>40715.66667</v>
      </c>
      <c r="B1264" s="2">
        <f>IFERROR(__xludf.DUMMYFUNCTION("""COMPUTED_VALUE"""),372.34)</f>
        <v>372.34</v>
      </c>
    </row>
    <row r="1265">
      <c r="A1265" s="3">
        <f>IFERROR(__xludf.DUMMYFUNCTION("""COMPUTED_VALUE"""),40716.666666666664)</f>
        <v>40716.66667</v>
      </c>
      <c r="B1265" s="2">
        <f>IFERROR(__xludf.DUMMYFUNCTION("""COMPUTED_VALUE"""),371.65)</f>
        <v>371.65</v>
      </c>
    </row>
    <row r="1266">
      <c r="A1266" s="3">
        <f>IFERROR(__xludf.DUMMYFUNCTION("""COMPUTED_VALUE"""),40717.666666666664)</f>
        <v>40717.66667</v>
      </c>
      <c r="B1266" s="2">
        <f>IFERROR(__xludf.DUMMYFUNCTION("""COMPUTED_VALUE"""),376.58)</f>
        <v>376.58</v>
      </c>
    </row>
    <row r="1267">
      <c r="A1267" s="3">
        <f>IFERROR(__xludf.DUMMYFUNCTION("""COMPUTED_VALUE"""),40718.666666666664)</f>
        <v>40718.66667</v>
      </c>
      <c r="B1267" s="2">
        <f>IFERROR(__xludf.DUMMYFUNCTION("""COMPUTED_VALUE"""),371.68)</f>
        <v>371.68</v>
      </c>
    </row>
    <row r="1268">
      <c r="A1268" s="3">
        <f>IFERROR(__xludf.DUMMYFUNCTION("""COMPUTED_VALUE"""),40721.666666666664)</f>
        <v>40721.66667</v>
      </c>
      <c r="B1268" s="2">
        <f>IFERROR(__xludf.DUMMYFUNCTION("""COMPUTED_VALUE"""),375.81)</f>
        <v>375.81</v>
      </c>
    </row>
    <row r="1269">
      <c r="A1269" s="3">
        <f>IFERROR(__xludf.DUMMYFUNCTION("""COMPUTED_VALUE"""),40722.666666666664)</f>
        <v>40722.66667</v>
      </c>
      <c r="B1269" s="2">
        <f>IFERROR(__xludf.DUMMYFUNCTION("""COMPUTED_VALUE"""),381.93)</f>
        <v>381.93</v>
      </c>
    </row>
    <row r="1270">
      <c r="A1270" s="3">
        <f>IFERROR(__xludf.DUMMYFUNCTION("""COMPUTED_VALUE"""),40723.666666666664)</f>
        <v>40723.66667</v>
      </c>
      <c r="B1270" s="2">
        <f>IFERROR(__xludf.DUMMYFUNCTION("""COMPUTED_VALUE"""),383.07)</f>
        <v>383.07</v>
      </c>
    </row>
    <row r="1271">
      <c r="A1271" s="3">
        <f>IFERROR(__xludf.DUMMYFUNCTION("""COMPUTED_VALUE"""),40724.666666666664)</f>
        <v>40724.66667</v>
      </c>
      <c r="B1271" s="2">
        <f>IFERROR(__xludf.DUMMYFUNCTION("""COMPUTED_VALUE"""),385.5)</f>
        <v>385.5</v>
      </c>
    </row>
    <row r="1272">
      <c r="A1272" s="3">
        <f>IFERROR(__xludf.DUMMYFUNCTION("""COMPUTED_VALUE"""),40725.666666666664)</f>
        <v>40725.66667</v>
      </c>
      <c r="B1272" s="2">
        <f>IFERROR(__xludf.DUMMYFUNCTION("""COMPUTED_VALUE"""),393.04)</f>
        <v>393.04</v>
      </c>
    </row>
    <row r="1273">
      <c r="A1273" s="3">
        <f>IFERROR(__xludf.DUMMYFUNCTION("""COMPUTED_VALUE"""),40729.666666666664)</f>
        <v>40729.66667</v>
      </c>
      <c r="B1273" s="2">
        <f>IFERROR(__xludf.DUMMYFUNCTION("""COMPUTED_VALUE"""),391.31)</f>
        <v>391.31</v>
      </c>
    </row>
    <row r="1274">
      <c r="A1274" s="3">
        <f>IFERROR(__xludf.DUMMYFUNCTION("""COMPUTED_VALUE"""),40730.666666666664)</f>
        <v>40730.66667</v>
      </c>
      <c r="B1274" s="2">
        <f>IFERROR(__xludf.DUMMYFUNCTION("""COMPUTED_VALUE"""),391.32)</f>
        <v>391.32</v>
      </c>
    </row>
    <row r="1275">
      <c r="A1275" s="3">
        <f>IFERROR(__xludf.DUMMYFUNCTION("""COMPUTED_VALUE"""),40731.666666666664)</f>
        <v>40731.66667</v>
      </c>
      <c r="B1275" s="2">
        <f>IFERROR(__xludf.DUMMYFUNCTION("""COMPUTED_VALUE"""),397.22)</f>
        <v>397.22</v>
      </c>
    </row>
    <row r="1276">
      <c r="A1276" s="3">
        <f>IFERROR(__xludf.DUMMYFUNCTION("""COMPUTED_VALUE"""),40732.666666666664)</f>
        <v>40732.66667</v>
      </c>
      <c r="B1276" s="2">
        <f>IFERROR(__xludf.DUMMYFUNCTION("""COMPUTED_VALUE"""),391.82)</f>
        <v>391.82</v>
      </c>
    </row>
    <row r="1277">
      <c r="A1277" s="3">
        <f>IFERROR(__xludf.DUMMYFUNCTION("""COMPUTED_VALUE"""),40735.666666666664)</f>
        <v>40735.66667</v>
      </c>
      <c r="B1277" s="2">
        <f>IFERROR(__xludf.DUMMYFUNCTION("""COMPUTED_VALUE"""),381.64)</f>
        <v>381.64</v>
      </c>
    </row>
    <row r="1278">
      <c r="A1278" s="3">
        <f>IFERROR(__xludf.DUMMYFUNCTION("""COMPUTED_VALUE"""),40736.666666666664)</f>
        <v>40736.66667</v>
      </c>
      <c r="B1278" s="2">
        <f>IFERROR(__xludf.DUMMYFUNCTION("""COMPUTED_VALUE"""),376.96)</f>
        <v>376.96</v>
      </c>
    </row>
    <row r="1279">
      <c r="A1279" s="3">
        <f>IFERROR(__xludf.DUMMYFUNCTION("""COMPUTED_VALUE"""),40737.666666666664)</f>
        <v>40737.66667</v>
      </c>
      <c r="B1279" s="2">
        <f>IFERROR(__xludf.DUMMYFUNCTION("""COMPUTED_VALUE"""),377.17)</f>
        <v>377.17</v>
      </c>
    </row>
    <row r="1280">
      <c r="A1280" s="3">
        <f>IFERROR(__xludf.DUMMYFUNCTION("""COMPUTED_VALUE"""),40738.666666666664)</f>
        <v>40738.66667</v>
      </c>
      <c r="B1280" s="2">
        <f>IFERROR(__xludf.DUMMYFUNCTION("""COMPUTED_VALUE"""),368.62)</f>
        <v>368.62</v>
      </c>
    </row>
    <row r="1281">
      <c r="A1281" s="3">
        <f>IFERROR(__xludf.DUMMYFUNCTION("""COMPUTED_VALUE"""),40739.666666666664)</f>
        <v>40739.66667</v>
      </c>
      <c r="B1281" s="2">
        <f>IFERROR(__xludf.DUMMYFUNCTION("""COMPUTED_VALUE"""),371.29)</f>
        <v>371.29</v>
      </c>
    </row>
    <row r="1282">
      <c r="A1282" s="3">
        <f>IFERROR(__xludf.DUMMYFUNCTION("""COMPUTED_VALUE"""),40742.666666666664)</f>
        <v>40742.66667</v>
      </c>
      <c r="B1282" s="2">
        <f>IFERROR(__xludf.DUMMYFUNCTION("""COMPUTED_VALUE"""),364.06)</f>
        <v>364.06</v>
      </c>
    </row>
    <row r="1283">
      <c r="A1283" s="3">
        <f>IFERROR(__xludf.DUMMYFUNCTION("""COMPUTED_VALUE"""),40743.666666666664)</f>
        <v>40743.66667</v>
      </c>
      <c r="B1283" s="2">
        <f>IFERROR(__xludf.DUMMYFUNCTION("""COMPUTED_VALUE"""),375.84)</f>
        <v>375.84</v>
      </c>
    </row>
    <row r="1284">
      <c r="A1284" s="3">
        <f>IFERROR(__xludf.DUMMYFUNCTION("""COMPUTED_VALUE"""),40744.666666666664)</f>
        <v>40744.66667</v>
      </c>
      <c r="B1284" s="2">
        <f>IFERROR(__xludf.DUMMYFUNCTION("""COMPUTED_VALUE"""),372.87)</f>
        <v>372.87</v>
      </c>
    </row>
    <row r="1285">
      <c r="A1285" s="3">
        <f>IFERROR(__xludf.DUMMYFUNCTION("""COMPUTED_VALUE"""),40745.666666666664)</f>
        <v>40745.66667</v>
      </c>
      <c r="B1285" s="2">
        <f>IFERROR(__xludf.DUMMYFUNCTION("""COMPUTED_VALUE"""),374.47)</f>
        <v>374.47</v>
      </c>
    </row>
    <row r="1286">
      <c r="A1286" s="3">
        <f>IFERROR(__xludf.DUMMYFUNCTION("""COMPUTED_VALUE"""),40746.666666666664)</f>
        <v>40746.66667</v>
      </c>
      <c r="B1286" s="2">
        <f>IFERROR(__xludf.DUMMYFUNCTION("""COMPUTED_VALUE"""),377.53)</f>
        <v>377.53</v>
      </c>
    </row>
    <row r="1287">
      <c r="A1287" s="3">
        <f>IFERROR(__xludf.DUMMYFUNCTION("""COMPUTED_VALUE"""),40749.666666666664)</f>
        <v>40749.66667</v>
      </c>
      <c r="B1287" s="2">
        <f>IFERROR(__xludf.DUMMYFUNCTION("""COMPUTED_VALUE"""),371.32)</f>
        <v>371.32</v>
      </c>
    </row>
    <row r="1288">
      <c r="A1288" s="3">
        <f>IFERROR(__xludf.DUMMYFUNCTION("""COMPUTED_VALUE"""),40750.666666666664)</f>
        <v>40750.66667</v>
      </c>
      <c r="B1288" s="2">
        <f>IFERROR(__xludf.DUMMYFUNCTION("""COMPUTED_VALUE"""),372.02)</f>
        <v>372.02</v>
      </c>
    </row>
    <row r="1289">
      <c r="A1289" s="3">
        <f>IFERROR(__xludf.DUMMYFUNCTION("""COMPUTED_VALUE"""),40751.666666666664)</f>
        <v>40751.66667</v>
      </c>
      <c r="B1289" s="2">
        <f>IFERROR(__xludf.DUMMYFUNCTION("""COMPUTED_VALUE"""),356.61)</f>
        <v>356.61</v>
      </c>
    </row>
    <row r="1290">
      <c r="A1290" s="3">
        <f>IFERROR(__xludf.DUMMYFUNCTION("""COMPUTED_VALUE"""),40752.666666666664)</f>
        <v>40752.66667</v>
      </c>
      <c r="B1290" s="2">
        <f>IFERROR(__xludf.DUMMYFUNCTION("""COMPUTED_VALUE"""),352.86)</f>
        <v>352.86</v>
      </c>
    </row>
    <row r="1291">
      <c r="A1291" s="3">
        <f>IFERROR(__xludf.DUMMYFUNCTION("""COMPUTED_VALUE"""),40753.666666666664)</f>
        <v>40753.66667</v>
      </c>
      <c r="B1291" s="2">
        <f>IFERROR(__xludf.DUMMYFUNCTION("""COMPUTED_VALUE"""),348.85)</f>
        <v>348.85</v>
      </c>
    </row>
    <row r="1292">
      <c r="A1292" s="3">
        <f>IFERROR(__xludf.DUMMYFUNCTION("""COMPUTED_VALUE"""),40756.666666666664)</f>
        <v>40756.66667</v>
      </c>
      <c r="B1292" s="2">
        <f>IFERROR(__xludf.DUMMYFUNCTION("""COMPUTED_VALUE"""),346.08)</f>
        <v>346.08</v>
      </c>
    </row>
    <row r="1293">
      <c r="A1293" s="3">
        <f>IFERROR(__xludf.DUMMYFUNCTION("""COMPUTED_VALUE"""),40757.666666666664)</f>
        <v>40757.66667</v>
      </c>
      <c r="B1293" s="2">
        <f>IFERROR(__xludf.DUMMYFUNCTION("""COMPUTED_VALUE"""),332.72)</f>
        <v>332.72</v>
      </c>
    </row>
    <row r="1294">
      <c r="A1294" s="3">
        <f>IFERROR(__xludf.DUMMYFUNCTION("""COMPUTED_VALUE"""),40758.666666666664)</f>
        <v>40758.66667</v>
      </c>
      <c r="B1294" s="2">
        <f>IFERROR(__xludf.DUMMYFUNCTION("""COMPUTED_VALUE"""),340.12)</f>
        <v>340.12</v>
      </c>
    </row>
    <row r="1295">
      <c r="A1295" s="3">
        <f>IFERROR(__xludf.DUMMYFUNCTION("""COMPUTED_VALUE"""),40759.666666666664)</f>
        <v>40759.66667</v>
      </c>
      <c r="B1295" s="2">
        <f>IFERROR(__xludf.DUMMYFUNCTION("""COMPUTED_VALUE"""),318.67)</f>
        <v>318.67</v>
      </c>
    </row>
    <row r="1296">
      <c r="A1296" s="3">
        <f>IFERROR(__xludf.DUMMYFUNCTION("""COMPUTED_VALUE"""),40760.666666666664)</f>
        <v>40760.66667</v>
      </c>
      <c r="B1296" s="2">
        <f>IFERROR(__xludf.DUMMYFUNCTION("""COMPUTED_VALUE"""),312.55)</f>
        <v>312.55</v>
      </c>
    </row>
    <row r="1297">
      <c r="A1297" s="3">
        <f>IFERROR(__xludf.DUMMYFUNCTION("""COMPUTED_VALUE"""),40763.666666666664)</f>
        <v>40763.66667</v>
      </c>
      <c r="B1297" s="2">
        <f>IFERROR(__xludf.DUMMYFUNCTION("""COMPUTED_VALUE"""),284.94)</f>
        <v>284.94</v>
      </c>
    </row>
    <row r="1298">
      <c r="A1298" s="3">
        <f>IFERROR(__xludf.DUMMYFUNCTION("""COMPUTED_VALUE"""),40764.666666666664)</f>
        <v>40764.66667</v>
      </c>
      <c r="B1298" s="2">
        <f>IFERROR(__xludf.DUMMYFUNCTION("""COMPUTED_VALUE"""),302.63)</f>
        <v>302.63</v>
      </c>
    </row>
    <row r="1299">
      <c r="A1299" s="3">
        <f>IFERROR(__xludf.DUMMYFUNCTION("""COMPUTED_VALUE"""),40765.666666666664)</f>
        <v>40765.66667</v>
      </c>
      <c r="B1299" s="2">
        <f>IFERROR(__xludf.DUMMYFUNCTION("""COMPUTED_VALUE"""),290.34)</f>
        <v>290.34</v>
      </c>
    </row>
    <row r="1300">
      <c r="A1300" s="3">
        <f>IFERROR(__xludf.DUMMYFUNCTION("""COMPUTED_VALUE"""),40766.666666666664)</f>
        <v>40766.66667</v>
      </c>
      <c r="B1300" s="2">
        <f>IFERROR(__xludf.DUMMYFUNCTION("""COMPUTED_VALUE"""),307.53)</f>
        <v>307.53</v>
      </c>
    </row>
    <row r="1301">
      <c r="A1301" s="3">
        <f>IFERROR(__xludf.DUMMYFUNCTION("""COMPUTED_VALUE"""),40770.666666666664)</f>
        <v>40770.66667</v>
      </c>
      <c r="B1301" s="2">
        <f>IFERROR(__xludf.DUMMYFUNCTION("""COMPUTED_VALUE"""),321.93)</f>
        <v>321.93</v>
      </c>
    </row>
    <row r="1302">
      <c r="A1302" s="3">
        <f>IFERROR(__xludf.DUMMYFUNCTION("""COMPUTED_VALUE"""),40771.666666666664)</f>
        <v>40771.66667</v>
      </c>
      <c r="B1302" s="2">
        <f>IFERROR(__xludf.DUMMYFUNCTION("""COMPUTED_VALUE"""),315.81)</f>
        <v>315.81</v>
      </c>
    </row>
    <row r="1303">
      <c r="A1303" s="3">
        <f>IFERROR(__xludf.DUMMYFUNCTION("""COMPUTED_VALUE"""),40772.666666666664)</f>
        <v>40772.66667</v>
      </c>
      <c r="B1303" s="2">
        <f>IFERROR(__xludf.DUMMYFUNCTION("""COMPUTED_VALUE"""),315.58)</f>
        <v>315.58</v>
      </c>
    </row>
    <row r="1304">
      <c r="A1304" s="3">
        <f>IFERROR(__xludf.DUMMYFUNCTION("""COMPUTED_VALUE"""),40773.666666666664)</f>
        <v>40773.66667</v>
      </c>
      <c r="B1304" s="2">
        <f>IFERROR(__xludf.DUMMYFUNCTION("""COMPUTED_VALUE"""),295.42)</f>
        <v>295.42</v>
      </c>
    </row>
    <row r="1305">
      <c r="A1305" s="3">
        <f>IFERROR(__xludf.DUMMYFUNCTION("""COMPUTED_VALUE"""),40774.666666666664)</f>
        <v>40774.66667</v>
      </c>
      <c r="B1305" s="2">
        <f>IFERROR(__xludf.DUMMYFUNCTION("""COMPUTED_VALUE"""),291.87)</f>
        <v>291.87</v>
      </c>
    </row>
    <row r="1306">
      <c r="A1306" s="3">
        <f>IFERROR(__xludf.DUMMYFUNCTION("""COMPUTED_VALUE"""),40777.666666666664)</f>
        <v>40777.66667</v>
      </c>
      <c r="B1306" s="2">
        <f>IFERROR(__xludf.DUMMYFUNCTION("""COMPUTED_VALUE"""),291.29)</f>
        <v>291.29</v>
      </c>
    </row>
    <row r="1307">
      <c r="A1307" s="3">
        <f>IFERROR(__xludf.DUMMYFUNCTION("""COMPUTED_VALUE"""),40778.666666666664)</f>
        <v>40778.66667</v>
      </c>
      <c r="B1307" s="2">
        <f>IFERROR(__xludf.DUMMYFUNCTION("""COMPUTED_VALUE"""),304.96)</f>
        <v>304.96</v>
      </c>
    </row>
    <row r="1308">
      <c r="A1308" s="3">
        <f>IFERROR(__xludf.DUMMYFUNCTION("""COMPUTED_VALUE"""),40779.666666666664)</f>
        <v>40779.66667</v>
      </c>
      <c r="B1308" s="2">
        <f>IFERROR(__xludf.DUMMYFUNCTION("""COMPUTED_VALUE"""),306.97)</f>
        <v>306.97</v>
      </c>
    </row>
    <row r="1309">
      <c r="A1309" s="3">
        <f>IFERROR(__xludf.DUMMYFUNCTION("""COMPUTED_VALUE"""),40780.666666666664)</f>
        <v>40780.66667</v>
      </c>
      <c r="B1309" s="2">
        <f>IFERROR(__xludf.DUMMYFUNCTION("""COMPUTED_VALUE"""),298.62)</f>
        <v>298.62</v>
      </c>
    </row>
    <row r="1310">
      <c r="A1310" s="3">
        <f>IFERROR(__xludf.DUMMYFUNCTION("""COMPUTED_VALUE"""),40781.666666666664)</f>
        <v>40781.66667</v>
      </c>
      <c r="B1310" s="2">
        <f>IFERROR(__xludf.DUMMYFUNCTION("""COMPUTED_VALUE"""),306.59)</f>
        <v>306.59</v>
      </c>
    </row>
    <row r="1311">
      <c r="A1311" s="3">
        <f>IFERROR(__xludf.DUMMYFUNCTION("""COMPUTED_VALUE"""),40784.666666666664)</f>
        <v>40784.66667</v>
      </c>
      <c r="B1311" s="2">
        <f>IFERROR(__xludf.DUMMYFUNCTION("""COMPUTED_VALUE"""),319.74)</f>
        <v>319.74</v>
      </c>
    </row>
    <row r="1312">
      <c r="A1312" s="3">
        <f>IFERROR(__xludf.DUMMYFUNCTION("""COMPUTED_VALUE"""),40785.666666666664)</f>
        <v>40785.66667</v>
      </c>
      <c r="B1312" s="2">
        <f>IFERROR(__xludf.DUMMYFUNCTION("""COMPUTED_VALUE"""),323.23)</f>
        <v>323.23</v>
      </c>
    </row>
    <row r="1313">
      <c r="A1313" s="3">
        <f>IFERROR(__xludf.DUMMYFUNCTION("""COMPUTED_VALUE"""),40786.666666666664)</f>
        <v>40786.66667</v>
      </c>
      <c r="B1313" s="2">
        <f>IFERROR(__xludf.DUMMYFUNCTION("""COMPUTED_VALUE"""),323.68)</f>
        <v>323.68</v>
      </c>
    </row>
    <row r="1314">
      <c r="A1314" s="3">
        <f>IFERROR(__xludf.DUMMYFUNCTION("""COMPUTED_VALUE"""),40787.666666666664)</f>
        <v>40787.66667</v>
      </c>
      <c r="B1314" s="2">
        <f>IFERROR(__xludf.DUMMYFUNCTION("""COMPUTED_VALUE"""),319.76)</f>
        <v>319.76</v>
      </c>
    </row>
    <row r="1315">
      <c r="A1315" s="3">
        <f>IFERROR(__xludf.DUMMYFUNCTION("""COMPUTED_VALUE"""),40788.666666666664)</f>
        <v>40788.66667</v>
      </c>
      <c r="B1315" s="2">
        <f>IFERROR(__xludf.DUMMYFUNCTION("""COMPUTED_VALUE"""),310.05)</f>
        <v>310.05</v>
      </c>
    </row>
    <row r="1316">
      <c r="A1316" s="3">
        <f>IFERROR(__xludf.DUMMYFUNCTION("""COMPUTED_VALUE"""),40792.666666666664)</f>
        <v>40792.66667</v>
      </c>
      <c r="B1316" s="2">
        <f>IFERROR(__xludf.DUMMYFUNCTION("""COMPUTED_VALUE"""),305.5)</f>
        <v>305.5</v>
      </c>
    </row>
    <row r="1317">
      <c r="A1317" s="3">
        <f>IFERROR(__xludf.DUMMYFUNCTION("""COMPUTED_VALUE"""),40793.666666666664)</f>
        <v>40793.66667</v>
      </c>
      <c r="B1317" s="2">
        <f>IFERROR(__xludf.DUMMYFUNCTION("""COMPUTED_VALUE"""),317.11)</f>
        <v>317.11</v>
      </c>
    </row>
    <row r="1318">
      <c r="A1318" s="3">
        <f>IFERROR(__xludf.DUMMYFUNCTION("""COMPUTED_VALUE"""),40794.666666666664)</f>
        <v>40794.66667</v>
      </c>
      <c r="B1318" s="2">
        <f>IFERROR(__xludf.DUMMYFUNCTION("""COMPUTED_VALUE"""),312.01)</f>
        <v>312.01</v>
      </c>
    </row>
    <row r="1319">
      <c r="A1319" s="3">
        <f>IFERROR(__xludf.DUMMYFUNCTION("""COMPUTED_VALUE"""),40795.666666666664)</f>
        <v>40795.66667</v>
      </c>
      <c r="B1319" s="2">
        <f>IFERROR(__xludf.DUMMYFUNCTION("""COMPUTED_VALUE"""),302.44)</f>
        <v>302.44</v>
      </c>
    </row>
    <row r="1320">
      <c r="A1320" s="3">
        <f>IFERROR(__xludf.DUMMYFUNCTION("""COMPUTED_VALUE"""),40798.666666666664)</f>
        <v>40798.66667</v>
      </c>
      <c r="B1320" s="2">
        <f>IFERROR(__xludf.DUMMYFUNCTION("""COMPUTED_VALUE"""),305.94)</f>
        <v>305.94</v>
      </c>
    </row>
    <row r="1321">
      <c r="A1321" s="3">
        <f>IFERROR(__xludf.DUMMYFUNCTION("""COMPUTED_VALUE"""),40799.666666666664)</f>
        <v>40799.66667</v>
      </c>
      <c r="B1321" s="2">
        <f>IFERROR(__xludf.DUMMYFUNCTION("""COMPUTED_VALUE"""),311.26)</f>
        <v>311.26</v>
      </c>
    </row>
    <row r="1322">
      <c r="A1322" s="3">
        <f>IFERROR(__xludf.DUMMYFUNCTION("""COMPUTED_VALUE"""),40800.666666666664)</f>
        <v>40800.66667</v>
      </c>
      <c r="B1322" s="2">
        <f>IFERROR(__xludf.DUMMYFUNCTION("""COMPUTED_VALUE"""),317.05)</f>
        <v>317.05</v>
      </c>
    </row>
    <row r="1323">
      <c r="A1323" s="3">
        <f>IFERROR(__xludf.DUMMYFUNCTION("""COMPUTED_VALUE"""),40801.666666666664)</f>
        <v>40801.66667</v>
      </c>
      <c r="B1323" s="2">
        <f>IFERROR(__xludf.DUMMYFUNCTION("""COMPUTED_VALUE"""),319.38)</f>
        <v>319.38</v>
      </c>
    </row>
    <row r="1324">
      <c r="A1324" s="3">
        <f>IFERROR(__xludf.DUMMYFUNCTION("""COMPUTED_VALUE"""),40802.666666666664)</f>
        <v>40802.66667</v>
      </c>
      <c r="B1324" s="2">
        <f>IFERROR(__xludf.DUMMYFUNCTION("""COMPUTED_VALUE"""),317.3)</f>
        <v>317.3</v>
      </c>
    </row>
    <row r="1325">
      <c r="A1325" s="3">
        <f>IFERROR(__xludf.DUMMYFUNCTION("""COMPUTED_VALUE"""),40805.666666666664)</f>
        <v>40805.66667</v>
      </c>
      <c r="B1325" s="2">
        <f>IFERROR(__xludf.DUMMYFUNCTION("""COMPUTED_VALUE"""),313.98)</f>
        <v>313.98</v>
      </c>
    </row>
    <row r="1326">
      <c r="A1326" s="3">
        <f>IFERROR(__xludf.DUMMYFUNCTION("""COMPUTED_VALUE"""),40806.666666666664)</f>
        <v>40806.66667</v>
      </c>
      <c r="B1326" s="2">
        <f>IFERROR(__xludf.DUMMYFUNCTION("""COMPUTED_VALUE"""),309.03)</f>
        <v>309.03</v>
      </c>
    </row>
    <row r="1327">
      <c r="A1327" s="3">
        <f>IFERROR(__xludf.DUMMYFUNCTION("""COMPUTED_VALUE"""),40807.666666666664)</f>
        <v>40807.66667</v>
      </c>
      <c r="B1327" s="2">
        <f>IFERROR(__xludf.DUMMYFUNCTION("""COMPUTED_VALUE"""),299.59)</f>
        <v>299.59</v>
      </c>
    </row>
    <row r="1328">
      <c r="A1328" s="3">
        <f>IFERROR(__xludf.DUMMYFUNCTION("""COMPUTED_VALUE"""),40808.666666666664)</f>
        <v>40808.66667</v>
      </c>
      <c r="B1328" s="2">
        <f>IFERROR(__xludf.DUMMYFUNCTION("""COMPUTED_VALUE"""),289.51)</f>
        <v>289.51</v>
      </c>
    </row>
    <row r="1329">
      <c r="A1329" s="3">
        <f>IFERROR(__xludf.DUMMYFUNCTION("""COMPUTED_VALUE"""),40809.666666666664)</f>
        <v>40809.66667</v>
      </c>
      <c r="B1329" s="2">
        <f>IFERROR(__xludf.DUMMYFUNCTION("""COMPUTED_VALUE"""),294.26)</f>
        <v>294.26</v>
      </c>
    </row>
    <row r="1330">
      <c r="A1330" s="3">
        <f>IFERROR(__xludf.DUMMYFUNCTION("""COMPUTED_VALUE"""),40812.666666666664)</f>
        <v>40812.66667</v>
      </c>
      <c r="B1330" s="2">
        <f>IFERROR(__xludf.DUMMYFUNCTION("""COMPUTED_VALUE"""),297.92)</f>
        <v>297.92</v>
      </c>
    </row>
    <row r="1331">
      <c r="A1331" s="3">
        <f>IFERROR(__xludf.DUMMYFUNCTION("""COMPUTED_VALUE"""),40813.666666666664)</f>
        <v>40813.66667</v>
      </c>
      <c r="B1331" s="2">
        <f>IFERROR(__xludf.DUMMYFUNCTION("""COMPUTED_VALUE"""),302.21)</f>
        <v>302.21</v>
      </c>
    </row>
    <row r="1332">
      <c r="A1332" s="3">
        <f>IFERROR(__xludf.DUMMYFUNCTION("""COMPUTED_VALUE"""),40814.666666666664)</f>
        <v>40814.66667</v>
      </c>
      <c r="B1332" s="2">
        <f>IFERROR(__xludf.DUMMYFUNCTION("""COMPUTED_VALUE"""),292.3)</f>
        <v>292.3</v>
      </c>
    </row>
    <row r="1333">
      <c r="A1333" s="3">
        <f>IFERROR(__xludf.DUMMYFUNCTION("""COMPUTED_VALUE"""),40815.666666666664)</f>
        <v>40815.66667</v>
      </c>
      <c r="B1333" s="2">
        <f>IFERROR(__xludf.DUMMYFUNCTION("""COMPUTED_VALUE"""),293.56)</f>
        <v>293.56</v>
      </c>
    </row>
    <row r="1334">
      <c r="A1334" s="3">
        <f>IFERROR(__xludf.DUMMYFUNCTION("""COMPUTED_VALUE"""),40816.666666666664)</f>
        <v>40816.66667</v>
      </c>
      <c r="B1334" s="2">
        <f>IFERROR(__xludf.DUMMYFUNCTION("""COMPUTED_VALUE"""),285.1)</f>
        <v>285.1</v>
      </c>
    </row>
    <row r="1335">
      <c r="A1335" s="3">
        <f>IFERROR(__xludf.DUMMYFUNCTION("""COMPUTED_VALUE"""),40819.666666666664)</f>
        <v>40819.66667</v>
      </c>
      <c r="B1335" s="2">
        <f>IFERROR(__xludf.DUMMYFUNCTION("""COMPUTED_VALUE"""),272.5)</f>
        <v>272.5</v>
      </c>
    </row>
    <row r="1336">
      <c r="A1336" s="3">
        <f>IFERROR(__xludf.DUMMYFUNCTION("""COMPUTED_VALUE"""),40820.666666666664)</f>
        <v>40820.66667</v>
      </c>
      <c r="B1336" s="2">
        <f>IFERROR(__xludf.DUMMYFUNCTION("""COMPUTED_VALUE"""),283.59)</f>
        <v>283.59</v>
      </c>
    </row>
    <row r="1337">
      <c r="A1337" s="3">
        <f>IFERROR(__xludf.DUMMYFUNCTION("""COMPUTED_VALUE"""),40821.666666666664)</f>
        <v>40821.66667</v>
      </c>
      <c r="B1337" s="2">
        <f>IFERROR(__xludf.DUMMYFUNCTION("""COMPUTED_VALUE"""),290.76)</f>
        <v>290.76</v>
      </c>
    </row>
    <row r="1338">
      <c r="A1338" s="3">
        <f>IFERROR(__xludf.DUMMYFUNCTION("""COMPUTED_VALUE"""),40822.666666666664)</f>
        <v>40822.66667</v>
      </c>
      <c r="B1338" s="2">
        <f>IFERROR(__xludf.DUMMYFUNCTION("""COMPUTED_VALUE"""),297.97)</f>
        <v>297.97</v>
      </c>
    </row>
    <row r="1339">
      <c r="A1339" s="3">
        <f>IFERROR(__xludf.DUMMYFUNCTION("""COMPUTED_VALUE"""),40823.666666666664)</f>
        <v>40823.66667</v>
      </c>
      <c r="B1339" s="2">
        <f>IFERROR(__xludf.DUMMYFUNCTION("""COMPUTED_VALUE"""),289.83)</f>
        <v>289.83</v>
      </c>
    </row>
    <row r="1340">
      <c r="A1340" s="3">
        <f>IFERROR(__xludf.DUMMYFUNCTION("""COMPUTED_VALUE"""),40826.666666666664)</f>
        <v>40826.66667</v>
      </c>
      <c r="B1340" s="2">
        <f>IFERROR(__xludf.DUMMYFUNCTION("""COMPUTED_VALUE"""),298.08)</f>
        <v>298.08</v>
      </c>
    </row>
    <row r="1341">
      <c r="A1341" s="3">
        <f>IFERROR(__xludf.DUMMYFUNCTION("""COMPUTED_VALUE"""),40827.666666666664)</f>
        <v>40827.66667</v>
      </c>
      <c r="B1341" s="2">
        <f>IFERROR(__xludf.DUMMYFUNCTION("""COMPUTED_VALUE"""),299.38)</f>
        <v>299.38</v>
      </c>
    </row>
    <row r="1342">
      <c r="A1342" s="3">
        <f>IFERROR(__xludf.DUMMYFUNCTION("""COMPUTED_VALUE"""),40828.666666666664)</f>
        <v>40828.66667</v>
      </c>
      <c r="B1342" s="2">
        <f>IFERROR(__xludf.DUMMYFUNCTION("""COMPUTED_VALUE"""),301.5)</f>
        <v>301.5</v>
      </c>
    </row>
    <row r="1343">
      <c r="A1343" s="3">
        <f>IFERROR(__xludf.DUMMYFUNCTION("""COMPUTED_VALUE"""),40829.666666666664)</f>
        <v>40829.66667</v>
      </c>
      <c r="B1343" s="2">
        <f>IFERROR(__xludf.DUMMYFUNCTION("""COMPUTED_VALUE"""),301.94)</f>
        <v>301.94</v>
      </c>
    </row>
    <row r="1344">
      <c r="A1344" s="3">
        <f>IFERROR(__xludf.DUMMYFUNCTION("""COMPUTED_VALUE"""),40830.666666666664)</f>
        <v>40830.66667</v>
      </c>
      <c r="B1344" s="2">
        <f>IFERROR(__xludf.DUMMYFUNCTION("""COMPUTED_VALUE"""),308.6)</f>
        <v>308.6</v>
      </c>
    </row>
    <row r="1345">
      <c r="A1345" s="3">
        <f>IFERROR(__xludf.DUMMYFUNCTION("""COMPUTED_VALUE"""),40833.666666666664)</f>
        <v>40833.66667</v>
      </c>
      <c r="B1345" s="2">
        <f>IFERROR(__xludf.DUMMYFUNCTION("""COMPUTED_VALUE"""),300.1)</f>
        <v>300.1</v>
      </c>
    </row>
    <row r="1346">
      <c r="A1346" s="3">
        <f>IFERROR(__xludf.DUMMYFUNCTION("""COMPUTED_VALUE"""),40834.666666666664)</f>
        <v>40834.66667</v>
      </c>
      <c r="B1346" s="2">
        <f>IFERROR(__xludf.DUMMYFUNCTION("""COMPUTED_VALUE"""),306.8)</f>
        <v>306.8</v>
      </c>
    </row>
    <row r="1347">
      <c r="A1347" s="3">
        <f>IFERROR(__xludf.DUMMYFUNCTION("""COMPUTED_VALUE"""),40835.666666666664)</f>
        <v>40835.66667</v>
      </c>
      <c r="B1347" s="2">
        <f>IFERROR(__xludf.DUMMYFUNCTION("""COMPUTED_VALUE"""),300.66)</f>
        <v>300.66</v>
      </c>
    </row>
    <row r="1348">
      <c r="A1348" s="3">
        <f>IFERROR(__xludf.DUMMYFUNCTION("""COMPUTED_VALUE"""),40836.666666666664)</f>
        <v>40836.66667</v>
      </c>
      <c r="B1348" s="2">
        <f>IFERROR(__xludf.DUMMYFUNCTION("""COMPUTED_VALUE"""),301.04)</f>
        <v>301.04</v>
      </c>
    </row>
    <row r="1349">
      <c r="A1349" s="3">
        <f>IFERROR(__xludf.DUMMYFUNCTION("""COMPUTED_VALUE"""),40837.666666666664)</f>
        <v>40837.66667</v>
      </c>
      <c r="B1349" s="2">
        <f>IFERROR(__xludf.DUMMYFUNCTION("""COMPUTED_VALUE"""),304.68)</f>
        <v>304.68</v>
      </c>
    </row>
    <row r="1350">
      <c r="A1350" s="3">
        <f>IFERROR(__xludf.DUMMYFUNCTION("""COMPUTED_VALUE"""),40840.666666666664)</f>
        <v>40840.66667</v>
      </c>
      <c r="B1350" s="2">
        <f>IFERROR(__xludf.DUMMYFUNCTION("""COMPUTED_VALUE"""),313.94)</f>
        <v>313.94</v>
      </c>
    </row>
    <row r="1351">
      <c r="A1351" s="3">
        <f>IFERROR(__xludf.DUMMYFUNCTION("""COMPUTED_VALUE"""),40841.666666666664)</f>
        <v>40841.66667</v>
      </c>
      <c r="B1351" s="2">
        <f>IFERROR(__xludf.DUMMYFUNCTION("""COMPUTED_VALUE"""),305.61)</f>
        <v>305.61</v>
      </c>
    </row>
    <row r="1352">
      <c r="A1352" s="3">
        <f>IFERROR(__xludf.DUMMYFUNCTION("""COMPUTED_VALUE"""),40842.666666666664)</f>
        <v>40842.66667</v>
      </c>
      <c r="B1352" s="2">
        <f>IFERROR(__xludf.DUMMYFUNCTION("""COMPUTED_VALUE"""),310.94)</f>
        <v>310.94</v>
      </c>
    </row>
    <row r="1353">
      <c r="A1353" s="3">
        <f>IFERROR(__xludf.DUMMYFUNCTION("""COMPUTED_VALUE"""),40843.666666666664)</f>
        <v>40843.66667</v>
      </c>
      <c r="B1353" s="2">
        <f>IFERROR(__xludf.DUMMYFUNCTION("""COMPUTED_VALUE"""),324.92)</f>
        <v>324.92</v>
      </c>
    </row>
    <row r="1354">
      <c r="A1354" s="3">
        <f>IFERROR(__xludf.DUMMYFUNCTION("""COMPUTED_VALUE"""),40844.666666666664)</f>
        <v>40844.66667</v>
      </c>
      <c r="B1354" s="2">
        <f>IFERROR(__xludf.DUMMYFUNCTION("""COMPUTED_VALUE"""),328.22)</f>
        <v>328.22</v>
      </c>
    </row>
    <row r="1355">
      <c r="A1355" s="3">
        <f>IFERROR(__xludf.DUMMYFUNCTION("""COMPUTED_VALUE"""),40847.666666666664)</f>
        <v>40847.66667</v>
      </c>
      <c r="B1355" s="2">
        <f>IFERROR(__xludf.DUMMYFUNCTION("""COMPUTED_VALUE"""),321.04)</f>
        <v>321.04</v>
      </c>
    </row>
    <row r="1356">
      <c r="A1356" s="3">
        <f>IFERROR(__xludf.DUMMYFUNCTION("""COMPUTED_VALUE"""),40848.666666666664)</f>
        <v>40848.66667</v>
      </c>
      <c r="B1356" s="2">
        <f>IFERROR(__xludf.DUMMYFUNCTION("""COMPUTED_VALUE"""),312.16)</f>
        <v>312.16</v>
      </c>
    </row>
    <row r="1357">
      <c r="A1357" s="3">
        <f>IFERROR(__xludf.DUMMYFUNCTION("""COMPUTED_VALUE"""),40849.666666666664)</f>
        <v>40849.66667</v>
      </c>
      <c r="B1357" s="2">
        <f>IFERROR(__xludf.DUMMYFUNCTION("""COMPUTED_VALUE"""),319.94)</f>
        <v>319.94</v>
      </c>
    </row>
    <row r="1358">
      <c r="A1358" s="3">
        <f>IFERROR(__xludf.DUMMYFUNCTION("""COMPUTED_VALUE"""),40850.666666666664)</f>
        <v>40850.66667</v>
      </c>
      <c r="B1358" s="2">
        <f>IFERROR(__xludf.DUMMYFUNCTION("""COMPUTED_VALUE"""),326.8)</f>
        <v>326.8</v>
      </c>
    </row>
    <row r="1359">
      <c r="A1359" s="3">
        <f>IFERROR(__xludf.DUMMYFUNCTION("""COMPUTED_VALUE"""),40851.666666666664)</f>
        <v>40851.66667</v>
      </c>
      <c r="B1359" s="2">
        <f>IFERROR(__xludf.DUMMYFUNCTION("""COMPUTED_VALUE"""),325.82)</f>
        <v>325.82</v>
      </c>
    </row>
    <row r="1360">
      <c r="A1360" s="3">
        <f>IFERROR(__xludf.DUMMYFUNCTION("""COMPUTED_VALUE"""),40854.666666666664)</f>
        <v>40854.66667</v>
      </c>
      <c r="B1360" s="2">
        <f>IFERROR(__xludf.DUMMYFUNCTION("""COMPUTED_VALUE"""),326.11)</f>
        <v>326.11</v>
      </c>
    </row>
    <row r="1361">
      <c r="A1361" s="3">
        <f>IFERROR(__xludf.DUMMYFUNCTION("""COMPUTED_VALUE"""),40855.666666666664)</f>
        <v>40855.66667</v>
      </c>
      <c r="B1361" s="2">
        <f>IFERROR(__xludf.DUMMYFUNCTION("""COMPUTED_VALUE"""),330.05)</f>
        <v>330.05</v>
      </c>
    </row>
    <row r="1362">
      <c r="A1362" s="3">
        <f>IFERROR(__xludf.DUMMYFUNCTION("""COMPUTED_VALUE"""),40856.666666666664)</f>
        <v>40856.66667</v>
      </c>
      <c r="B1362" s="2">
        <f>IFERROR(__xludf.DUMMYFUNCTION("""COMPUTED_VALUE"""),315.69)</f>
        <v>315.69</v>
      </c>
    </row>
    <row r="1363">
      <c r="A1363" s="3">
        <f>IFERROR(__xludf.DUMMYFUNCTION("""COMPUTED_VALUE"""),40857.666666666664)</f>
        <v>40857.66667</v>
      </c>
      <c r="B1363" s="2">
        <f>IFERROR(__xludf.DUMMYFUNCTION("""COMPUTED_VALUE"""),318.3)</f>
        <v>318.3</v>
      </c>
    </row>
    <row r="1364">
      <c r="A1364" s="3">
        <f>IFERROR(__xludf.DUMMYFUNCTION("""COMPUTED_VALUE"""),40858.666666666664)</f>
        <v>40858.66667</v>
      </c>
      <c r="B1364" s="2">
        <f>IFERROR(__xludf.DUMMYFUNCTION("""COMPUTED_VALUE"""),325.93)</f>
        <v>325.93</v>
      </c>
    </row>
    <row r="1365">
      <c r="A1365" s="3">
        <f>IFERROR(__xludf.DUMMYFUNCTION("""COMPUTED_VALUE"""),40861.666666666664)</f>
        <v>40861.66667</v>
      </c>
      <c r="B1365" s="2">
        <f>IFERROR(__xludf.DUMMYFUNCTION("""COMPUTED_VALUE"""),322.9)</f>
        <v>322.9</v>
      </c>
    </row>
    <row r="1366">
      <c r="A1366" s="3">
        <f>IFERROR(__xludf.DUMMYFUNCTION("""COMPUTED_VALUE"""),40862.666666666664)</f>
        <v>40862.66667</v>
      </c>
      <c r="B1366" s="2">
        <f>IFERROR(__xludf.DUMMYFUNCTION("""COMPUTED_VALUE"""),326.27)</f>
        <v>326.27</v>
      </c>
    </row>
    <row r="1367">
      <c r="A1367" s="3">
        <f>IFERROR(__xludf.DUMMYFUNCTION("""COMPUTED_VALUE"""),40863.666666666664)</f>
        <v>40863.66667</v>
      </c>
      <c r="B1367" s="2">
        <f>IFERROR(__xludf.DUMMYFUNCTION("""COMPUTED_VALUE"""),322.51)</f>
        <v>322.51</v>
      </c>
    </row>
    <row r="1368">
      <c r="A1368" s="3">
        <f>IFERROR(__xludf.DUMMYFUNCTION("""COMPUTED_VALUE"""),40864.666666666664)</f>
        <v>40864.66667</v>
      </c>
      <c r="B1368" s="2">
        <f>IFERROR(__xludf.DUMMYFUNCTION("""COMPUTED_VALUE"""),316.6)</f>
        <v>316.6</v>
      </c>
    </row>
    <row r="1369">
      <c r="A1369" s="3">
        <f>IFERROR(__xludf.DUMMYFUNCTION("""COMPUTED_VALUE"""),40865.666666666664)</f>
        <v>40865.66667</v>
      </c>
      <c r="B1369" s="2">
        <f>IFERROR(__xludf.DUMMYFUNCTION("""COMPUTED_VALUE"""),313.15)</f>
        <v>313.15</v>
      </c>
    </row>
    <row r="1370">
      <c r="A1370" s="3">
        <f>IFERROR(__xludf.DUMMYFUNCTION("""COMPUTED_VALUE"""),40868.666666666664)</f>
        <v>40868.66667</v>
      </c>
      <c r="B1370" s="2">
        <f>IFERROR(__xludf.DUMMYFUNCTION("""COMPUTED_VALUE"""),305.23)</f>
        <v>305.23</v>
      </c>
    </row>
    <row r="1371">
      <c r="A1371" s="3">
        <f>IFERROR(__xludf.DUMMYFUNCTION("""COMPUTED_VALUE"""),40869.666666666664)</f>
        <v>40869.66667</v>
      </c>
      <c r="B1371" s="2">
        <f>IFERROR(__xludf.DUMMYFUNCTION("""COMPUTED_VALUE"""),302.41)</f>
        <v>302.41</v>
      </c>
    </row>
    <row r="1372">
      <c r="A1372" s="3">
        <f>IFERROR(__xludf.DUMMYFUNCTION("""COMPUTED_VALUE"""),40870.666666666664)</f>
        <v>40870.66667</v>
      </c>
      <c r="B1372" s="2">
        <f>IFERROR(__xludf.DUMMYFUNCTION("""COMPUTED_VALUE"""),292.48)</f>
        <v>292.48</v>
      </c>
    </row>
    <row r="1373">
      <c r="A1373" s="3">
        <f>IFERROR(__xludf.DUMMYFUNCTION("""COMPUTED_VALUE"""),40872.666666666664)</f>
        <v>40872.66667</v>
      </c>
      <c r="B1373" s="2">
        <f>IFERROR(__xludf.DUMMYFUNCTION("""COMPUTED_VALUE"""),291.03)</f>
        <v>291.03</v>
      </c>
    </row>
    <row r="1374">
      <c r="A1374" s="3">
        <f>IFERROR(__xludf.DUMMYFUNCTION("""COMPUTED_VALUE"""),40875.666666666664)</f>
        <v>40875.66667</v>
      </c>
      <c r="B1374" s="2">
        <f>IFERROR(__xludf.DUMMYFUNCTION("""COMPUTED_VALUE"""),302.68)</f>
        <v>302.68</v>
      </c>
    </row>
    <row r="1375">
      <c r="A1375" s="3">
        <f>IFERROR(__xludf.DUMMYFUNCTION("""COMPUTED_VALUE"""),40876.666666666664)</f>
        <v>40876.66667</v>
      </c>
      <c r="B1375" s="2">
        <f>IFERROR(__xludf.DUMMYFUNCTION("""COMPUTED_VALUE"""),302.54)</f>
        <v>302.54</v>
      </c>
    </row>
    <row r="1376">
      <c r="A1376" s="3">
        <f>IFERROR(__xludf.DUMMYFUNCTION("""COMPUTED_VALUE"""),40877.666666666664)</f>
        <v>40877.66667</v>
      </c>
      <c r="B1376" s="2">
        <f>IFERROR(__xludf.DUMMYFUNCTION("""COMPUTED_VALUE"""),317.99)</f>
        <v>317.99</v>
      </c>
    </row>
    <row r="1377">
      <c r="A1377" s="3">
        <f>IFERROR(__xludf.DUMMYFUNCTION("""COMPUTED_VALUE"""),40878.666666666664)</f>
        <v>40878.66667</v>
      </c>
      <c r="B1377" s="2">
        <f>IFERROR(__xludf.DUMMYFUNCTION("""COMPUTED_VALUE"""),314.86)</f>
        <v>314.86</v>
      </c>
    </row>
    <row r="1378">
      <c r="A1378" s="3">
        <f>IFERROR(__xludf.DUMMYFUNCTION("""COMPUTED_VALUE"""),40879.666666666664)</f>
        <v>40879.66667</v>
      </c>
      <c r="B1378" s="2">
        <f>IFERROR(__xludf.DUMMYFUNCTION("""COMPUTED_VALUE"""),316.53)</f>
        <v>316.53</v>
      </c>
    </row>
    <row r="1379">
      <c r="A1379" s="3">
        <f>IFERROR(__xludf.DUMMYFUNCTION("""COMPUTED_VALUE"""),40882.666666666664)</f>
        <v>40882.66667</v>
      </c>
      <c r="B1379" s="2">
        <f>IFERROR(__xludf.DUMMYFUNCTION("""COMPUTED_VALUE"""),321.58)</f>
        <v>321.58</v>
      </c>
    </row>
    <row r="1380">
      <c r="A1380" s="3">
        <f>IFERROR(__xludf.DUMMYFUNCTION("""COMPUTED_VALUE"""),40883.666666666664)</f>
        <v>40883.66667</v>
      </c>
      <c r="B1380" s="2">
        <f>IFERROR(__xludf.DUMMYFUNCTION("""COMPUTED_VALUE"""),319.98)</f>
        <v>319.98</v>
      </c>
    </row>
    <row r="1381">
      <c r="A1381" s="3">
        <f>IFERROR(__xludf.DUMMYFUNCTION("""COMPUTED_VALUE"""),40884.666666666664)</f>
        <v>40884.66667</v>
      </c>
      <c r="B1381" s="2">
        <f>IFERROR(__xludf.DUMMYFUNCTION("""COMPUTED_VALUE"""),317.08)</f>
        <v>317.08</v>
      </c>
    </row>
    <row r="1382">
      <c r="A1382" s="3">
        <f>IFERROR(__xludf.DUMMYFUNCTION("""COMPUTED_VALUE"""),40885.666666666664)</f>
        <v>40885.66667</v>
      </c>
      <c r="B1382" s="2">
        <f>IFERROR(__xludf.DUMMYFUNCTION("""COMPUTED_VALUE"""),307.88)</f>
        <v>307.88</v>
      </c>
    </row>
    <row r="1383">
      <c r="A1383" s="3">
        <f>IFERROR(__xludf.DUMMYFUNCTION("""COMPUTED_VALUE"""),40886.666666666664)</f>
        <v>40886.66667</v>
      </c>
      <c r="B1383" s="2">
        <f>IFERROR(__xludf.DUMMYFUNCTION("""COMPUTED_VALUE"""),318.15)</f>
        <v>318.15</v>
      </c>
    </row>
    <row r="1384">
      <c r="A1384" s="3">
        <f>IFERROR(__xludf.DUMMYFUNCTION("""COMPUTED_VALUE"""),40889.666666666664)</f>
        <v>40889.66667</v>
      </c>
      <c r="B1384" s="2">
        <f>IFERROR(__xludf.DUMMYFUNCTION("""COMPUTED_VALUE"""),313.75)</f>
        <v>313.75</v>
      </c>
    </row>
    <row r="1385">
      <c r="A1385" s="3">
        <f>IFERROR(__xludf.DUMMYFUNCTION("""COMPUTED_VALUE"""),40890.666666666664)</f>
        <v>40890.66667</v>
      </c>
      <c r="B1385" s="2">
        <f>IFERROR(__xludf.DUMMYFUNCTION("""COMPUTED_VALUE"""),308.93)</f>
        <v>308.93</v>
      </c>
    </row>
    <row r="1386">
      <c r="A1386" s="3">
        <f>IFERROR(__xludf.DUMMYFUNCTION("""COMPUTED_VALUE"""),40891.666666666664)</f>
        <v>40891.66667</v>
      </c>
      <c r="B1386" s="2">
        <f>IFERROR(__xludf.DUMMYFUNCTION("""COMPUTED_VALUE"""),301.98)</f>
        <v>301.98</v>
      </c>
    </row>
    <row r="1387">
      <c r="A1387" s="3">
        <f>IFERROR(__xludf.DUMMYFUNCTION("""COMPUTED_VALUE"""),40892.666666666664)</f>
        <v>40892.66667</v>
      </c>
      <c r="B1387" s="2">
        <f>IFERROR(__xludf.DUMMYFUNCTION("""COMPUTED_VALUE"""),302.69)</f>
        <v>302.69</v>
      </c>
    </row>
    <row r="1388">
      <c r="A1388" s="3">
        <f>IFERROR(__xludf.DUMMYFUNCTION("""COMPUTED_VALUE"""),40893.666666666664)</f>
        <v>40893.66667</v>
      </c>
      <c r="B1388" s="2">
        <f>IFERROR(__xludf.DUMMYFUNCTION("""COMPUTED_VALUE"""),303.82)</f>
        <v>303.82</v>
      </c>
    </row>
    <row r="1389">
      <c r="A1389" s="3">
        <f>IFERROR(__xludf.DUMMYFUNCTION("""COMPUTED_VALUE"""),40896.666666666664)</f>
        <v>40896.66667</v>
      </c>
      <c r="B1389" s="2">
        <f>IFERROR(__xludf.DUMMYFUNCTION("""COMPUTED_VALUE"""),297.19)</f>
        <v>297.19</v>
      </c>
    </row>
    <row r="1390">
      <c r="A1390" s="3">
        <f>IFERROR(__xludf.DUMMYFUNCTION("""COMPUTED_VALUE"""),40897.666666666664)</f>
        <v>40897.66667</v>
      </c>
      <c r="B1390" s="2">
        <f>IFERROR(__xludf.DUMMYFUNCTION("""COMPUTED_VALUE"""),309.56)</f>
        <v>309.56</v>
      </c>
    </row>
    <row r="1391">
      <c r="A1391" s="3">
        <f>IFERROR(__xludf.DUMMYFUNCTION("""COMPUTED_VALUE"""),40898.666666666664)</f>
        <v>40898.66667</v>
      </c>
      <c r="B1391" s="2">
        <f>IFERROR(__xludf.DUMMYFUNCTION("""COMPUTED_VALUE"""),306.44)</f>
        <v>306.44</v>
      </c>
    </row>
    <row r="1392">
      <c r="A1392" s="3">
        <f>IFERROR(__xludf.DUMMYFUNCTION("""COMPUTED_VALUE"""),40899.666666666664)</f>
        <v>40899.66667</v>
      </c>
      <c r="B1392" s="2">
        <f>IFERROR(__xludf.DUMMYFUNCTION("""COMPUTED_VALUE"""),312.26)</f>
        <v>312.26</v>
      </c>
    </row>
    <row r="1393">
      <c r="A1393" s="3">
        <f>IFERROR(__xludf.DUMMYFUNCTION("""COMPUTED_VALUE"""),40900.666666666664)</f>
        <v>40900.66667</v>
      </c>
      <c r="B1393" s="2">
        <f>IFERROR(__xludf.DUMMYFUNCTION("""COMPUTED_VALUE"""),313.73)</f>
        <v>313.73</v>
      </c>
    </row>
    <row r="1394">
      <c r="A1394" s="3">
        <f>IFERROR(__xludf.DUMMYFUNCTION("""COMPUTED_VALUE"""),40904.666666666664)</f>
        <v>40904.66667</v>
      </c>
      <c r="B1394" s="2">
        <f>IFERROR(__xludf.DUMMYFUNCTION("""COMPUTED_VALUE"""),314.71)</f>
        <v>314.71</v>
      </c>
    </row>
    <row r="1395">
      <c r="A1395" s="3">
        <f>IFERROR(__xludf.DUMMYFUNCTION("""COMPUTED_VALUE"""),40905.666666666664)</f>
        <v>40905.66667</v>
      </c>
      <c r="B1395" s="2">
        <f>IFERROR(__xludf.DUMMYFUNCTION("""COMPUTED_VALUE"""),308.96)</f>
        <v>308.96</v>
      </c>
    </row>
    <row r="1396">
      <c r="A1396" s="3">
        <f>IFERROR(__xludf.DUMMYFUNCTION("""COMPUTED_VALUE"""),40906.666666666664)</f>
        <v>40906.66667</v>
      </c>
      <c r="B1396" s="2">
        <f>IFERROR(__xludf.DUMMYFUNCTION("""COMPUTED_VALUE"""),312.32)</f>
        <v>312.32</v>
      </c>
    </row>
    <row r="1397">
      <c r="A1397" s="3">
        <f>IFERROR(__xludf.DUMMYFUNCTION("""COMPUTED_VALUE"""),40907.666666666664)</f>
        <v>40907.66667</v>
      </c>
      <c r="B1397" s="2">
        <f>IFERROR(__xludf.DUMMYFUNCTION("""COMPUTED_VALUE"""),312.73)</f>
        <v>312.73</v>
      </c>
    </row>
    <row r="1398">
      <c r="A1398" s="3">
        <f>IFERROR(__xludf.DUMMYFUNCTION("""COMPUTED_VALUE"""),40911.666666666664)</f>
        <v>40911.66667</v>
      </c>
      <c r="B1398" s="2">
        <f>IFERROR(__xludf.DUMMYFUNCTION("""COMPUTED_VALUE"""),318.0)</f>
        <v>318</v>
      </c>
    </row>
    <row r="1399">
      <c r="A1399" s="3">
        <f>IFERROR(__xludf.DUMMYFUNCTION("""COMPUTED_VALUE"""),40912.666666666664)</f>
        <v>40912.66667</v>
      </c>
      <c r="B1399" s="2">
        <f>IFERROR(__xludf.DUMMYFUNCTION("""COMPUTED_VALUE"""),311.84)</f>
        <v>311.84</v>
      </c>
    </row>
    <row r="1400">
      <c r="A1400" s="3">
        <f>IFERROR(__xludf.DUMMYFUNCTION("""COMPUTED_VALUE"""),40913.666666666664)</f>
        <v>40913.66667</v>
      </c>
      <c r="B1400" s="2">
        <f>IFERROR(__xludf.DUMMYFUNCTION("""COMPUTED_VALUE"""),312.22)</f>
        <v>312.22</v>
      </c>
    </row>
    <row r="1401">
      <c r="A1401" s="3">
        <f>IFERROR(__xludf.DUMMYFUNCTION("""COMPUTED_VALUE"""),40914.666666666664)</f>
        <v>40914.66667</v>
      </c>
      <c r="B1401" s="2">
        <f>IFERROR(__xludf.DUMMYFUNCTION("""COMPUTED_VALUE"""),313.91)</f>
        <v>313.91</v>
      </c>
    </row>
    <row r="1402">
      <c r="A1402" s="3">
        <f>IFERROR(__xludf.DUMMYFUNCTION("""COMPUTED_VALUE"""),40917.666666666664)</f>
        <v>40917.66667</v>
      </c>
      <c r="B1402" s="2">
        <f>IFERROR(__xludf.DUMMYFUNCTION("""COMPUTED_VALUE"""),317.4)</f>
        <v>317.4</v>
      </c>
    </row>
    <row r="1403">
      <c r="A1403" s="3">
        <f>IFERROR(__xludf.DUMMYFUNCTION("""COMPUTED_VALUE"""),40918.666666666664)</f>
        <v>40918.66667</v>
      </c>
      <c r="B1403" s="2">
        <f>IFERROR(__xludf.DUMMYFUNCTION("""COMPUTED_VALUE"""),320.63)</f>
        <v>320.63</v>
      </c>
    </row>
    <row r="1404">
      <c r="A1404" s="3">
        <f>IFERROR(__xludf.DUMMYFUNCTION("""COMPUTED_VALUE"""),40919.666666666664)</f>
        <v>40919.66667</v>
      </c>
      <c r="B1404" s="2">
        <f>IFERROR(__xludf.DUMMYFUNCTION("""COMPUTED_VALUE"""),323.64)</f>
        <v>323.64</v>
      </c>
    </row>
    <row r="1405">
      <c r="A1405" s="3">
        <f>IFERROR(__xludf.DUMMYFUNCTION("""COMPUTED_VALUE"""),40920.666666666664)</f>
        <v>40920.66667</v>
      </c>
      <c r="B1405" s="2">
        <f>IFERROR(__xludf.DUMMYFUNCTION("""COMPUTED_VALUE"""),327.09)</f>
        <v>327.09</v>
      </c>
    </row>
    <row r="1406">
      <c r="A1406" s="3">
        <f>IFERROR(__xludf.DUMMYFUNCTION("""COMPUTED_VALUE"""),40921.666666666664)</f>
        <v>40921.66667</v>
      </c>
      <c r="B1406" s="2">
        <f>IFERROR(__xludf.DUMMYFUNCTION("""COMPUTED_VALUE"""),324.09)</f>
        <v>324.09</v>
      </c>
    </row>
    <row r="1407">
      <c r="A1407" s="3">
        <f>IFERROR(__xludf.DUMMYFUNCTION("""COMPUTED_VALUE"""),40925.666666666664)</f>
        <v>40925.66667</v>
      </c>
      <c r="B1407" s="2">
        <f>IFERROR(__xludf.DUMMYFUNCTION("""COMPUTED_VALUE"""),324.06)</f>
        <v>324.06</v>
      </c>
    </row>
    <row r="1408">
      <c r="A1408" s="3">
        <f>IFERROR(__xludf.DUMMYFUNCTION("""COMPUTED_VALUE"""),40926.666666666664)</f>
        <v>40926.66667</v>
      </c>
      <c r="B1408" s="2">
        <f>IFERROR(__xludf.DUMMYFUNCTION("""COMPUTED_VALUE"""),331.73)</f>
        <v>331.73</v>
      </c>
    </row>
    <row r="1409">
      <c r="A1409" s="3">
        <f>IFERROR(__xludf.DUMMYFUNCTION("""COMPUTED_VALUE"""),40927.666666666664)</f>
        <v>40927.66667</v>
      </c>
      <c r="B1409" s="2">
        <f>IFERROR(__xludf.DUMMYFUNCTION("""COMPUTED_VALUE"""),336.44)</f>
        <v>336.44</v>
      </c>
    </row>
    <row r="1410">
      <c r="A1410" s="3">
        <f>IFERROR(__xludf.DUMMYFUNCTION("""COMPUTED_VALUE"""),40928.666666666664)</f>
        <v>40928.66667</v>
      </c>
      <c r="B1410" s="2">
        <f>IFERROR(__xludf.DUMMYFUNCTION("""COMPUTED_VALUE"""),335.31)</f>
        <v>335.31</v>
      </c>
    </row>
    <row r="1411">
      <c r="A1411" s="3">
        <f>IFERROR(__xludf.DUMMYFUNCTION("""COMPUTED_VALUE"""),40931.666666666664)</f>
        <v>40931.66667</v>
      </c>
      <c r="B1411" s="2">
        <f>IFERROR(__xludf.DUMMYFUNCTION("""COMPUTED_VALUE"""),334.56)</f>
        <v>334.56</v>
      </c>
    </row>
    <row r="1412">
      <c r="A1412" s="3">
        <f>IFERROR(__xludf.DUMMYFUNCTION("""COMPUTED_VALUE"""),40932.666666666664)</f>
        <v>40932.66667</v>
      </c>
      <c r="B1412" s="2">
        <f>IFERROR(__xludf.DUMMYFUNCTION("""COMPUTED_VALUE"""),336.03)</f>
        <v>336.03</v>
      </c>
    </row>
    <row r="1413">
      <c r="A1413" s="3">
        <f>IFERROR(__xludf.DUMMYFUNCTION("""COMPUTED_VALUE"""),40933.666666666664)</f>
        <v>40933.66667</v>
      </c>
      <c r="B1413" s="2">
        <f>IFERROR(__xludf.DUMMYFUNCTION("""COMPUTED_VALUE"""),337.23)</f>
        <v>337.23</v>
      </c>
    </row>
    <row r="1414">
      <c r="A1414" s="3">
        <f>IFERROR(__xludf.DUMMYFUNCTION("""COMPUTED_VALUE"""),40934.666666666664)</f>
        <v>40934.66667</v>
      </c>
      <c r="B1414" s="2">
        <f>IFERROR(__xludf.DUMMYFUNCTION("""COMPUTED_VALUE"""),334.72)</f>
        <v>334.72</v>
      </c>
    </row>
    <row r="1415">
      <c r="A1415" s="3">
        <f>IFERROR(__xludf.DUMMYFUNCTION("""COMPUTED_VALUE"""),40935.666666666664)</f>
        <v>40935.66667</v>
      </c>
      <c r="B1415" s="2">
        <f>IFERROR(__xludf.DUMMYFUNCTION("""COMPUTED_VALUE"""),333.95)</f>
        <v>333.95</v>
      </c>
    </row>
    <row r="1416">
      <c r="A1416" s="3">
        <f>IFERROR(__xludf.DUMMYFUNCTION("""COMPUTED_VALUE"""),40938.666666666664)</f>
        <v>40938.66667</v>
      </c>
      <c r="B1416" s="2">
        <f>IFERROR(__xludf.DUMMYFUNCTION("""COMPUTED_VALUE"""),331.51)</f>
        <v>331.51</v>
      </c>
    </row>
    <row r="1417">
      <c r="A1417" s="3">
        <f>IFERROR(__xludf.DUMMYFUNCTION("""COMPUTED_VALUE"""),40939.666666666664)</f>
        <v>40939.66667</v>
      </c>
      <c r="B1417" s="2">
        <f>IFERROR(__xludf.DUMMYFUNCTION("""COMPUTED_VALUE"""),331.01)</f>
        <v>331.01</v>
      </c>
    </row>
    <row r="1418">
      <c r="A1418" s="3">
        <f>IFERROR(__xludf.DUMMYFUNCTION("""COMPUTED_VALUE"""),40940.666666666664)</f>
        <v>40940.66667</v>
      </c>
      <c r="B1418" s="2">
        <f>IFERROR(__xludf.DUMMYFUNCTION("""COMPUTED_VALUE"""),336.86)</f>
        <v>336.86</v>
      </c>
    </row>
    <row r="1419">
      <c r="A1419" s="3">
        <f>IFERROR(__xludf.DUMMYFUNCTION("""COMPUTED_VALUE"""),40941.666666666664)</f>
        <v>40941.66667</v>
      </c>
      <c r="B1419" s="2">
        <f>IFERROR(__xludf.DUMMYFUNCTION("""COMPUTED_VALUE"""),338.15)</f>
        <v>338.15</v>
      </c>
    </row>
    <row r="1420">
      <c r="A1420" s="3">
        <f>IFERROR(__xludf.DUMMYFUNCTION("""COMPUTED_VALUE"""),40942.666666666664)</f>
        <v>40942.66667</v>
      </c>
      <c r="B1420" s="2">
        <f>IFERROR(__xludf.DUMMYFUNCTION("""COMPUTED_VALUE"""),347.59)</f>
        <v>347.59</v>
      </c>
    </row>
    <row r="1421">
      <c r="A1421" s="3">
        <f>IFERROR(__xludf.DUMMYFUNCTION("""COMPUTED_VALUE"""),40945.666666666664)</f>
        <v>40945.66667</v>
      </c>
      <c r="B1421" s="2">
        <f>IFERROR(__xludf.DUMMYFUNCTION("""COMPUTED_VALUE"""),347.94)</f>
        <v>347.94</v>
      </c>
    </row>
    <row r="1422">
      <c r="A1422" s="3">
        <f>IFERROR(__xludf.DUMMYFUNCTION("""COMPUTED_VALUE"""),40946.666666666664)</f>
        <v>40946.66667</v>
      </c>
      <c r="B1422" s="2">
        <f>IFERROR(__xludf.DUMMYFUNCTION("""COMPUTED_VALUE"""),349.35)</f>
        <v>349.35</v>
      </c>
    </row>
    <row r="1423">
      <c r="A1423" s="3">
        <f>IFERROR(__xludf.DUMMYFUNCTION("""COMPUTED_VALUE"""),40947.666666666664)</f>
        <v>40947.66667</v>
      </c>
      <c r="B1423" s="2">
        <f>IFERROR(__xludf.DUMMYFUNCTION("""COMPUTED_VALUE"""),350.03)</f>
        <v>350.03</v>
      </c>
    </row>
    <row r="1424">
      <c r="A1424" s="3">
        <f>IFERROR(__xludf.DUMMYFUNCTION("""COMPUTED_VALUE"""),40948.666666666664)</f>
        <v>40948.66667</v>
      </c>
      <c r="B1424" s="2">
        <f>IFERROR(__xludf.DUMMYFUNCTION("""COMPUTED_VALUE"""),349.55)</f>
        <v>349.55</v>
      </c>
    </row>
    <row r="1425">
      <c r="A1425" s="3">
        <f>IFERROR(__xludf.DUMMYFUNCTION("""COMPUTED_VALUE"""),40949.666666666664)</f>
        <v>40949.66667</v>
      </c>
      <c r="B1425" s="2">
        <f>IFERROR(__xludf.DUMMYFUNCTION("""COMPUTED_VALUE"""),346.67)</f>
        <v>346.67</v>
      </c>
    </row>
    <row r="1426">
      <c r="A1426" s="3">
        <f>IFERROR(__xludf.DUMMYFUNCTION("""COMPUTED_VALUE"""),40952.666666666664)</f>
        <v>40952.66667</v>
      </c>
      <c r="B1426" s="2">
        <f>IFERROR(__xludf.DUMMYFUNCTION("""COMPUTED_VALUE"""),349.32)</f>
        <v>349.32</v>
      </c>
    </row>
    <row r="1427">
      <c r="A1427" s="3">
        <f>IFERROR(__xludf.DUMMYFUNCTION("""COMPUTED_VALUE"""),40953.666666666664)</f>
        <v>40953.66667</v>
      </c>
      <c r="B1427" s="2">
        <f>IFERROR(__xludf.DUMMYFUNCTION("""COMPUTED_VALUE"""),348.69)</f>
        <v>348.69</v>
      </c>
    </row>
    <row r="1428">
      <c r="A1428" s="3">
        <f>IFERROR(__xludf.DUMMYFUNCTION("""COMPUTED_VALUE"""),40954.666666666664)</f>
        <v>40954.66667</v>
      </c>
      <c r="B1428" s="2">
        <f>IFERROR(__xludf.DUMMYFUNCTION("""COMPUTED_VALUE"""),350.72)</f>
        <v>350.72</v>
      </c>
    </row>
    <row r="1429">
      <c r="A1429" s="3">
        <f>IFERROR(__xludf.DUMMYFUNCTION("""COMPUTED_VALUE"""),40955.666666666664)</f>
        <v>40955.66667</v>
      </c>
      <c r="B1429" s="2">
        <f>IFERROR(__xludf.DUMMYFUNCTION("""COMPUTED_VALUE"""),356.12)</f>
        <v>356.12</v>
      </c>
    </row>
    <row r="1430">
      <c r="A1430" s="3">
        <f>IFERROR(__xludf.DUMMYFUNCTION("""COMPUTED_VALUE"""),40956.666666666664)</f>
        <v>40956.66667</v>
      </c>
      <c r="B1430" s="2">
        <f>IFERROR(__xludf.DUMMYFUNCTION("""COMPUTED_VALUE"""),355.72)</f>
        <v>355.72</v>
      </c>
    </row>
    <row r="1431">
      <c r="A1431" s="3">
        <f>IFERROR(__xludf.DUMMYFUNCTION("""COMPUTED_VALUE"""),40960.666666666664)</f>
        <v>40960.66667</v>
      </c>
      <c r="B1431" s="2">
        <f>IFERROR(__xludf.DUMMYFUNCTION("""COMPUTED_VALUE"""),353.0)</f>
        <v>353</v>
      </c>
    </row>
    <row r="1432">
      <c r="A1432" s="3">
        <f>IFERROR(__xludf.DUMMYFUNCTION("""COMPUTED_VALUE"""),40961.666666666664)</f>
        <v>40961.66667</v>
      </c>
      <c r="B1432" s="2">
        <f>IFERROR(__xludf.DUMMYFUNCTION("""COMPUTED_VALUE"""),349.31)</f>
        <v>349.31</v>
      </c>
    </row>
    <row r="1433">
      <c r="A1433" s="3">
        <f>IFERROR(__xludf.DUMMYFUNCTION("""COMPUTED_VALUE"""),40962.666666666664)</f>
        <v>40962.66667</v>
      </c>
      <c r="B1433" s="2">
        <f>IFERROR(__xludf.DUMMYFUNCTION("""COMPUTED_VALUE"""),355.9)</f>
        <v>355.9</v>
      </c>
    </row>
    <row r="1434">
      <c r="A1434" s="3">
        <f>IFERROR(__xludf.DUMMYFUNCTION("""COMPUTED_VALUE"""),40963.666666666664)</f>
        <v>40963.66667</v>
      </c>
      <c r="B1434" s="2">
        <f>IFERROR(__xludf.DUMMYFUNCTION("""COMPUTED_VALUE"""),354.5)</f>
        <v>354.5</v>
      </c>
    </row>
    <row r="1435">
      <c r="A1435" s="3">
        <f>IFERROR(__xludf.DUMMYFUNCTION("""COMPUTED_VALUE"""),40966.666666666664)</f>
        <v>40966.66667</v>
      </c>
      <c r="B1435" s="2">
        <f>IFERROR(__xludf.DUMMYFUNCTION("""COMPUTED_VALUE"""),355.92)</f>
        <v>355.92</v>
      </c>
    </row>
    <row r="1436">
      <c r="A1436" s="3">
        <f>IFERROR(__xludf.DUMMYFUNCTION("""COMPUTED_VALUE"""),40967.666666666664)</f>
        <v>40967.66667</v>
      </c>
      <c r="B1436" s="2">
        <f>IFERROR(__xludf.DUMMYFUNCTION("""COMPUTED_VALUE"""),352.2)</f>
        <v>352.2</v>
      </c>
    </row>
    <row r="1437">
      <c r="A1437" s="3">
        <f>IFERROR(__xludf.DUMMYFUNCTION("""COMPUTED_VALUE"""),40968.666666666664)</f>
        <v>40968.66667</v>
      </c>
      <c r="B1437" s="2">
        <f>IFERROR(__xludf.DUMMYFUNCTION("""COMPUTED_VALUE"""),345.23)</f>
        <v>345.23</v>
      </c>
    </row>
    <row r="1438">
      <c r="A1438" s="3">
        <f>IFERROR(__xludf.DUMMYFUNCTION("""COMPUTED_VALUE"""),40969.666666666664)</f>
        <v>40969.66667</v>
      </c>
      <c r="B1438" s="2">
        <f>IFERROR(__xludf.DUMMYFUNCTION("""COMPUTED_VALUE"""),347.05)</f>
        <v>347.05</v>
      </c>
    </row>
    <row r="1439">
      <c r="A1439" s="3">
        <f>IFERROR(__xludf.DUMMYFUNCTION("""COMPUTED_VALUE"""),40970.666666666664)</f>
        <v>40970.66667</v>
      </c>
      <c r="B1439" s="2">
        <f>IFERROR(__xludf.DUMMYFUNCTION("""COMPUTED_VALUE"""),343.6)</f>
        <v>343.6</v>
      </c>
    </row>
    <row r="1440">
      <c r="A1440" s="3">
        <f>IFERROR(__xludf.DUMMYFUNCTION("""COMPUTED_VALUE"""),40973.666666666664)</f>
        <v>40973.66667</v>
      </c>
      <c r="B1440" s="2">
        <f>IFERROR(__xludf.DUMMYFUNCTION("""COMPUTED_VALUE"""),339.4)</f>
        <v>339.4</v>
      </c>
    </row>
    <row r="1441">
      <c r="A1441" s="3">
        <f>IFERROR(__xludf.DUMMYFUNCTION("""COMPUTED_VALUE"""),40974.666666666664)</f>
        <v>40974.66667</v>
      </c>
      <c r="B1441" s="2">
        <f>IFERROR(__xludf.DUMMYFUNCTION("""COMPUTED_VALUE"""),332.01)</f>
        <v>332.01</v>
      </c>
    </row>
    <row r="1442">
      <c r="A1442" s="3">
        <f>IFERROR(__xludf.DUMMYFUNCTION("""COMPUTED_VALUE"""),40975.666666666664)</f>
        <v>40975.66667</v>
      </c>
      <c r="B1442" s="2">
        <f>IFERROR(__xludf.DUMMYFUNCTION("""COMPUTED_VALUE"""),336.39)</f>
        <v>336.39</v>
      </c>
    </row>
    <row r="1443">
      <c r="A1443" s="3">
        <f>IFERROR(__xludf.DUMMYFUNCTION("""COMPUTED_VALUE"""),40976.666666666664)</f>
        <v>40976.66667</v>
      </c>
      <c r="B1443" s="2">
        <f>IFERROR(__xludf.DUMMYFUNCTION("""COMPUTED_VALUE"""),340.78)</f>
        <v>340.78</v>
      </c>
    </row>
    <row r="1444">
      <c r="A1444" s="3">
        <f>IFERROR(__xludf.DUMMYFUNCTION("""COMPUTED_VALUE"""),40977.666666666664)</f>
        <v>40977.66667</v>
      </c>
      <c r="B1444" s="2">
        <f>IFERROR(__xludf.DUMMYFUNCTION("""COMPUTED_VALUE"""),344.47)</f>
        <v>344.47</v>
      </c>
    </row>
    <row r="1445">
      <c r="A1445" s="3">
        <f>IFERROR(__xludf.DUMMYFUNCTION("""COMPUTED_VALUE"""),40980.666666666664)</f>
        <v>40980.66667</v>
      </c>
      <c r="B1445" s="2">
        <f>IFERROR(__xludf.DUMMYFUNCTION("""COMPUTED_VALUE"""),340.27)</f>
        <v>340.27</v>
      </c>
    </row>
    <row r="1446">
      <c r="A1446" s="3">
        <f>IFERROR(__xludf.DUMMYFUNCTION("""COMPUTED_VALUE"""),40981.666666666664)</f>
        <v>40981.66667</v>
      </c>
      <c r="B1446" s="2">
        <f>IFERROR(__xludf.DUMMYFUNCTION("""COMPUTED_VALUE"""),346.55)</f>
        <v>346.55</v>
      </c>
    </row>
    <row r="1447">
      <c r="A1447" s="3">
        <f>IFERROR(__xludf.DUMMYFUNCTION("""COMPUTED_VALUE"""),40982.666666666664)</f>
        <v>40982.66667</v>
      </c>
      <c r="B1447" s="2">
        <f>IFERROR(__xludf.DUMMYFUNCTION("""COMPUTED_VALUE"""),342.36)</f>
        <v>342.36</v>
      </c>
    </row>
    <row r="1448">
      <c r="A1448" s="3">
        <f>IFERROR(__xludf.DUMMYFUNCTION("""COMPUTED_VALUE"""),40983.666666666664)</f>
        <v>40983.66667</v>
      </c>
      <c r="B1448" s="2">
        <f>IFERROR(__xludf.DUMMYFUNCTION("""COMPUTED_VALUE"""),345.66)</f>
        <v>345.66</v>
      </c>
    </row>
    <row r="1449">
      <c r="A1449" s="3">
        <f>IFERROR(__xludf.DUMMYFUNCTION("""COMPUTED_VALUE"""),40984.666666666664)</f>
        <v>40984.66667</v>
      </c>
      <c r="B1449" s="2">
        <f>IFERROR(__xludf.DUMMYFUNCTION("""COMPUTED_VALUE"""),346.34)</f>
        <v>346.34</v>
      </c>
    </row>
    <row r="1450">
      <c r="A1450" s="3">
        <f>IFERROR(__xludf.DUMMYFUNCTION("""COMPUTED_VALUE"""),40987.666666666664)</f>
        <v>40987.66667</v>
      </c>
      <c r="B1450" s="2">
        <f>IFERROR(__xludf.DUMMYFUNCTION("""COMPUTED_VALUE"""),349.87)</f>
        <v>349.87</v>
      </c>
    </row>
    <row r="1451">
      <c r="A1451" s="3">
        <f>IFERROR(__xludf.DUMMYFUNCTION("""COMPUTED_VALUE"""),40988.666666666664)</f>
        <v>40988.66667</v>
      </c>
      <c r="B1451" s="2">
        <f>IFERROR(__xludf.DUMMYFUNCTION("""COMPUTED_VALUE"""),347.09)</f>
        <v>347.09</v>
      </c>
    </row>
    <row r="1452">
      <c r="A1452" s="3">
        <f>IFERROR(__xludf.DUMMYFUNCTION("""COMPUTED_VALUE"""),40989.666666666664)</f>
        <v>40989.66667</v>
      </c>
      <c r="B1452" s="2">
        <f>IFERROR(__xludf.DUMMYFUNCTION("""COMPUTED_VALUE"""),348.32)</f>
        <v>348.32</v>
      </c>
    </row>
    <row r="1453">
      <c r="A1453" s="3">
        <f>IFERROR(__xludf.DUMMYFUNCTION("""COMPUTED_VALUE"""),40990.666666666664)</f>
        <v>40990.66667</v>
      </c>
      <c r="B1453" s="2">
        <f>IFERROR(__xludf.DUMMYFUNCTION("""COMPUTED_VALUE"""),345.8)</f>
        <v>345.8</v>
      </c>
    </row>
    <row r="1454">
      <c r="A1454" s="3">
        <f>IFERROR(__xludf.DUMMYFUNCTION("""COMPUTED_VALUE"""),40991.666666666664)</f>
        <v>40991.66667</v>
      </c>
      <c r="B1454" s="2">
        <f>IFERROR(__xludf.DUMMYFUNCTION("""COMPUTED_VALUE"""),347.02)</f>
        <v>347.02</v>
      </c>
    </row>
    <row r="1455">
      <c r="A1455" s="3">
        <f>IFERROR(__xludf.DUMMYFUNCTION("""COMPUTED_VALUE"""),40994.666666666664)</f>
        <v>40994.66667</v>
      </c>
      <c r="B1455" s="2">
        <f>IFERROR(__xludf.DUMMYFUNCTION("""COMPUTED_VALUE"""),352.27)</f>
        <v>352.27</v>
      </c>
    </row>
    <row r="1456">
      <c r="A1456" s="3">
        <f>IFERROR(__xludf.DUMMYFUNCTION("""COMPUTED_VALUE"""),40995.666666666664)</f>
        <v>40995.66667</v>
      </c>
      <c r="B1456" s="2">
        <f>IFERROR(__xludf.DUMMYFUNCTION("""COMPUTED_VALUE"""),350.9)</f>
        <v>350.9</v>
      </c>
    </row>
    <row r="1457">
      <c r="A1457" s="3">
        <f>IFERROR(__xludf.DUMMYFUNCTION("""COMPUTED_VALUE"""),40996.666666666664)</f>
        <v>40996.66667</v>
      </c>
      <c r="B1457" s="2">
        <f>IFERROR(__xludf.DUMMYFUNCTION("""COMPUTED_VALUE"""),347.7)</f>
        <v>347.7</v>
      </c>
    </row>
    <row r="1458">
      <c r="A1458" s="3">
        <f>IFERROR(__xludf.DUMMYFUNCTION("""COMPUTED_VALUE"""),40997.666666666664)</f>
        <v>40997.66667</v>
      </c>
      <c r="B1458" s="2">
        <f>IFERROR(__xludf.DUMMYFUNCTION("""COMPUTED_VALUE"""),348.76)</f>
        <v>348.76</v>
      </c>
    </row>
    <row r="1459">
      <c r="A1459" s="3">
        <f>IFERROR(__xludf.DUMMYFUNCTION("""COMPUTED_VALUE"""),40998.666666666664)</f>
        <v>40998.66667</v>
      </c>
      <c r="B1459" s="2">
        <f>IFERROR(__xludf.DUMMYFUNCTION("""COMPUTED_VALUE"""),348.6)</f>
        <v>348.6</v>
      </c>
    </row>
    <row r="1460">
      <c r="A1460" s="3">
        <f>IFERROR(__xludf.DUMMYFUNCTION("""COMPUTED_VALUE"""),41001.666666666664)</f>
        <v>41001.66667</v>
      </c>
      <c r="B1460" s="2">
        <f>IFERROR(__xludf.DUMMYFUNCTION("""COMPUTED_VALUE"""),349.8)</f>
        <v>349.8</v>
      </c>
    </row>
    <row r="1461">
      <c r="A1461" s="3">
        <f>IFERROR(__xludf.DUMMYFUNCTION("""COMPUTED_VALUE"""),41002.666666666664)</f>
        <v>41002.66667</v>
      </c>
      <c r="B1461" s="2">
        <f>IFERROR(__xludf.DUMMYFUNCTION("""COMPUTED_VALUE"""),347.47)</f>
        <v>347.47</v>
      </c>
    </row>
    <row r="1462">
      <c r="A1462" s="3">
        <f>IFERROR(__xludf.DUMMYFUNCTION("""COMPUTED_VALUE"""),41003.666666666664)</f>
        <v>41003.66667</v>
      </c>
      <c r="B1462" s="2">
        <f>IFERROR(__xludf.DUMMYFUNCTION("""COMPUTED_VALUE"""),342.6)</f>
        <v>342.6</v>
      </c>
    </row>
    <row r="1463">
      <c r="A1463" s="3">
        <f>IFERROR(__xludf.DUMMYFUNCTION("""COMPUTED_VALUE"""),41004.666666666664)</f>
        <v>41004.66667</v>
      </c>
      <c r="B1463" s="2">
        <f>IFERROR(__xludf.DUMMYFUNCTION("""COMPUTED_VALUE"""),339.43)</f>
        <v>339.43</v>
      </c>
    </row>
    <row r="1464">
      <c r="A1464" s="3">
        <f>IFERROR(__xludf.DUMMYFUNCTION("""COMPUTED_VALUE"""),41008.666666666664)</f>
        <v>41008.66667</v>
      </c>
      <c r="B1464" s="2">
        <f>IFERROR(__xludf.DUMMYFUNCTION("""COMPUTED_VALUE"""),334.21)</f>
        <v>334.21</v>
      </c>
    </row>
    <row r="1465">
      <c r="A1465" s="3">
        <f>IFERROR(__xludf.DUMMYFUNCTION("""COMPUTED_VALUE"""),41009.666666666664)</f>
        <v>41009.66667</v>
      </c>
      <c r="B1465" s="2">
        <f>IFERROR(__xludf.DUMMYFUNCTION("""COMPUTED_VALUE"""),327.05)</f>
        <v>327.05</v>
      </c>
    </row>
    <row r="1466">
      <c r="A1466" s="3">
        <f>IFERROR(__xludf.DUMMYFUNCTION("""COMPUTED_VALUE"""),41010.666666666664)</f>
        <v>41010.66667</v>
      </c>
      <c r="B1466" s="2">
        <f>IFERROR(__xludf.DUMMYFUNCTION("""COMPUTED_VALUE"""),333.08)</f>
        <v>333.08</v>
      </c>
    </row>
    <row r="1467">
      <c r="A1467" s="3">
        <f>IFERROR(__xludf.DUMMYFUNCTION("""COMPUTED_VALUE"""),41011.666666666664)</f>
        <v>41011.66667</v>
      </c>
      <c r="B1467" s="2">
        <f>IFERROR(__xludf.DUMMYFUNCTION("""COMPUTED_VALUE"""),337.75)</f>
        <v>337.75</v>
      </c>
    </row>
    <row r="1468">
      <c r="A1468" s="3">
        <f>IFERROR(__xludf.DUMMYFUNCTION("""COMPUTED_VALUE"""),41012.666666666664)</f>
        <v>41012.66667</v>
      </c>
      <c r="B1468" s="2">
        <f>IFERROR(__xludf.DUMMYFUNCTION("""COMPUTED_VALUE"""),332.59)</f>
        <v>332.59</v>
      </c>
    </row>
    <row r="1469">
      <c r="A1469" s="3">
        <f>IFERROR(__xludf.DUMMYFUNCTION("""COMPUTED_VALUE"""),41015.666666666664)</f>
        <v>41015.66667</v>
      </c>
      <c r="B1469" s="2">
        <f>IFERROR(__xludf.DUMMYFUNCTION("""COMPUTED_VALUE"""),330.74)</f>
        <v>330.74</v>
      </c>
    </row>
    <row r="1470">
      <c r="A1470" s="3">
        <f>IFERROR(__xludf.DUMMYFUNCTION("""COMPUTED_VALUE"""),41016.666666666664)</f>
        <v>41016.66667</v>
      </c>
      <c r="B1470" s="2">
        <f>IFERROR(__xludf.DUMMYFUNCTION("""COMPUTED_VALUE"""),336.57)</f>
        <v>336.57</v>
      </c>
    </row>
    <row r="1471">
      <c r="A1471" s="3">
        <f>IFERROR(__xludf.DUMMYFUNCTION("""COMPUTED_VALUE"""),41017.666666666664)</f>
        <v>41017.66667</v>
      </c>
      <c r="B1471" s="2">
        <f>IFERROR(__xludf.DUMMYFUNCTION("""COMPUTED_VALUE"""),332.51)</f>
        <v>332.51</v>
      </c>
    </row>
    <row r="1472">
      <c r="A1472" s="3">
        <f>IFERROR(__xludf.DUMMYFUNCTION("""COMPUTED_VALUE"""),41018.666666666664)</f>
        <v>41018.66667</v>
      </c>
      <c r="B1472" s="2">
        <f>IFERROR(__xludf.DUMMYFUNCTION("""COMPUTED_VALUE"""),331.47)</f>
        <v>331.47</v>
      </c>
    </row>
    <row r="1473">
      <c r="A1473" s="3">
        <f>IFERROR(__xludf.DUMMYFUNCTION("""COMPUTED_VALUE"""),41019.666666666664)</f>
        <v>41019.66667</v>
      </c>
      <c r="B1473" s="2">
        <f>IFERROR(__xludf.DUMMYFUNCTION("""COMPUTED_VALUE"""),327.52)</f>
        <v>327.52</v>
      </c>
    </row>
    <row r="1474">
      <c r="A1474" s="3">
        <f>IFERROR(__xludf.DUMMYFUNCTION("""COMPUTED_VALUE"""),41022.666666666664)</f>
        <v>41022.66667</v>
      </c>
      <c r="B1474" s="2">
        <f>IFERROR(__xludf.DUMMYFUNCTION("""COMPUTED_VALUE"""),322.72)</f>
        <v>322.72</v>
      </c>
    </row>
    <row r="1475">
      <c r="A1475" s="3">
        <f>IFERROR(__xludf.DUMMYFUNCTION("""COMPUTED_VALUE"""),41023.666666666664)</f>
        <v>41023.66667</v>
      </c>
      <c r="B1475" s="2">
        <f>IFERROR(__xludf.DUMMYFUNCTION("""COMPUTED_VALUE"""),325.39)</f>
        <v>325.39</v>
      </c>
    </row>
    <row r="1476">
      <c r="A1476" s="3">
        <f>IFERROR(__xludf.DUMMYFUNCTION("""COMPUTED_VALUE"""),41024.666666666664)</f>
        <v>41024.66667</v>
      </c>
      <c r="B1476" s="2">
        <f>IFERROR(__xludf.DUMMYFUNCTION("""COMPUTED_VALUE"""),329.85)</f>
        <v>329.85</v>
      </c>
    </row>
    <row r="1477">
      <c r="A1477" s="3">
        <f>IFERROR(__xludf.DUMMYFUNCTION("""COMPUTED_VALUE"""),41025.666666666664)</f>
        <v>41025.66667</v>
      </c>
      <c r="B1477" s="2">
        <f>IFERROR(__xludf.DUMMYFUNCTION("""COMPUTED_VALUE"""),326.98)</f>
        <v>326.98</v>
      </c>
    </row>
    <row r="1478">
      <c r="A1478" s="3">
        <f>IFERROR(__xludf.DUMMYFUNCTION("""COMPUTED_VALUE"""),41026.666666666664)</f>
        <v>41026.66667</v>
      </c>
      <c r="B1478" s="2">
        <f>IFERROR(__xludf.DUMMYFUNCTION("""COMPUTED_VALUE"""),327.87)</f>
        <v>327.87</v>
      </c>
    </row>
    <row r="1479">
      <c r="A1479" s="3">
        <f>IFERROR(__xludf.DUMMYFUNCTION("""COMPUTED_VALUE"""),41029.666666666664)</f>
        <v>41029.66667</v>
      </c>
      <c r="B1479" s="2">
        <f>IFERROR(__xludf.DUMMYFUNCTION("""COMPUTED_VALUE"""),326.92)</f>
        <v>326.92</v>
      </c>
    </row>
    <row r="1480">
      <c r="A1480" s="3">
        <f>IFERROR(__xludf.DUMMYFUNCTION("""COMPUTED_VALUE"""),41030.666666666664)</f>
        <v>41030.66667</v>
      </c>
      <c r="B1480" s="2">
        <f>IFERROR(__xludf.DUMMYFUNCTION("""COMPUTED_VALUE"""),326.22)</f>
        <v>326.22</v>
      </c>
    </row>
    <row r="1481">
      <c r="A1481" s="3">
        <f>IFERROR(__xludf.DUMMYFUNCTION("""COMPUTED_VALUE"""),41031.666666666664)</f>
        <v>41031.66667</v>
      </c>
      <c r="B1481" s="2">
        <f>IFERROR(__xludf.DUMMYFUNCTION("""COMPUTED_VALUE"""),324.33)</f>
        <v>324.33</v>
      </c>
    </row>
    <row r="1482">
      <c r="A1482" s="3">
        <f>IFERROR(__xludf.DUMMYFUNCTION("""COMPUTED_VALUE"""),41032.666666666664)</f>
        <v>41032.66667</v>
      </c>
      <c r="B1482" s="2">
        <f>IFERROR(__xludf.DUMMYFUNCTION("""COMPUTED_VALUE"""),320.8)</f>
        <v>320.8</v>
      </c>
    </row>
    <row r="1483">
      <c r="A1483" s="3">
        <f>IFERROR(__xludf.DUMMYFUNCTION("""COMPUTED_VALUE"""),41033.666666666664)</f>
        <v>41033.66667</v>
      </c>
      <c r="B1483" s="2">
        <f>IFERROR(__xludf.DUMMYFUNCTION("""COMPUTED_VALUE"""),314.53)</f>
        <v>314.53</v>
      </c>
    </row>
    <row r="1484">
      <c r="A1484" s="3">
        <f>IFERROR(__xludf.DUMMYFUNCTION("""COMPUTED_VALUE"""),41036.666666666664)</f>
        <v>41036.66667</v>
      </c>
      <c r="B1484" s="2">
        <f>IFERROR(__xludf.DUMMYFUNCTION("""COMPUTED_VALUE"""),313.82)</f>
        <v>313.82</v>
      </c>
    </row>
    <row r="1485">
      <c r="A1485" s="3">
        <f>IFERROR(__xludf.DUMMYFUNCTION("""COMPUTED_VALUE"""),41037.666666666664)</f>
        <v>41037.66667</v>
      </c>
      <c r="B1485" s="2">
        <f>IFERROR(__xludf.DUMMYFUNCTION("""COMPUTED_VALUE"""),311.2)</f>
        <v>311.2</v>
      </c>
    </row>
    <row r="1486">
      <c r="A1486" s="3">
        <f>IFERROR(__xludf.DUMMYFUNCTION("""COMPUTED_VALUE"""),41038.666666666664)</f>
        <v>41038.66667</v>
      </c>
      <c r="B1486" s="2">
        <f>IFERROR(__xludf.DUMMYFUNCTION("""COMPUTED_VALUE"""),311.56)</f>
        <v>311.56</v>
      </c>
    </row>
    <row r="1487">
      <c r="A1487" s="3">
        <f>IFERROR(__xludf.DUMMYFUNCTION("""COMPUTED_VALUE"""),41039.666666666664)</f>
        <v>41039.66667</v>
      </c>
      <c r="B1487" s="2">
        <f>IFERROR(__xludf.DUMMYFUNCTION("""COMPUTED_VALUE"""),307.17)</f>
        <v>307.17</v>
      </c>
    </row>
    <row r="1488">
      <c r="A1488" s="3">
        <f>IFERROR(__xludf.DUMMYFUNCTION("""COMPUTED_VALUE"""),41040.666666666664)</f>
        <v>41040.66667</v>
      </c>
      <c r="B1488" s="2">
        <f>IFERROR(__xludf.DUMMYFUNCTION("""COMPUTED_VALUE"""),307.31)</f>
        <v>307.31</v>
      </c>
    </row>
    <row r="1489">
      <c r="A1489" s="3">
        <f>IFERROR(__xludf.DUMMYFUNCTION("""COMPUTED_VALUE"""),41043.666666666664)</f>
        <v>41043.66667</v>
      </c>
      <c r="B1489" s="2">
        <f>IFERROR(__xludf.DUMMYFUNCTION("""COMPUTED_VALUE"""),303.29)</f>
        <v>303.29</v>
      </c>
    </row>
    <row r="1490">
      <c r="A1490" s="3">
        <f>IFERROR(__xludf.DUMMYFUNCTION("""COMPUTED_VALUE"""),41044.666666666664)</f>
        <v>41044.66667</v>
      </c>
      <c r="B1490" s="2">
        <f>IFERROR(__xludf.DUMMYFUNCTION("""COMPUTED_VALUE"""),302.28)</f>
        <v>302.28</v>
      </c>
    </row>
    <row r="1491">
      <c r="A1491" s="3">
        <f>IFERROR(__xludf.DUMMYFUNCTION("""COMPUTED_VALUE"""),41045.666666666664)</f>
        <v>41045.66667</v>
      </c>
      <c r="B1491" s="2">
        <f>IFERROR(__xludf.DUMMYFUNCTION("""COMPUTED_VALUE"""),298.6)</f>
        <v>298.6</v>
      </c>
    </row>
    <row r="1492">
      <c r="A1492" s="3">
        <f>IFERROR(__xludf.DUMMYFUNCTION("""COMPUTED_VALUE"""),41046.666666666664)</f>
        <v>41046.66667</v>
      </c>
      <c r="B1492" s="2">
        <f>IFERROR(__xludf.DUMMYFUNCTION("""COMPUTED_VALUE"""),293.49)</f>
        <v>293.49</v>
      </c>
    </row>
    <row r="1493">
      <c r="A1493" s="3">
        <f>IFERROR(__xludf.DUMMYFUNCTION("""COMPUTED_VALUE"""),41047.666666666664)</f>
        <v>41047.66667</v>
      </c>
      <c r="B1493" s="2">
        <f>IFERROR(__xludf.DUMMYFUNCTION("""COMPUTED_VALUE"""),289.58)</f>
        <v>289.58</v>
      </c>
    </row>
    <row r="1494">
      <c r="A1494" s="3">
        <f>IFERROR(__xludf.DUMMYFUNCTION("""COMPUTED_VALUE"""),41050.666666666664)</f>
        <v>41050.66667</v>
      </c>
      <c r="B1494" s="2">
        <f>IFERROR(__xludf.DUMMYFUNCTION("""COMPUTED_VALUE"""),296.3)</f>
        <v>296.3</v>
      </c>
    </row>
    <row r="1495">
      <c r="A1495" s="3">
        <f>IFERROR(__xludf.DUMMYFUNCTION("""COMPUTED_VALUE"""),41051.666666666664)</f>
        <v>41051.66667</v>
      </c>
      <c r="B1495" s="2">
        <f>IFERROR(__xludf.DUMMYFUNCTION("""COMPUTED_VALUE"""),295.78)</f>
        <v>295.78</v>
      </c>
    </row>
    <row r="1496">
      <c r="A1496" s="3">
        <f>IFERROR(__xludf.DUMMYFUNCTION("""COMPUTED_VALUE"""),41052.666666666664)</f>
        <v>41052.66667</v>
      </c>
      <c r="B1496" s="2">
        <f>IFERROR(__xludf.DUMMYFUNCTION("""COMPUTED_VALUE"""),296.89)</f>
        <v>296.89</v>
      </c>
    </row>
    <row r="1497">
      <c r="A1497" s="3">
        <f>IFERROR(__xludf.DUMMYFUNCTION("""COMPUTED_VALUE"""),41053.666666666664)</f>
        <v>41053.66667</v>
      </c>
      <c r="B1497" s="2">
        <f>IFERROR(__xludf.DUMMYFUNCTION("""COMPUTED_VALUE"""),292.22)</f>
        <v>292.22</v>
      </c>
    </row>
    <row r="1498">
      <c r="A1498" s="3">
        <f>IFERROR(__xludf.DUMMYFUNCTION("""COMPUTED_VALUE"""),41054.666666666664)</f>
        <v>41054.66667</v>
      </c>
      <c r="B1498" s="2">
        <f>IFERROR(__xludf.DUMMYFUNCTION("""COMPUTED_VALUE"""),293.92)</f>
        <v>293.92</v>
      </c>
    </row>
    <row r="1499">
      <c r="A1499" s="3">
        <f>IFERROR(__xludf.DUMMYFUNCTION("""COMPUTED_VALUE"""),41058.666666666664)</f>
        <v>41058.66667</v>
      </c>
      <c r="B1499" s="2">
        <f>IFERROR(__xludf.DUMMYFUNCTION("""COMPUTED_VALUE"""),298.93)</f>
        <v>298.93</v>
      </c>
    </row>
    <row r="1500">
      <c r="A1500" s="3">
        <f>IFERROR(__xludf.DUMMYFUNCTION("""COMPUTED_VALUE"""),41059.666666666664)</f>
        <v>41059.66667</v>
      </c>
      <c r="B1500" s="2">
        <f>IFERROR(__xludf.DUMMYFUNCTION("""COMPUTED_VALUE"""),294.09)</f>
        <v>294.09</v>
      </c>
    </row>
    <row r="1501">
      <c r="A1501" s="3">
        <f>IFERROR(__xludf.DUMMYFUNCTION("""COMPUTED_VALUE"""),41060.666666666664)</f>
        <v>41060.66667</v>
      </c>
      <c r="B1501" s="2">
        <f>IFERROR(__xludf.DUMMYFUNCTION("""COMPUTED_VALUE"""),295.18)</f>
        <v>295.18</v>
      </c>
    </row>
    <row r="1502">
      <c r="A1502" s="3">
        <f>IFERROR(__xludf.DUMMYFUNCTION("""COMPUTED_VALUE"""),41061.666666666664)</f>
        <v>41061.66667</v>
      </c>
      <c r="B1502" s="2">
        <f>IFERROR(__xludf.DUMMYFUNCTION("""COMPUTED_VALUE"""),285.55)</f>
        <v>285.55</v>
      </c>
    </row>
    <row r="1503">
      <c r="A1503" s="3">
        <f>IFERROR(__xludf.DUMMYFUNCTION("""COMPUTED_VALUE"""),41064.666666666664)</f>
        <v>41064.66667</v>
      </c>
      <c r="B1503" s="2">
        <f>IFERROR(__xludf.DUMMYFUNCTION("""COMPUTED_VALUE"""),284.67)</f>
        <v>284.67</v>
      </c>
    </row>
    <row r="1504">
      <c r="A1504" s="3">
        <f>IFERROR(__xludf.DUMMYFUNCTION("""COMPUTED_VALUE"""),41065.666666666664)</f>
        <v>41065.66667</v>
      </c>
      <c r="B1504" s="2">
        <f>IFERROR(__xludf.DUMMYFUNCTION("""COMPUTED_VALUE"""),289.9)</f>
        <v>289.9</v>
      </c>
    </row>
    <row r="1505">
      <c r="A1505" s="3">
        <f>IFERROR(__xludf.DUMMYFUNCTION("""COMPUTED_VALUE"""),41066.666666666664)</f>
        <v>41066.66667</v>
      </c>
      <c r="B1505" s="2">
        <f>IFERROR(__xludf.DUMMYFUNCTION("""COMPUTED_VALUE"""),297.55)</f>
        <v>297.55</v>
      </c>
    </row>
    <row r="1506">
      <c r="A1506" s="3">
        <f>IFERROR(__xludf.DUMMYFUNCTION("""COMPUTED_VALUE"""),41067.666666666664)</f>
        <v>41067.66667</v>
      </c>
      <c r="B1506" s="2">
        <f>IFERROR(__xludf.DUMMYFUNCTION("""COMPUTED_VALUE"""),294.35)</f>
        <v>294.35</v>
      </c>
    </row>
    <row r="1507">
      <c r="A1507" s="3">
        <f>IFERROR(__xludf.DUMMYFUNCTION("""COMPUTED_VALUE"""),41068.666666666664)</f>
        <v>41068.66667</v>
      </c>
      <c r="B1507" s="2">
        <f>IFERROR(__xludf.DUMMYFUNCTION("""COMPUTED_VALUE"""),298.35)</f>
        <v>298.35</v>
      </c>
    </row>
    <row r="1508">
      <c r="A1508" s="3">
        <f>IFERROR(__xludf.DUMMYFUNCTION("""COMPUTED_VALUE"""),41071.666666666664)</f>
        <v>41071.66667</v>
      </c>
      <c r="B1508" s="2">
        <f>IFERROR(__xludf.DUMMYFUNCTION("""COMPUTED_VALUE"""),290.83)</f>
        <v>290.83</v>
      </c>
    </row>
    <row r="1509">
      <c r="A1509" s="3">
        <f>IFERROR(__xludf.DUMMYFUNCTION("""COMPUTED_VALUE"""),41072.666666666664)</f>
        <v>41072.66667</v>
      </c>
      <c r="B1509" s="2">
        <f>IFERROR(__xludf.DUMMYFUNCTION("""COMPUTED_VALUE"""),296.02)</f>
        <v>296.02</v>
      </c>
    </row>
    <row r="1510">
      <c r="A1510" s="3">
        <f>IFERROR(__xludf.DUMMYFUNCTION("""COMPUTED_VALUE"""),41073.666666666664)</f>
        <v>41073.66667</v>
      </c>
      <c r="B1510" s="2">
        <f>IFERROR(__xludf.DUMMYFUNCTION("""COMPUTED_VALUE"""),293.64)</f>
        <v>293.64</v>
      </c>
    </row>
    <row r="1511">
      <c r="A1511" s="3">
        <f>IFERROR(__xludf.DUMMYFUNCTION("""COMPUTED_VALUE"""),41074.666666666664)</f>
        <v>41074.66667</v>
      </c>
      <c r="B1511" s="2">
        <f>IFERROR(__xludf.DUMMYFUNCTION("""COMPUTED_VALUE"""),295.12)</f>
        <v>295.12</v>
      </c>
    </row>
    <row r="1512">
      <c r="A1512" s="3">
        <f>IFERROR(__xludf.DUMMYFUNCTION("""COMPUTED_VALUE"""),41075.666666666664)</f>
        <v>41075.66667</v>
      </c>
      <c r="B1512" s="2">
        <f>IFERROR(__xludf.DUMMYFUNCTION("""COMPUTED_VALUE"""),299.34)</f>
        <v>299.34</v>
      </c>
    </row>
    <row r="1513">
      <c r="A1513" s="3">
        <f>IFERROR(__xludf.DUMMYFUNCTION("""COMPUTED_VALUE"""),41078.666666666664)</f>
        <v>41078.66667</v>
      </c>
      <c r="B1513" s="2">
        <f>IFERROR(__xludf.DUMMYFUNCTION("""COMPUTED_VALUE"""),302.5)</f>
        <v>302.5</v>
      </c>
    </row>
    <row r="1514">
      <c r="A1514" s="3">
        <f>IFERROR(__xludf.DUMMYFUNCTION("""COMPUTED_VALUE"""),41079.666666666664)</f>
        <v>41079.66667</v>
      </c>
      <c r="B1514" s="2">
        <f>IFERROR(__xludf.DUMMYFUNCTION("""COMPUTED_VALUE"""),304.57)</f>
        <v>304.57</v>
      </c>
    </row>
    <row r="1515">
      <c r="A1515" s="3">
        <f>IFERROR(__xludf.DUMMYFUNCTION("""COMPUTED_VALUE"""),41080.666666666664)</f>
        <v>41080.66667</v>
      </c>
      <c r="B1515" s="2">
        <f>IFERROR(__xludf.DUMMYFUNCTION("""COMPUTED_VALUE"""),305.49)</f>
        <v>305.49</v>
      </c>
    </row>
    <row r="1516">
      <c r="A1516" s="3">
        <f>IFERROR(__xludf.DUMMYFUNCTION("""COMPUTED_VALUE"""),41081.666666666664)</f>
        <v>41081.66667</v>
      </c>
      <c r="B1516" s="2">
        <f>IFERROR(__xludf.DUMMYFUNCTION("""COMPUTED_VALUE"""),297.65)</f>
        <v>297.65</v>
      </c>
    </row>
    <row r="1517">
      <c r="A1517" s="3">
        <f>IFERROR(__xludf.DUMMYFUNCTION("""COMPUTED_VALUE"""),41082.666666666664)</f>
        <v>41082.66667</v>
      </c>
      <c r="B1517" s="2">
        <f>IFERROR(__xludf.DUMMYFUNCTION("""COMPUTED_VALUE"""),301.77)</f>
        <v>301.77</v>
      </c>
    </row>
    <row r="1518">
      <c r="A1518" s="3">
        <f>IFERROR(__xludf.DUMMYFUNCTION("""COMPUTED_VALUE"""),41085.666666666664)</f>
        <v>41085.66667</v>
      </c>
      <c r="B1518" s="2">
        <f>IFERROR(__xludf.DUMMYFUNCTION("""COMPUTED_VALUE"""),295.67)</f>
        <v>295.67</v>
      </c>
    </row>
    <row r="1519">
      <c r="A1519" s="3">
        <f>IFERROR(__xludf.DUMMYFUNCTION("""COMPUTED_VALUE"""),41086.666666666664)</f>
        <v>41086.66667</v>
      </c>
      <c r="B1519" s="2">
        <f>IFERROR(__xludf.DUMMYFUNCTION("""COMPUTED_VALUE"""),296.65)</f>
        <v>296.65</v>
      </c>
    </row>
    <row r="1520">
      <c r="A1520" s="3">
        <f>IFERROR(__xludf.DUMMYFUNCTION("""COMPUTED_VALUE"""),41087.666666666664)</f>
        <v>41087.66667</v>
      </c>
      <c r="B1520" s="2">
        <f>IFERROR(__xludf.DUMMYFUNCTION("""COMPUTED_VALUE"""),300.08)</f>
        <v>300.08</v>
      </c>
    </row>
    <row r="1521">
      <c r="A1521" s="3">
        <f>IFERROR(__xludf.DUMMYFUNCTION("""COMPUTED_VALUE"""),41088.666666666664)</f>
        <v>41088.66667</v>
      </c>
      <c r="B1521" s="2">
        <f>IFERROR(__xludf.DUMMYFUNCTION("""COMPUTED_VALUE"""),299.21)</f>
        <v>299.21</v>
      </c>
    </row>
    <row r="1522">
      <c r="A1522" s="3">
        <f>IFERROR(__xludf.DUMMYFUNCTION("""COMPUTED_VALUE"""),41089.666666666664)</f>
        <v>41089.66667</v>
      </c>
      <c r="B1522" s="2">
        <f>IFERROR(__xludf.DUMMYFUNCTION("""COMPUTED_VALUE"""),307.43)</f>
        <v>307.43</v>
      </c>
    </row>
    <row r="1523">
      <c r="A1523" s="3">
        <f>IFERROR(__xludf.DUMMYFUNCTION("""COMPUTED_VALUE"""),41092.666666666664)</f>
        <v>41092.66667</v>
      </c>
      <c r="B1523" s="2">
        <f>IFERROR(__xludf.DUMMYFUNCTION("""COMPUTED_VALUE"""),309.49)</f>
        <v>309.49</v>
      </c>
    </row>
    <row r="1524">
      <c r="A1524" s="3">
        <f>IFERROR(__xludf.DUMMYFUNCTION("""COMPUTED_VALUE"""),41093.666666666664)</f>
        <v>41093.66667</v>
      </c>
      <c r="B1524" s="2">
        <f>IFERROR(__xludf.DUMMYFUNCTION("""COMPUTED_VALUE"""),312.8)</f>
        <v>312.8</v>
      </c>
    </row>
    <row r="1525">
      <c r="A1525" s="3">
        <f>IFERROR(__xludf.DUMMYFUNCTION("""COMPUTED_VALUE"""),41095.666666666664)</f>
        <v>41095.66667</v>
      </c>
      <c r="B1525" s="2">
        <f>IFERROR(__xludf.DUMMYFUNCTION("""COMPUTED_VALUE"""),311.5)</f>
        <v>311.5</v>
      </c>
    </row>
    <row r="1526">
      <c r="A1526" s="3">
        <f>IFERROR(__xludf.DUMMYFUNCTION("""COMPUTED_VALUE"""),41096.666666666664)</f>
        <v>41096.66667</v>
      </c>
      <c r="B1526" s="2">
        <f>IFERROR(__xludf.DUMMYFUNCTION("""COMPUTED_VALUE"""),304.03)</f>
        <v>304.03</v>
      </c>
    </row>
    <row r="1527">
      <c r="A1527" s="3">
        <f>IFERROR(__xludf.DUMMYFUNCTION("""COMPUTED_VALUE"""),41099.666666666664)</f>
        <v>41099.66667</v>
      </c>
      <c r="B1527" s="2">
        <f>IFERROR(__xludf.DUMMYFUNCTION("""COMPUTED_VALUE"""),300.82)</f>
        <v>300.82</v>
      </c>
    </row>
    <row r="1528">
      <c r="A1528" s="3">
        <f>IFERROR(__xludf.DUMMYFUNCTION("""COMPUTED_VALUE"""),41100.666666666664)</f>
        <v>41100.66667</v>
      </c>
      <c r="B1528" s="2">
        <f>IFERROR(__xludf.DUMMYFUNCTION("""COMPUTED_VALUE"""),298.53)</f>
        <v>298.53</v>
      </c>
    </row>
    <row r="1529">
      <c r="A1529" s="3">
        <f>IFERROR(__xludf.DUMMYFUNCTION("""COMPUTED_VALUE"""),41101.666666666664)</f>
        <v>41101.66667</v>
      </c>
      <c r="B1529" s="2">
        <f>IFERROR(__xludf.DUMMYFUNCTION("""COMPUTED_VALUE"""),294.5)</f>
        <v>294.5</v>
      </c>
    </row>
    <row r="1530">
      <c r="A1530" s="3">
        <f>IFERROR(__xludf.DUMMYFUNCTION("""COMPUTED_VALUE"""),41102.666666666664)</f>
        <v>41102.66667</v>
      </c>
      <c r="B1530" s="2">
        <f>IFERROR(__xludf.DUMMYFUNCTION("""COMPUTED_VALUE"""),291.47)</f>
        <v>291.47</v>
      </c>
    </row>
    <row r="1531">
      <c r="A1531" s="3">
        <f>IFERROR(__xludf.DUMMYFUNCTION("""COMPUTED_VALUE"""),41103.666666666664)</f>
        <v>41103.66667</v>
      </c>
      <c r="B1531" s="2">
        <f>IFERROR(__xludf.DUMMYFUNCTION("""COMPUTED_VALUE"""),294.32)</f>
        <v>294.32</v>
      </c>
    </row>
    <row r="1532">
      <c r="A1532" s="3">
        <f>IFERROR(__xludf.DUMMYFUNCTION("""COMPUTED_VALUE"""),41106.666666666664)</f>
        <v>41106.66667</v>
      </c>
      <c r="B1532" s="2">
        <f>IFERROR(__xludf.DUMMYFUNCTION("""COMPUTED_VALUE"""),291.62)</f>
        <v>291.62</v>
      </c>
    </row>
    <row r="1533">
      <c r="A1533" s="3">
        <f>IFERROR(__xludf.DUMMYFUNCTION("""COMPUTED_VALUE"""),41107.666666666664)</f>
        <v>41107.66667</v>
      </c>
      <c r="B1533" s="2">
        <f>IFERROR(__xludf.DUMMYFUNCTION("""COMPUTED_VALUE"""),291.91)</f>
        <v>291.91</v>
      </c>
    </row>
    <row r="1534">
      <c r="A1534" s="3">
        <f>IFERROR(__xludf.DUMMYFUNCTION("""COMPUTED_VALUE"""),41108.666666666664)</f>
        <v>41108.66667</v>
      </c>
      <c r="B1534" s="2">
        <f>IFERROR(__xludf.DUMMYFUNCTION("""COMPUTED_VALUE"""),297.76)</f>
        <v>297.76</v>
      </c>
    </row>
    <row r="1535">
      <c r="A1535" s="3">
        <f>IFERROR(__xludf.DUMMYFUNCTION("""COMPUTED_VALUE"""),41109.666666666664)</f>
        <v>41109.66667</v>
      </c>
      <c r="B1535" s="2">
        <f>IFERROR(__xludf.DUMMYFUNCTION("""COMPUTED_VALUE"""),300.25)</f>
        <v>300.25</v>
      </c>
    </row>
    <row r="1536">
      <c r="A1536" s="3">
        <f>IFERROR(__xludf.DUMMYFUNCTION("""COMPUTED_VALUE"""),41110.666666666664)</f>
        <v>41110.66667</v>
      </c>
      <c r="B1536" s="2">
        <f>IFERROR(__xludf.DUMMYFUNCTION("""COMPUTED_VALUE"""),295.47)</f>
        <v>295.47</v>
      </c>
    </row>
    <row r="1537">
      <c r="A1537" s="3">
        <f>IFERROR(__xludf.DUMMYFUNCTION("""COMPUTED_VALUE"""),41113.666666666664)</f>
        <v>41113.66667</v>
      </c>
      <c r="B1537" s="2">
        <f>IFERROR(__xludf.DUMMYFUNCTION("""COMPUTED_VALUE"""),290.11)</f>
        <v>290.11</v>
      </c>
    </row>
    <row r="1538">
      <c r="A1538" s="3">
        <f>IFERROR(__xludf.DUMMYFUNCTION("""COMPUTED_VALUE"""),41114.666666666664)</f>
        <v>41114.66667</v>
      </c>
      <c r="B1538" s="2">
        <f>IFERROR(__xludf.DUMMYFUNCTION("""COMPUTED_VALUE"""),286.3)</f>
        <v>286.3</v>
      </c>
    </row>
    <row r="1539">
      <c r="A1539" s="3">
        <f>IFERROR(__xludf.DUMMYFUNCTION("""COMPUTED_VALUE"""),41115.666666666664)</f>
        <v>41115.66667</v>
      </c>
      <c r="B1539" s="2">
        <f>IFERROR(__xludf.DUMMYFUNCTION("""COMPUTED_VALUE"""),288.15)</f>
        <v>288.15</v>
      </c>
    </row>
    <row r="1540">
      <c r="A1540" s="3">
        <f>IFERROR(__xludf.DUMMYFUNCTION("""COMPUTED_VALUE"""),41116.666666666664)</f>
        <v>41116.66667</v>
      </c>
      <c r="B1540" s="2">
        <f>IFERROR(__xludf.DUMMYFUNCTION("""COMPUTED_VALUE"""),296.29)</f>
        <v>296.29</v>
      </c>
    </row>
    <row r="1541">
      <c r="A1541" s="3">
        <f>IFERROR(__xludf.DUMMYFUNCTION("""COMPUTED_VALUE"""),41117.666666666664)</f>
        <v>41117.66667</v>
      </c>
      <c r="B1541" s="2">
        <f>IFERROR(__xludf.DUMMYFUNCTION("""COMPUTED_VALUE"""),304.69)</f>
        <v>304.69</v>
      </c>
    </row>
    <row r="1542">
      <c r="A1542" s="3">
        <f>IFERROR(__xludf.DUMMYFUNCTION("""COMPUTED_VALUE"""),41120.666666666664)</f>
        <v>41120.66667</v>
      </c>
      <c r="B1542" s="2">
        <f>IFERROR(__xludf.DUMMYFUNCTION("""COMPUTED_VALUE"""),304.04)</f>
        <v>304.04</v>
      </c>
    </row>
    <row r="1543">
      <c r="A1543" s="3">
        <f>IFERROR(__xludf.DUMMYFUNCTION("""COMPUTED_VALUE"""),41121.666666666664)</f>
        <v>41121.66667</v>
      </c>
      <c r="B1543" s="2">
        <f>IFERROR(__xludf.DUMMYFUNCTION("""COMPUTED_VALUE"""),304.28)</f>
        <v>304.28</v>
      </c>
    </row>
    <row r="1544">
      <c r="A1544" s="3">
        <f>IFERROR(__xludf.DUMMYFUNCTION("""COMPUTED_VALUE"""),41122.666666666664)</f>
        <v>41122.66667</v>
      </c>
      <c r="B1544" s="2">
        <f>IFERROR(__xludf.DUMMYFUNCTION("""COMPUTED_VALUE"""),304.2)</f>
        <v>304.2</v>
      </c>
    </row>
    <row r="1545">
      <c r="A1545" s="3">
        <f>IFERROR(__xludf.DUMMYFUNCTION("""COMPUTED_VALUE"""),41123.666666666664)</f>
        <v>41123.66667</v>
      </c>
      <c r="B1545" s="2">
        <f>IFERROR(__xludf.DUMMYFUNCTION("""COMPUTED_VALUE"""),300.83)</f>
        <v>300.83</v>
      </c>
    </row>
    <row r="1546">
      <c r="A1546" s="3">
        <f>IFERROR(__xludf.DUMMYFUNCTION("""COMPUTED_VALUE"""),41124.666666666664)</f>
        <v>41124.66667</v>
      </c>
      <c r="B1546" s="2">
        <f>IFERROR(__xludf.DUMMYFUNCTION("""COMPUTED_VALUE"""),304.01)</f>
        <v>304.01</v>
      </c>
    </row>
    <row r="1547">
      <c r="A1547" s="3">
        <f>IFERROR(__xludf.DUMMYFUNCTION("""COMPUTED_VALUE"""),41127.666666666664)</f>
        <v>41127.66667</v>
      </c>
      <c r="B1547" s="2">
        <f>IFERROR(__xludf.DUMMYFUNCTION("""COMPUTED_VALUE"""),311.22)</f>
        <v>311.22</v>
      </c>
    </row>
    <row r="1548">
      <c r="A1548" s="3">
        <f>IFERROR(__xludf.DUMMYFUNCTION("""COMPUTED_VALUE"""),41128.666666666664)</f>
        <v>41128.66667</v>
      </c>
      <c r="B1548" s="2">
        <f>IFERROR(__xludf.DUMMYFUNCTION("""COMPUTED_VALUE"""),314.17)</f>
        <v>314.17</v>
      </c>
    </row>
    <row r="1549">
      <c r="A1549" s="3">
        <f>IFERROR(__xludf.DUMMYFUNCTION("""COMPUTED_VALUE"""),41129.666666666664)</f>
        <v>41129.66667</v>
      </c>
      <c r="B1549" s="2">
        <f>IFERROR(__xludf.DUMMYFUNCTION("""COMPUTED_VALUE"""),317.23)</f>
        <v>317.23</v>
      </c>
    </row>
    <row r="1550">
      <c r="A1550" s="3">
        <f>IFERROR(__xludf.DUMMYFUNCTION("""COMPUTED_VALUE"""),41130.666666666664)</f>
        <v>41130.66667</v>
      </c>
      <c r="B1550" s="2">
        <f>IFERROR(__xludf.DUMMYFUNCTION("""COMPUTED_VALUE"""),321.55)</f>
        <v>321.55</v>
      </c>
    </row>
    <row r="1551">
      <c r="A1551" s="3">
        <f>IFERROR(__xludf.DUMMYFUNCTION("""COMPUTED_VALUE"""),41131.666666666664)</f>
        <v>41131.66667</v>
      </c>
      <c r="B1551" s="2">
        <f>IFERROR(__xludf.DUMMYFUNCTION("""COMPUTED_VALUE"""),323.65)</f>
        <v>323.65</v>
      </c>
    </row>
    <row r="1552">
      <c r="A1552" s="3">
        <f>IFERROR(__xludf.DUMMYFUNCTION("""COMPUTED_VALUE"""),41134.666666666664)</f>
        <v>41134.66667</v>
      </c>
      <c r="B1552" s="2">
        <f>IFERROR(__xludf.DUMMYFUNCTION("""COMPUTED_VALUE"""),323.42)</f>
        <v>323.42</v>
      </c>
    </row>
    <row r="1553">
      <c r="A1553" s="3">
        <f>IFERROR(__xludf.DUMMYFUNCTION("""COMPUTED_VALUE"""),41135.666666666664)</f>
        <v>41135.66667</v>
      </c>
      <c r="B1553" s="2">
        <f>IFERROR(__xludf.DUMMYFUNCTION("""COMPUTED_VALUE"""),319.71)</f>
        <v>319.71</v>
      </c>
    </row>
    <row r="1554">
      <c r="A1554" s="3">
        <f>IFERROR(__xludf.DUMMYFUNCTION("""COMPUTED_VALUE"""),41136.666666666664)</f>
        <v>41136.66667</v>
      </c>
      <c r="B1554" s="2">
        <f>IFERROR(__xludf.DUMMYFUNCTION("""COMPUTED_VALUE"""),325.96)</f>
        <v>325.96</v>
      </c>
    </row>
    <row r="1555">
      <c r="A1555" s="3">
        <f>IFERROR(__xludf.DUMMYFUNCTION("""COMPUTED_VALUE"""),41137.666666666664)</f>
        <v>41137.66667</v>
      </c>
      <c r="B1555" s="2">
        <f>IFERROR(__xludf.DUMMYFUNCTION("""COMPUTED_VALUE"""),329.51)</f>
        <v>329.51</v>
      </c>
    </row>
    <row r="1556">
      <c r="A1556" s="3">
        <f>IFERROR(__xludf.DUMMYFUNCTION("""COMPUTED_VALUE"""),41138.666666666664)</f>
        <v>41138.66667</v>
      </c>
      <c r="B1556" s="2">
        <f>IFERROR(__xludf.DUMMYFUNCTION("""COMPUTED_VALUE"""),332.61)</f>
        <v>332.61</v>
      </c>
    </row>
    <row r="1557">
      <c r="A1557" s="3">
        <f>IFERROR(__xludf.DUMMYFUNCTION("""COMPUTED_VALUE"""),41141.666666666664)</f>
        <v>41141.66667</v>
      </c>
      <c r="B1557" s="2">
        <f>IFERROR(__xludf.DUMMYFUNCTION("""COMPUTED_VALUE"""),329.68)</f>
        <v>329.68</v>
      </c>
    </row>
    <row r="1558">
      <c r="A1558" s="3">
        <f>IFERROR(__xludf.DUMMYFUNCTION("""COMPUTED_VALUE"""),41142.666666666664)</f>
        <v>41142.66667</v>
      </c>
      <c r="B1558" s="2">
        <f>IFERROR(__xludf.DUMMYFUNCTION("""COMPUTED_VALUE"""),330.78)</f>
        <v>330.78</v>
      </c>
    </row>
    <row r="1559">
      <c r="A1559" s="3">
        <f>IFERROR(__xludf.DUMMYFUNCTION("""COMPUTED_VALUE"""),41143.666666666664)</f>
        <v>41143.66667</v>
      </c>
      <c r="B1559" s="2">
        <f>IFERROR(__xludf.DUMMYFUNCTION("""COMPUTED_VALUE"""),326.12)</f>
        <v>326.12</v>
      </c>
    </row>
    <row r="1560">
      <c r="A1560" s="3">
        <f>IFERROR(__xludf.DUMMYFUNCTION("""COMPUTED_VALUE"""),41144.666666666664)</f>
        <v>41144.66667</v>
      </c>
      <c r="B1560" s="2">
        <f>IFERROR(__xludf.DUMMYFUNCTION("""COMPUTED_VALUE"""),324.91)</f>
        <v>324.91</v>
      </c>
    </row>
    <row r="1561">
      <c r="A1561" s="3">
        <f>IFERROR(__xludf.DUMMYFUNCTION("""COMPUTED_VALUE"""),41145.666666666664)</f>
        <v>41145.66667</v>
      </c>
      <c r="B1561" s="2">
        <f>IFERROR(__xludf.DUMMYFUNCTION("""COMPUTED_VALUE"""),327.52)</f>
        <v>327.52</v>
      </c>
    </row>
    <row r="1562">
      <c r="A1562" s="3">
        <f>IFERROR(__xludf.DUMMYFUNCTION("""COMPUTED_VALUE"""),41148.666666666664)</f>
        <v>41148.66667</v>
      </c>
      <c r="B1562" s="2">
        <f>IFERROR(__xludf.DUMMYFUNCTION("""COMPUTED_VALUE"""),326.9)</f>
        <v>326.9</v>
      </c>
    </row>
    <row r="1563">
      <c r="A1563" s="3">
        <f>IFERROR(__xludf.DUMMYFUNCTION("""COMPUTED_VALUE"""),41149.666666666664)</f>
        <v>41149.66667</v>
      </c>
      <c r="B1563" s="2">
        <f>IFERROR(__xludf.DUMMYFUNCTION("""COMPUTED_VALUE"""),328.75)</f>
        <v>328.75</v>
      </c>
    </row>
    <row r="1564">
      <c r="A1564" s="3">
        <f>IFERROR(__xludf.DUMMYFUNCTION("""COMPUTED_VALUE"""),41150.666666666664)</f>
        <v>41150.66667</v>
      </c>
      <c r="B1564" s="2">
        <f>IFERROR(__xludf.DUMMYFUNCTION("""COMPUTED_VALUE"""),330.5)</f>
        <v>330.5</v>
      </c>
    </row>
    <row r="1565">
      <c r="A1565" s="3">
        <f>IFERROR(__xludf.DUMMYFUNCTION("""COMPUTED_VALUE"""),41151.666666666664)</f>
        <v>41151.66667</v>
      </c>
      <c r="B1565" s="2">
        <f>IFERROR(__xludf.DUMMYFUNCTION("""COMPUTED_VALUE"""),323.67)</f>
        <v>323.67</v>
      </c>
    </row>
    <row r="1566">
      <c r="A1566" s="3">
        <f>IFERROR(__xludf.DUMMYFUNCTION("""COMPUTED_VALUE"""),41152.666666666664)</f>
        <v>41152.66667</v>
      </c>
      <c r="B1566" s="2">
        <f>IFERROR(__xludf.DUMMYFUNCTION("""COMPUTED_VALUE"""),323.95)</f>
        <v>323.95</v>
      </c>
    </row>
    <row r="1567">
      <c r="A1567" s="3">
        <f>IFERROR(__xludf.DUMMYFUNCTION("""COMPUTED_VALUE"""),41156.666666666664)</f>
        <v>41156.66667</v>
      </c>
      <c r="B1567" s="2">
        <f>IFERROR(__xludf.DUMMYFUNCTION("""COMPUTED_VALUE"""),325.64)</f>
        <v>325.64</v>
      </c>
    </row>
    <row r="1568">
      <c r="A1568" s="3">
        <f>IFERROR(__xludf.DUMMYFUNCTION("""COMPUTED_VALUE"""),41157.666666666664)</f>
        <v>41157.66667</v>
      </c>
      <c r="B1568" s="2">
        <f>IFERROR(__xludf.DUMMYFUNCTION("""COMPUTED_VALUE"""),325.78)</f>
        <v>325.78</v>
      </c>
    </row>
    <row r="1569">
      <c r="A1569" s="3">
        <f>IFERROR(__xludf.DUMMYFUNCTION("""COMPUTED_VALUE"""),41158.666666666664)</f>
        <v>41158.66667</v>
      </c>
      <c r="B1569" s="2">
        <f>IFERROR(__xludf.DUMMYFUNCTION("""COMPUTED_VALUE"""),334.15)</f>
        <v>334.15</v>
      </c>
    </row>
    <row r="1570">
      <c r="A1570" s="3">
        <f>IFERROR(__xludf.DUMMYFUNCTION("""COMPUTED_VALUE"""),41159.666666666664)</f>
        <v>41159.66667</v>
      </c>
      <c r="B1570" s="2">
        <f>IFERROR(__xludf.DUMMYFUNCTION("""COMPUTED_VALUE"""),336.95)</f>
        <v>336.95</v>
      </c>
    </row>
    <row r="1571">
      <c r="A1571" s="3">
        <f>IFERROR(__xludf.DUMMYFUNCTION("""COMPUTED_VALUE"""),41162.666666666664)</f>
        <v>41162.66667</v>
      </c>
      <c r="B1571" s="2">
        <f>IFERROR(__xludf.DUMMYFUNCTION("""COMPUTED_VALUE"""),333.67)</f>
        <v>333.67</v>
      </c>
    </row>
    <row r="1572">
      <c r="A1572" s="3">
        <f>IFERROR(__xludf.DUMMYFUNCTION("""COMPUTED_VALUE"""),41163.666666666664)</f>
        <v>41163.66667</v>
      </c>
      <c r="B1572" s="2">
        <f>IFERROR(__xludf.DUMMYFUNCTION("""COMPUTED_VALUE"""),335.07)</f>
        <v>335.07</v>
      </c>
    </row>
    <row r="1573">
      <c r="A1573" s="3">
        <f>IFERROR(__xludf.DUMMYFUNCTION("""COMPUTED_VALUE"""),41164.666666666664)</f>
        <v>41164.66667</v>
      </c>
      <c r="B1573" s="2">
        <f>IFERROR(__xludf.DUMMYFUNCTION("""COMPUTED_VALUE"""),339.3)</f>
        <v>339.3</v>
      </c>
    </row>
    <row r="1574">
      <c r="A1574" s="3">
        <f>IFERROR(__xludf.DUMMYFUNCTION("""COMPUTED_VALUE"""),41165.666666666664)</f>
        <v>41165.66667</v>
      </c>
      <c r="B1574" s="2">
        <f>IFERROR(__xludf.DUMMYFUNCTION("""COMPUTED_VALUE"""),342.97)</f>
        <v>342.97</v>
      </c>
    </row>
    <row r="1575">
      <c r="A1575" s="3">
        <f>IFERROR(__xludf.DUMMYFUNCTION("""COMPUTED_VALUE"""),41166.666666666664)</f>
        <v>41166.66667</v>
      </c>
      <c r="B1575" s="2">
        <f>IFERROR(__xludf.DUMMYFUNCTION("""COMPUTED_VALUE"""),346.95)</f>
        <v>346.95</v>
      </c>
    </row>
    <row r="1576">
      <c r="A1576" s="3">
        <f>IFERROR(__xludf.DUMMYFUNCTION("""COMPUTED_VALUE"""),41169.666666666664)</f>
        <v>41169.66667</v>
      </c>
      <c r="B1576" s="2">
        <f>IFERROR(__xludf.DUMMYFUNCTION("""COMPUTED_VALUE"""),344.16)</f>
        <v>344.16</v>
      </c>
    </row>
    <row r="1577">
      <c r="A1577" s="3">
        <f>IFERROR(__xludf.DUMMYFUNCTION("""COMPUTED_VALUE"""),41170.666666666664)</f>
        <v>41170.66667</v>
      </c>
      <c r="B1577" s="2">
        <f>IFERROR(__xludf.DUMMYFUNCTION("""COMPUTED_VALUE"""),343.18)</f>
        <v>343.18</v>
      </c>
    </row>
    <row r="1578">
      <c r="A1578" s="3">
        <f>IFERROR(__xludf.DUMMYFUNCTION("""COMPUTED_VALUE"""),41171.666666666664)</f>
        <v>41171.66667</v>
      </c>
      <c r="B1578" s="2">
        <f>IFERROR(__xludf.DUMMYFUNCTION("""COMPUTED_VALUE"""),345.97)</f>
        <v>345.97</v>
      </c>
    </row>
    <row r="1579">
      <c r="A1579" s="3">
        <f>IFERROR(__xludf.DUMMYFUNCTION("""COMPUTED_VALUE"""),41172.666666666664)</f>
        <v>41172.66667</v>
      </c>
      <c r="B1579" s="2">
        <f>IFERROR(__xludf.DUMMYFUNCTION("""COMPUTED_VALUE"""),343.01)</f>
        <v>343.01</v>
      </c>
    </row>
    <row r="1580">
      <c r="A1580" s="3">
        <f>IFERROR(__xludf.DUMMYFUNCTION("""COMPUTED_VALUE"""),41173.666666666664)</f>
        <v>41173.66667</v>
      </c>
      <c r="B1580" s="2">
        <f>IFERROR(__xludf.DUMMYFUNCTION("""COMPUTED_VALUE"""),346.79)</f>
        <v>346.79</v>
      </c>
    </row>
    <row r="1581">
      <c r="A1581" s="3">
        <f>IFERROR(__xludf.DUMMYFUNCTION("""COMPUTED_VALUE"""),41176.666666666664)</f>
        <v>41176.66667</v>
      </c>
      <c r="B1581" s="2">
        <f>IFERROR(__xludf.DUMMYFUNCTION("""COMPUTED_VALUE"""),343.55)</f>
        <v>343.55</v>
      </c>
    </row>
    <row r="1582">
      <c r="A1582" s="3">
        <f>IFERROR(__xludf.DUMMYFUNCTION("""COMPUTED_VALUE"""),41177.666666666664)</f>
        <v>41177.66667</v>
      </c>
      <c r="B1582" s="2">
        <f>IFERROR(__xludf.DUMMYFUNCTION("""COMPUTED_VALUE"""),339.09)</f>
        <v>339.09</v>
      </c>
    </row>
    <row r="1583">
      <c r="A1583" s="3">
        <f>IFERROR(__xludf.DUMMYFUNCTION("""COMPUTED_VALUE"""),41178.666666666664)</f>
        <v>41178.66667</v>
      </c>
      <c r="B1583" s="2">
        <f>IFERROR(__xludf.DUMMYFUNCTION("""COMPUTED_VALUE"""),337.31)</f>
        <v>337.31</v>
      </c>
    </row>
    <row r="1584">
      <c r="A1584" s="3">
        <f>IFERROR(__xludf.DUMMYFUNCTION("""COMPUTED_VALUE"""),41179.666666666664)</f>
        <v>41179.66667</v>
      </c>
      <c r="B1584" s="2">
        <f>IFERROR(__xludf.DUMMYFUNCTION("""COMPUTED_VALUE"""),342.52)</f>
        <v>342.52</v>
      </c>
    </row>
    <row r="1585">
      <c r="A1585" s="3">
        <f>IFERROR(__xludf.DUMMYFUNCTION("""COMPUTED_VALUE"""),41180.666666666664)</f>
        <v>41180.66667</v>
      </c>
      <c r="B1585" s="2">
        <f>IFERROR(__xludf.DUMMYFUNCTION("""COMPUTED_VALUE"""),337.48)</f>
        <v>337.48</v>
      </c>
    </row>
    <row r="1586">
      <c r="A1586" s="3">
        <f>IFERROR(__xludf.DUMMYFUNCTION("""COMPUTED_VALUE"""),41183.666666666664)</f>
        <v>41183.66667</v>
      </c>
      <c r="B1586" s="2">
        <f>IFERROR(__xludf.DUMMYFUNCTION("""COMPUTED_VALUE"""),335.06)</f>
        <v>335.06</v>
      </c>
    </row>
    <row r="1587">
      <c r="A1587" s="3">
        <f>IFERROR(__xludf.DUMMYFUNCTION("""COMPUTED_VALUE"""),41184.666666666664)</f>
        <v>41184.66667</v>
      </c>
      <c r="B1587" s="2">
        <f>IFERROR(__xludf.DUMMYFUNCTION("""COMPUTED_VALUE"""),336.24)</f>
        <v>336.24</v>
      </c>
    </row>
    <row r="1588">
      <c r="A1588" s="3">
        <f>IFERROR(__xludf.DUMMYFUNCTION("""COMPUTED_VALUE"""),41185.666666666664)</f>
        <v>41185.66667</v>
      </c>
      <c r="B1588" s="2">
        <f>IFERROR(__xludf.DUMMYFUNCTION("""COMPUTED_VALUE"""),334.12)</f>
        <v>334.12</v>
      </c>
    </row>
    <row r="1589">
      <c r="A1589" s="3">
        <f>IFERROR(__xludf.DUMMYFUNCTION("""COMPUTED_VALUE"""),41186.666666666664)</f>
        <v>41186.66667</v>
      </c>
      <c r="B1589" s="2">
        <f>IFERROR(__xludf.DUMMYFUNCTION("""COMPUTED_VALUE"""),335.13)</f>
        <v>335.13</v>
      </c>
    </row>
    <row r="1590">
      <c r="A1590" s="3">
        <f>IFERROR(__xludf.DUMMYFUNCTION("""COMPUTED_VALUE"""),41187.666666666664)</f>
        <v>41187.66667</v>
      </c>
      <c r="B1590" s="2">
        <f>IFERROR(__xludf.DUMMYFUNCTION("""COMPUTED_VALUE"""),334.81)</f>
        <v>334.81</v>
      </c>
    </row>
    <row r="1591">
      <c r="A1591" s="3">
        <f>IFERROR(__xludf.DUMMYFUNCTION("""COMPUTED_VALUE"""),41190.666666666664)</f>
        <v>41190.66667</v>
      </c>
      <c r="B1591" s="2">
        <f>IFERROR(__xludf.DUMMYFUNCTION("""COMPUTED_VALUE"""),333.25)</f>
        <v>333.25</v>
      </c>
    </row>
    <row r="1592">
      <c r="A1592" s="3">
        <f>IFERROR(__xludf.DUMMYFUNCTION("""COMPUTED_VALUE"""),41191.666666666664)</f>
        <v>41191.66667</v>
      </c>
      <c r="B1592" s="2">
        <f>IFERROR(__xludf.DUMMYFUNCTION("""COMPUTED_VALUE"""),328.14)</f>
        <v>328.14</v>
      </c>
    </row>
    <row r="1593">
      <c r="A1593" s="3">
        <f>IFERROR(__xludf.DUMMYFUNCTION("""COMPUTED_VALUE"""),41192.666666666664)</f>
        <v>41192.66667</v>
      </c>
      <c r="B1593" s="2">
        <f>IFERROR(__xludf.DUMMYFUNCTION("""COMPUTED_VALUE"""),326.07)</f>
        <v>326.07</v>
      </c>
    </row>
    <row r="1594">
      <c r="A1594" s="3">
        <f>IFERROR(__xludf.DUMMYFUNCTION("""COMPUTED_VALUE"""),41193.666666666664)</f>
        <v>41193.66667</v>
      </c>
      <c r="B1594" s="2">
        <f>IFERROR(__xludf.DUMMYFUNCTION("""COMPUTED_VALUE"""),332.36)</f>
        <v>332.36</v>
      </c>
    </row>
    <row r="1595">
      <c r="A1595" s="3">
        <f>IFERROR(__xludf.DUMMYFUNCTION("""COMPUTED_VALUE"""),41194.666666666664)</f>
        <v>41194.66667</v>
      </c>
      <c r="B1595" s="2">
        <f>IFERROR(__xludf.DUMMYFUNCTION("""COMPUTED_VALUE"""),330.87)</f>
        <v>330.87</v>
      </c>
    </row>
    <row r="1596">
      <c r="A1596" s="3">
        <f>IFERROR(__xludf.DUMMYFUNCTION("""COMPUTED_VALUE"""),41197.666666666664)</f>
        <v>41197.66667</v>
      </c>
      <c r="B1596" s="2">
        <f>IFERROR(__xludf.DUMMYFUNCTION("""COMPUTED_VALUE"""),333.22)</f>
        <v>333.22</v>
      </c>
    </row>
    <row r="1597">
      <c r="A1597" s="3">
        <f>IFERROR(__xludf.DUMMYFUNCTION("""COMPUTED_VALUE"""),41198.666666666664)</f>
        <v>41198.66667</v>
      </c>
      <c r="B1597" s="2">
        <f>IFERROR(__xludf.DUMMYFUNCTION("""COMPUTED_VALUE"""),334.89)</f>
        <v>334.89</v>
      </c>
    </row>
    <row r="1598">
      <c r="A1598" s="3">
        <f>IFERROR(__xludf.DUMMYFUNCTION("""COMPUTED_VALUE"""),41199.666666666664)</f>
        <v>41199.66667</v>
      </c>
      <c r="B1598" s="2">
        <f>IFERROR(__xludf.DUMMYFUNCTION("""COMPUTED_VALUE"""),334.91)</f>
        <v>334.91</v>
      </c>
    </row>
    <row r="1599">
      <c r="A1599" s="3">
        <f>IFERROR(__xludf.DUMMYFUNCTION("""COMPUTED_VALUE"""),41200.666666666664)</f>
        <v>41200.66667</v>
      </c>
      <c r="B1599" s="2">
        <f>IFERROR(__xludf.DUMMYFUNCTION("""COMPUTED_VALUE"""),331.2)</f>
        <v>331.2</v>
      </c>
    </row>
    <row r="1600">
      <c r="A1600" s="3">
        <f>IFERROR(__xludf.DUMMYFUNCTION("""COMPUTED_VALUE"""),41201.666666666664)</f>
        <v>41201.66667</v>
      </c>
      <c r="B1600" s="2">
        <f>IFERROR(__xludf.DUMMYFUNCTION("""COMPUTED_VALUE"""),324.59)</f>
        <v>324.59</v>
      </c>
    </row>
    <row r="1601">
      <c r="A1601" s="3">
        <f>IFERROR(__xludf.DUMMYFUNCTION("""COMPUTED_VALUE"""),41204.666666666664)</f>
        <v>41204.66667</v>
      </c>
      <c r="B1601" s="2">
        <f>IFERROR(__xludf.DUMMYFUNCTION("""COMPUTED_VALUE"""),323.92)</f>
        <v>323.92</v>
      </c>
    </row>
    <row r="1602">
      <c r="A1602" s="3">
        <f>IFERROR(__xludf.DUMMYFUNCTION("""COMPUTED_VALUE"""),41205.666666666664)</f>
        <v>41205.66667</v>
      </c>
      <c r="B1602" s="2">
        <f>IFERROR(__xludf.DUMMYFUNCTION("""COMPUTED_VALUE"""),322.49)</f>
        <v>322.49</v>
      </c>
    </row>
    <row r="1603">
      <c r="A1603" s="3">
        <f>IFERROR(__xludf.DUMMYFUNCTION("""COMPUTED_VALUE"""),41206.666666666664)</f>
        <v>41206.66667</v>
      </c>
      <c r="B1603" s="2">
        <f>IFERROR(__xludf.DUMMYFUNCTION("""COMPUTED_VALUE"""),321.07)</f>
        <v>321.07</v>
      </c>
    </row>
    <row r="1604">
      <c r="A1604" s="3">
        <f>IFERROR(__xludf.DUMMYFUNCTION("""COMPUTED_VALUE"""),41207.666666666664)</f>
        <v>41207.66667</v>
      </c>
      <c r="B1604" s="2">
        <f>IFERROR(__xludf.DUMMYFUNCTION("""COMPUTED_VALUE"""),318.06)</f>
        <v>318.06</v>
      </c>
    </row>
    <row r="1605">
      <c r="A1605" s="3">
        <f>IFERROR(__xludf.DUMMYFUNCTION("""COMPUTED_VALUE"""),41208.666666666664)</f>
        <v>41208.66667</v>
      </c>
      <c r="B1605" s="2">
        <f>IFERROR(__xludf.DUMMYFUNCTION("""COMPUTED_VALUE"""),320.73)</f>
        <v>320.73</v>
      </c>
    </row>
    <row r="1606">
      <c r="A1606" s="3">
        <f>IFERROR(__xludf.DUMMYFUNCTION("""COMPUTED_VALUE"""),41213.666666666664)</f>
        <v>41213.66667</v>
      </c>
      <c r="B1606" s="2">
        <f>IFERROR(__xludf.DUMMYFUNCTION("""COMPUTED_VALUE"""),319.63)</f>
        <v>319.63</v>
      </c>
    </row>
    <row r="1607">
      <c r="A1607" s="3">
        <f>IFERROR(__xludf.DUMMYFUNCTION("""COMPUTED_VALUE"""),41214.666666666664)</f>
        <v>41214.66667</v>
      </c>
      <c r="B1607" s="2">
        <f>IFERROR(__xludf.DUMMYFUNCTION("""COMPUTED_VALUE"""),326.99)</f>
        <v>326.99</v>
      </c>
    </row>
    <row r="1608">
      <c r="A1608" s="3">
        <f>IFERROR(__xludf.DUMMYFUNCTION("""COMPUTED_VALUE"""),41215.666666666664)</f>
        <v>41215.66667</v>
      </c>
      <c r="B1608" s="2">
        <f>IFERROR(__xludf.DUMMYFUNCTION("""COMPUTED_VALUE"""),322.81)</f>
        <v>322.81</v>
      </c>
    </row>
    <row r="1609">
      <c r="A1609" s="3">
        <f>IFERROR(__xludf.DUMMYFUNCTION("""COMPUTED_VALUE"""),41218.666666666664)</f>
        <v>41218.66667</v>
      </c>
      <c r="B1609" s="2">
        <f>IFERROR(__xludf.DUMMYFUNCTION("""COMPUTED_VALUE"""),324.85)</f>
        <v>324.85</v>
      </c>
    </row>
    <row r="1610">
      <c r="A1610" s="3">
        <f>IFERROR(__xludf.DUMMYFUNCTION("""COMPUTED_VALUE"""),41219.666666666664)</f>
        <v>41219.66667</v>
      </c>
      <c r="B1610" s="2">
        <f>IFERROR(__xludf.DUMMYFUNCTION("""COMPUTED_VALUE"""),327.04)</f>
        <v>327.04</v>
      </c>
    </row>
    <row r="1611">
      <c r="A1611" s="3">
        <f>IFERROR(__xludf.DUMMYFUNCTION("""COMPUTED_VALUE"""),41220.666666666664)</f>
        <v>41220.66667</v>
      </c>
      <c r="B1611" s="2">
        <f>IFERROR(__xludf.DUMMYFUNCTION("""COMPUTED_VALUE"""),321.52)</f>
        <v>321.52</v>
      </c>
    </row>
    <row r="1612">
      <c r="A1612" s="3">
        <f>IFERROR(__xludf.DUMMYFUNCTION("""COMPUTED_VALUE"""),41221.666666666664)</f>
        <v>41221.66667</v>
      </c>
      <c r="B1612" s="2">
        <f>IFERROR(__xludf.DUMMYFUNCTION("""COMPUTED_VALUE"""),318.83)</f>
        <v>318.83</v>
      </c>
    </row>
    <row r="1613">
      <c r="A1613" s="3">
        <f>IFERROR(__xludf.DUMMYFUNCTION("""COMPUTED_VALUE"""),41222.666666666664)</f>
        <v>41222.66667</v>
      </c>
      <c r="B1613" s="2">
        <f>IFERROR(__xludf.DUMMYFUNCTION("""COMPUTED_VALUE"""),319.8)</f>
        <v>319.8</v>
      </c>
    </row>
    <row r="1614">
      <c r="A1614" s="3">
        <f>IFERROR(__xludf.DUMMYFUNCTION("""COMPUTED_VALUE"""),41225.666666666664)</f>
        <v>41225.66667</v>
      </c>
      <c r="B1614" s="2">
        <f>IFERROR(__xludf.DUMMYFUNCTION("""COMPUTED_VALUE"""),319.71)</f>
        <v>319.71</v>
      </c>
    </row>
    <row r="1615">
      <c r="A1615" s="3">
        <f>IFERROR(__xludf.DUMMYFUNCTION("""COMPUTED_VALUE"""),41226.666666666664)</f>
        <v>41226.66667</v>
      </c>
      <c r="B1615" s="2">
        <f>IFERROR(__xludf.DUMMYFUNCTION("""COMPUTED_VALUE"""),316.88)</f>
        <v>316.88</v>
      </c>
    </row>
    <row r="1616">
      <c r="A1616" s="3">
        <f>IFERROR(__xludf.DUMMYFUNCTION("""COMPUTED_VALUE"""),41227.666666666664)</f>
        <v>41227.66667</v>
      </c>
      <c r="B1616" s="2">
        <f>IFERROR(__xludf.DUMMYFUNCTION("""COMPUTED_VALUE"""),313.23)</f>
        <v>313.23</v>
      </c>
    </row>
    <row r="1617">
      <c r="A1617" s="3">
        <f>IFERROR(__xludf.DUMMYFUNCTION("""COMPUTED_VALUE"""),41228.666666666664)</f>
        <v>41228.66667</v>
      </c>
      <c r="B1617" s="2">
        <f>IFERROR(__xludf.DUMMYFUNCTION("""COMPUTED_VALUE"""),312.07)</f>
        <v>312.07</v>
      </c>
    </row>
    <row r="1618">
      <c r="A1618" s="3">
        <f>IFERROR(__xludf.DUMMYFUNCTION("""COMPUTED_VALUE"""),41229.666666666664)</f>
        <v>41229.66667</v>
      </c>
      <c r="B1618" s="2">
        <f>IFERROR(__xludf.DUMMYFUNCTION("""COMPUTED_VALUE"""),311.28)</f>
        <v>311.28</v>
      </c>
    </row>
    <row r="1619">
      <c r="A1619" s="3">
        <f>IFERROR(__xludf.DUMMYFUNCTION("""COMPUTED_VALUE"""),41232.666666666664)</f>
        <v>41232.66667</v>
      </c>
      <c r="B1619" s="2">
        <f>IFERROR(__xludf.DUMMYFUNCTION("""COMPUTED_VALUE"""),316.23)</f>
        <v>316.23</v>
      </c>
    </row>
    <row r="1620">
      <c r="A1620" s="3">
        <f>IFERROR(__xludf.DUMMYFUNCTION("""COMPUTED_VALUE"""),41233.666666666664)</f>
        <v>41233.66667</v>
      </c>
      <c r="B1620" s="2">
        <f>IFERROR(__xludf.DUMMYFUNCTION("""COMPUTED_VALUE"""),314.07)</f>
        <v>314.07</v>
      </c>
    </row>
    <row r="1621">
      <c r="A1621" s="3">
        <f>IFERROR(__xludf.DUMMYFUNCTION("""COMPUTED_VALUE"""),41234.666666666664)</f>
        <v>41234.66667</v>
      </c>
      <c r="B1621" s="2">
        <f>IFERROR(__xludf.DUMMYFUNCTION("""COMPUTED_VALUE"""),316.81)</f>
        <v>316.81</v>
      </c>
    </row>
    <row r="1622">
      <c r="A1622" s="3">
        <f>IFERROR(__xludf.DUMMYFUNCTION("""COMPUTED_VALUE"""),41236.666666666664)</f>
        <v>41236.66667</v>
      </c>
      <c r="B1622" s="2">
        <f>IFERROR(__xludf.DUMMYFUNCTION("""COMPUTED_VALUE"""),322.21)</f>
        <v>322.21</v>
      </c>
    </row>
    <row r="1623">
      <c r="A1623" s="3">
        <f>IFERROR(__xludf.DUMMYFUNCTION("""COMPUTED_VALUE"""),41239.666666666664)</f>
        <v>41239.66667</v>
      </c>
      <c r="B1623" s="2">
        <f>IFERROR(__xludf.DUMMYFUNCTION("""COMPUTED_VALUE"""),322.89)</f>
        <v>322.89</v>
      </c>
    </row>
    <row r="1624">
      <c r="A1624" s="3">
        <f>IFERROR(__xludf.DUMMYFUNCTION("""COMPUTED_VALUE"""),41240.666666666664)</f>
        <v>41240.66667</v>
      </c>
      <c r="B1624" s="2">
        <f>IFERROR(__xludf.DUMMYFUNCTION("""COMPUTED_VALUE"""),322.76)</f>
        <v>322.76</v>
      </c>
    </row>
    <row r="1625">
      <c r="A1625" s="3">
        <f>IFERROR(__xludf.DUMMYFUNCTION("""COMPUTED_VALUE"""),41241.666666666664)</f>
        <v>41241.66667</v>
      </c>
      <c r="B1625" s="2">
        <f>IFERROR(__xludf.DUMMYFUNCTION("""COMPUTED_VALUE"""),325.5)</f>
        <v>325.5</v>
      </c>
    </row>
    <row r="1626">
      <c r="A1626" s="3">
        <f>IFERROR(__xludf.DUMMYFUNCTION("""COMPUTED_VALUE"""),41242.666666666664)</f>
        <v>41242.66667</v>
      </c>
      <c r="B1626" s="2">
        <f>IFERROR(__xludf.DUMMYFUNCTION("""COMPUTED_VALUE"""),329.83)</f>
        <v>329.83</v>
      </c>
    </row>
    <row r="1627">
      <c r="A1627" s="3">
        <f>IFERROR(__xludf.DUMMYFUNCTION("""COMPUTED_VALUE"""),41243.666666666664)</f>
        <v>41243.66667</v>
      </c>
      <c r="B1627" s="2">
        <f>IFERROR(__xludf.DUMMYFUNCTION("""COMPUTED_VALUE"""),331.76)</f>
        <v>331.76</v>
      </c>
    </row>
    <row r="1628">
      <c r="A1628" s="3">
        <f>IFERROR(__xludf.DUMMYFUNCTION("""COMPUTED_VALUE"""),41246.666666666664)</f>
        <v>41246.66667</v>
      </c>
      <c r="B1628" s="2">
        <f>IFERROR(__xludf.DUMMYFUNCTION("""COMPUTED_VALUE"""),331.51)</f>
        <v>331.51</v>
      </c>
    </row>
    <row r="1629">
      <c r="A1629" s="3">
        <f>IFERROR(__xludf.DUMMYFUNCTION("""COMPUTED_VALUE"""),41247.666666666664)</f>
        <v>41247.66667</v>
      </c>
      <c r="B1629" s="2">
        <f>IFERROR(__xludf.DUMMYFUNCTION("""COMPUTED_VALUE"""),332.19)</f>
        <v>332.19</v>
      </c>
    </row>
    <row r="1630">
      <c r="A1630" s="3">
        <f>IFERROR(__xludf.DUMMYFUNCTION("""COMPUTED_VALUE"""),41248.666666666664)</f>
        <v>41248.66667</v>
      </c>
      <c r="B1630" s="2">
        <f>IFERROR(__xludf.DUMMYFUNCTION("""COMPUTED_VALUE"""),330.86)</f>
        <v>330.86</v>
      </c>
    </row>
    <row r="1631">
      <c r="A1631" s="3">
        <f>IFERROR(__xludf.DUMMYFUNCTION("""COMPUTED_VALUE"""),41249.666666666664)</f>
        <v>41249.66667</v>
      </c>
      <c r="B1631" s="2">
        <f>IFERROR(__xludf.DUMMYFUNCTION("""COMPUTED_VALUE"""),333.1)</f>
        <v>333.1</v>
      </c>
    </row>
    <row r="1632">
      <c r="A1632" s="3">
        <f>IFERROR(__xludf.DUMMYFUNCTION("""COMPUTED_VALUE"""),41250.666666666664)</f>
        <v>41250.66667</v>
      </c>
      <c r="B1632" s="2">
        <f>IFERROR(__xludf.DUMMYFUNCTION("""COMPUTED_VALUE"""),332.37)</f>
        <v>332.37</v>
      </c>
    </row>
    <row r="1633">
      <c r="A1633" s="3">
        <f>IFERROR(__xludf.DUMMYFUNCTION("""COMPUTED_VALUE"""),41253.666666666664)</f>
        <v>41253.66667</v>
      </c>
      <c r="B1633" s="2">
        <f>IFERROR(__xludf.DUMMYFUNCTION("""COMPUTED_VALUE"""),334.07)</f>
        <v>334.07</v>
      </c>
    </row>
    <row r="1634">
      <c r="A1634" s="3">
        <f>IFERROR(__xludf.DUMMYFUNCTION("""COMPUTED_VALUE"""),41254.666666666664)</f>
        <v>41254.66667</v>
      </c>
      <c r="B1634" s="2">
        <f>IFERROR(__xludf.DUMMYFUNCTION("""COMPUTED_VALUE"""),338.47)</f>
        <v>338.47</v>
      </c>
    </row>
    <row r="1635">
      <c r="A1635" s="3">
        <f>IFERROR(__xludf.DUMMYFUNCTION("""COMPUTED_VALUE"""),41255.666666666664)</f>
        <v>41255.66667</v>
      </c>
      <c r="B1635" s="2">
        <f>IFERROR(__xludf.DUMMYFUNCTION("""COMPUTED_VALUE"""),338.56)</f>
        <v>338.56</v>
      </c>
    </row>
    <row r="1636">
      <c r="A1636" s="3">
        <f>IFERROR(__xludf.DUMMYFUNCTION("""COMPUTED_VALUE"""),41256.666666666664)</f>
        <v>41256.66667</v>
      </c>
      <c r="B1636" s="2">
        <f>IFERROR(__xludf.DUMMYFUNCTION("""COMPUTED_VALUE"""),341.37)</f>
        <v>341.37</v>
      </c>
    </row>
    <row r="1637">
      <c r="A1637" s="3">
        <f>IFERROR(__xludf.DUMMYFUNCTION("""COMPUTED_VALUE"""),41257.666666666664)</f>
        <v>41257.66667</v>
      </c>
      <c r="B1637" s="2">
        <f>IFERROR(__xludf.DUMMYFUNCTION("""COMPUTED_VALUE"""),341.98)</f>
        <v>341.98</v>
      </c>
    </row>
    <row r="1638">
      <c r="A1638" s="3">
        <f>IFERROR(__xludf.DUMMYFUNCTION("""COMPUTED_VALUE"""),41260.666666666664)</f>
        <v>41260.66667</v>
      </c>
      <c r="B1638" s="2">
        <f>IFERROR(__xludf.DUMMYFUNCTION("""COMPUTED_VALUE"""),342.2)</f>
        <v>342.2</v>
      </c>
    </row>
    <row r="1639">
      <c r="A1639" s="3">
        <f>IFERROR(__xludf.DUMMYFUNCTION("""COMPUTED_VALUE"""),41261.666666666664)</f>
        <v>41261.66667</v>
      </c>
      <c r="B1639" s="2">
        <f>IFERROR(__xludf.DUMMYFUNCTION("""COMPUTED_VALUE"""),348.08)</f>
        <v>348.08</v>
      </c>
    </row>
    <row r="1640">
      <c r="A1640" s="3">
        <f>IFERROR(__xludf.DUMMYFUNCTION("""COMPUTED_VALUE"""),41262.666666666664)</f>
        <v>41262.66667</v>
      </c>
      <c r="B1640" s="2">
        <f>IFERROR(__xludf.DUMMYFUNCTION("""COMPUTED_VALUE"""),348.26)</f>
        <v>348.26</v>
      </c>
    </row>
    <row r="1641">
      <c r="A1641" s="3">
        <f>IFERROR(__xludf.DUMMYFUNCTION("""COMPUTED_VALUE"""),41263.666666666664)</f>
        <v>41263.66667</v>
      </c>
      <c r="B1641" s="2">
        <f>IFERROR(__xludf.DUMMYFUNCTION("""COMPUTED_VALUE"""),350.51)</f>
        <v>350.51</v>
      </c>
    </row>
    <row r="1642">
      <c r="A1642" s="3">
        <f>IFERROR(__xludf.DUMMYFUNCTION("""COMPUTED_VALUE"""),41264.666666666664)</f>
        <v>41264.66667</v>
      </c>
      <c r="B1642" s="2">
        <f>IFERROR(__xludf.DUMMYFUNCTION("""COMPUTED_VALUE"""),347.99)</f>
        <v>347.99</v>
      </c>
    </row>
    <row r="1643">
      <c r="A1643" s="3">
        <f>IFERROR(__xludf.DUMMYFUNCTION("""COMPUTED_VALUE"""),41267.666666666664)</f>
        <v>41267.66667</v>
      </c>
      <c r="B1643" s="2">
        <f>IFERROR(__xludf.DUMMYFUNCTION("""COMPUTED_VALUE"""),346.61)</f>
        <v>346.61</v>
      </c>
    </row>
    <row r="1644">
      <c r="A1644" s="3">
        <f>IFERROR(__xludf.DUMMYFUNCTION("""COMPUTED_VALUE"""),41269.666666666664)</f>
        <v>41269.66667</v>
      </c>
      <c r="B1644" s="2">
        <f>IFERROR(__xludf.DUMMYFUNCTION("""COMPUTED_VALUE"""),345.25)</f>
        <v>345.25</v>
      </c>
    </row>
    <row r="1645">
      <c r="A1645" s="3">
        <f>IFERROR(__xludf.DUMMYFUNCTION("""COMPUTED_VALUE"""),41270.666666666664)</f>
        <v>41270.66667</v>
      </c>
      <c r="B1645" s="2">
        <f>IFERROR(__xludf.DUMMYFUNCTION("""COMPUTED_VALUE"""),344.01)</f>
        <v>344.01</v>
      </c>
    </row>
    <row r="1646">
      <c r="A1646" s="3">
        <f>IFERROR(__xludf.DUMMYFUNCTION("""COMPUTED_VALUE"""),41271.666666666664)</f>
        <v>41271.66667</v>
      </c>
      <c r="B1646" s="2">
        <f>IFERROR(__xludf.DUMMYFUNCTION("""COMPUTED_VALUE"""),340.73)</f>
        <v>340.73</v>
      </c>
    </row>
    <row r="1647">
      <c r="A1647" s="3">
        <f>IFERROR(__xludf.DUMMYFUNCTION("""COMPUTED_VALUE"""),41274.666666666664)</f>
        <v>41274.66667</v>
      </c>
      <c r="B1647" s="2">
        <f>IFERROR(__xludf.DUMMYFUNCTION("""COMPUTED_VALUE"""),346.84)</f>
        <v>346.84</v>
      </c>
    </row>
    <row r="1648">
      <c r="A1648" s="3">
        <f>IFERROR(__xludf.DUMMYFUNCTION("""COMPUTED_VALUE"""),41276.666666666664)</f>
        <v>41276.66667</v>
      </c>
      <c r="B1648" s="2">
        <f>IFERROR(__xludf.DUMMYFUNCTION("""COMPUTED_VALUE"""),357.6)</f>
        <v>357.6</v>
      </c>
    </row>
    <row r="1649">
      <c r="A1649" s="3">
        <f>IFERROR(__xludf.DUMMYFUNCTION("""COMPUTED_VALUE"""),41277.666666666664)</f>
        <v>41277.66667</v>
      </c>
      <c r="B1649" s="2">
        <f>IFERROR(__xludf.DUMMYFUNCTION("""COMPUTED_VALUE"""),354.04)</f>
        <v>354.04</v>
      </c>
    </row>
    <row r="1650">
      <c r="A1650" s="3">
        <f>IFERROR(__xludf.DUMMYFUNCTION("""COMPUTED_VALUE"""),41278.666666666664)</f>
        <v>41278.66667</v>
      </c>
      <c r="B1650" s="2">
        <f>IFERROR(__xludf.DUMMYFUNCTION("""COMPUTED_VALUE"""),358.13)</f>
        <v>358.13</v>
      </c>
    </row>
    <row r="1651">
      <c r="A1651" s="3">
        <f>IFERROR(__xludf.DUMMYFUNCTION("""COMPUTED_VALUE"""),41281.666666666664)</f>
        <v>41281.66667</v>
      </c>
      <c r="B1651" s="2">
        <f>IFERROR(__xludf.DUMMYFUNCTION("""COMPUTED_VALUE"""),357.7)</f>
        <v>357.7</v>
      </c>
    </row>
    <row r="1652">
      <c r="A1652" s="3">
        <f>IFERROR(__xludf.DUMMYFUNCTION("""COMPUTED_VALUE"""),41282.666666666664)</f>
        <v>41282.66667</v>
      </c>
      <c r="B1652" s="2">
        <f>IFERROR(__xludf.DUMMYFUNCTION("""COMPUTED_VALUE"""),351.69)</f>
        <v>351.69</v>
      </c>
    </row>
    <row r="1653">
      <c r="A1653" s="3">
        <f>IFERROR(__xludf.DUMMYFUNCTION("""COMPUTED_VALUE"""),41283.666666666664)</f>
        <v>41283.66667</v>
      </c>
      <c r="B1653" s="2">
        <f>IFERROR(__xludf.DUMMYFUNCTION("""COMPUTED_VALUE"""),352.44)</f>
        <v>352.44</v>
      </c>
    </row>
    <row r="1654">
      <c r="A1654" s="3">
        <f>IFERROR(__xludf.DUMMYFUNCTION("""COMPUTED_VALUE"""),41284.666666666664)</f>
        <v>41284.66667</v>
      </c>
      <c r="B1654" s="2">
        <f>IFERROR(__xludf.DUMMYFUNCTION("""COMPUTED_VALUE"""),353.96)</f>
        <v>353.96</v>
      </c>
    </row>
    <row r="1655">
      <c r="A1655" s="3">
        <f>IFERROR(__xludf.DUMMYFUNCTION("""COMPUTED_VALUE"""),41285.666666666664)</f>
        <v>41285.66667</v>
      </c>
      <c r="B1655" s="2">
        <f>IFERROR(__xludf.DUMMYFUNCTION("""COMPUTED_VALUE"""),354.56)</f>
        <v>354.56</v>
      </c>
    </row>
    <row r="1656">
      <c r="A1656" s="3">
        <f>IFERROR(__xludf.DUMMYFUNCTION("""COMPUTED_VALUE"""),41288.666666666664)</f>
        <v>41288.66667</v>
      </c>
      <c r="B1656" s="2">
        <f>IFERROR(__xludf.DUMMYFUNCTION("""COMPUTED_VALUE"""),354.38)</f>
        <v>354.38</v>
      </c>
    </row>
    <row r="1657">
      <c r="A1657" s="3">
        <f>IFERROR(__xludf.DUMMYFUNCTION("""COMPUTED_VALUE"""),41289.666666666664)</f>
        <v>41289.66667</v>
      </c>
      <c r="B1657" s="2">
        <f>IFERROR(__xludf.DUMMYFUNCTION("""COMPUTED_VALUE"""),354.99)</f>
        <v>354.99</v>
      </c>
    </row>
    <row r="1658">
      <c r="A1658" s="3">
        <f>IFERROR(__xludf.DUMMYFUNCTION("""COMPUTED_VALUE"""),41290.666666666664)</f>
        <v>41290.66667</v>
      </c>
      <c r="B1658" s="2">
        <f>IFERROR(__xludf.DUMMYFUNCTION("""COMPUTED_VALUE"""),355.46)</f>
        <v>355.46</v>
      </c>
    </row>
    <row r="1659">
      <c r="A1659" s="3">
        <f>IFERROR(__xludf.DUMMYFUNCTION("""COMPUTED_VALUE"""),41291.666666666664)</f>
        <v>41291.66667</v>
      </c>
      <c r="B1659" s="2">
        <f>IFERROR(__xludf.DUMMYFUNCTION("""COMPUTED_VALUE"""),356.62)</f>
        <v>356.62</v>
      </c>
    </row>
    <row r="1660">
      <c r="A1660" s="3">
        <f>IFERROR(__xludf.DUMMYFUNCTION("""COMPUTED_VALUE"""),41292.666666666664)</f>
        <v>41292.66667</v>
      </c>
      <c r="B1660" s="2">
        <f>IFERROR(__xludf.DUMMYFUNCTION("""COMPUTED_VALUE"""),355.4)</f>
        <v>355.4</v>
      </c>
    </row>
    <row r="1661">
      <c r="A1661" s="3">
        <f>IFERROR(__xludf.DUMMYFUNCTION("""COMPUTED_VALUE"""),41296.666666666664)</f>
        <v>41296.66667</v>
      </c>
      <c r="B1661" s="2">
        <f>IFERROR(__xludf.DUMMYFUNCTION("""COMPUTED_VALUE"""),357.32)</f>
        <v>357.32</v>
      </c>
    </row>
    <row r="1662">
      <c r="A1662" s="3">
        <f>IFERROR(__xludf.DUMMYFUNCTION("""COMPUTED_VALUE"""),41297.666666666664)</f>
        <v>41297.66667</v>
      </c>
      <c r="B1662" s="2">
        <f>IFERROR(__xludf.DUMMYFUNCTION("""COMPUTED_VALUE"""),357.04)</f>
        <v>357.04</v>
      </c>
    </row>
    <row r="1663">
      <c r="A1663" s="3">
        <f>IFERROR(__xludf.DUMMYFUNCTION("""COMPUTED_VALUE"""),41298.666666666664)</f>
        <v>41298.66667</v>
      </c>
      <c r="B1663" s="2">
        <f>IFERROR(__xludf.DUMMYFUNCTION("""COMPUTED_VALUE"""),358.64)</f>
        <v>358.64</v>
      </c>
    </row>
    <row r="1664">
      <c r="A1664" s="3">
        <f>IFERROR(__xludf.DUMMYFUNCTION("""COMPUTED_VALUE"""),41299.666666666664)</f>
        <v>41299.66667</v>
      </c>
      <c r="B1664" s="2">
        <f>IFERROR(__xludf.DUMMYFUNCTION("""COMPUTED_VALUE"""),360.2)</f>
        <v>360.2</v>
      </c>
    </row>
    <row r="1665">
      <c r="A1665" s="3">
        <f>IFERROR(__xludf.DUMMYFUNCTION("""COMPUTED_VALUE"""),41302.666666666664)</f>
        <v>41302.66667</v>
      </c>
      <c r="B1665" s="2">
        <f>IFERROR(__xludf.DUMMYFUNCTION("""COMPUTED_VALUE"""),361.91)</f>
        <v>361.91</v>
      </c>
    </row>
    <row r="1666">
      <c r="A1666" s="3">
        <f>IFERROR(__xludf.DUMMYFUNCTION("""COMPUTED_VALUE"""),41303.666666666664)</f>
        <v>41303.66667</v>
      </c>
      <c r="B1666" s="2">
        <f>IFERROR(__xludf.DUMMYFUNCTION("""COMPUTED_VALUE"""),357.51)</f>
        <v>357.51</v>
      </c>
    </row>
    <row r="1667">
      <c r="A1667" s="3">
        <f>IFERROR(__xludf.DUMMYFUNCTION("""COMPUTED_VALUE"""),41304.666666666664)</f>
        <v>41304.66667</v>
      </c>
      <c r="B1667" s="2">
        <f>IFERROR(__xludf.DUMMYFUNCTION("""COMPUTED_VALUE"""),353.73)</f>
        <v>353.73</v>
      </c>
    </row>
    <row r="1668">
      <c r="A1668" s="3">
        <f>IFERROR(__xludf.DUMMYFUNCTION("""COMPUTED_VALUE"""),41305.666666666664)</f>
        <v>41305.66667</v>
      </c>
      <c r="B1668" s="2">
        <f>IFERROR(__xludf.DUMMYFUNCTION("""COMPUTED_VALUE"""),358.89)</f>
        <v>358.89</v>
      </c>
    </row>
    <row r="1669">
      <c r="A1669" s="3">
        <f>IFERROR(__xludf.DUMMYFUNCTION("""COMPUTED_VALUE"""),41306.666666666664)</f>
        <v>41306.66667</v>
      </c>
      <c r="B1669" s="2">
        <f>IFERROR(__xludf.DUMMYFUNCTION("""COMPUTED_VALUE"""),360.12)</f>
        <v>360.12</v>
      </c>
    </row>
    <row r="1670">
      <c r="A1670" s="3">
        <f>IFERROR(__xludf.DUMMYFUNCTION("""COMPUTED_VALUE"""),41309.666666666664)</f>
        <v>41309.66667</v>
      </c>
      <c r="B1670" s="2">
        <f>IFERROR(__xludf.DUMMYFUNCTION("""COMPUTED_VALUE"""),360.87)</f>
        <v>360.87</v>
      </c>
    </row>
    <row r="1671">
      <c r="A1671" s="3">
        <f>IFERROR(__xludf.DUMMYFUNCTION("""COMPUTED_VALUE"""),41310.666666666664)</f>
        <v>41310.66667</v>
      </c>
      <c r="B1671" s="2">
        <f>IFERROR(__xludf.DUMMYFUNCTION("""COMPUTED_VALUE"""),363.89)</f>
        <v>363.89</v>
      </c>
    </row>
    <row r="1672">
      <c r="A1672" s="3">
        <f>IFERROR(__xludf.DUMMYFUNCTION("""COMPUTED_VALUE"""),41311.666666666664)</f>
        <v>41311.66667</v>
      </c>
      <c r="B1672" s="2">
        <f>IFERROR(__xludf.DUMMYFUNCTION("""COMPUTED_VALUE"""),364.32)</f>
        <v>364.32</v>
      </c>
    </row>
    <row r="1673">
      <c r="A1673" s="3">
        <f>IFERROR(__xludf.DUMMYFUNCTION("""COMPUTED_VALUE"""),41312.666666666664)</f>
        <v>41312.66667</v>
      </c>
      <c r="B1673" s="2">
        <f>IFERROR(__xludf.DUMMYFUNCTION("""COMPUTED_VALUE"""),365.49)</f>
        <v>365.49</v>
      </c>
    </row>
    <row r="1674">
      <c r="A1674" s="3">
        <f>IFERROR(__xludf.DUMMYFUNCTION("""COMPUTED_VALUE"""),41313.666666666664)</f>
        <v>41313.66667</v>
      </c>
      <c r="B1674" s="2">
        <f>IFERROR(__xludf.DUMMYFUNCTION("""COMPUTED_VALUE"""),364.08)</f>
        <v>364.08</v>
      </c>
    </row>
    <row r="1675">
      <c r="A1675" s="3">
        <f>IFERROR(__xludf.DUMMYFUNCTION("""COMPUTED_VALUE"""),41316.666666666664)</f>
        <v>41316.66667</v>
      </c>
      <c r="B1675" s="2">
        <f>IFERROR(__xludf.DUMMYFUNCTION("""COMPUTED_VALUE"""),363.32)</f>
        <v>363.32</v>
      </c>
    </row>
    <row r="1676">
      <c r="A1676" s="3">
        <f>IFERROR(__xludf.DUMMYFUNCTION("""COMPUTED_VALUE"""),41317.666666666664)</f>
        <v>41317.66667</v>
      </c>
      <c r="B1676" s="2">
        <f>IFERROR(__xludf.DUMMYFUNCTION("""COMPUTED_VALUE"""),362.65)</f>
        <v>362.65</v>
      </c>
    </row>
    <row r="1677">
      <c r="A1677" s="3">
        <f>IFERROR(__xludf.DUMMYFUNCTION("""COMPUTED_VALUE"""),41318.666666666664)</f>
        <v>41318.66667</v>
      </c>
      <c r="B1677" s="2">
        <f>IFERROR(__xludf.DUMMYFUNCTION("""COMPUTED_VALUE"""),360.31)</f>
        <v>360.31</v>
      </c>
    </row>
    <row r="1678">
      <c r="A1678" s="3">
        <f>IFERROR(__xludf.DUMMYFUNCTION("""COMPUTED_VALUE"""),41319.666666666664)</f>
        <v>41319.66667</v>
      </c>
      <c r="B1678" s="2">
        <f>IFERROR(__xludf.DUMMYFUNCTION("""COMPUTED_VALUE"""),358.38)</f>
        <v>358.38</v>
      </c>
    </row>
    <row r="1679">
      <c r="A1679" s="3">
        <f>IFERROR(__xludf.DUMMYFUNCTION("""COMPUTED_VALUE"""),41320.666666666664)</f>
        <v>41320.66667</v>
      </c>
      <c r="B1679" s="2">
        <f>IFERROR(__xludf.DUMMYFUNCTION("""COMPUTED_VALUE"""),357.38)</f>
        <v>357.38</v>
      </c>
    </row>
    <row r="1680">
      <c r="A1680" s="3">
        <f>IFERROR(__xludf.DUMMYFUNCTION("""COMPUTED_VALUE"""),41324.666666666664)</f>
        <v>41324.66667</v>
      </c>
      <c r="B1680" s="2">
        <f>IFERROR(__xludf.DUMMYFUNCTION("""COMPUTED_VALUE"""),361.47)</f>
        <v>361.47</v>
      </c>
    </row>
    <row r="1681">
      <c r="A1681" s="3">
        <f>IFERROR(__xludf.DUMMYFUNCTION("""COMPUTED_VALUE"""),41325.666666666664)</f>
        <v>41325.66667</v>
      </c>
      <c r="B1681" s="2">
        <f>IFERROR(__xludf.DUMMYFUNCTION("""COMPUTED_VALUE"""),354.0)</f>
        <v>354</v>
      </c>
    </row>
    <row r="1682">
      <c r="A1682" s="3">
        <f>IFERROR(__xludf.DUMMYFUNCTION("""COMPUTED_VALUE"""),41326.666666666664)</f>
        <v>41326.66667</v>
      </c>
      <c r="B1682" s="2">
        <f>IFERROR(__xludf.DUMMYFUNCTION("""COMPUTED_VALUE"""),349.89)</f>
        <v>349.89</v>
      </c>
    </row>
    <row r="1683">
      <c r="A1683" s="3">
        <f>IFERROR(__xludf.DUMMYFUNCTION("""COMPUTED_VALUE"""),41327.666666666664)</f>
        <v>41327.66667</v>
      </c>
      <c r="B1683" s="2">
        <f>IFERROR(__xludf.DUMMYFUNCTION("""COMPUTED_VALUE"""),354.79)</f>
        <v>354.79</v>
      </c>
    </row>
    <row r="1684">
      <c r="A1684" s="3">
        <f>IFERROR(__xludf.DUMMYFUNCTION("""COMPUTED_VALUE"""),41330.666666666664)</f>
        <v>41330.66667</v>
      </c>
      <c r="B1684" s="2">
        <f>IFERROR(__xludf.DUMMYFUNCTION("""COMPUTED_VALUE"""),348.32)</f>
        <v>348.32</v>
      </c>
    </row>
    <row r="1685">
      <c r="A1685" s="3">
        <f>IFERROR(__xludf.DUMMYFUNCTION("""COMPUTED_VALUE"""),41331.666666666664)</f>
        <v>41331.66667</v>
      </c>
      <c r="B1685" s="2">
        <f>IFERROR(__xludf.DUMMYFUNCTION("""COMPUTED_VALUE"""),347.89)</f>
        <v>347.89</v>
      </c>
    </row>
    <row r="1686">
      <c r="A1686" s="3">
        <f>IFERROR(__xludf.DUMMYFUNCTION("""COMPUTED_VALUE"""),41332.666666666664)</f>
        <v>41332.66667</v>
      </c>
      <c r="B1686" s="2">
        <f>IFERROR(__xludf.DUMMYFUNCTION("""COMPUTED_VALUE"""),349.33)</f>
        <v>349.33</v>
      </c>
    </row>
    <row r="1687">
      <c r="A1687" s="3">
        <f>IFERROR(__xludf.DUMMYFUNCTION("""COMPUTED_VALUE"""),41333.666666666664)</f>
        <v>41333.66667</v>
      </c>
      <c r="B1687" s="2">
        <f>IFERROR(__xludf.DUMMYFUNCTION("""COMPUTED_VALUE"""),345.23)</f>
        <v>345.23</v>
      </c>
    </row>
    <row r="1688">
      <c r="A1688" s="3">
        <f>IFERROR(__xludf.DUMMYFUNCTION("""COMPUTED_VALUE"""),41334.666666666664)</f>
        <v>41334.66667</v>
      </c>
      <c r="B1688" s="2">
        <f>IFERROR(__xludf.DUMMYFUNCTION("""COMPUTED_VALUE"""),344.64)</f>
        <v>344.64</v>
      </c>
    </row>
    <row r="1689">
      <c r="A1689" s="3">
        <f>IFERROR(__xludf.DUMMYFUNCTION("""COMPUTED_VALUE"""),41337.666666666664)</f>
        <v>41337.66667</v>
      </c>
      <c r="B1689" s="2">
        <f>IFERROR(__xludf.DUMMYFUNCTION("""COMPUTED_VALUE"""),344.85)</f>
        <v>344.85</v>
      </c>
    </row>
    <row r="1690">
      <c r="A1690" s="3">
        <f>IFERROR(__xludf.DUMMYFUNCTION("""COMPUTED_VALUE"""),41338.666666666664)</f>
        <v>41338.66667</v>
      </c>
      <c r="B1690" s="2">
        <f>IFERROR(__xludf.DUMMYFUNCTION("""COMPUTED_VALUE"""),347.09)</f>
        <v>347.09</v>
      </c>
    </row>
    <row r="1691">
      <c r="A1691" s="3">
        <f>IFERROR(__xludf.DUMMYFUNCTION("""COMPUTED_VALUE"""),41339.666666666664)</f>
        <v>41339.66667</v>
      </c>
      <c r="B1691" s="2">
        <f>IFERROR(__xludf.DUMMYFUNCTION("""COMPUTED_VALUE"""),348.37)</f>
        <v>348.37</v>
      </c>
    </row>
    <row r="1692">
      <c r="A1692" s="3">
        <f>IFERROR(__xludf.DUMMYFUNCTION("""COMPUTED_VALUE"""),41340.666666666664)</f>
        <v>41340.66667</v>
      </c>
      <c r="B1692" s="2">
        <f>IFERROR(__xludf.DUMMYFUNCTION("""COMPUTED_VALUE"""),352.85)</f>
        <v>352.85</v>
      </c>
    </row>
    <row r="1693">
      <c r="A1693" s="3">
        <f>IFERROR(__xludf.DUMMYFUNCTION("""COMPUTED_VALUE"""),41341.666666666664)</f>
        <v>41341.66667</v>
      </c>
      <c r="B1693" s="2">
        <f>IFERROR(__xludf.DUMMYFUNCTION("""COMPUTED_VALUE"""),353.76)</f>
        <v>353.76</v>
      </c>
    </row>
    <row r="1694">
      <c r="A1694" s="3">
        <f>IFERROR(__xludf.DUMMYFUNCTION("""COMPUTED_VALUE"""),41344.666666666664)</f>
        <v>41344.66667</v>
      </c>
      <c r="B1694" s="2">
        <f>IFERROR(__xludf.DUMMYFUNCTION("""COMPUTED_VALUE"""),354.02)</f>
        <v>354.02</v>
      </c>
    </row>
    <row r="1695">
      <c r="A1695" s="3">
        <f>IFERROR(__xludf.DUMMYFUNCTION("""COMPUTED_VALUE"""),41345.666666666664)</f>
        <v>41345.66667</v>
      </c>
      <c r="B1695" s="2">
        <f>IFERROR(__xludf.DUMMYFUNCTION("""COMPUTED_VALUE"""),352.85)</f>
        <v>352.85</v>
      </c>
    </row>
    <row r="1696">
      <c r="A1696" s="3">
        <f>IFERROR(__xludf.DUMMYFUNCTION("""COMPUTED_VALUE"""),41346.666666666664)</f>
        <v>41346.66667</v>
      </c>
      <c r="B1696" s="2">
        <f>IFERROR(__xludf.DUMMYFUNCTION("""COMPUTED_VALUE"""),351.23)</f>
        <v>351.23</v>
      </c>
    </row>
    <row r="1697">
      <c r="A1697" s="3">
        <f>IFERROR(__xludf.DUMMYFUNCTION("""COMPUTED_VALUE"""),41347.666666666664)</f>
        <v>41347.66667</v>
      </c>
      <c r="B1697" s="2">
        <f>IFERROR(__xludf.DUMMYFUNCTION("""COMPUTED_VALUE"""),353.59)</f>
        <v>353.59</v>
      </c>
    </row>
    <row r="1698">
      <c r="A1698" s="3">
        <f>IFERROR(__xludf.DUMMYFUNCTION("""COMPUTED_VALUE"""),41348.666666666664)</f>
        <v>41348.66667</v>
      </c>
      <c r="B1698" s="2">
        <f>IFERROR(__xludf.DUMMYFUNCTION("""COMPUTED_VALUE"""),352.21)</f>
        <v>352.21</v>
      </c>
    </row>
    <row r="1699">
      <c r="A1699" s="3">
        <f>IFERROR(__xludf.DUMMYFUNCTION("""COMPUTED_VALUE"""),41351.666666666664)</f>
        <v>41351.66667</v>
      </c>
      <c r="B1699" s="2">
        <f>IFERROR(__xludf.DUMMYFUNCTION("""COMPUTED_VALUE"""),350.79)</f>
        <v>350.79</v>
      </c>
    </row>
    <row r="1700">
      <c r="A1700" s="3">
        <f>IFERROR(__xludf.DUMMYFUNCTION("""COMPUTED_VALUE"""),41352.666666666664)</f>
        <v>41352.66667</v>
      </c>
      <c r="B1700" s="2">
        <f>IFERROR(__xludf.DUMMYFUNCTION("""COMPUTED_VALUE"""),349.29)</f>
        <v>349.29</v>
      </c>
    </row>
    <row r="1701">
      <c r="A1701" s="3">
        <f>IFERROR(__xludf.DUMMYFUNCTION("""COMPUTED_VALUE"""),41353.666666666664)</f>
        <v>41353.66667</v>
      </c>
      <c r="B1701" s="2">
        <f>IFERROR(__xludf.DUMMYFUNCTION("""COMPUTED_VALUE"""),351.82)</f>
        <v>351.82</v>
      </c>
    </row>
    <row r="1702">
      <c r="A1702" s="3">
        <f>IFERROR(__xludf.DUMMYFUNCTION("""COMPUTED_VALUE"""),41354.666666666664)</f>
        <v>41354.66667</v>
      </c>
      <c r="B1702" s="2">
        <f>IFERROR(__xludf.DUMMYFUNCTION("""COMPUTED_VALUE"""),347.15)</f>
        <v>347.15</v>
      </c>
    </row>
    <row r="1703">
      <c r="A1703" s="3">
        <f>IFERROR(__xludf.DUMMYFUNCTION("""COMPUTED_VALUE"""),41355.666666666664)</f>
        <v>41355.66667</v>
      </c>
      <c r="B1703" s="2">
        <f>IFERROR(__xludf.DUMMYFUNCTION("""COMPUTED_VALUE"""),347.04)</f>
        <v>347.04</v>
      </c>
    </row>
    <row r="1704">
      <c r="A1704" s="3">
        <f>IFERROR(__xludf.DUMMYFUNCTION("""COMPUTED_VALUE"""),41358.666666666664)</f>
        <v>41358.66667</v>
      </c>
      <c r="B1704" s="2">
        <f>IFERROR(__xludf.DUMMYFUNCTION("""COMPUTED_VALUE"""),347.04)</f>
        <v>347.04</v>
      </c>
    </row>
    <row r="1705">
      <c r="A1705" s="3">
        <f>IFERROR(__xludf.DUMMYFUNCTION("""COMPUTED_VALUE"""),41359.666666666664)</f>
        <v>41359.66667</v>
      </c>
      <c r="B1705" s="2">
        <f>IFERROR(__xludf.DUMMYFUNCTION("""COMPUTED_VALUE"""),346.55)</f>
        <v>346.55</v>
      </c>
    </row>
    <row r="1706">
      <c r="A1706" s="3">
        <f>IFERROR(__xludf.DUMMYFUNCTION("""COMPUTED_VALUE"""),41360.666666666664)</f>
        <v>41360.66667</v>
      </c>
      <c r="B1706" s="2">
        <f>IFERROR(__xludf.DUMMYFUNCTION("""COMPUTED_VALUE"""),346.55)</f>
        <v>346.55</v>
      </c>
    </row>
    <row r="1707">
      <c r="A1707" s="3">
        <f>IFERROR(__xludf.DUMMYFUNCTION("""COMPUTED_VALUE"""),41361.666666666664)</f>
        <v>41361.66667</v>
      </c>
      <c r="B1707" s="2">
        <f>IFERROR(__xludf.DUMMYFUNCTION("""COMPUTED_VALUE"""),347.82)</f>
        <v>347.82</v>
      </c>
    </row>
    <row r="1708">
      <c r="A1708" s="3">
        <f>IFERROR(__xludf.DUMMYFUNCTION("""COMPUTED_VALUE"""),41365.666666666664)</f>
        <v>41365.66667</v>
      </c>
      <c r="B1708" s="2">
        <f>IFERROR(__xludf.DUMMYFUNCTION("""COMPUTED_VALUE"""),344.1)</f>
        <v>344.1</v>
      </c>
    </row>
    <row r="1709">
      <c r="A1709" s="3">
        <f>IFERROR(__xludf.DUMMYFUNCTION("""COMPUTED_VALUE"""),41366.666666666664)</f>
        <v>41366.66667</v>
      </c>
      <c r="B1709" s="2">
        <f>IFERROR(__xludf.DUMMYFUNCTION("""COMPUTED_VALUE"""),343.41)</f>
        <v>343.41</v>
      </c>
    </row>
    <row r="1710">
      <c r="A1710" s="3">
        <f>IFERROR(__xludf.DUMMYFUNCTION("""COMPUTED_VALUE"""),41367.666666666664)</f>
        <v>41367.66667</v>
      </c>
      <c r="B1710" s="2">
        <f>IFERROR(__xludf.DUMMYFUNCTION("""COMPUTED_VALUE"""),342.32)</f>
        <v>342.32</v>
      </c>
    </row>
    <row r="1711">
      <c r="A1711" s="3">
        <f>IFERROR(__xludf.DUMMYFUNCTION("""COMPUTED_VALUE"""),41368.666666666664)</f>
        <v>41368.66667</v>
      </c>
      <c r="B1711" s="2">
        <f>IFERROR(__xludf.DUMMYFUNCTION("""COMPUTED_VALUE"""),343.27)</f>
        <v>343.27</v>
      </c>
    </row>
    <row r="1712">
      <c r="A1712" s="3">
        <f>IFERROR(__xludf.DUMMYFUNCTION("""COMPUTED_VALUE"""),41369.666666666664)</f>
        <v>41369.66667</v>
      </c>
      <c r="B1712" s="2">
        <f>IFERROR(__xludf.DUMMYFUNCTION("""COMPUTED_VALUE"""),341.02)</f>
        <v>341.02</v>
      </c>
    </row>
    <row r="1713">
      <c r="A1713" s="3">
        <f>IFERROR(__xludf.DUMMYFUNCTION("""COMPUTED_VALUE"""),41372.666666666664)</f>
        <v>41372.66667</v>
      </c>
      <c r="B1713" s="2">
        <f>IFERROR(__xludf.DUMMYFUNCTION("""COMPUTED_VALUE"""),345.23)</f>
        <v>345.23</v>
      </c>
    </row>
    <row r="1714">
      <c r="A1714" s="3">
        <f>IFERROR(__xludf.DUMMYFUNCTION("""COMPUTED_VALUE"""),41373.666666666664)</f>
        <v>41373.66667</v>
      </c>
      <c r="B1714" s="2">
        <f>IFERROR(__xludf.DUMMYFUNCTION("""COMPUTED_VALUE"""),347.39)</f>
        <v>347.39</v>
      </c>
    </row>
    <row r="1715">
      <c r="A1715" s="3">
        <f>IFERROR(__xludf.DUMMYFUNCTION("""COMPUTED_VALUE"""),41374.666666666664)</f>
        <v>41374.66667</v>
      </c>
      <c r="B1715" s="2">
        <f>IFERROR(__xludf.DUMMYFUNCTION("""COMPUTED_VALUE"""),357.87)</f>
        <v>357.87</v>
      </c>
    </row>
    <row r="1716">
      <c r="A1716" s="3">
        <f>IFERROR(__xludf.DUMMYFUNCTION("""COMPUTED_VALUE"""),41375.666666666664)</f>
        <v>41375.66667</v>
      </c>
      <c r="B1716" s="2">
        <f>IFERROR(__xludf.DUMMYFUNCTION("""COMPUTED_VALUE"""),358.15)</f>
        <v>358.15</v>
      </c>
    </row>
    <row r="1717">
      <c r="A1717" s="3">
        <f>IFERROR(__xludf.DUMMYFUNCTION("""COMPUTED_VALUE"""),41376.666666666664)</f>
        <v>41376.66667</v>
      </c>
      <c r="B1717" s="2">
        <f>IFERROR(__xludf.DUMMYFUNCTION("""COMPUTED_VALUE"""),357.52)</f>
        <v>357.52</v>
      </c>
    </row>
    <row r="1718">
      <c r="A1718" s="3">
        <f>IFERROR(__xludf.DUMMYFUNCTION("""COMPUTED_VALUE"""),41379.666666666664)</f>
        <v>41379.66667</v>
      </c>
      <c r="B1718" s="2">
        <f>IFERROR(__xludf.DUMMYFUNCTION("""COMPUTED_VALUE"""),347.83)</f>
        <v>347.83</v>
      </c>
    </row>
    <row r="1719">
      <c r="A1719" s="3">
        <f>IFERROR(__xludf.DUMMYFUNCTION("""COMPUTED_VALUE"""),41380.666666666664)</f>
        <v>41380.66667</v>
      </c>
      <c r="B1719" s="2">
        <f>IFERROR(__xludf.DUMMYFUNCTION("""COMPUTED_VALUE"""),350.51)</f>
        <v>350.51</v>
      </c>
    </row>
    <row r="1720">
      <c r="A1720" s="3">
        <f>IFERROR(__xludf.DUMMYFUNCTION("""COMPUTED_VALUE"""),41381.666666666664)</f>
        <v>41381.66667</v>
      </c>
      <c r="B1720" s="2">
        <f>IFERROR(__xludf.DUMMYFUNCTION("""COMPUTED_VALUE"""),344.0)</f>
        <v>344</v>
      </c>
    </row>
    <row r="1721">
      <c r="A1721" s="3">
        <f>IFERROR(__xludf.DUMMYFUNCTION("""COMPUTED_VALUE"""),41382.666666666664)</f>
        <v>41382.66667</v>
      </c>
      <c r="B1721" s="2">
        <f>IFERROR(__xludf.DUMMYFUNCTION("""COMPUTED_VALUE"""),342.86)</f>
        <v>342.86</v>
      </c>
    </row>
    <row r="1722">
      <c r="A1722" s="3">
        <f>IFERROR(__xludf.DUMMYFUNCTION("""COMPUTED_VALUE"""),41383.666666666664)</f>
        <v>41383.66667</v>
      </c>
      <c r="B1722" s="2">
        <f>IFERROR(__xludf.DUMMYFUNCTION("""COMPUTED_VALUE"""),344.63)</f>
        <v>344.63</v>
      </c>
    </row>
    <row r="1723">
      <c r="A1723" s="3">
        <f>IFERROR(__xludf.DUMMYFUNCTION("""COMPUTED_VALUE"""),41386.666666666664)</f>
        <v>41386.66667</v>
      </c>
      <c r="B1723" s="2">
        <f>IFERROR(__xludf.DUMMYFUNCTION("""COMPUTED_VALUE"""),346.47)</f>
        <v>346.47</v>
      </c>
    </row>
    <row r="1724">
      <c r="A1724" s="3">
        <f>IFERROR(__xludf.DUMMYFUNCTION("""COMPUTED_VALUE"""),41387.666666666664)</f>
        <v>41387.66667</v>
      </c>
      <c r="B1724" s="2">
        <f>IFERROR(__xludf.DUMMYFUNCTION("""COMPUTED_VALUE"""),352.56)</f>
        <v>352.56</v>
      </c>
    </row>
    <row r="1725">
      <c r="A1725" s="3">
        <f>IFERROR(__xludf.DUMMYFUNCTION("""COMPUTED_VALUE"""),41388.666666666664)</f>
        <v>41388.66667</v>
      </c>
      <c r="B1725" s="2">
        <f>IFERROR(__xludf.DUMMYFUNCTION("""COMPUTED_VALUE"""),348.17)</f>
        <v>348.17</v>
      </c>
    </row>
    <row r="1726">
      <c r="A1726" s="3">
        <f>IFERROR(__xludf.DUMMYFUNCTION("""COMPUTED_VALUE"""),41389.666666666664)</f>
        <v>41389.66667</v>
      </c>
      <c r="B1726" s="2">
        <f>IFERROR(__xludf.DUMMYFUNCTION("""COMPUTED_VALUE"""),354.87)</f>
        <v>354.87</v>
      </c>
    </row>
    <row r="1727">
      <c r="A1727" s="3">
        <f>IFERROR(__xludf.DUMMYFUNCTION("""COMPUTED_VALUE"""),41390.666666666664)</f>
        <v>41390.66667</v>
      </c>
      <c r="B1727" s="2">
        <f>IFERROR(__xludf.DUMMYFUNCTION("""COMPUTED_VALUE"""),352.07)</f>
        <v>352.07</v>
      </c>
    </row>
    <row r="1728">
      <c r="A1728" s="3">
        <f>IFERROR(__xludf.DUMMYFUNCTION("""COMPUTED_VALUE"""),41393.666666666664)</f>
        <v>41393.66667</v>
      </c>
      <c r="B1728" s="2">
        <f>IFERROR(__xludf.DUMMYFUNCTION("""COMPUTED_VALUE"""),354.52)</f>
        <v>354.52</v>
      </c>
    </row>
    <row r="1729">
      <c r="A1729" s="3">
        <f>IFERROR(__xludf.DUMMYFUNCTION("""COMPUTED_VALUE"""),41394.666666666664)</f>
        <v>41394.66667</v>
      </c>
      <c r="B1729" s="2">
        <f>IFERROR(__xludf.DUMMYFUNCTION("""COMPUTED_VALUE"""),356.17)</f>
        <v>356.17</v>
      </c>
    </row>
    <row r="1730">
      <c r="A1730" s="3">
        <f>IFERROR(__xludf.DUMMYFUNCTION("""COMPUTED_VALUE"""),41395.666666666664)</f>
        <v>41395.66667</v>
      </c>
      <c r="B1730" s="2">
        <f>IFERROR(__xludf.DUMMYFUNCTION("""COMPUTED_VALUE"""),348.96)</f>
        <v>348.96</v>
      </c>
    </row>
    <row r="1731">
      <c r="A1731" s="3">
        <f>IFERROR(__xludf.DUMMYFUNCTION("""COMPUTED_VALUE"""),41396.666666666664)</f>
        <v>41396.66667</v>
      </c>
      <c r="B1731" s="2">
        <f>IFERROR(__xludf.DUMMYFUNCTION("""COMPUTED_VALUE"""),350.94)</f>
        <v>350.94</v>
      </c>
    </row>
    <row r="1732">
      <c r="A1732" s="3">
        <f>IFERROR(__xludf.DUMMYFUNCTION("""COMPUTED_VALUE"""),41397.666666666664)</f>
        <v>41397.66667</v>
      </c>
      <c r="B1732" s="2">
        <f>IFERROR(__xludf.DUMMYFUNCTION("""COMPUTED_VALUE"""),354.5)</f>
        <v>354.5</v>
      </c>
    </row>
    <row r="1733">
      <c r="A1733" s="3">
        <f>IFERROR(__xludf.DUMMYFUNCTION("""COMPUTED_VALUE"""),41400.666666666664)</f>
        <v>41400.66667</v>
      </c>
      <c r="B1733" s="2">
        <f>IFERROR(__xludf.DUMMYFUNCTION("""COMPUTED_VALUE"""),357.41)</f>
        <v>357.41</v>
      </c>
    </row>
    <row r="1734">
      <c r="A1734" s="3">
        <f>IFERROR(__xludf.DUMMYFUNCTION("""COMPUTED_VALUE"""),41401.666666666664)</f>
        <v>41401.66667</v>
      </c>
      <c r="B1734" s="2">
        <f>IFERROR(__xludf.DUMMYFUNCTION("""COMPUTED_VALUE"""),356.02)</f>
        <v>356.02</v>
      </c>
    </row>
    <row r="1735">
      <c r="A1735" s="3">
        <f>IFERROR(__xludf.DUMMYFUNCTION("""COMPUTED_VALUE"""),41402.666666666664)</f>
        <v>41402.66667</v>
      </c>
      <c r="B1735" s="2">
        <f>IFERROR(__xludf.DUMMYFUNCTION("""COMPUTED_VALUE"""),358.48)</f>
        <v>358.48</v>
      </c>
    </row>
    <row r="1736">
      <c r="A1736" s="3">
        <f>IFERROR(__xludf.DUMMYFUNCTION("""COMPUTED_VALUE"""),41403.666666666664)</f>
        <v>41403.66667</v>
      </c>
      <c r="B1736" s="2">
        <f>IFERROR(__xludf.DUMMYFUNCTION("""COMPUTED_VALUE"""),357.32)</f>
        <v>357.32</v>
      </c>
    </row>
    <row r="1737">
      <c r="A1737" s="3">
        <f>IFERROR(__xludf.DUMMYFUNCTION("""COMPUTED_VALUE"""),41404.666666666664)</f>
        <v>41404.66667</v>
      </c>
      <c r="B1737" s="2">
        <f>IFERROR(__xludf.DUMMYFUNCTION("""COMPUTED_VALUE"""),360.82)</f>
        <v>360.82</v>
      </c>
    </row>
    <row r="1738">
      <c r="A1738" s="3">
        <f>IFERROR(__xludf.DUMMYFUNCTION("""COMPUTED_VALUE"""),41407.666666666664)</f>
        <v>41407.66667</v>
      </c>
      <c r="B1738" s="2">
        <f>IFERROR(__xludf.DUMMYFUNCTION("""COMPUTED_VALUE"""),360.22)</f>
        <v>360.22</v>
      </c>
    </row>
    <row r="1739">
      <c r="A1739" s="3">
        <f>IFERROR(__xludf.DUMMYFUNCTION("""COMPUTED_VALUE"""),41408.666666666664)</f>
        <v>41408.66667</v>
      </c>
      <c r="B1739" s="2">
        <f>IFERROR(__xludf.DUMMYFUNCTION("""COMPUTED_VALUE"""),363.54)</f>
        <v>363.54</v>
      </c>
    </row>
    <row r="1740">
      <c r="A1740" s="3">
        <f>IFERROR(__xludf.DUMMYFUNCTION("""COMPUTED_VALUE"""),41409.666666666664)</f>
        <v>41409.66667</v>
      </c>
      <c r="B1740" s="2">
        <f>IFERROR(__xludf.DUMMYFUNCTION("""COMPUTED_VALUE"""),365.11)</f>
        <v>365.11</v>
      </c>
    </row>
    <row r="1741">
      <c r="A1741" s="3">
        <f>IFERROR(__xludf.DUMMYFUNCTION("""COMPUTED_VALUE"""),41410.666666666664)</f>
        <v>41410.66667</v>
      </c>
      <c r="B1741" s="2">
        <f>IFERROR(__xludf.DUMMYFUNCTION("""COMPUTED_VALUE"""),368.7)</f>
        <v>368.7</v>
      </c>
    </row>
    <row r="1742">
      <c r="A1742" s="3">
        <f>IFERROR(__xludf.DUMMYFUNCTION("""COMPUTED_VALUE"""),41411.666666666664)</f>
        <v>41411.66667</v>
      </c>
      <c r="B1742" s="2">
        <f>IFERROR(__xludf.DUMMYFUNCTION("""COMPUTED_VALUE"""),372.26)</f>
        <v>372.26</v>
      </c>
    </row>
    <row r="1743">
      <c r="A1743" s="3">
        <f>IFERROR(__xludf.DUMMYFUNCTION("""COMPUTED_VALUE"""),41414.666666666664)</f>
        <v>41414.66667</v>
      </c>
      <c r="B1743" s="2">
        <f>IFERROR(__xludf.DUMMYFUNCTION("""COMPUTED_VALUE"""),371.09)</f>
        <v>371.09</v>
      </c>
    </row>
    <row r="1744">
      <c r="A1744" s="3">
        <f>IFERROR(__xludf.DUMMYFUNCTION("""COMPUTED_VALUE"""),41415.666666666664)</f>
        <v>41415.66667</v>
      </c>
      <c r="B1744" s="2">
        <f>IFERROR(__xludf.DUMMYFUNCTION("""COMPUTED_VALUE"""),371.19)</f>
        <v>371.19</v>
      </c>
    </row>
    <row r="1745">
      <c r="A1745" s="3">
        <f>IFERROR(__xludf.DUMMYFUNCTION("""COMPUTED_VALUE"""),41416.666666666664)</f>
        <v>41416.66667</v>
      </c>
      <c r="B1745" s="2">
        <f>IFERROR(__xludf.DUMMYFUNCTION("""COMPUTED_VALUE"""),363.08)</f>
        <v>363.08</v>
      </c>
    </row>
    <row r="1746">
      <c r="A1746" s="3">
        <f>IFERROR(__xludf.DUMMYFUNCTION("""COMPUTED_VALUE"""),41417.666666666664)</f>
        <v>41417.66667</v>
      </c>
      <c r="B1746" s="2">
        <f>IFERROR(__xludf.DUMMYFUNCTION("""COMPUTED_VALUE"""),363.5)</f>
        <v>363.5</v>
      </c>
    </row>
    <row r="1747">
      <c r="A1747" s="3">
        <f>IFERROR(__xludf.DUMMYFUNCTION("""COMPUTED_VALUE"""),41418.666666666664)</f>
        <v>41418.66667</v>
      </c>
      <c r="B1747" s="2">
        <f>IFERROR(__xludf.DUMMYFUNCTION("""COMPUTED_VALUE"""),363.99)</f>
        <v>363.99</v>
      </c>
    </row>
    <row r="1748">
      <c r="A1748" s="3">
        <f>IFERROR(__xludf.DUMMYFUNCTION("""COMPUTED_VALUE"""),41422.666666666664)</f>
        <v>41422.66667</v>
      </c>
      <c r="B1748" s="2">
        <f>IFERROR(__xludf.DUMMYFUNCTION("""COMPUTED_VALUE"""),365.72)</f>
        <v>365.72</v>
      </c>
    </row>
    <row r="1749">
      <c r="A1749" s="3">
        <f>IFERROR(__xludf.DUMMYFUNCTION("""COMPUTED_VALUE"""),41423.666666666664)</f>
        <v>41423.66667</v>
      </c>
      <c r="B1749" s="2">
        <f>IFERROR(__xludf.DUMMYFUNCTION("""COMPUTED_VALUE"""),364.45)</f>
        <v>364.45</v>
      </c>
    </row>
    <row r="1750">
      <c r="A1750" s="3">
        <f>IFERROR(__xludf.DUMMYFUNCTION("""COMPUTED_VALUE"""),41424.666666666664)</f>
        <v>41424.66667</v>
      </c>
      <c r="B1750" s="2">
        <f>IFERROR(__xludf.DUMMYFUNCTION("""COMPUTED_VALUE"""),370.35)</f>
        <v>370.35</v>
      </c>
    </row>
    <row r="1751">
      <c r="A1751" s="3">
        <f>IFERROR(__xludf.DUMMYFUNCTION("""COMPUTED_VALUE"""),41425.666666666664)</f>
        <v>41425.66667</v>
      </c>
      <c r="B1751" s="2">
        <f>IFERROR(__xludf.DUMMYFUNCTION("""COMPUTED_VALUE"""),367.13)</f>
        <v>367.13</v>
      </c>
    </row>
    <row r="1752">
      <c r="A1752" s="3">
        <f>IFERROR(__xludf.DUMMYFUNCTION("""COMPUTED_VALUE"""),41428.666666666664)</f>
        <v>41428.66667</v>
      </c>
      <c r="B1752" s="2">
        <f>IFERROR(__xludf.DUMMYFUNCTION("""COMPUTED_VALUE"""),366.09)</f>
        <v>366.09</v>
      </c>
    </row>
    <row r="1753">
      <c r="A1753" s="3">
        <f>IFERROR(__xludf.DUMMYFUNCTION("""COMPUTED_VALUE"""),41429.666666666664)</f>
        <v>41429.66667</v>
      </c>
      <c r="B1753" s="2">
        <f>IFERROR(__xludf.DUMMYFUNCTION("""COMPUTED_VALUE"""),362.38)</f>
        <v>362.38</v>
      </c>
    </row>
    <row r="1754">
      <c r="A1754" s="3">
        <f>IFERROR(__xludf.DUMMYFUNCTION("""COMPUTED_VALUE"""),41430.666666666664)</f>
        <v>41430.66667</v>
      </c>
      <c r="B1754" s="2">
        <f>IFERROR(__xludf.DUMMYFUNCTION("""COMPUTED_VALUE"""),359.49)</f>
        <v>359.49</v>
      </c>
    </row>
    <row r="1755">
      <c r="A1755" s="3">
        <f>IFERROR(__xludf.DUMMYFUNCTION("""COMPUTED_VALUE"""),41431.666666666664)</f>
        <v>41431.66667</v>
      </c>
      <c r="B1755" s="2">
        <f>IFERROR(__xludf.DUMMYFUNCTION("""COMPUTED_VALUE"""),367.74)</f>
        <v>367.74</v>
      </c>
    </row>
    <row r="1756">
      <c r="A1756" s="3">
        <f>IFERROR(__xludf.DUMMYFUNCTION("""COMPUTED_VALUE"""),41432.666666666664)</f>
        <v>41432.66667</v>
      </c>
      <c r="B1756" s="2">
        <f>IFERROR(__xludf.DUMMYFUNCTION("""COMPUTED_VALUE"""),371.34)</f>
        <v>371.34</v>
      </c>
    </row>
    <row r="1757">
      <c r="A1757" s="3">
        <f>IFERROR(__xludf.DUMMYFUNCTION("""COMPUTED_VALUE"""),41435.666666666664)</f>
        <v>41435.66667</v>
      </c>
      <c r="B1757" s="2">
        <f>IFERROR(__xludf.DUMMYFUNCTION("""COMPUTED_VALUE"""),371.88)</f>
        <v>371.88</v>
      </c>
    </row>
    <row r="1758">
      <c r="A1758" s="3">
        <f>IFERROR(__xludf.DUMMYFUNCTION("""COMPUTED_VALUE"""),41436.666666666664)</f>
        <v>41436.66667</v>
      </c>
      <c r="B1758" s="2">
        <f>IFERROR(__xludf.DUMMYFUNCTION("""COMPUTED_VALUE"""),368.34)</f>
        <v>368.34</v>
      </c>
    </row>
    <row r="1759">
      <c r="A1759" s="3">
        <f>IFERROR(__xludf.DUMMYFUNCTION("""COMPUTED_VALUE"""),41437.666666666664)</f>
        <v>41437.66667</v>
      </c>
      <c r="B1759" s="2">
        <f>IFERROR(__xludf.DUMMYFUNCTION("""COMPUTED_VALUE"""),365.8)</f>
        <v>365.8</v>
      </c>
    </row>
    <row r="1760">
      <c r="A1760" s="3">
        <f>IFERROR(__xludf.DUMMYFUNCTION("""COMPUTED_VALUE"""),41438.666666666664)</f>
        <v>41438.66667</v>
      </c>
      <c r="B1760" s="2">
        <f>IFERROR(__xludf.DUMMYFUNCTION("""COMPUTED_VALUE"""),373.57)</f>
        <v>373.57</v>
      </c>
    </row>
    <row r="1761">
      <c r="A1761" s="3">
        <f>IFERROR(__xludf.DUMMYFUNCTION("""COMPUTED_VALUE"""),41439.666666666664)</f>
        <v>41439.66667</v>
      </c>
      <c r="B1761" s="2">
        <f>IFERROR(__xludf.DUMMYFUNCTION("""COMPUTED_VALUE"""),370.85)</f>
        <v>370.85</v>
      </c>
    </row>
    <row r="1762">
      <c r="A1762" s="3">
        <f>IFERROR(__xludf.DUMMYFUNCTION("""COMPUTED_VALUE"""),41442.666666666664)</f>
        <v>41442.66667</v>
      </c>
      <c r="B1762" s="2">
        <f>IFERROR(__xludf.DUMMYFUNCTION("""COMPUTED_VALUE"""),370.32)</f>
        <v>370.32</v>
      </c>
    </row>
    <row r="1763">
      <c r="A1763" s="3">
        <f>IFERROR(__xludf.DUMMYFUNCTION("""COMPUTED_VALUE"""),41443.666666666664)</f>
        <v>41443.66667</v>
      </c>
      <c r="B1763" s="2">
        <f>IFERROR(__xludf.DUMMYFUNCTION("""COMPUTED_VALUE"""),373.36)</f>
        <v>373.36</v>
      </c>
    </row>
    <row r="1764">
      <c r="A1764" s="3">
        <f>IFERROR(__xludf.DUMMYFUNCTION("""COMPUTED_VALUE"""),41444.666666666664)</f>
        <v>41444.66667</v>
      </c>
      <c r="B1764" s="2">
        <f>IFERROR(__xludf.DUMMYFUNCTION("""COMPUTED_VALUE"""),368.16)</f>
        <v>368.16</v>
      </c>
    </row>
    <row r="1765">
      <c r="A1765" s="3">
        <f>IFERROR(__xludf.DUMMYFUNCTION("""COMPUTED_VALUE"""),41445.666666666664)</f>
        <v>41445.66667</v>
      </c>
      <c r="B1765" s="2">
        <f>IFERROR(__xludf.DUMMYFUNCTION("""COMPUTED_VALUE"""),362.86)</f>
        <v>362.86</v>
      </c>
    </row>
    <row r="1766">
      <c r="A1766" s="3">
        <f>IFERROR(__xludf.DUMMYFUNCTION("""COMPUTED_VALUE"""),41446.666666666664)</f>
        <v>41446.66667</v>
      </c>
      <c r="B1766" s="2">
        <f>IFERROR(__xludf.DUMMYFUNCTION("""COMPUTED_VALUE"""),363.4)</f>
        <v>363.4</v>
      </c>
    </row>
    <row r="1767">
      <c r="A1767" s="3">
        <f>IFERROR(__xludf.DUMMYFUNCTION("""COMPUTED_VALUE"""),41449.666666666664)</f>
        <v>41449.66667</v>
      </c>
      <c r="B1767" s="2">
        <f>IFERROR(__xludf.DUMMYFUNCTION("""COMPUTED_VALUE"""),356.28)</f>
        <v>356.28</v>
      </c>
    </row>
    <row r="1768">
      <c r="A1768" s="3">
        <f>IFERROR(__xludf.DUMMYFUNCTION("""COMPUTED_VALUE"""),41450.666666666664)</f>
        <v>41450.66667</v>
      </c>
      <c r="B1768" s="2">
        <f>IFERROR(__xludf.DUMMYFUNCTION("""COMPUTED_VALUE"""),361.12)</f>
        <v>361.12</v>
      </c>
    </row>
    <row r="1769">
      <c r="A1769" s="3">
        <f>IFERROR(__xludf.DUMMYFUNCTION("""COMPUTED_VALUE"""),41451.666666666664)</f>
        <v>41451.66667</v>
      </c>
      <c r="B1769" s="2">
        <f>IFERROR(__xludf.DUMMYFUNCTION("""COMPUTED_VALUE"""),362.67)</f>
        <v>362.67</v>
      </c>
    </row>
    <row r="1770">
      <c r="A1770" s="3">
        <f>IFERROR(__xludf.DUMMYFUNCTION("""COMPUTED_VALUE"""),41452.666666666664)</f>
        <v>41452.66667</v>
      </c>
      <c r="B1770" s="2">
        <f>IFERROR(__xludf.DUMMYFUNCTION("""COMPUTED_VALUE"""),369.56)</f>
        <v>369.56</v>
      </c>
    </row>
    <row r="1771">
      <c r="A1771" s="3">
        <f>IFERROR(__xludf.DUMMYFUNCTION("""COMPUTED_VALUE"""),41453.666666666664)</f>
        <v>41453.66667</v>
      </c>
      <c r="B1771" s="2">
        <f>IFERROR(__xludf.DUMMYFUNCTION("""COMPUTED_VALUE"""),369.85)</f>
        <v>369.85</v>
      </c>
    </row>
    <row r="1772">
      <c r="A1772" s="3">
        <f>IFERROR(__xludf.DUMMYFUNCTION("""COMPUTED_VALUE"""),41456.666666666664)</f>
        <v>41456.66667</v>
      </c>
      <c r="B1772" s="2">
        <f>IFERROR(__xludf.DUMMYFUNCTION("""COMPUTED_VALUE"""),369.78)</f>
        <v>369.78</v>
      </c>
    </row>
    <row r="1773">
      <c r="A1773" s="3">
        <f>IFERROR(__xludf.DUMMYFUNCTION("""COMPUTED_VALUE"""),41457.666666666664)</f>
        <v>41457.66667</v>
      </c>
      <c r="B1773" s="2">
        <f>IFERROR(__xludf.DUMMYFUNCTION("""COMPUTED_VALUE"""),368.74)</f>
        <v>368.74</v>
      </c>
    </row>
    <row r="1774">
      <c r="A1774" s="3">
        <f>IFERROR(__xludf.DUMMYFUNCTION("""COMPUTED_VALUE"""),41458.666666666664)</f>
        <v>41458.66667</v>
      </c>
      <c r="B1774" s="2">
        <f>IFERROR(__xludf.DUMMYFUNCTION("""COMPUTED_VALUE"""),370.13)</f>
        <v>370.13</v>
      </c>
    </row>
    <row r="1775">
      <c r="A1775" s="3">
        <f>IFERROR(__xludf.DUMMYFUNCTION("""COMPUTED_VALUE"""),41460.666666666664)</f>
        <v>41460.66667</v>
      </c>
      <c r="B1775" s="2">
        <f>IFERROR(__xludf.DUMMYFUNCTION("""COMPUTED_VALUE"""),374.06)</f>
        <v>374.06</v>
      </c>
    </row>
    <row r="1776">
      <c r="A1776" s="3">
        <f>IFERROR(__xludf.DUMMYFUNCTION("""COMPUTED_VALUE"""),41463.666666666664)</f>
        <v>41463.66667</v>
      </c>
      <c r="B1776" s="2">
        <f>IFERROR(__xludf.DUMMYFUNCTION("""COMPUTED_VALUE"""),373.71)</f>
        <v>373.71</v>
      </c>
    </row>
    <row r="1777">
      <c r="A1777" s="3">
        <f>IFERROR(__xludf.DUMMYFUNCTION("""COMPUTED_VALUE"""),41464.666666666664)</f>
        <v>41464.66667</v>
      </c>
      <c r="B1777" s="2">
        <f>IFERROR(__xludf.DUMMYFUNCTION("""COMPUTED_VALUE"""),373.16)</f>
        <v>373.16</v>
      </c>
    </row>
    <row r="1778">
      <c r="A1778" s="3">
        <f>IFERROR(__xludf.DUMMYFUNCTION("""COMPUTED_VALUE"""),41465.666666666664)</f>
        <v>41465.66667</v>
      </c>
      <c r="B1778" s="2">
        <f>IFERROR(__xludf.DUMMYFUNCTION("""COMPUTED_VALUE"""),376.15)</f>
        <v>376.15</v>
      </c>
    </row>
    <row r="1779">
      <c r="A1779" s="3">
        <f>IFERROR(__xludf.DUMMYFUNCTION("""COMPUTED_VALUE"""),41466.666666666664)</f>
        <v>41466.66667</v>
      </c>
      <c r="B1779" s="2">
        <f>IFERROR(__xludf.DUMMYFUNCTION("""COMPUTED_VALUE"""),383.89)</f>
        <v>383.89</v>
      </c>
    </row>
    <row r="1780">
      <c r="A1780" s="3">
        <f>IFERROR(__xludf.DUMMYFUNCTION("""COMPUTED_VALUE"""),41467.666666666664)</f>
        <v>41467.66667</v>
      </c>
      <c r="B1780" s="2">
        <f>IFERROR(__xludf.DUMMYFUNCTION("""COMPUTED_VALUE"""),386.92)</f>
        <v>386.92</v>
      </c>
    </row>
    <row r="1781">
      <c r="A1781" s="3">
        <f>IFERROR(__xludf.DUMMYFUNCTION("""COMPUTED_VALUE"""),41470.666666666664)</f>
        <v>41470.66667</v>
      </c>
      <c r="B1781" s="2">
        <f>IFERROR(__xludf.DUMMYFUNCTION("""COMPUTED_VALUE"""),390.37)</f>
        <v>390.37</v>
      </c>
    </row>
    <row r="1782">
      <c r="A1782" s="3">
        <f>IFERROR(__xludf.DUMMYFUNCTION("""COMPUTED_VALUE"""),41471.666666666664)</f>
        <v>41471.66667</v>
      </c>
      <c r="B1782" s="2">
        <f>IFERROR(__xludf.DUMMYFUNCTION("""COMPUTED_VALUE"""),389.06)</f>
        <v>389.06</v>
      </c>
    </row>
    <row r="1783">
      <c r="A1783" s="3">
        <f>IFERROR(__xludf.DUMMYFUNCTION("""COMPUTED_VALUE"""),41472.666666666664)</f>
        <v>41472.66667</v>
      </c>
      <c r="B1783" s="2">
        <f>IFERROR(__xludf.DUMMYFUNCTION("""COMPUTED_VALUE"""),391.55)</f>
        <v>391.55</v>
      </c>
    </row>
    <row r="1784">
      <c r="A1784" s="3">
        <f>IFERROR(__xludf.DUMMYFUNCTION("""COMPUTED_VALUE"""),41473.666666666664)</f>
        <v>41473.66667</v>
      </c>
      <c r="B1784" s="2">
        <f>IFERROR(__xludf.DUMMYFUNCTION("""COMPUTED_VALUE"""),393.13)</f>
        <v>393.13</v>
      </c>
    </row>
    <row r="1785">
      <c r="A1785" s="3">
        <f>IFERROR(__xludf.DUMMYFUNCTION("""COMPUTED_VALUE"""),41474.666666666664)</f>
        <v>41474.66667</v>
      </c>
      <c r="B1785" s="2">
        <f>IFERROR(__xludf.DUMMYFUNCTION("""COMPUTED_VALUE"""),393.6)</f>
        <v>393.6</v>
      </c>
    </row>
    <row r="1786">
      <c r="A1786" s="3">
        <f>IFERROR(__xludf.DUMMYFUNCTION("""COMPUTED_VALUE"""),41477.666666666664)</f>
        <v>41477.66667</v>
      </c>
      <c r="B1786" s="2">
        <f>IFERROR(__xludf.DUMMYFUNCTION("""COMPUTED_VALUE"""),395.03)</f>
        <v>395.03</v>
      </c>
    </row>
    <row r="1787">
      <c r="A1787" s="3">
        <f>IFERROR(__xludf.DUMMYFUNCTION("""COMPUTED_VALUE"""),41478.666666666664)</f>
        <v>41478.66667</v>
      </c>
      <c r="B1787" s="2">
        <f>IFERROR(__xludf.DUMMYFUNCTION("""COMPUTED_VALUE"""),393.14)</f>
        <v>393.14</v>
      </c>
    </row>
    <row r="1788">
      <c r="A1788" s="3">
        <f>IFERROR(__xludf.DUMMYFUNCTION("""COMPUTED_VALUE"""),41479.666666666664)</f>
        <v>41479.66667</v>
      </c>
      <c r="B1788" s="2">
        <f>IFERROR(__xludf.DUMMYFUNCTION("""COMPUTED_VALUE"""),389.75)</f>
        <v>389.75</v>
      </c>
    </row>
    <row r="1789">
      <c r="A1789" s="3">
        <f>IFERROR(__xludf.DUMMYFUNCTION("""COMPUTED_VALUE"""),41480.666666666664)</f>
        <v>41480.66667</v>
      </c>
      <c r="B1789" s="2">
        <f>IFERROR(__xludf.DUMMYFUNCTION("""COMPUTED_VALUE"""),392.08)</f>
        <v>392.08</v>
      </c>
    </row>
    <row r="1790">
      <c r="A1790" s="3">
        <f>IFERROR(__xludf.DUMMYFUNCTION("""COMPUTED_VALUE"""),41481.666666666664)</f>
        <v>41481.66667</v>
      </c>
      <c r="B1790" s="2">
        <f>IFERROR(__xludf.DUMMYFUNCTION("""COMPUTED_VALUE"""),388.34)</f>
        <v>388.34</v>
      </c>
    </row>
    <row r="1791">
      <c r="A1791" s="3">
        <f>IFERROR(__xludf.DUMMYFUNCTION("""COMPUTED_VALUE"""),41484.666666666664)</f>
        <v>41484.66667</v>
      </c>
      <c r="B1791" s="2">
        <f>IFERROR(__xludf.DUMMYFUNCTION("""COMPUTED_VALUE"""),386.8)</f>
        <v>386.8</v>
      </c>
    </row>
    <row r="1792">
      <c r="A1792" s="3">
        <f>IFERROR(__xludf.DUMMYFUNCTION("""COMPUTED_VALUE"""),41485.666666666664)</f>
        <v>41485.66667</v>
      </c>
      <c r="B1792" s="2">
        <f>IFERROR(__xludf.DUMMYFUNCTION("""COMPUTED_VALUE"""),389.26)</f>
        <v>389.26</v>
      </c>
    </row>
    <row r="1793">
      <c r="A1793" s="3">
        <f>IFERROR(__xludf.DUMMYFUNCTION("""COMPUTED_VALUE"""),41486.666666666664)</f>
        <v>41486.66667</v>
      </c>
      <c r="B1793" s="2">
        <f>IFERROR(__xludf.DUMMYFUNCTION("""COMPUTED_VALUE"""),387.43)</f>
        <v>387.43</v>
      </c>
    </row>
    <row r="1794">
      <c r="A1794" s="3">
        <f>IFERROR(__xludf.DUMMYFUNCTION("""COMPUTED_VALUE"""),41487.666666666664)</f>
        <v>41487.66667</v>
      </c>
      <c r="B1794" s="2">
        <f>IFERROR(__xludf.DUMMYFUNCTION("""COMPUTED_VALUE"""),392.03)</f>
        <v>392.03</v>
      </c>
    </row>
    <row r="1795">
      <c r="A1795" s="3">
        <f>IFERROR(__xludf.DUMMYFUNCTION("""COMPUTED_VALUE"""),41488.666666666664)</f>
        <v>41488.66667</v>
      </c>
      <c r="B1795" s="2">
        <f>IFERROR(__xludf.DUMMYFUNCTION("""COMPUTED_VALUE"""),392.95)</f>
        <v>392.95</v>
      </c>
    </row>
    <row r="1796">
      <c r="A1796" s="3">
        <f>IFERROR(__xludf.DUMMYFUNCTION("""COMPUTED_VALUE"""),41491.666666666664)</f>
        <v>41491.66667</v>
      </c>
      <c r="B1796" s="2">
        <f>IFERROR(__xludf.DUMMYFUNCTION("""COMPUTED_VALUE"""),395.08)</f>
        <v>395.08</v>
      </c>
    </row>
    <row r="1797">
      <c r="A1797" s="3">
        <f>IFERROR(__xludf.DUMMYFUNCTION("""COMPUTED_VALUE"""),41492.666666666664)</f>
        <v>41492.66667</v>
      </c>
      <c r="B1797" s="2">
        <f>IFERROR(__xludf.DUMMYFUNCTION("""COMPUTED_VALUE"""),391.41)</f>
        <v>391.41</v>
      </c>
    </row>
    <row r="1798">
      <c r="A1798" s="3">
        <f>IFERROR(__xludf.DUMMYFUNCTION("""COMPUTED_VALUE"""),41493.666666666664)</f>
        <v>41493.66667</v>
      </c>
      <c r="B1798" s="2">
        <f>IFERROR(__xludf.DUMMYFUNCTION("""COMPUTED_VALUE"""),392.89)</f>
        <v>392.89</v>
      </c>
    </row>
    <row r="1799">
      <c r="A1799" s="3">
        <f>IFERROR(__xludf.DUMMYFUNCTION("""COMPUTED_VALUE"""),41494.666666666664)</f>
        <v>41494.66667</v>
      </c>
      <c r="B1799" s="2">
        <f>IFERROR(__xludf.DUMMYFUNCTION("""COMPUTED_VALUE"""),395.79)</f>
        <v>395.79</v>
      </c>
    </row>
    <row r="1800">
      <c r="A1800" s="3">
        <f>IFERROR(__xludf.DUMMYFUNCTION("""COMPUTED_VALUE"""),41495.666666666664)</f>
        <v>41495.66667</v>
      </c>
      <c r="B1800" s="2">
        <f>IFERROR(__xludf.DUMMYFUNCTION("""COMPUTED_VALUE"""),394.57)</f>
        <v>394.57</v>
      </c>
    </row>
    <row r="1801">
      <c r="A1801" s="3">
        <f>IFERROR(__xludf.DUMMYFUNCTION("""COMPUTED_VALUE"""),41498.666666666664)</f>
        <v>41498.66667</v>
      </c>
      <c r="B1801" s="2">
        <f>IFERROR(__xludf.DUMMYFUNCTION("""COMPUTED_VALUE"""),396.11)</f>
        <v>396.11</v>
      </c>
    </row>
    <row r="1802">
      <c r="A1802" s="3">
        <f>IFERROR(__xludf.DUMMYFUNCTION("""COMPUTED_VALUE"""),41499.666666666664)</f>
        <v>41499.66667</v>
      </c>
      <c r="B1802" s="2">
        <f>IFERROR(__xludf.DUMMYFUNCTION("""COMPUTED_VALUE"""),397.13)</f>
        <v>397.13</v>
      </c>
    </row>
    <row r="1803">
      <c r="A1803" s="3">
        <f>IFERROR(__xludf.DUMMYFUNCTION("""COMPUTED_VALUE"""),41500.666666666664)</f>
        <v>41500.66667</v>
      </c>
      <c r="B1803" s="2">
        <f>IFERROR(__xludf.DUMMYFUNCTION("""COMPUTED_VALUE"""),396.28)</f>
        <v>396.28</v>
      </c>
    </row>
    <row r="1804">
      <c r="A1804" s="3">
        <f>IFERROR(__xludf.DUMMYFUNCTION("""COMPUTED_VALUE"""),41501.666666666664)</f>
        <v>41501.66667</v>
      </c>
      <c r="B1804" s="2">
        <f>IFERROR(__xludf.DUMMYFUNCTION("""COMPUTED_VALUE"""),388.65)</f>
        <v>388.65</v>
      </c>
    </row>
    <row r="1805">
      <c r="A1805" s="3">
        <f>IFERROR(__xludf.DUMMYFUNCTION("""COMPUTED_VALUE"""),41502.666666666664)</f>
        <v>41502.66667</v>
      </c>
      <c r="B1805" s="2">
        <f>IFERROR(__xludf.DUMMYFUNCTION("""COMPUTED_VALUE"""),387.21)</f>
        <v>387.21</v>
      </c>
    </row>
    <row r="1806">
      <c r="A1806" s="3">
        <f>IFERROR(__xludf.DUMMYFUNCTION("""COMPUTED_VALUE"""),41505.666666666664)</f>
        <v>41505.66667</v>
      </c>
      <c r="B1806" s="2">
        <f>IFERROR(__xludf.DUMMYFUNCTION("""COMPUTED_VALUE"""),383.17)</f>
        <v>383.17</v>
      </c>
    </row>
    <row r="1807">
      <c r="A1807" s="3">
        <f>IFERROR(__xludf.DUMMYFUNCTION("""COMPUTED_VALUE"""),41506.666666666664)</f>
        <v>41506.66667</v>
      </c>
      <c r="B1807" s="2">
        <f>IFERROR(__xludf.DUMMYFUNCTION("""COMPUTED_VALUE"""),385.41)</f>
        <v>385.41</v>
      </c>
    </row>
    <row r="1808">
      <c r="A1808" s="3">
        <f>IFERROR(__xludf.DUMMYFUNCTION("""COMPUTED_VALUE"""),41507.666666666664)</f>
        <v>41507.66667</v>
      </c>
      <c r="B1808" s="2">
        <f>IFERROR(__xludf.DUMMYFUNCTION("""COMPUTED_VALUE"""),381.14)</f>
        <v>381.14</v>
      </c>
    </row>
    <row r="1809">
      <c r="A1809" s="3">
        <f>IFERROR(__xludf.DUMMYFUNCTION("""COMPUTED_VALUE"""),41508.666666666664)</f>
        <v>41508.66667</v>
      </c>
      <c r="B1809" s="2">
        <f>IFERROR(__xludf.DUMMYFUNCTION("""COMPUTED_VALUE"""),384.63)</f>
        <v>384.63</v>
      </c>
    </row>
    <row r="1810">
      <c r="A1810" s="3">
        <f>IFERROR(__xludf.DUMMYFUNCTION("""COMPUTED_VALUE"""),41509.666666666664)</f>
        <v>41509.66667</v>
      </c>
      <c r="B1810" s="2">
        <f>IFERROR(__xludf.DUMMYFUNCTION("""COMPUTED_VALUE"""),386.66)</f>
        <v>386.66</v>
      </c>
    </row>
    <row r="1811">
      <c r="A1811" s="3">
        <f>IFERROR(__xludf.DUMMYFUNCTION("""COMPUTED_VALUE"""),41512.666666666664)</f>
        <v>41512.66667</v>
      </c>
      <c r="B1811" s="2">
        <f>IFERROR(__xludf.DUMMYFUNCTION("""COMPUTED_VALUE"""),384.98)</f>
        <v>384.98</v>
      </c>
    </row>
    <row r="1812">
      <c r="A1812" s="3">
        <f>IFERROR(__xludf.DUMMYFUNCTION("""COMPUTED_VALUE"""),41513.666666666664)</f>
        <v>41513.66667</v>
      </c>
      <c r="B1812" s="2">
        <f>IFERROR(__xludf.DUMMYFUNCTION("""COMPUTED_VALUE"""),376.7)</f>
        <v>376.7</v>
      </c>
    </row>
    <row r="1813">
      <c r="A1813" s="3">
        <f>IFERROR(__xludf.DUMMYFUNCTION("""COMPUTED_VALUE"""),41514.666666666664)</f>
        <v>41514.66667</v>
      </c>
      <c r="B1813" s="2">
        <f>IFERROR(__xludf.DUMMYFUNCTION("""COMPUTED_VALUE"""),376.94)</f>
        <v>376.94</v>
      </c>
    </row>
    <row r="1814">
      <c r="A1814" s="3">
        <f>IFERROR(__xludf.DUMMYFUNCTION("""COMPUTED_VALUE"""),41515.666666666664)</f>
        <v>41515.66667</v>
      </c>
      <c r="B1814" s="2">
        <f>IFERROR(__xludf.DUMMYFUNCTION("""COMPUTED_VALUE"""),379.33)</f>
        <v>379.33</v>
      </c>
    </row>
    <row r="1815">
      <c r="A1815" s="3">
        <f>IFERROR(__xludf.DUMMYFUNCTION("""COMPUTED_VALUE"""),41516.666666666664)</f>
        <v>41516.66667</v>
      </c>
      <c r="B1815" s="2">
        <f>IFERROR(__xludf.DUMMYFUNCTION("""COMPUTED_VALUE"""),374.97)</f>
        <v>374.97</v>
      </c>
    </row>
    <row r="1816">
      <c r="A1816" s="3">
        <f>IFERROR(__xludf.DUMMYFUNCTION("""COMPUTED_VALUE"""),41520.666666666664)</f>
        <v>41520.66667</v>
      </c>
      <c r="B1816" s="2">
        <f>IFERROR(__xludf.DUMMYFUNCTION("""COMPUTED_VALUE"""),378.05)</f>
        <v>378.05</v>
      </c>
    </row>
    <row r="1817">
      <c r="A1817" s="3">
        <f>IFERROR(__xludf.DUMMYFUNCTION("""COMPUTED_VALUE"""),41521.666666666664)</f>
        <v>41521.66667</v>
      </c>
      <c r="B1817" s="2">
        <f>IFERROR(__xludf.DUMMYFUNCTION("""COMPUTED_VALUE"""),386.07)</f>
        <v>386.07</v>
      </c>
    </row>
    <row r="1818">
      <c r="A1818" s="3">
        <f>IFERROR(__xludf.DUMMYFUNCTION("""COMPUTED_VALUE"""),41522.666666666664)</f>
        <v>41522.66667</v>
      </c>
      <c r="B1818" s="2">
        <f>IFERROR(__xludf.DUMMYFUNCTION("""COMPUTED_VALUE"""),387.05)</f>
        <v>387.05</v>
      </c>
    </row>
    <row r="1819">
      <c r="A1819" s="3">
        <f>IFERROR(__xludf.DUMMYFUNCTION("""COMPUTED_VALUE"""),41523.666666666664)</f>
        <v>41523.66667</v>
      </c>
      <c r="B1819" s="2">
        <f>IFERROR(__xludf.DUMMYFUNCTION("""COMPUTED_VALUE"""),387.1)</f>
        <v>387.1</v>
      </c>
    </row>
    <row r="1820">
      <c r="A1820" s="3">
        <f>IFERROR(__xludf.DUMMYFUNCTION("""COMPUTED_VALUE"""),41526.666666666664)</f>
        <v>41526.66667</v>
      </c>
      <c r="B1820" s="2">
        <f>IFERROR(__xludf.DUMMYFUNCTION("""COMPUTED_VALUE"""),392.5)</f>
        <v>392.5</v>
      </c>
    </row>
    <row r="1821">
      <c r="A1821" s="3">
        <f>IFERROR(__xludf.DUMMYFUNCTION("""COMPUTED_VALUE"""),41527.666666666664)</f>
        <v>41527.66667</v>
      </c>
      <c r="B1821" s="2">
        <f>IFERROR(__xludf.DUMMYFUNCTION("""COMPUTED_VALUE"""),396.58)</f>
        <v>396.58</v>
      </c>
    </row>
    <row r="1822">
      <c r="A1822" s="3">
        <f>IFERROR(__xludf.DUMMYFUNCTION("""COMPUTED_VALUE"""),41528.666666666664)</f>
        <v>41528.66667</v>
      </c>
      <c r="B1822" s="2">
        <f>IFERROR(__xludf.DUMMYFUNCTION("""COMPUTED_VALUE"""),398.93)</f>
        <v>398.93</v>
      </c>
    </row>
    <row r="1823">
      <c r="A1823" s="3">
        <f>IFERROR(__xludf.DUMMYFUNCTION("""COMPUTED_VALUE"""),41529.666666666664)</f>
        <v>41529.66667</v>
      </c>
      <c r="B1823" s="2">
        <f>IFERROR(__xludf.DUMMYFUNCTION("""COMPUTED_VALUE"""),397.7)</f>
        <v>397.7</v>
      </c>
    </row>
    <row r="1824">
      <c r="A1824" s="3">
        <f>IFERROR(__xludf.DUMMYFUNCTION("""COMPUTED_VALUE"""),41530.666666666664)</f>
        <v>41530.66667</v>
      </c>
      <c r="B1824" s="2">
        <f>IFERROR(__xludf.DUMMYFUNCTION("""COMPUTED_VALUE"""),398.2)</f>
        <v>398.2</v>
      </c>
    </row>
    <row r="1825">
      <c r="A1825" s="3">
        <f>IFERROR(__xludf.DUMMYFUNCTION("""COMPUTED_VALUE"""),41533.666666666664)</f>
        <v>41533.66667</v>
      </c>
      <c r="B1825" s="2">
        <f>IFERROR(__xludf.DUMMYFUNCTION("""COMPUTED_VALUE"""),396.88)</f>
        <v>396.88</v>
      </c>
    </row>
    <row r="1826">
      <c r="A1826" s="3">
        <f>IFERROR(__xludf.DUMMYFUNCTION("""COMPUTED_VALUE"""),41534.666666666664)</f>
        <v>41534.66667</v>
      </c>
      <c r="B1826" s="2">
        <f>IFERROR(__xludf.DUMMYFUNCTION("""COMPUTED_VALUE"""),400.65)</f>
        <v>400.65</v>
      </c>
    </row>
    <row r="1827">
      <c r="A1827" s="3">
        <f>IFERROR(__xludf.DUMMYFUNCTION("""COMPUTED_VALUE"""),41535.666666666664)</f>
        <v>41535.66667</v>
      </c>
      <c r="B1827" s="2">
        <f>IFERROR(__xludf.DUMMYFUNCTION("""COMPUTED_VALUE"""),404.36)</f>
        <v>404.36</v>
      </c>
    </row>
    <row r="1828">
      <c r="A1828" s="3">
        <f>IFERROR(__xludf.DUMMYFUNCTION("""COMPUTED_VALUE"""),41536.666666666664)</f>
        <v>41536.66667</v>
      </c>
      <c r="B1828" s="2">
        <f>IFERROR(__xludf.DUMMYFUNCTION("""COMPUTED_VALUE"""),404.14)</f>
        <v>404.14</v>
      </c>
    </row>
    <row r="1829">
      <c r="A1829" s="3">
        <f>IFERROR(__xludf.DUMMYFUNCTION("""COMPUTED_VALUE"""),41537.666666666664)</f>
        <v>41537.66667</v>
      </c>
      <c r="B1829" s="2">
        <f>IFERROR(__xludf.DUMMYFUNCTION("""COMPUTED_VALUE"""),401.03)</f>
        <v>401.03</v>
      </c>
    </row>
    <row r="1830">
      <c r="A1830" s="3">
        <f>IFERROR(__xludf.DUMMYFUNCTION("""COMPUTED_VALUE"""),41540.666666666664)</f>
        <v>41540.66667</v>
      </c>
      <c r="B1830" s="2">
        <f>IFERROR(__xludf.DUMMYFUNCTION("""COMPUTED_VALUE"""),398.92)</f>
        <v>398.92</v>
      </c>
    </row>
    <row r="1831">
      <c r="A1831" s="3">
        <f>IFERROR(__xludf.DUMMYFUNCTION("""COMPUTED_VALUE"""),41541.666666666664)</f>
        <v>41541.66667</v>
      </c>
      <c r="B1831" s="2">
        <f>IFERROR(__xludf.DUMMYFUNCTION("""COMPUTED_VALUE"""),398.73)</f>
        <v>398.73</v>
      </c>
    </row>
    <row r="1832">
      <c r="A1832" s="3">
        <f>IFERROR(__xludf.DUMMYFUNCTION("""COMPUTED_VALUE"""),41542.666666666664)</f>
        <v>41542.66667</v>
      </c>
      <c r="B1832" s="2">
        <f>IFERROR(__xludf.DUMMYFUNCTION("""COMPUTED_VALUE"""),399.4)</f>
        <v>399.4</v>
      </c>
    </row>
    <row r="1833">
      <c r="A1833" s="3">
        <f>IFERROR(__xludf.DUMMYFUNCTION("""COMPUTED_VALUE"""),41543.666666666664)</f>
        <v>41543.66667</v>
      </c>
      <c r="B1833" s="2">
        <f>IFERROR(__xludf.DUMMYFUNCTION("""COMPUTED_VALUE"""),399.79)</f>
        <v>399.79</v>
      </c>
    </row>
    <row r="1834">
      <c r="A1834" s="3">
        <f>IFERROR(__xludf.DUMMYFUNCTION("""COMPUTED_VALUE"""),41544.666666666664)</f>
        <v>41544.66667</v>
      </c>
      <c r="B1834" s="2">
        <f>IFERROR(__xludf.DUMMYFUNCTION("""COMPUTED_VALUE"""),396.76)</f>
        <v>396.76</v>
      </c>
    </row>
    <row r="1835">
      <c r="A1835" s="3">
        <f>IFERROR(__xludf.DUMMYFUNCTION("""COMPUTED_VALUE"""),41547.666666666664)</f>
        <v>41547.66667</v>
      </c>
      <c r="B1835" s="2">
        <f>IFERROR(__xludf.DUMMYFUNCTION("""COMPUTED_VALUE"""),395.72)</f>
        <v>395.72</v>
      </c>
    </row>
    <row r="1836">
      <c r="A1836" s="3">
        <f>IFERROR(__xludf.DUMMYFUNCTION("""COMPUTED_VALUE"""),41548.666666666664)</f>
        <v>41548.66667</v>
      </c>
      <c r="B1836" s="2">
        <f>IFERROR(__xludf.DUMMYFUNCTION("""COMPUTED_VALUE"""),400.17)</f>
        <v>400.17</v>
      </c>
    </row>
    <row r="1837">
      <c r="A1837" s="3">
        <f>IFERROR(__xludf.DUMMYFUNCTION("""COMPUTED_VALUE"""),41549.666666666664)</f>
        <v>41549.66667</v>
      </c>
      <c r="B1837" s="2">
        <f>IFERROR(__xludf.DUMMYFUNCTION("""COMPUTED_VALUE"""),401.57)</f>
        <v>401.57</v>
      </c>
    </row>
    <row r="1838">
      <c r="A1838" s="3">
        <f>IFERROR(__xludf.DUMMYFUNCTION("""COMPUTED_VALUE"""),41550.666666666664)</f>
        <v>41550.66667</v>
      </c>
      <c r="B1838" s="2">
        <f>IFERROR(__xludf.DUMMYFUNCTION("""COMPUTED_VALUE"""),399.07)</f>
        <v>399.07</v>
      </c>
    </row>
    <row r="1839">
      <c r="A1839" s="3">
        <f>IFERROR(__xludf.DUMMYFUNCTION("""COMPUTED_VALUE"""),41551.666666666664)</f>
        <v>41551.66667</v>
      </c>
      <c r="B1839" s="2">
        <f>IFERROR(__xludf.DUMMYFUNCTION("""COMPUTED_VALUE"""),405.8)</f>
        <v>405.8</v>
      </c>
    </row>
    <row r="1840">
      <c r="A1840" s="3">
        <f>IFERROR(__xludf.DUMMYFUNCTION("""COMPUTED_VALUE"""),41554.666666666664)</f>
        <v>41554.66667</v>
      </c>
      <c r="B1840" s="2">
        <f>IFERROR(__xludf.DUMMYFUNCTION("""COMPUTED_VALUE"""),403.18)</f>
        <v>403.18</v>
      </c>
    </row>
    <row r="1841">
      <c r="A1841" s="3">
        <f>IFERROR(__xludf.DUMMYFUNCTION("""COMPUTED_VALUE"""),41555.666666666664)</f>
        <v>41555.66667</v>
      </c>
      <c r="B1841" s="2">
        <f>IFERROR(__xludf.DUMMYFUNCTION("""COMPUTED_VALUE"""),394.57)</f>
        <v>394.57</v>
      </c>
    </row>
    <row r="1842">
      <c r="A1842" s="3">
        <f>IFERROR(__xludf.DUMMYFUNCTION("""COMPUTED_VALUE"""),41556.666666666664)</f>
        <v>41556.66667</v>
      </c>
      <c r="B1842" s="2">
        <f>IFERROR(__xludf.DUMMYFUNCTION("""COMPUTED_VALUE"""),391.77)</f>
        <v>391.77</v>
      </c>
    </row>
    <row r="1843">
      <c r="A1843" s="3">
        <f>IFERROR(__xludf.DUMMYFUNCTION("""COMPUTED_VALUE"""),41557.666666666664)</f>
        <v>41557.66667</v>
      </c>
      <c r="B1843" s="2">
        <f>IFERROR(__xludf.DUMMYFUNCTION("""COMPUTED_VALUE"""),399.7)</f>
        <v>399.7</v>
      </c>
    </row>
    <row r="1844">
      <c r="A1844" s="3">
        <f>IFERROR(__xludf.DUMMYFUNCTION("""COMPUTED_VALUE"""),41558.666666666664)</f>
        <v>41558.66667</v>
      </c>
      <c r="B1844" s="2">
        <f>IFERROR(__xludf.DUMMYFUNCTION("""COMPUTED_VALUE"""),404.05)</f>
        <v>404.05</v>
      </c>
    </row>
    <row r="1845">
      <c r="A1845" s="3">
        <f>IFERROR(__xludf.DUMMYFUNCTION("""COMPUTED_VALUE"""),41561.666666666664)</f>
        <v>41561.66667</v>
      </c>
      <c r="B1845" s="2">
        <f>IFERROR(__xludf.DUMMYFUNCTION("""COMPUTED_VALUE"""),405.83)</f>
        <v>405.83</v>
      </c>
    </row>
    <row r="1846">
      <c r="A1846" s="3">
        <f>IFERROR(__xludf.DUMMYFUNCTION("""COMPUTED_VALUE"""),41562.666666666664)</f>
        <v>41562.66667</v>
      </c>
      <c r="B1846" s="2">
        <f>IFERROR(__xludf.DUMMYFUNCTION("""COMPUTED_VALUE"""),401.15)</f>
        <v>401.15</v>
      </c>
    </row>
    <row r="1847">
      <c r="A1847" s="3">
        <f>IFERROR(__xludf.DUMMYFUNCTION("""COMPUTED_VALUE"""),41563.666666666664)</f>
        <v>41563.66667</v>
      </c>
      <c r="B1847" s="2">
        <f>IFERROR(__xludf.DUMMYFUNCTION("""COMPUTED_VALUE"""),405.52)</f>
        <v>405.52</v>
      </c>
    </row>
    <row r="1848">
      <c r="A1848" s="3">
        <f>IFERROR(__xludf.DUMMYFUNCTION("""COMPUTED_VALUE"""),41564.666666666664)</f>
        <v>41564.66667</v>
      </c>
      <c r="B1848" s="2">
        <f>IFERROR(__xludf.DUMMYFUNCTION("""COMPUTED_VALUE"""),408.17)</f>
        <v>408.17</v>
      </c>
    </row>
    <row r="1849">
      <c r="A1849" s="3">
        <f>IFERROR(__xludf.DUMMYFUNCTION("""COMPUTED_VALUE"""),41565.666666666664)</f>
        <v>41565.66667</v>
      </c>
      <c r="B1849" s="2">
        <f>IFERROR(__xludf.DUMMYFUNCTION("""COMPUTED_VALUE"""),413.15)</f>
        <v>413.15</v>
      </c>
    </row>
    <row r="1850">
      <c r="A1850" s="3">
        <f>IFERROR(__xludf.DUMMYFUNCTION("""COMPUTED_VALUE"""),41568.666666666664)</f>
        <v>41568.66667</v>
      </c>
      <c r="B1850" s="2">
        <f>IFERROR(__xludf.DUMMYFUNCTION("""COMPUTED_VALUE"""),413.54)</f>
        <v>413.54</v>
      </c>
    </row>
    <row r="1851">
      <c r="A1851" s="3">
        <f>IFERROR(__xludf.DUMMYFUNCTION("""COMPUTED_VALUE"""),41569.666666666664)</f>
        <v>41569.66667</v>
      </c>
      <c r="B1851" s="2">
        <f>IFERROR(__xludf.DUMMYFUNCTION("""COMPUTED_VALUE"""),412.78)</f>
        <v>412.78</v>
      </c>
    </row>
    <row r="1852">
      <c r="A1852" s="3">
        <f>IFERROR(__xludf.DUMMYFUNCTION("""COMPUTED_VALUE"""),41570.666666666664)</f>
        <v>41570.66667</v>
      </c>
      <c r="B1852" s="2">
        <f>IFERROR(__xludf.DUMMYFUNCTION("""COMPUTED_VALUE"""),408.54)</f>
        <v>408.54</v>
      </c>
    </row>
    <row r="1853">
      <c r="A1853" s="3">
        <f>IFERROR(__xludf.DUMMYFUNCTION("""COMPUTED_VALUE"""),41571.666666666664)</f>
        <v>41571.66667</v>
      </c>
      <c r="B1853" s="2">
        <f>IFERROR(__xludf.DUMMYFUNCTION("""COMPUTED_VALUE"""),405.82)</f>
        <v>405.82</v>
      </c>
    </row>
    <row r="1854">
      <c r="A1854" s="3">
        <f>IFERROR(__xludf.DUMMYFUNCTION("""COMPUTED_VALUE"""),41572.666666666664)</f>
        <v>41572.66667</v>
      </c>
      <c r="B1854" s="2">
        <f>IFERROR(__xludf.DUMMYFUNCTION("""COMPUTED_VALUE"""),402.91)</f>
        <v>402.91</v>
      </c>
    </row>
    <row r="1855">
      <c r="A1855" s="3">
        <f>IFERROR(__xludf.DUMMYFUNCTION("""COMPUTED_VALUE"""),41575.666666666664)</f>
        <v>41575.66667</v>
      </c>
      <c r="B1855" s="2">
        <f>IFERROR(__xludf.DUMMYFUNCTION("""COMPUTED_VALUE"""),402.29)</f>
        <v>402.29</v>
      </c>
    </row>
    <row r="1856">
      <c r="A1856" s="3">
        <f>IFERROR(__xludf.DUMMYFUNCTION("""COMPUTED_VALUE"""),41576.666666666664)</f>
        <v>41576.66667</v>
      </c>
      <c r="B1856" s="2">
        <f>IFERROR(__xludf.DUMMYFUNCTION("""COMPUTED_VALUE"""),405.67)</f>
        <v>405.67</v>
      </c>
    </row>
    <row r="1857">
      <c r="A1857" s="3">
        <f>IFERROR(__xludf.DUMMYFUNCTION("""COMPUTED_VALUE"""),41577.666666666664)</f>
        <v>41577.66667</v>
      </c>
      <c r="B1857" s="2">
        <f>IFERROR(__xludf.DUMMYFUNCTION("""COMPUTED_VALUE"""),399.98)</f>
        <v>399.98</v>
      </c>
    </row>
    <row r="1858">
      <c r="A1858" s="3">
        <f>IFERROR(__xludf.DUMMYFUNCTION("""COMPUTED_VALUE"""),41578.666666666664)</f>
        <v>41578.66667</v>
      </c>
      <c r="B1858" s="2">
        <f>IFERROR(__xludf.DUMMYFUNCTION("""COMPUTED_VALUE"""),399.33)</f>
        <v>399.33</v>
      </c>
    </row>
    <row r="1859">
      <c r="A1859" s="3">
        <f>IFERROR(__xludf.DUMMYFUNCTION("""COMPUTED_VALUE"""),41579.666666666664)</f>
        <v>41579.66667</v>
      </c>
      <c r="B1859" s="2">
        <f>IFERROR(__xludf.DUMMYFUNCTION("""COMPUTED_VALUE"""),396.22)</f>
        <v>396.22</v>
      </c>
    </row>
    <row r="1860">
      <c r="A1860" s="3">
        <f>IFERROR(__xludf.DUMMYFUNCTION("""COMPUTED_VALUE"""),41582.666666666664)</f>
        <v>41582.66667</v>
      </c>
      <c r="B1860" s="2">
        <f>IFERROR(__xludf.DUMMYFUNCTION("""COMPUTED_VALUE"""),398.64)</f>
        <v>398.64</v>
      </c>
    </row>
    <row r="1861">
      <c r="A1861" s="3">
        <f>IFERROR(__xludf.DUMMYFUNCTION("""COMPUTED_VALUE"""),41583.666666666664)</f>
        <v>41583.66667</v>
      </c>
      <c r="B1861" s="2">
        <f>IFERROR(__xludf.DUMMYFUNCTION("""COMPUTED_VALUE"""),398.56)</f>
        <v>398.56</v>
      </c>
    </row>
    <row r="1862">
      <c r="A1862" s="3">
        <f>IFERROR(__xludf.DUMMYFUNCTION("""COMPUTED_VALUE"""),41584.666666666664)</f>
        <v>41584.66667</v>
      </c>
      <c r="B1862" s="2">
        <f>IFERROR(__xludf.DUMMYFUNCTION("""COMPUTED_VALUE"""),398.47)</f>
        <v>398.47</v>
      </c>
    </row>
    <row r="1863">
      <c r="A1863" s="3">
        <f>IFERROR(__xludf.DUMMYFUNCTION("""COMPUTED_VALUE"""),41585.666666666664)</f>
        <v>41585.66667</v>
      </c>
      <c r="B1863" s="2">
        <f>IFERROR(__xludf.DUMMYFUNCTION("""COMPUTED_VALUE"""),389.62)</f>
        <v>389.62</v>
      </c>
    </row>
    <row r="1864">
      <c r="A1864" s="3">
        <f>IFERROR(__xludf.DUMMYFUNCTION("""COMPUTED_VALUE"""),41586.666666666664)</f>
        <v>41586.66667</v>
      </c>
      <c r="B1864" s="2">
        <f>IFERROR(__xludf.DUMMYFUNCTION("""COMPUTED_VALUE"""),395.97)</f>
        <v>395.97</v>
      </c>
    </row>
    <row r="1865">
      <c r="A1865" s="3">
        <f>IFERROR(__xludf.DUMMYFUNCTION("""COMPUTED_VALUE"""),41589.666666666664)</f>
        <v>41589.66667</v>
      </c>
      <c r="B1865" s="2">
        <f>IFERROR(__xludf.DUMMYFUNCTION("""COMPUTED_VALUE"""),396.07)</f>
        <v>396.07</v>
      </c>
    </row>
    <row r="1866">
      <c r="A1866" s="3">
        <f>IFERROR(__xludf.DUMMYFUNCTION("""COMPUTED_VALUE"""),41590.666666666664)</f>
        <v>41590.66667</v>
      </c>
      <c r="B1866" s="2">
        <f>IFERROR(__xludf.DUMMYFUNCTION("""COMPUTED_VALUE"""),397.13)</f>
        <v>397.13</v>
      </c>
    </row>
    <row r="1867">
      <c r="A1867" s="3">
        <f>IFERROR(__xludf.DUMMYFUNCTION("""COMPUTED_VALUE"""),41591.666666666664)</f>
        <v>41591.66667</v>
      </c>
      <c r="B1867" s="2">
        <f>IFERROR(__xludf.DUMMYFUNCTION("""COMPUTED_VALUE"""),399.64)</f>
        <v>399.64</v>
      </c>
    </row>
    <row r="1868">
      <c r="A1868" s="3">
        <f>IFERROR(__xludf.DUMMYFUNCTION("""COMPUTED_VALUE"""),41592.666666666664)</f>
        <v>41592.66667</v>
      </c>
      <c r="B1868" s="2">
        <f>IFERROR(__xludf.DUMMYFUNCTION("""COMPUTED_VALUE"""),395.58)</f>
        <v>395.58</v>
      </c>
    </row>
    <row r="1869">
      <c r="A1869" s="3">
        <f>IFERROR(__xludf.DUMMYFUNCTION("""COMPUTED_VALUE"""),41593.666666666664)</f>
        <v>41593.66667</v>
      </c>
      <c r="B1869" s="2">
        <f>IFERROR(__xludf.DUMMYFUNCTION("""COMPUTED_VALUE"""),398.94)</f>
        <v>398.94</v>
      </c>
    </row>
    <row r="1870">
      <c r="A1870" s="3">
        <f>IFERROR(__xludf.DUMMYFUNCTION("""COMPUTED_VALUE"""),41596.666666666664)</f>
        <v>41596.66667</v>
      </c>
      <c r="B1870" s="2">
        <f>IFERROR(__xludf.DUMMYFUNCTION("""COMPUTED_VALUE"""),396.09)</f>
        <v>396.09</v>
      </c>
    </row>
    <row r="1871">
      <c r="A1871" s="3">
        <f>IFERROR(__xludf.DUMMYFUNCTION("""COMPUTED_VALUE"""),41597.666666666664)</f>
        <v>41597.66667</v>
      </c>
      <c r="B1871" s="2">
        <f>IFERROR(__xludf.DUMMYFUNCTION("""COMPUTED_VALUE"""),394.52)</f>
        <v>394.52</v>
      </c>
    </row>
    <row r="1872">
      <c r="A1872" s="3">
        <f>IFERROR(__xludf.DUMMYFUNCTION("""COMPUTED_VALUE"""),41598.666666666664)</f>
        <v>41598.66667</v>
      </c>
      <c r="B1872" s="2">
        <f>IFERROR(__xludf.DUMMYFUNCTION("""COMPUTED_VALUE"""),392.14)</f>
        <v>392.14</v>
      </c>
    </row>
    <row r="1873">
      <c r="A1873" s="3">
        <f>IFERROR(__xludf.DUMMYFUNCTION("""COMPUTED_VALUE"""),41599.666666666664)</f>
        <v>41599.66667</v>
      </c>
      <c r="B1873" s="2">
        <f>IFERROR(__xludf.DUMMYFUNCTION("""COMPUTED_VALUE"""),397.57)</f>
        <v>397.57</v>
      </c>
    </row>
    <row r="1874">
      <c r="A1874" s="3">
        <f>IFERROR(__xludf.DUMMYFUNCTION("""COMPUTED_VALUE"""),41600.666666666664)</f>
        <v>41600.66667</v>
      </c>
      <c r="B1874" s="2">
        <f>IFERROR(__xludf.DUMMYFUNCTION("""COMPUTED_VALUE"""),397.58)</f>
        <v>397.58</v>
      </c>
    </row>
    <row r="1875">
      <c r="A1875" s="3">
        <f>IFERROR(__xludf.DUMMYFUNCTION("""COMPUTED_VALUE"""),41603.666666666664)</f>
        <v>41603.66667</v>
      </c>
      <c r="B1875" s="2">
        <f>IFERROR(__xludf.DUMMYFUNCTION("""COMPUTED_VALUE"""),394.85)</f>
        <v>394.85</v>
      </c>
    </row>
    <row r="1876">
      <c r="A1876" s="3">
        <f>IFERROR(__xludf.DUMMYFUNCTION("""COMPUTED_VALUE"""),41604.666666666664)</f>
        <v>41604.66667</v>
      </c>
      <c r="B1876" s="2">
        <f>IFERROR(__xludf.DUMMYFUNCTION("""COMPUTED_VALUE"""),398.09)</f>
        <v>398.09</v>
      </c>
    </row>
    <row r="1877">
      <c r="A1877" s="3">
        <f>IFERROR(__xludf.DUMMYFUNCTION("""COMPUTED_VALUE"""),41605.666666666664)</f>
        <v>41605.66667</v>
      </c>
      <c r="B1877" s="2">
        <f>IFERROR(__xludf.DUMMYFUNCTION("""COMPUTED_VALUE"""),400.13)</f>
        <v>400.13</v>
      </c>
    </row>
    <row r="1878">
      <c r="A1878" s="3">
        <f>IFERROR(__xludf.DUMMYFUNCTION("""COMPUTED_VALUE"""),41607.666666666664)</f>
        <v>41607.66667</v>
      </c>
      <c r="B1878" s="2">
        <f>IFERROR(__xludf.DUMMYFUNCTION("""COMPUTED_VALUE"""),400.85)</f>
        <v>400.85</v>
      </c>
    </row>
    <row r="1879">
      <c r="A1879" s="3">
        <f>IFERROR(__xludf.DUMMYFUNCTION("""COMPUTED_VALUE"""),41610.666666666664)</f>
        <v>41610.66667</v>
      </c>
      <c r="B1879" s="2">
        <f>IFERROR(__xludf.DUMMYFUNCTION("""COMPUTED_VALUE"""),395.75)</f>
        <v>395.75</v>
      </c>
    </row>
    <row r="1880">
      <c r="A1880" s="3">
        <f>IFERROR(__xludf.DUMMYFUNCTION("""COMPUTED_VALUE"""),41611.666666666664)</f>
        <v>41611.66667</v>
      </c>
      <c r="B1880" s="2">
        <f>IFERROR(__xludf.DUMMYFUNCTION("""COMPUTED_VALUE"""),394.91)</f>
        <v>394.91</v>
      </c>
    </row>
    <row r="1881">
      <c r="A1881" s="3">
        <f>IFERROR(__xludf.DUMMYFUNCTION("""COMPUTED_VALUE"""),41612.666666666664)</f>
        <v>41612.66667</v>
      </c>
      <c r="B1881" s="2">
        <f>IFERROR(__xludf.DUMMYFUNCTION("""COMPUTED_VALUE"""),397.73)</f>
        <v>397.73</v>
      </c>
    </row>
    <row r="1882">
      <c r="A1882" s="3">
        <f>IFERROR(__xludf.DUMMYFUNCTION("""COMPUTED_VALUE"""),41613.666666666664)</f>
        <v>41613.66667</v>
      </c>
      <c r="B1882" s="2">
        <f>IFERROR(__xludf.DUMMYFUNCTION("""COMPUTED_VALUE"""),398.2)</f>
        <v>398.2</v>
      </c>
    </row>
    <row r="1883">
      <c r="A1883" s="3">
        <f>IFERROR(__xludf.DUMMYFUNCTION("""COMPUTED_VALUE"""),41614.666666666664)</f>
        <v>41614.66667</v>
      </c>
      <c r="B1883" s="2">
        <f>IFERROR(__xludf.DUMMYFUNCTION("""COMPUTED_VALUE"""),400.48)</f>
        <v>400.48</v>
      </c>
    </row>
    <row r="1884">
      <c r="A1884" s="3">
        <f>IFERROR(__xludf.DUMMYFUNCTION("""COMPUTED_VALUE"""),41617.666666666664)</f>
        <v>41617.66667</v>
      </c>
      <c r="B1884" s="2">
        <f>IFERROR(__xludf.DUMMYFUNCTION("""COMPUTED_VALUE"""),400.77)</f>
        <v>400.77</v>
      </c>
    </row>
    <row r="1885">
      <c r="A1885" s="3">
        <f>IFERROR(__xludf.DUMMYFUNCTION("""COMPUTED_VALUE"""),41618.666666666664)</f>
        <v>41618.66667</v>
      </c>
      <c r="B1885" s="2">
        <f>IFERROR(__xludf.DUMMYFUNCTION("""COMPUTED_VALUE"""),397.04)</f>
        <v>397.04</v>
      </c>
    </row>
    <row r="1886">
      <c r="A1886" s="3">
        <f>IFERROR(__xludf.DUMMYFUNCTION("""COMPUTED_VALUE"""),41619.666666666664)</f>
        <v>41619.66667</v>
      </c>
      <c r="B1886" s="2">
        <f>IFERROR(__xludf.DUMMYFUNCTION("""COMPUTED_VALUE"""),393.09)</f>
        <v>393.09</v>
      </c>
    </row>
    <row r="1887">
      <c r="A1887" s="3">
        <f>IFERROR(__xludf.DUMMYFUNCTION("""COMPUTED_VALUE"""),41620.666666666664)</f>
        <v>41620.66667</v>
      </c>
      <c r="B1887" s="2">
        <f>IFERROR(__xludf.DUMMYFUNCTION("""COMPUTED_VALUE"""),390.23)</f>
        <v>390.23</v>
      </c>
    </row>
    <row r="1888">
      <c r="A1888" s="3">
        <f>IFERROR(__xludf.DUMMYFUNCTION("""COMPUTED_VALUE"""),41621.666666666664)</f>
        <v>41621.66667</v>
      </c>
      <c r="B1888" s="2">
        <f>IFERROR(__xludf.DUMMYFUNCTION("""COMPUTED_VALUE"""),393.21)</f>
        <v>393.21</v>
      </c>
    </row>
    <row r="1889">
      <c r="A1889" s="3">
        <f>IFERROR(__xludf.DUMMYFUNCTION("""COMPUTED_VALUE"""),41624.666666666664)</f>
        <v>41624.66667</v>
      </c>
      <c r="B1889" s="2">
        <f>IFERROR(__xludf.DUMMYFUNCTION("""COMPUTED_VALUE"""),396.37)</f>
        <v>396.37</v>
      </c>
    </row>
    <row r="1890">
      <c r="A1890" s="3">
        <f>IFERROR(__xludf.DUMMYFUNCTION("""COMPUTED_VALUE"""),41625.666666666664)</f>
        <v>41625.66667</v>
      </c>
      <c r="B1890" s="2">
        <f>IFERROR(__xludf.DUMMYFUNCTION("""COMPUTED_VALUE"""),399.7)</f>
        <v>399.7</v>
      </c>
    </row>
    <row r="1891">
      <c r="A1891" s="3">
        <f>IFERROR(__xludf.DUMMYFUNCTION("""COMPUTED_VALUE"""),41626.666666666664)</f>
        <v>41626.66667</v>
      </c>
      <c r="B1891" s="2">
        <f>IFERROR(__xludf.DUMMYFUNCTION("""COMPUTED_VALUE"""),402.62)</f>
        <v>402.62</v>
      </c>
    </row>
    <row r="1892">
      <c r="A1892" s="3">
        <f>IFERROR(__xludf.DUMMYFUNCTION("""COMPUTED_VALUE"""),41627.666666666664)</f>
        <v>41627.66667</v>
      </c>
      <c r="B1892" s="2">
        <f>IFERROR(__xludf.DUMMYFUNCTION("""COMPUTED_VALUE"""),405.03)</f>
        <v>405.03</v>
      </c>
    </row>
    <row r="1893">
      <c r="A1893" s="3">
        <f>IFERROR(__xludf.DUMMYFUNCTION("""COMPUTED_VALUE"""),41628.666666666664)</f>
        <v>41628.66667</v>
      </c>
      <c r="B1893" s="2">
        <f>IFERROR(__xludf.DUMMYFUNCTION("""COMPUTED_VALUE"""),411.58)</f>
        <v>411.58</v>
      </c>
    </row>
    <row r="1894">
      <c r="A1894" s="3">
        <f>IFERROR(__xludf.DUMMYFUNCTION("""COMPUTED_VALUE"""),41631.666666666664)</f>
        <v>41631.66667</v>
      </c>
      <c r="B1894" s="2">
        <f>IFERROR(__xludf.DUMMYFUNCTION("""COMPUTED_VALUE"""),414.97)</f>
        <v>414.97</v>
      </c>
    </row>
    <row r="1895">
      <c r="A1895" s="3">
        <f>IFERROR(__xludf.DUMMYFUNCTION("""COMPUTED_VALUE"""),41632.666666666664)</f>
        <v>41632.66667</v>
      </c>
      <c r="B1895" s="2">
        <f>IFERROR(__xludf.DUMMYFUNCTION("""COMPUTED_VALUE"""),417.18)</f>
        <v>417.18</v>
      </c>
    </row>
    <row r="1896">
      <c r="A1896" s="3">
        <f>IFERROR(__xludf.DUMMYFUNCTION("""COMPUTED_VALUE"""),41634.666666666664)</f>
        <v>41634.66667</v>
      </c>
      <c r="B1896" s="2">
        <f>IFERROR(__xludf.DUMMYFUNCTION("""COMPUTED_VALUE"""),418.32)</f>
        <v>418.32</v>
      </c>
    </row>
    <row r="1897">
      <c r="A1897" s="3">
        <f>IFERROR(__xludf.DUMMYFUNCTION("""COMPUTED_VALUE"""),41635.666666666664)</f>
        <v>41635.66667</v>
      </c>
      <c r="B1897" s="2">
        <f>IFERROR(__xludf.DUMMYFUNCTION("""COMPUTED_VALUE"""),420.36)</f>
        <v>420.36</v>
      </c>
    </row>
    <row r="1898">
      <c r="A1898" s="3">
        <f>IFERROR(__xludf.DUMMYFUNCTION("""COMPUTED_VALUE"""),41638.666666666664)</f>
        <v>41638.66667</v>
      </c>
      <c r="B1898" s="2">
        <f>IFERROR(__xludf.DUMMYFUNCTION("""COMPUTED_VALUE"""),421.81)</f>
        <v>421.81</v>
      </c>
    </row>
    <row r="1899">
      <c r="A1899" s="3">
        <f>IFERROR(__xludf.DUMMYFUNCTION("""COMPUTED_VALUE"""),41639.666666666664)</f>
        <v>41639.66667</v>
      </c>
      <c r="B1899" s="2">
        <f>IFERROR(__xludf.DUMMYFUNCTION("""COMPUTED_VALUE"""),423.3)</f>
        <v>423.3</v>
      </c>
    </row>
    <row r="1900">
      <c r="A1900" s="3">
        <f>IFERROR(__xludf.DUMMYFUNCTION("""COMPUTED_VALUE"""),41641.666666666664)</f>
        <v>41641.66667</v>
      </c>
      <c r="B1900" s="2">
        <f>IFERROR(__xludf.DUMMYFUNCTION("""COMPUTED_VALUE"""),417.32)</f>
        <v>417.32</v>
      </c>
    </row>
    <row r="1901">
      <c r="A1901" s="3">
        <f>IFERROR(__xludf.DUMMYFUNCTION("""COMPUTED_VALUE"""),41642.666666666664)</f>
        <v>41642.66667</v>
      </c>
      <c r="B1901" s="2">
        <f>IFERROR(__xludf.DUMMYFUNCTION("""COMPUTED_VALUE"""),419.16)</f>
        <v>419.16</v>
      </c>
    </row>
    <row r="1902">
      <c r="A1902" s="3">
        <f>IFERROR(__xludf.DUMMYFUNCTION("""COMPUTED_VALUE"""),41645.666666666664)</f>
        <v>41645.66667</v>
      </c>
      <c r="B1902" s="2">
        <f>IFERROR(__xludf.DUMMYFUNCTION("""COMPUTED_VALUE"""),419.3)</f>
        <v>419.3</v>
      </c>
    </row>
    <row r="1903">
      <c r="A1903" s="3">
        <f>IFERROR(__xludf.DUMMYFUNCTION("""COMPUTED_VALUE"""),41646.666666666664)</f>
        <v>41646.66667</v>
      </c>
      <c r="B1903" s="2">
        <f>IFERROR(__xludf.DUMMYFUNCTION("""COMPUTED_VALUE"""),423.11)</f>
        <v>423.11</v>
      </c>
    </row>
    <row r="1904">
      <c r="A1904" s="3">
        <f>IFERROR(__xludf.DUMMYFUNCTION("""COMPUTED_VALUE"""),41647.666666666664)</f>
        <v>41647.66667</v>
      </c>
      <c r="B1904" s="2">
        <f>IFERROR(__xludf.DUMMYFUNCTION("""COMPUTED_VALUE"""),427.18)</f>
        <v>427.18</v>
      </c>
    </row>
    <row r="1905">
      <c r="A1905" s="3">
        <f>IFERROR(__xludf.DUMMYFUNCTION("""COMPUTED_VALUE"""),41648.666666666664)</f>
        <v>41648.66667</v>
      </c>
      <c r="B1905" s="2">
        <f>IFERROR(__xludf.DUMMYFUNCTION("""COMPUTED_VALUE"""),419.5)</f>
        <v>419.5</v>
      </c>
    </row>
    <row r="1906">
      <c r="A1906" s="3">
        <f>IFERROR(__xludf.DUMMYFUNCTION("""COMPUTED_VALUE"""),41649.666666666664)</f>
        <v>41649.66667</v>
      </c>
      <c r="B1906" s="2">
        <f>IFERROR(__xludf.DUMMYFUNCTION("""COMPUTED_VALUE"""),420.77)</f>
        <v>420.77</v>
      </c>
    </row>
    <row r="1907">
      <c r="A1907" s="3">
        <f>IFERROR(__xludf.DUMMYFUNCTION("""COMPUTED_VALUE"""),41652.666666666664)</f>
        <v>41652.66667</v>
      </c>
      <c r="B1907" s="2">
        <f>IFERROR(__xludf.DUMMYFUNCTION("""COMPUTED_VALUE"""),418.18)</f>
        <v>418.18</v>
      </c>
    </row>
    <row r="1908">
      <c r="A1908" s="3">
        <f>IFERROR(__xludf.DUMMYFUNCTION("""COMPUTED_VALUE"""),41653.666666666664)</f>
        <v>41653.66667</v>
      </c>
      <c r="B1908" s="2">
        <f>IFERROR(__xludf.DUMMYFUNCTION("""COMPUTED_VALUE"""),423.15)</f>
        <v>423.15</v>
      </c>
    </row>
    <row r="1909">
      <c r="A1909" s="3">
        <f>IFERROR(__xludf.DUMMYFUNCTION("""COMPUTED_VALUE"""),41654.666666666664)</f>
        <v>41654.66667</v>
      </c>
      <c r="B1909" s="2">
        <f>IFERROR(__xludf.DUMMYFUNCTION("""COMPUTED_VALUE"""),429.15)</f>
        <v>429.15</v>
      </c>
    </row>
    <row r="1910">
      <c r="A1910" s="3">
        <f>IFERROR(__xludf.DUMMYFUNCTION("""COMPUTED_VALUE"""),41655.666666666664)</f>
        <v>41655.66667</v>
      </c>
      <c r="B1910" s="2">
        <f>IFERROR(__xludf.DUMMYFUNCTION("""COMPUTED_VALUE"""),428.87)</f>
        <v>428.87</v>
      </c>
    </row>
    <row r="1911">
      <c r="A1911" s="3">
        <f>IFERROR(__xludf.DUMMYFUNCTION("""COMPUTED_VALUE"""),41656.666666666664)</f>
        <v>41656.66667</v>
      </c>
      <c r="B1911" s="2">
        <f>IFERROR(__xludf.DUMMYFUNCTION("""COMPUTED_VALUE"""),429.01)</f>
        <v>429.01</v>
      </c>
    </row>
    <row r="1912">
      <c r="A1912" s="3">
        <f>IFERROR(__xludf.DUMMYFUNCTION("""COMPUTED_VALUE"""),41660.666666666664)</f>
        <v>41660.66667</v>
      </c>
      <c r="B1912" s="2">
        <f>IFERROR(__xludf.DUMMYFUNCTION("""COMPUTED_VALUE"""),431.24)</f>
        <v>431.24</v>
      </c>
    </row>
    <row r="1913">
      <c r="A1913" s="3">
        <f>IFERROR(__xludf.DUMMYFUNCTION("""COMPUTED_VALUE"""),41661.666666666664)</f>
        <v>41661.66667</v>
      </c>
      <c r="B1913" s="2">
        <f>IFERROR(__xludf.DUMMYFUNCTION("""COMPUTED_VALUE"""),433.84)</f>
        <v>433.84</v>
      </c>
    </row>
    <row r="1914">
      <c r="A1914" s="3">
        <f>IFERROR(__xludf.DUMMYFUNCTION("""COMPUTED_VALUE"""),41662.666666666664)</f>
        <v>41662.66667</v>
      </c>
      <c r="B1914" s="2">
        <f>IFERROR(__xludf.DUMMYFUNCTION("""COMPUTED_VALUE"""),429.69)</f>
        <v>429.69</v>
      </c>
    </row>
    <row r="1915">
      <c r="A1915" s="3">
        <f>IFERROR(__xludf.DUMMYFUNCTION("""COMPUTED_VALUE"""),41663.666666666664)</f>
        <v>41663.66667</v>
      </c>
      <c r="B1915" s="2">
        <f>IFERROR(__xludf.DUMMYFUNCTION("""COMPUTED_VALUE"""),419.79)</f>
        <v>419.79</v>
      </c>
    </row>
    <row r="1916">
      <c r="A1916" s="3">
        <f>IFERROR(__xludf.DUMMYFUNCTION("""COMPUTED_VALUE"""),41666.666666666664)</f>
        <v>41666.66667</v>
      </c>
      <c r="B1916" s="2">
        <f>IFERROR(__xludf.DUMMYFUNCTION("""COMPUTED_VALUE"""),418.6)</f>
        <v>418.6</v>
      </c>
    </row>
    <row r="1917">
      <c r="A1917" s="3">
        <f>IFERROR(__xludf.DUMMYFUNCTION("""COMPUTED_VALUE"""),41667.666666666664)</f>
        <v>41667.66667</v>
      </c>
      <c r="B1917" s="2">
        <f>IFERROR(__xludf.DUMMYFUNCTION("""COMPUTED_VALUE"""),421.2)</f>
        <v>421.2</v>
      </c>
    </row>
    <row r="1918">
      <c r="A1918" s="3">
        <f>IFERROR(__xludf.DUMMYFUNCTION("""COMPUTED_VALUE"""),41668.666666666664)</f>
        <v>41668.66667</v>
      </c>
      <c r="B1918" s="2">
        <f>IFERROR(__xludf.DUMMYFUNCTION("""COMPUTED_VALUE"""),417.16)</f>
        <v>417.16</v>
      </c>
    </row>
    <row r="1919">
      <c r="A1919" s="3">
        <f>IFERROR(__xludf.DUMMYFUNCTION("""COMPUTED_VALUE"""),41669.666666666664)</f>
        <v>41669.66667</v>
      </c>
      <c r="B1919" s="2">
        <f>IFERROR(__xludf.DUMMYFUNCTION("""COMPUTED_VALUE"""),425.07)</f>
        <v>425.07</v>
      </c>
    </row>
    <row r="1920">
      <c r="A1920" s="3">
        <f>IFERROR(__xludf.DUMMYFUNCTION("""COMPUTED_VALUE"""),41670.666666666664)</f>
        <v>41670.66667</v>
      </c>
      <c r="B1920" s="2">
        <f>IFERROR(__xludf.DUMMYFUNCTION("""COMPUTED_VALUE"""),420.88)</f>
        <v>420.88</v>
      </c>
    </row>
    <row r="1921">
      <c r="A1921" s="3">
        <f>IFERROR(__xludf.DUMMYFUNCTION("""COMPUTED_VALUE"""),41673.666666666664)</f>
        <v>41673.66667</v>
      </c>
      <c r="B1921" s="2">
        <f>IFERROR(__xludf.DUMMYFUNCTION("""COMPUTED_VALUE"""),408.03)</f>
        <v>408.03</v>
      </c>
    </row>
    <row r="1922">
      <c r="A1922" s="3">
        <f>IFERROR(__xludf.DUMMYFUNCTION("""COMPUTED_VALUE"""),41674.666666666664)</f>
        <v>41674.66667</v>
      </c>
      <c r="B1922" s="2">
        <f>IFERROR(__xludf.DUMMYFUNCTION("""COMPUTED_VALUE"""),412.03)</f>
        <v>412.03</v>
      </c>
    </row>
    <row r="1923">
      <c r="A1923" s="3">
        <f>IFERROR(__xludf.DUMMYFUNCTION("""COMPUTED_VALUE"""),41675.666666666664)</f>
        <v>41675.66667</v>
      </c>
      <c r="B1923" s="2">
        <f>IFERROR(__xludf.DUMMYFUNCTION("""COMPUTED_VALUE"""),409.36)</f>
        <v>409.36</v>
      </c>
    </row>
    <row r="1924">
      <c r="A1924" s="3">
        <f>IFERROR(__xludf.DUMMYFUNCTION("""COMPUTED_VALUE"""),41676.666666666664)</f>
        <v>41676.66667</v>
      </c>
      <c r="B1924" s="2">
        <f>IFERROR(__xludf.DUMMYFUNCTION("""COMPUTED_VALUE"""),414.59)</f>
        <v>414.59</v>
      </c>
    </row>
    <row r="1925">
      <c r="A1925" s="3">
        <f>IFERROR(__xludf.DUMMYFUNCTION("""COMPUTED_VALUE"""),41677.666666666664)</f>
        <v>41677.66667</v>
      </c>
      <c r="B1925" s="2">
        <f>IFERROR(__xludf.DUMMYFUNCTION("""COMPUTED_VALUE"""),419.7)</f>
        <v>419.7</v>
      </c>
    </row>
    <row r="1926">
      <c r="A1926" s="3">
        <f>IFERROR(__xludf.DUMMYFUNCTION("""COMPUTED_VALUE"""),41680.666666666664)</f>
        <v>41680.66667</v>
      </c>
      <c r="B1926" s="2">
        <f>IFERROR(__xludf.DUMMYFUNCTION("""COMPUTED_VALUE"""),420.41)</f>
        <v>420.41</v>
      </c>
    </row>
    <row r="1927">
      <c r="A1927" s="3">
        <f>IFERROR(__xludf.DUMMYFUNCTION("""COMPUTED_VALUE"""),41681.666666666664)</f>
        <v>41681.66667</v>
      </c>
      <c r="B1927" s="2">
        <f>IFERROR(__xludf.DUMMYFUNCTION("""COMPUTED_VALUE"""),422.74)</f>
        <v>422.74</v>
      </c>
    </row>
    <row r="1928">
      <c r="A1928" s="3">
        <f>IFERROR(__xludf.DUMMYFUNCTION("""COMPUTED_VALUE"""),41682.666666666664)</f>
        <v>41682.66667</v>
      </c>
      <c r="B1928" s="2">
        <f>IFERROR(__xludf.DUMMYFUNCTION("""COMPUTED_VALUE"""),423.89)</f>
        <v>423.89</v>
      </c>
    </row>
    <row r="1929">
      <c r="A1929" s="3">
        <f>IFERROR(__xludf.DUMMYFUNCTION("""COMPUTED_VALUE"""),41683.666666666664)</f>
        <v>41683.66667</v>
      </c>
      <c r="B1929" s="2">
        <f>IFERROR(__xludf.DUMMYFUNCTION("""COMPUTED_VALUE"""),429.76)</f>
        <v>429.76</v>
      </c>
    </row>
    <row r="1930">
      <c r="A1930" s="3">
        <f>IFERROR(__xludf.DUMMYFUNCTION("""COMPUTED_VALUE"""),41684.666666666664)</f>
        <v>41684.66667</v>
      </c>
      <c r="B1930" s="2">
        <f>IFERROR(__xludf.DUMMYFUNCTION("""COMPUTED_VALUE"""),431.87)</f>
        <v>431.87</v>
      </c>
    </row>
    <row r="1931">
      <c r="A1931" s="3">
        <f>IFERROR(__xludf.DUMMYFUNCTION("""COMPUTED_VALUE"""),41688.666666666664)</f>
        <v>41688.66667</v>
      </c>
      <c r="B1931" s="2">
        <f>IFERROR(__xludf.DUMMYFUNCTION("""COMPUTED_VALUE"""),435.75)</f>
        <v>435.75</v>
      </c>
    </row>
    <row r="1932">
      <c r="A1932" s="3">
        <f>IFERROR(__xludf.DUMMYFUNCTION("""COMPUTED_VALUE"""),41689.666666666664)</f>
        <v>41689.66667</v>
      </c>
      <c r="B1932" s="2">
        <f>IFERROR(__xludf.DUMMYFUNCTION("""COMPUTED_VALUE"""),433.31)</f>
        <v>433.31</v>
      </c>
    </row>
    <row r="1933">
      <c r="A1933" s="3">
        <f>IFERROR(__xludf.DUMMYFUNCTION("""COMPUTED_VALUE"""),41690.666666666664)</f>
        <v>41690.66667</v>
      </c>
      <c r="B1933" s="2">
        <f>IFERROR(__xludf.DUMMYFUNCTION("""COMPUTED_VALUE"""),440.24)</f>
        <v>440.24</v>
      </c>
    </row>
    <row r="1934">
      <c r="A1934" s="3">
        <f>IFERROR(__xludf.DUMMYFUNCTION("""COMPUTED_VALUE"""),41691.666666666664)</f>
        <v>41691.66667</v>
      </c>
      <c r="B1934" s="2">
        <f>IFERROR(__xludf.DUMMYFUNCTION("""COMPUTED_VALUE"""),436.77)</f>
        <v>436.77</v>
      </c>
    </row>
    <row r="1935">
      <c r="A1935" s="3">
        <f>IFERROR(__xludf.DUMMYFUNCTION("""COMPUTED_VALUE"""),41694.666666666664)</f>
        <v>41694.66667</v>
      </c>
      <c r="B1935" s="2">
        <f>IFERROR(__xludf.DUMMYFUNCTION("""COMPUTED_VALUE"""),435.84)</f>
        <v>435.84</v>
      </c>
    </row>
    <row r="1936">
      <c r="A1936" s="3">
        <f>IFERROR(__xludf.DUMMYFUNCTION("""COMPUTED_VALUE"""),41695.666666666664)</f>
        <v>41695.66667</v>
      </c>
      <c r="B1936" s="2">
        <f>IFERROR(__xludf.DUMMYFUNCTION("""COMPUTED_VALUE"""),433.56)</f>
        <v>433.56</v>
      </c>
    </row>
    <row r="1937">
      <c r="A1937" s="3">
        <f>IFERROR(__xludf.DUMMYFUNCTION("""COMPUTED_VALUE"""),41696.666666666664)</f>
        <v>41696.66667</v>
      </c>
      <c r="B1937" s="2">
        <f>IFERROR(__xludf.DUMMYFUNCTION("""COMPUTED_VALUE"""),434.09)</f>
        <v>434.09</v>
      </c>
    </row>
    <row r="1938">
      <c r="A1938" s="3">
        <f>IFERROR(__xludf.DUMMYFUNCTION("""COMPUTED_VALUE"""),41697.666666666664)</f>
        <v>41697.66667</v>
      </c>
      <c r="B1938" s="2">
        <f>IFERROR(__xludf.DUMMYFUNCTION("""COMPUTED_VALUE"""),437.1)</f>
        <v>437.1</v>
      </c>
    </row>
    <row r="1939">
      <c r="A1939" s="3">
        <f>IFERROR(__xludf.DUMMYFUNCTION("""COMPUTED_VALUE"""),41698.666666666664)</f>
        <v>41698.66667</v>
      </c>
      <c r="B1939" s="2">
        <f>IFERROR(__xludf.DUMMYFUNCTION("""COMPUTED_VALUE"""),427.63)</f>
        <v>427.63</v>
      </c>
    </row>
    <row r="1940">
      <c r="A1940" s="3">
        <f>IFERROR(__xludf.DUMMYFUNCTION("""COMPUTED_VALUE"""),41701.666666666664)</f>
        <v>41701.66667</v>
      </c>
      <c r="B1940" s="2">
        <f>IFERROR(__xludf.DUMMYFUNCTION("""COMPUTED_VALUE"""),425.42)</f>
        <v>425.42</v>
      </c>
    </row>
    <row r="1941">
      <c r="A1941" s="3">
        <f>IFERROR(__xludf.DUMMYFUNCTION("""COMPUTED_VALUE"""),41702.666666666664)</f>
        <v>41702.66667</v>
      </c>
      <c r="B1941" s="2">
        <f>IFERROR(__xludf.DUMMYFUNCTION("""COMPUTED_VALUE"""),435.36)</f>
        <v>435.36</v>
      </c>
    </row>
    <row r="1942">
      <c r="A1942" s="3">
        <f>IFERROR(__xludf.DUMMYFUNCTION("""COMPUTED_VALUE"""),41703.666666666664)</f>
        <v>41703.66667</v>
      </c>
      <c r="B1942" s="2">
        <f>IFERROR(__xludf.DUMMYFUNCTION("""COMPUTED_VALUE"""),436.36)</f>
        <v>436.36</v>
      </c>
    </row>
    <row r="1943">
      <c r="A1943" s="3">
        <f>IFERROR(__xludf.DUMMYFUNCTION("""COMPUTED_VALUE"""),41704.666666666664)</f>
        <v>41704.66667</v>
      </c>
      <c r="B1943" s="2">
        <f>IFERROR(__xludf.DUMMYFUNCTION("""COMPUTED_VALUE"""),436.16)</f>
        <v>436.16</v>
      </c>
    </row>
    <row r="1944">
      <c r="A1944" s="3">
        <f>IFERROR(__xludf.DUMMYFUNCTION("""COMPUTED_VALUE"""),41705.666666666664)</f>
        <v>41705.66667</v>
      </c>
      <c r="B1944" s="2">
        <f>IFERROR(__xludf.DUMMYFUNCTION("""COMPUTED_VALUE"""),436.26)</f>
        <v>436.26</v>
      </c>
    </row>
    <row r="1945">
      <c r="A1945" s="3">
        <f>IFERROR(__xludf.DUMMYFUNCTION("""COMPUTED_VALUE"""),41708.666666666664)</f>
        <v>41708.66667</v>
      </c>
      <c r="B1945" s="2">
        <f>IFERROR(__xludf.DUMMYFUNCTION("""COMPUTED_VALUE"""),433.83)</f>
        <v>433.83</v>
      </c>
    </row>
    <row r="1946">
      <c r="A1946" s="3">
        <f>IFERROR(__xludf.DUMMYFUNCTION("""COMPUTED_VALUE"""),41709.666666666664)</f>
        <v>41709.66667</v>
      </c>
      <c r="B1946" s="2">
        <f>IFERROR(__xludf.DUMMYFUNCTION("""COMPUTED_VALUE"""),428.79)</f>
        <v>428.79</v>
      </c>
    </row>
    <row r="1947">
      <c r="A1947" s="3">
        <f>IFERROR(__xludf.DUMMYFUNCTION("""COMPUTED_VALUE"""),41710.666666666664)</f>
        <v>41710.66667</v>
      </c>
      <c r="B1947" s="2">
        <f>IFERROR(__xludf.DUMMYFUNCTION("""COMPUTED_VALUE"""),433.67)</f>
        <v>433.67</v>
      </c>
    </row>
    <row r="1948">
      <c r="A1948" s="3">
        <f>IFERROR(__xludf.DUMMYFUNCTION("""COMPUTED_VALUE"""),41711.666666666664)</f>
        <v>41711.66667</v>
      </c>
      <c r="B1948" s="2">
        <f>IFERROR(__xludf.DUMMYFUNCTION("""COMPUTED_VALUE"""),426.71)</f>
        <v>426.71</v>
      </c>
    </row>
    <row r="1949">
      <c r="A1949" s="3">
        <f>IFERROR(__xludf.DUMMYFUNCTION("""COMPUTED_VALUE"""),41712.666666666664)</f>
        <v>41712.66667</v>
      </c>
      <c r="B1949" s="2">
        <f>IFERROR(__xludf.DUMMYFUNCTION("""COMPUTED_VALUE"""),426.72)</f>
        <v>426.72</v>
      </c>
    </row>
    <row r="1950">
      <c r="A1950" s="3">
        <f>IFERROR(__xludf.DUMMYFUNCTION("""COMPUTED_VALUE"""),41715.666666666664)</f>
        <v>41715.66667</v>
      </c>
      <c r="B1950" s="2">
        <f>IFERROR(__xludf.DUMMYFUNCTION("""COMPUTED_VALUE"""),431.87)</f>
        <v>431.87</v>
      </c>
    </row>
    <row r="1951">
      <c r="A1951" s="3">
        <f>IFERROR(__xludf.DUMMYFUNCTION("""COMPUTED_VALUE"""),41716.666666666664)</f>
        <v>41716.66667</v>
      </c>
      <c r="B1951" s="2">
        <f>IFERROR(__xludf.DUMMYFUNCTION("""COMPUTED_VALUE"""),436.62)</f>
        <v>436.62</v>
      </c>
    </row>
    <row r="1952">
      <c r="A1952" s="3">
        <f>IFERROR(__xludf.DUMMYFUNCTION("""COMPUTED_VALUE"""),41717.666666666664)</f>
        <v>41717.66667</v>
      </c>
      <c r="B1952" s="2">
        <f>IFERROR(__xludf.DUMMYFUNCTION("""COMPUTED_VALUE"""),434.5)</f>
        <v>434.5</v>
      </c>
    </row>
    <row r="1953">
      <c r="A1953" s="3">
        <f>IFERROR(__xludf.DUMMYFUNCTION("""COMPUTED_VALUE"""),41718.666666666664)</f>
        <v>41718.66667</v>
      </c>
      <c r="B1953" s="2">
        <f>IFERROR(__xludf.DUMMYFUNCTION("""COMPUTED_VALUE"""),439.68)</f>
        <v>439.68</v>
      </c>
    </row>
    <row r="1954">
      <c r="A1954" s="3">
        <f>IFERROR(__xludf.DUMMYFUNCTION("""COMPUTED_VALUE"""),41719.666666666664)</f>
        <v>41719.66667</v>
      </c>
      <c r="B1954" s="2">
        <f>IFERROR(__xludf.DUMMYFUNCTION("""COMPUTED_VALUE"""),439.0)</f>
        <v>439</v>
      </c>
    </row>
    <row r="1955">
      <c r="A1955" s="3">
        <f>IFERROR(__xludf.DUMMYFUNCTION("""COMPUTED_VALUE"""),41722.666666666664)</f>
        <v>41722.66667</v>
      </c>
      <c r="B1955" s="2">
        <f>IFERROR(__xludf.DUMMYFUNCTION("""COMPUTED_VALUE"""),433.49)</f>
        <v>433.49</v>
      </c>
    </row>
    <row r="1956">
      <c r="A1956" s="3">
        <f>IFERROR(__xludf.DUMMYFUNCTION("""COMPUTED_VALUE"""),41723.666666666664)</f>
        <v>41723.66667</v>
      </c>
      <c r="B1956" s="2">
        <f>IFERROR(__xludf.DUMMYFUNCTION("""COMPUTED_VALUE"""),434.4)</f>
        <v>434.4</v>
      </c>
    </row>
    <row r="1957">
      <c r="A1957" s="3">
        <f>IFERROR(__xludf.DUMMYFUNCTION("""COMPUTED_VALUE"""),41724.666666666664)</f>
        <v>41724.66667</v>
      </c>
      <c r="B1957" s="2">
        <f>IFERROR(__xludf.DUMMYFUNCTION("""COMPUTED_VALUE"""),425.78)</f>
        <v>425.78</v>
      </c>
    </row>
    <row r="1958">
      <c r="A1958" s="3">
        <f>IFERROR(__xludf.DUMMYFUNCTION("""COMPUTED_VALUE"""),41725.666666666664)</f>
        <v>41725.66667</v>
      </c>
      <c r="B1958" s="2">
        <f>IFERROR(__xludf.DUMMYFUNCTION("""COMPUTED_VALUE"""),424.03)</f>
        <v>424.03</v>
      </c>
    </row>
    <row r="1959">
      <c r="A1959" s="3">
        <f>IFERROR(__xludf.DUMMYFUNCTION("""COMPUTED_VALUE"""),41726.666666666664)</f>
        <v>41726.66667</v>
      </c>
      <c r="B1959" s="2">
        <f>IFERROR(__xludf.DUMMYFUNCTION("""COMPUTED_VALUE"""),424.49)</f>
        <v>424.49</v>
      </c>
    </row>
    <row r="1960">
      <c r="A1960" s="3">
        <f>IFERROR(__xludf.DUMMYFUNCTION("""COMPUTED_VALUE"""),41729.666666666664)</f>
        <v>41729.66667</v>
      </c>
      <c r="B1960" s="2">
        <f>IFERROR(__xludf.DUMMYFUNCTION("""COMPUTED_VALUE"""),432.02)</f>
        <v>432.02</v>
      </c>
    </row>
    <row r="1961">
      <c r="A1961" s="3">
        <f>IFERROR(__xludf.DUMMYFUNCTION("""COMPUTED_VALUE"""),41730.666666666664)</f>
        <v>41730.66667</v>
      </c>
      <c r="B1961" s="2">
        <f>IFERROR(__xludf.DUMMYFUNCTION("""COMPUTED_VALUE"""),440.38)</f>
        <v>440.38</v>
      </c>
    </row>
    <row r="1962">
      <c r="A1962" s="3">
        <f>IFERROR(__xludf.DUMMYFUNCTION("""COMPUTED_VALUE"""),41731.666666666664)</f>
        <v>41731.66667</v>
      </c>
      <c r="B1962" s="2">
        <f>IFERROR(__xludf.DUMMYFUNCTION("""COMPUTED_VALUE"""),441.13)</f>
        <v>441.13</v>
      </c>
    </row>
    <row r="1963">
      <c r="A1963" s="3">
        <f>IFERROR(__xludf.DUMMYFUNCTION("""COMPUTED_VALUE"""),41732.666666666664)</f>
        <v>41732.66667</v>
      </c>
      <c r="B1963" s="2">
        <f>IFERROR(__xludf.DUMMYFUNCTION("""COMPUTED_VALUE"""),436.41)</f>
        <v>436.41</v>
      </c>
    </row>
    <row r="1964">
      <c r="A1964" s="3">
        <f>IFERROR(__xludf.DUMMYFUNCTION("""COMPUTED_VALUE"""),41733.666666666664)</f>
        <v>41733.66667</v>
      </c>
      <c r="B1964" s="2">
        <f>IFERROR(__xludf.DUMMYFUNCTION("""COMPUTED_VALUE"""),425.88)</f>
        <v>425.88</v>
      </c>
    </row>
    <row r="1965">
      <c r="A1965" s="3">
        <f>IFERROR(__xludf.DUMMYFUNCTION("""COMPUTED_VALUE"""),41736.666666666664)</f>
        <v>41736.66667</v>
      </c>
      <c r="B1965" s="2">
        <f>IFERROR(__xludf.DUMMYFUNCTION("""COMPUTED_VALUE"""),418.7)</f>
        <v>418.7</v>
      </c>
    </row>
    <row r="1966">
      <c r="A1966" s="3">
        <f>IFERROR(__xludf.DUMMYFUNCTION("""COMPUTED_VALUE"""),41737.666666666664)</f>
        <v>41737.66667</v>
      </c>
      <c r="B1966" s="2">
        <f>IFERROR(__xludf.DUMMYFUNCTION("""COMPUTED_VALUE"""),423.27)</f>
        <v>423.27</v>
      </c>
    </row>
    <row r="1967">
      <c r="A1967" s="3">
        <f>IFERROR(__xludf.DUMMYFUNCTION("""COMPUTED_VALUE"""),41738.666666666664)</f>
        <v>41738.66667</v>
      </c>
      <c r="B1967" s="2">
        <f>IFERROR(__xludf.DUMMYFUNCTION("""COMPUTED_VALUE"""),428.45)</f>
        <v>428.45</v>
      </c>
    </row>
    <row r="1968">
      <c r="A1968" s="3">
        <f>IFERROR(__xludf.DUMMYFUNCTION("""COMPUTED_VALUE"""),41739.666666666664)</f>
        <v>41739.66667</v>
      </c>
      <c r="B1968" s="2">
        <f>IFERROR(__xludf.DUMMYFUNCTION("""COMPUTED_VALUE"""),415.74)</f>
        <v>415.74</v>
      </c>
    </row>
    <row r="1969">
      <c r="A1969" s="3">
        <f>IFERROR(__xludf.DUMMYFUNCTION("""COMPUTED_VALUE"""),41740.666666666664)</f>
        <v>41740.66667</v>
      </c>
      <c r="B1969" s="2">
        <f>IFERROR(__xludf.DUMMYFUNCTION("""COMPUTED_VALUE"""),409.41)</f>
        <v>409.41</v>
      </c>
    </row>
    <row r="1970">
      <c r="A1970" s="3">
        <f>IFERROR(__xludf.DUMMYFUNCTION("""COMPUTED_VALUE"""),41743.666666666664)</f>
        <v>41743.66667</v>
      </c>
      <c r="B1970" s="2">
        <f>IFERROR(__xludf.DUMMYFUNCTION("""COMPUTED_VALUE"""),412.23)</f>
        <v>412.23</v>
      </c>
    </row>
    <row r="1971">
      <c r="A1971" s="3">
        <f>IFERROR(__xludf.DUMMYFUNCTION("""COMPUTED_VALUE"""),41744.666666666664)</f>
        <v>41744.66667</v>
      </c>
      <c r="B1971" s="2">
        <f>IFERROR(__xludf.DUMMYFUNCTION("""COMPUTED_VALUE"""),414.0)</f>
        <v>414</v>
      </c>
    </row>
    <row r="1972">
      <c r="A1972" s="3">
        <f>IFERROR(__xludf.DUMMYFUNCTION("""COMPUTED_VALUE"""),41745.666666666664)</f>
        <v>41745.66667</v>
      </c>
      <c r="B1972" s="2">
        <f>IFERROR(__xludf.DUMMYFUNCTION("""COMPUTED_VALUE"""),417.93)</f>
        <v>417.93</v>
      </c>
    </row>
    <row r="1973">
      <c r="A1973" s="3">
        <f>IFERROR(__xludf.DUMMYFUNCTION("""COMPUTED_VALUE"""),41746.666666666664)</f>
        <v>41746.66667</v>
      </c>
      <c r="B1973" s="2">
        <f>IFERROR(__xludf.DUMMYFUNCTION("""COMPUTED_VALUE"""),422.89)</f>
        <v>422.89</v>
      </c>
    </row>
    <row r="1974">
      <c r="A1974" s="3">
        <f>IFERROR(__xludf.DUMMYFUNCTION("""COMPUTED_VALUE"""),41750.666666666664)</f>
        <v>41750.66667</v>
      </c>
      <c r="B1974" s="2">
        <f>IFERROR(__xludf.DUMMYFUNCTION("""COMPUTED_VALUE"""),423.7)</f>
        <v>423.7</v>
      </c>
    </row>
    <row r="1975">
      <c r="A1975" s="3">
        <f>IFERROR(__xludf.DUMMYFUNCTION("""COMPUTED_VALUE"""),41751.666666666664)</f>
        <v>41751.66667</v>
      </c>
      <c r="B1975" s="2">
        <f>IFERROR(__xludf.DUMMYFUNCTION("""COMPUTED_VALUE"""),428.62)</f>
        <v>428.62</v>
      </c>
    </row>
    <row r="1976">
      <c r="A1976" s="3">
        <f>IFERROR(__xludf.DUMMYFUNCTION("""COMPUTED_VALUE"""),41752.666666666664)</f>
        <v>41752.66667</v>
      </c>
      <c r="B1976" s="2">
        <f>IFERROR(__xludf.DUMMYFUNCTION("""COMPUTED_VALUE"""),425.59)</f>
        <v>425.59</v>
      </c>
    </row>
    <row r="1977">
      <c r="A1977" s="3">
        <f>IFERROR(__xludf.DUMMYFUNCTION("""COMPUTED_VALUE"""),41753.666666666664)</f>
        <v>41753.66667</v>
      </c>
      <c r="B1977" s="2">
        <f>IFERROR(__xludf.DUMMYFUNCTION("""COMPUTED_VALUE"""),422.91)</f>
        <v>422.91</v>
      </c>
    </row>
    <row r="1978">
      <c r="A1978" s="3">
        <f>IFERROR(__xludf.DUMMYFUNCTION("""COMPUTED_VALUE"""),41754.666666666664)</f>
        <v>41754.66667</v>
      </c>
      <c r="B1978" s="2">
        <f>IFERROR(__xludf.DUMMYFUNCTION("""COMPUTED_VALUE"""),412.35)</f>
        <v>412.35</v>
      </c>
    </row>
    <row r="1979">
      <c r="A1979" s="3">
        <f>IFERROR(__xludf.DUMMYFUNCTION("""COMPUTED_VALUE"""),41757.666666666664)</f>
        <v>41757.66667</v>
      </c>
      <c r="B1979" s="2">
        <f>IFERROR(__xludf.DUMMYFUNCTION("""COMPUTED_VALUE"""),408.83)</f>
        <v>408.83</v>
      </c>
    </row>
    <row r="1980">
      <c r="A1980" s="3">
        <f>IFERROR(__xludf.DUMMYFUNCTION("""COMPUTED_VALUE"""),41758.666666666664)</f>
        <v>41758.66667</v>
      </c>
      <c r="B1980" s="2">
        <f>IFERROR(__xludf.DUMMYFUNCTION("""COMPUTED_VALUE"""),412.49)</f>
        <v>412.49</v>
      </c>
    </row>
    <row r="1981">
      <c r="A1981" s="3">
        <f>IFERROR(__xludf.DUMMYFUNCTION("""COMPUTED_VALUE"""),41759.666666666664)</f>
        <v>41759.66667</v>
      </c>
      <c r="B1981" s="2">
        <f>IFERROR(__xludf.DUMMYFUNCTION("""COMPUTED_VALUE"""),416.68)</f>
        <v>416.68</v>
      </c>
    </row>
    <row r="1982">
      <c r="A1982" s="3">
        <f>IFERROR(__xludf.DUMMYFUNCTION("""COMPUTED_VALUE"""),41760.666666666664)</f>
        <v>41760.66667</v>
      </c>
      <c r="B1982" s="2">
        <f>IFERROR(__xludf.DUMMYFUNCTION("""COMPUTED_VALUE"""),416.93)</f>
        <v>416.93</v>
      </c>
    </row>
    <row r="1983">
      <c r="A1983" s="3">
        <f>IFERROR(__xludf.DUMMYFUNCTION("""COMPUTED_VALUE"""),41761.666666666664)</f>
        <v>41761.66667</v>
      </c>
      <c r="B1983" s="2">
        <f>IFERROR(__xludf.DUMMYFUNCTION("""COMPUTED_VALUE"""),416.85)</f>
        <v>416.85</v>
      </c>
    </row>
    <row r="1984">
      <c r="A1984" s="3">
        <f>IFERROR(__xludf.DUMMYFUNCTION("""COMPUTED_VALUE"""),41764.666666666664)</f>
        <v>41764.66667</v>
      </c>
      <c r="B1984" s="2">
        <f>IFERROR(__xludf.DUMMYFUNCTION("""COMPUTED_VALUE"""),416.75)</f>
        <v>416.75</v>
      </c>
    </row>
    <row r="1985">
      <c r="A1985" s="3">
        <f>IFERROR(__xludf.DUMMYFUNCTION("""COMPUTED_VALUE"""),41765.666666666664)</f>
        <v>41765.66667</v>
      </c>
      <c r="B1985" s="2">
        <f>IFERROR(__xludf.DUMMYFUNCTION("""COMPUTED_VALUE"""),411.14)</f>
        <v>411.14</v>
      </c>
    </row>
    <row r="1986">
      <c r="A1986" s="3">
        <f>IFERROR(__xludf.DUMMYFUNCTION("""COMPUTED_VALUE"""),41766.666666666664)</f>
        <v>41766.66667</v>
      </c>
      <c r="B1986" s="2">
        <f>IFERROR(__xludf.DUMMYFUNCTION("""COMPUTED_VALUE"""),407.64)</f>
        <v>407.64</v>
      </c>
    </row>
    <row r="1987">
      <c r="A1987" s="3">
        <f>IFERROR(__xludf.DUMMYFUNCTION("""COMPUTED_VALUE"""),41767.666666666664)</f>
        <v>41767.66667</v>
      </c>
      <c r="B1987" s="2">
        <f>IFERROR(__xludf.DUMMYFUNCTION("""COMPUTED_VALUE"""),405.0)</f>
        <v>405</v>
      </c>
    </row>
    <row r="1988">
      <c r="A1988" s="3">
        <f>IFERROR(__xludf.DUMMYFUNCTION("""COMPUTED_VALUE"""),41768.666666666664)</f>
        <v>41768.66667</v>
      </c>
      <c r="B1988" s="2">
        <f>IFERROR(__xludf.DUMMYFUNCTION("""COMPUTED_VALUE"""),405.54)</f>
        <v>405.54</v>
      </c>
    </row>
    <row r="1989">
      <c r="A1989" s="3">
        <f>IFERROR(__xludf.DUMMYFUNCTION("""COMPUTED_VALUE"""),41771.666666666664)</f>
        <v>41771.66667</v>
      </c>
      <c r="B1989" s="2">
        <f>IFERROR(__xludf.DUMMYFUNCTION("""COMPUTED_VALUE"""),414.39)</f>
        <v>414.39</v>
      </c>
    </row>
    <row r="1990">
      <c r="A1990" s="3">
        <f>IFERROR(__xludf.DUMMYFUNCTION("""COMPUTED_VALUE"""),41772.666666666664)</f>
        <v>41772.66667</v>
      </c>
      <c r="B1990" s="2">
        <f>IFERROR(__xludf.DUMMYFUNCTION("""COMPUTED_VALUE"""),412.51)</f>
        <v>412.51</v>
      </c>
    </row>
    <row r="1991">
      <c r="A1991" s="3">
        <f>IFERROR(__xludf.DUMMYFUNCTION("""COMPUTED_VALUE"""),41773.666666666664)</f>
        <v>41773.66667</v>
      </c>
      <c r="B1991" s="2">
        <f>IFERROR(__xludf.DUMMYFUNCTION("""COMPUTED_VALUE"""),407.9)</f>
        <v>407.9</v>
      </c>
    </row>
    <row r="1992">
      <c r="A1992" s="3">
        <f>IFERROR(__xludf.DUMMYFUNCTION("""COMPUTED_VALUE"""),41774.666666666664)</f>
        <v>41774.66667</v>
      </c>
      <c r="B1992" s="2">
        <f>IFERROR(__xludf.DUMMYFUNCTION("""COMPUTED_VALUE"""),409.94)</f>
        <v>409.94</v>
      </c>
    </row>
    <row r="1993">
      <c r="A1993" s="3">
        <f>IFERROR(__xludf.DUMMYFUNCTION("""COMPUTED_VALUE"""),41775.666666666664)</f>
        <v>41775.66667</v>
      </c>
      <c r="B1993" s="2">
        <f>IFERROR(__xludf.DUMMYFUNCTION("""COMPUTED_VALUE"""),410.92)</f>
        <v>410.92</v>
      </c>
    </row>
    <row r="1994">
      <c r="A1994" s="3">
        <f>IFERROR(__xludf.DUMMYFUNCTION("""COMPUTED_VALUE"""),41778.666666666664)</f>
        <v>41778.66667</v>
      </c>
      <c r="B1994" s="2">
        <f>IFERROR(__xludf.DUMMYFUNCTION("""COMPUTED_VALUE"""),417.05)</f>
        <v>417.05</v>
      </c>
    </row>
    <row r="1995">
      <c r="A1995" s="3">
        <f>IFERROR(__xludf.DUMMYFUNCTION("""COMPUTED_VALUE"""),41779.666666666664)</f>
        <v>41779.66667</v>
      </c>
      <c r="B1995" s="2">
        <f>IFERROR(__xludf.DUMMYFUNCTION("""COMPUTED_VALUE"""),411.9)</f>
        <v>411.9</v>
      </c>
    </row>
    <row r="1996">
      <c r="A1996" s="3">
        <f>IFERROR(__xludf.DUMMYFUNCTION("""COMPUTED_VALUE"""),41780.666666666664)</f>
        <v>41780.66667</v>
      </c>
      <c r="B1996" s="2">
        <f>IFERROR(__xludf.DUMMYFUNCTION("""COMPUTED_VALUE"""),412.29)</f>
        <v>412.29</v>
      </c>
    </row>
    <row r="1997">
      <c r="A1997" s="3">
        <f>IFERROR(__xludf.DUMMYFUNCTION("""COMPUTED_VALUE"""),41781.666666666664)</f>
        <v>41781.66667</v>
      </c>
      <c r="B1997" s="2">
        <f>IFERROR(__xludf.DUMMYFUNCTION("""COMPUTED_VALUE"""),416.63)</f>
        <v>416.63</v>
      </c>
    </row>
    <row r="1998">
      <c r="A1998" s="3">
        <f>IFERROR(__xludf.DUMMYFUNCTION("""COMPUTED_VALUE"""),41782.666666666664)</f>
        <v>41782.66667</v>
      </c>
      <c r="B1998" s="2">
        <f>IFERROR(__xludf.DUMMYFUNCTION("""COMPUTED_VALUE"""),418.43)</f>
        <v>418.43</v>
      </c>
    </row>
    <row r="1999">
      <c r="A1999" s="3">
        <f>IFERROR(__xludf.DUMMYFUNCTION("""COMPUTED_VALUE"""),41786.666666666664)</f>
        <v>41786.66667</v>
      </c>
      <c r="B1999" s="2">
        <f>IFERROR(__xludf.DUMMYFUNCTION("""COMPUTED_VALUE"""),422.26)</f>
        <v>422.26</v>
      </c>
    </row>
    <row r="2000">
      <c r="A2000" s="3">
        <f>IFERROR(__xludf.DUMMYFUNCTION("""COMPUTED_VALUE"""),41787.666666666664)</f>
        <v>41787.66667</v>
      </c>
      <c r="B2000" s="2">
        <f>IFERROR(__xludf.DUMMYFUNCTION("""COMPUTED_VALUE"""),423.8)</f>
        <v>423.8</v>
      </c>
    </row>
    <row r="2001">
      <c r="A2001" s="3">
        <f>IFERROR(__xludf.DUMMYFUNCTION("""COMPUTED_VALUE"""),41788.666666666664)</f>
        <v>41788.66667</v>
      </c>
      <c r="B2001" s="2">
        <f>IFERROR(__xludf.DUMMYFUNCTION("""COMPUTED_VALUE"""),426.25)</f>
        <v>426.25</v>
      </c>
    </row>
    <row r="2002">
      <c r="A2002" s="3">
        <f>IFERROR(__xludf.DUMMYFUNCTION("""COMPUTED_VALUE"""),41789.666666666664)</f>
        <v>41789.66667</v>
      </c>
      <c r="B2002" s="2">
        <f>IFERROR(__xludf.DUMMYFUNCTION("""COMPUTED_VALUE"""),424.22)</f>
        <v>424.22</v>
      </c>
    </row>
    <row r="2003">
      <c r="A2003" s="3">
        <f>IFERROR(__xludf.DUMMYFUNCTION("""COMPUTED_VALUE"""),41792.666666666664)</f>
        <v>41792.66667</v>
      </c>
      <c r="B2003" s="2">
        <f>IFERROR(__xludf.DUMMYFUNCTION("""COMPUTED_VALUE"""),419.37)</f>
        <v>419.37</v>
      </c>
    </row>
    <row r="2004">
      <c r="A2004" s="3">
        <f>IFERROR(__xludf.DUMMYFUNCTION("""COMPUTED_VALUE"""),41793.666666666664)</f>
        <v>41793.66667</v>
      </c>
      <c r="B2004" s="2">
        <f>IFERROR(__xludf.DUMMYFUNCTION("""COMPUTED_VALUE"""),419.38)</f>
        <v>419.38</v>
      </c>
    </row>
    <row r="2005">
      <c r="A2005" s="3">
        <f>IFERROR(__xludf.DUMMYFUNCTION("""COMPUTED_VALUE"""),41794.666666666664)</f>
        <v>41794.66667</v>
      </c>
      <c r="B2005" s="2">
        <f>IFERROR(__xludf.DUMMYFUNCTION("""COMPUTED_VALUE"""),418.97)</f>
        <v>418.97</v>
      </c>
    </row>
    <row r="2006">
      <c r="A2006" s="3">
        <f>IFERROR(__xludf.DUMMYFUNCTION("""COMPUTED_VALUE"""),41795.666666666664)</f>
        <v>41795.66667</v>
      </c>
      <c r="B2006" s="2">
        <f>IFERROR(__xludf.DUMMYFUNCTION("""COMPUTED_VALUE"""),425.87)</f>
        <v>425.87</v>
      </c>
    </row>
    <row r="2007">
      <c r="A2007" s="3">
        <f>IFERROR(__xludf.DUMMYFUNCTION("""COMPUTED_VALUE"""),41796.666666666664)</f>
        <v>41796.66667</v>
      </c>
      <c r="B2007" s="2">
        <f>IFERROR(__xludf.DUMMYFUNCTION("""COMPUTED_VALUE"""),427.8)</f>
        <v>427.8</v>
      </c>
    </row>
    <row r="2008">
      <c r="A2008" s="3">
        <f>IFERROR(__xludf.DUMMYFUNCTION("""COMPUTED_VALUE"""),41799.666666666664)</f>
        <v>41799.66667</v>
      </c>
      <c r="B2008" s="2">
        <f>IFERROR(__xludf.DUMMYFUNCTION("""COMPUTED_VALUE"""),429.76)</f>
        <v>429.76</v>
      </c>
    </row>
    <row r="2009">
      <c r="A2009" s="3">
        <f>IFERROR(__xludf.DUMMYFUNCTION("""COMPUTED_VALUE"""),41800.666666666664)</f>
        <v>41800.66667</v>
      </c>
      <c r="B2009" s="2">
        <f>IFERROR(__xludf.DUMMYFUNCTION("""COMPUTED_VALUE"""),429.31)</f>
        <v>429.31</v>
      </c>
    </row>
    <row r="2010">
      <c r="A2010" s="3">
        <f>IFERROR(__xludf.DUMMYFUNCTION("""COMPUTED_VALUE"""),41801.666666666664)</f>
        <v>41801.66667</v>
      </c>
      <c r="B2010" s="2">
        <f>IFERROR(__xludf.DUMMYFUNCTION("""COMPUTED_VALUE"""),427.55)</f>
        <v>427.55</v>
      </c>
    </row>
    <row r="2011">
      <c r="A2011" s="3">
        <f>IFERROR(__xludf.DUMMYFUNCTION("""COMPUTED_VALUE"""),41802.666666666664)</f>
        <v>41802.66667</v>
      </c>
      <c r="B2011" s="2">
        <f>IFERROR(__xludf.DUMMYFUNCTION("""COMPUTED_VALUE"""),424.81)</f>
        <v>424.81</v>
      </c>
    </row>
    <row r="2012">
      <c r="A2012" s="3">
        <f>IFERROR(__xludf.DUMMYFUNCTION("""COMPUTED_VALUE"""),41803.666666666664)</f>
        <v>41803.66667</v>
      </c>
      <c r="B2012" s="2">
        <f>IFERROR(__xludf.DUMMYFUNCTION("""COMPUTED_VALUE"""),425.42)</f>
        <v>425.42</v>
      </c>
    </row>
    <row r="2013">
      <c r="A2013" s="3">
        <f>IFERROR(__xludf.DUMMYFUNCTION("""COMPUTED_VALUE"""),41806.666666666664)</f>
        <v>41806.66667</v>
      </c>
      <c r="B2013" s="2">
        <f>IFERROR(__xludf.DUMMYFUNCTION("""COMPUTED_VALUE"""),426.22)</f>
        <v>426.22</v>
      </c>
    </row>
    <row r="2014">
      <c r="A2014" s="3">
        <f>IFERROR(__xludf.DUMMYFUNCTION("""COMPUTED_VALUE"""),41807.666666666664)</f>
        <v>41807.66667</v>
      </c>
      <c r="B2014" s="2">
        <f>IFERROR(__xludf.DUMMYFUNCTION("""COMPUTED_VALUE"""),429.08)</f>
        <v>429.08</v>
      </c>
    </row>
    <row r="2015">
      <c r="A2015" s="3">
        <f>IFERROR(__xludf.DUMMYFUNCTION("""COMPUTED_VALUE"""),41808.666666666664)</f>
        <v>41808.66667</v>
      </c>
      <c r="B2015" s="2">
        <f>IFERROR(__xludf.DUMMYFUNCTION("""COMPUTED_VALUE"""),430.53)</f>
        <v>430.53</v>
      </c>
    </row>
    <row r="2016">
      <c r="A2016" s="3">
        <f>IFERROR(__xludf.DUMMYFUNCTION("""COMPUTED_VALUE"""),41809.666666666664)</f>
        <v>41809.66667</v>
      </c>
      <c r="B2016" s="2">
        <f>IFERROR(__xludf.DUMMYFUNCTION("""COMPUTED_VALUE"""),429.02)</f>
        <v>429.02</v>
      </c>
    </row>
    <row r="2017">
      <c r="A2017" s="3">
        <f>IFERROR(__xludf.DUMMYFUNCTION("""COMPUTED_VALUE"""),41810.666666666664)</f>
        <v>41810.66667</v>
      </c>
      <c r="B2017" s="2">
        <f>IFERROR(__xludf.DUMMYFUNCTION("""COMPUTED_VALUE"""),430.22)</f>
        <v>430.22</v>
      </c>
    </row>
    <row r="2018">
      <c r="A2018" s="3">
        <f>IFERROR(__xludf.DUMMYFUNCTION("""COMPUTED_VALUE"""),41813.666666666664)</f>
        <v>41813.66667</v>
      </c>
      <c r="B2018" s="2">
        <f>IFERROR(__xludf.DUMMYFUNCTION("""COMPUTED_VALUE"""),428.24)</f>
        <v>428.24</v>
      </c>
    </row>
    <row r="2019">
      <c r="A2019" s="3">
        <f>IFERROR(__xludf.DUMMYFUNCTION("""COMPUTED_VALUE"""),41814.666666666664)</f>
        <v>41814.66667</v>
      </c>
      <c r="B2019" s="2">
        <f>IFERROR(__xludf.DUMMYFUNCTION("""COMPUTED_VALUE"""),423.86)</f>
        <v>423.86</v>
      </c>
    </row>
    <row r="2020">
      <c r="A2020" s="3">
        <f>IFERROR(__xludf.DUMMYFUNCTION("""COMPUTED_VALUE"""),41815.666666666664)</f>
        <v>41815.66667</v>
      </c>
      <c r="B2020" s="2">
        <f>IFERROR(__xludf.DUMMYFUNCTION("""COMPUTED_VALUE"""),424.48)</f>
        <v>424.48</v>
      </c>
    </row>
    <row r="2021">
      <c r="A2021" s="3">
        <f>IFERROR(__xludf.DUMMYFUNCTION("""COMPUTED_VALUE"""),41816.666666666664)</f>
        <v>41816.66667</v>
      </c>
      <c r="B2021" s="2">
        <f>IFERROR(__xludf.DUMMYFUNCTION("""COMPUTED_VALUE"""),426.27)</f>
        <v>426.27</v>
      </c>
    </row>
    <row r="2022">
      <c r="A2022" s="3">
        <f>IFERROR(__xludf.DUMMYFUNCTION("""COMPUTED_VALUE"""),41817.666666666664)</f>
        <v>41817.66667</v>
      </c>
      <c r="B2022" s="2">
        <f>IFERROR(__xludf.DUMMYFUNCTION("""COMPUTED_VALUE"""),429.13)</f>
        <v>429.13</v>
      </c>
    </row>
    <row r="2023">
      <c r="A2023" s="3">
        <f>IFERROR(__xludf.DUMMYFUNCTION("""COMPUTED_VALUE"""),41820.666666666664)</f>
        <v>41820.66667</v>
      </c>
      <c r="B2023" s="2">
        <f>IFERROR(__xludf.DUMMYFUNCTION("""COMPUTED_VALUE"""),431.9)</f>
        <v>431.9</v>
      </c>
    </row>
    <row r="2024">
      <c r="A2024" s="3">
        <f>IFERROR(__xludf.DUMMYFUNCTION("""COMPUTED_VALUE"""),41821.666666666664)</f>
        <v>41821.66667</v>
      </c>
      <c r="B2024" s="2">
        <f>IFERROR(__xludf.DUMMYFUNCTION("""COMPUTED_VALUE"""),435.0)</f>
        <v>435</v>
      </c>
    </row>
    <row r="2025">
      <c r="A2025" s="3">
        <f>IFERROR(__xludf.DUMMYFUNCTION("""COMPUTED_VALUE"""),41822.666666666664)</f>
        <v>41822.66667</v>
      </c>
      <c r="B2025" s="2">
        <f>IFERROR(__xludf.DUMMYFUNCTION("""COMPUTED_VALUE"""),433.88)</f>
        <v>433.88</v>
      </c>
    </row>
    <row r="2026">
      <c r="A2026" s="3">
        <f>IFERROR(__xludf.DUMMYFUNCTION("""COMPUTED_VALUE"""),41823.666666666664)</f>
        <v>41823.66667</v>
      </c>
      <c r="B2026" s="2">
        <f>IFERROR(__xludf.DUMMYFUNCTION("""COMPUTED_VALUE"""),436.88)</f>
        <v>436.88</v>
      </c>
    </row>
    <row r="2027">
      <c r="A2027" s="3">
        <f>IFERROR(__xludf.DUMMYFUNCTION("""COMPUTED_VALUE"""),41827.666666666664)</f>
        <v>41827.66667</v>
      </c>
      <c r="B2027" s="2">
        <f>IFERROR(__xludf.DUMMYFUNCTION("""COMPUTED_VALUE"""),431.46)</f>
        <v>431.46</v>
      </c>
    </row>
    <row r="2028">
      <c r="A2028" s="3">
        <f>IFERROR(__xludf.DUMMYFUNCTION("""COMPUTED_VALUE"""),41828.666666666664)</f>
        <v>41828.66667</v>
      </c>
      <c r="B2028" s="2">
        <f>IFERROR(__xludf.DUMMYFUNCTION("""COMPUTED_VALUE"""),421.89)</f>
        <v>421.89</v>
      </c>
    </row>
    <row r="2029">
      <c r="A2029" s="3">
        <f>IFERROR(__xludf.DUMMYFUNCTION("""COMPUTED_VALUE"""),41829.666666666664)</f>
        <v>41829.66667</v>
      </c>
      <c r="B2029" s="2">
        <f>IFERROR(__xludf.DUMMYFUNCTION("""COMPUTED_VALUE"""),423.52)</f>
        <v>423.52</v>
      </c>
    </row>
    <row r="2030">
      <c r="A2030" s="3">
        <f>IFERROR(__xludf.DUMMYFUNCTION("""COMPUTED_VALUE"""),41830.666666666664)</f>
        <v>41830.66667</v>
      </c>
      <c r="B2030" s="2">
        <f>IFERROR(__xludf.DUMMYFUNCTION("""COMPUTED_VALUE"""),421.13)</f>
        <v>421.13</v>
      </c>
    </row>
    <row r="2031">
      <c r="A2031" s="3">
        <f>IFERROR(__xludf.DUMMYFUNCTION("""COMPUTED_VALUE"""),41831.666666666664)</f>
        <v>41831.66667</v>
      </c>
      <c r="B2031" s="2">
        <f>IFERROR(__xludf.DUMMYFUNCTION("""COMPUTED_VALUE"""),423.93)</f>
        <v>423.93</v>
      </c>
    </row>
    <row r="2032">
      <c r="A2032" s="3">
        <f>IFERROR(__xludf.DUMMYFUNCTION("""COMPUTED_VALUE"""),41834.666666666664)</f>
        <v>41834.66667</v>
      </c>
      <c r="B2032" s="2">
        <f>IFERROR(__xludf.DUMMYFUNCTION("""COMPUTED_VALUE"""),424.15)</f>
        <v>424.15</v>
      </c>
    </row>
    <row r="2033">
      <c r="A2033" s="3">
        <f>IFERROR(__xludf.DUMMYFUNCTION("""COMPUTED_VALUE"""),41835.666666666664)</f>
        <v>41835.66667</v>
      </c>
      <c r="B2033" s="2">
        <f>IFERROR(__xludf.DUMMYFUNCTION("""COMPUTED_VALUE"""),421.11)</f>
        <v>421.11</v>
      </c>
    </row>
    <row r="2034">
      <c r="A2034" s="3">
        <f>IFERROR(__xludf.DUMMYFUNCTION("""COMPUTED_VALUE"""),41836.666666666664)</f>
        <v>41836.66667</v>
      </c>
      <c r="B2034" s="2">
        <f>IFERROR(__xludf.DUMMYFUNCTION("""COMPUTED_VALUE"""),421.78)</f>
        <v>421.78</v>
      </c>
    </row>
    <row r="2035">
      <c r="A2035" s="3">
        <f>IFERROR(__xludf.DUMMYFUNCTION("""COMPUTED_VALUE"""),41837.666666666664)</f>
        <v>41837.66667</v>
      </c>
      <c r="B2035" s="2">
        <f>IFERROR(__xludf.DUMMYFUNCTION("""COMPUTED_VALUE"""),417.97)</f>
        <v>417.97</v>
      </c>
    </row>
    <row r="2036">
      <c r="A2036" s="3">
        <f>IFERROR(__xludf.DUMMYFUNCTION("""COMPUTED_VALUE"""),41838.666666666664)</f>
        <v>41838.66667</v>
      </c>
      <c r="B2036" s="2">
        <f>IFERROR(__xludf.DUMMYFUNCTION("""COMPUTED_VALUE"""),423.96)</f>
        <v>423.96</v>
      </c>
    </row>
    <row r="2037">
      <c r="A2037" s="3">
        <f>IFERROR(__xludf.DUMMYFUNCTION("""COMPUTED_VALUE"""),41841.666666666664)</f>
        <v>41841.66667</v>
      </c>
      <c r="B2037" s="2">
        <f>IFERROR(__xludf.DUMMYFUNCTION("""COMPUTED_VALUE"""),423.85)</f>
        <v>423.85</v>
      </c>
    </row>
    <row r="2038">
      <c r="A2038" s="3">
        <f>IFERROR(__xludf.DUMMYFUNCTION("""COMPUTED_VALUE"""),41842.666666666664)</f>
        <v>41842.66667</v>
      </c>
      <c r="B2038" s="2">
        <f>IFERROR(__xludf.DUMMYFUNCTION("""COMPUTED_VALUE"""),428.7)</f>
        <v>428.7</v>
      </c>
    </row>
    <row r="2039">
      <c r="A2039" s="3">
        <f>IFERROR(__xludf.DUMMYFUNCTION("""COMPUTED_VALUE"""),41843.666666666664)</f>
        <v>41843.66667</v>
      </c>
      <c r="B2039" s="2">
        <f>IFERROR(__xludf.DUMMYFUNCTION("""COMPUTED_VALUE"""),424.33)</f>
        <v>424.33</v>
      </c>
    </row>
    <row r="2040">
      <c r="A2040" s="3">
        <f>IFERROR(__xludf.DUMMYFUNCTION("""COMPUTED_VALUE"""),41844.666666666664)</f>
        <v>41844.66667</v>
      </c>
      <c r="B2040" s="2">
        <f>IFERROR(__xludf.DUMMYFUNCTION("""COMPUTED_VALUE"""),427.14)</f>
        <v>427.14</v>
      </c>
    </row>
    <row r="2041">
      <c r="A2041" s="3">
        <f>IFERROR(__xludf.DUMMYFUNCTION("""COMPUTED_VALUE"""),41845.666666666664)</f>
        <v>41845.66667</v>
      </c>
      <c r="B2041" s="2">
        <f>IFERROR(__xludf.DUMMYFUNCTION("""COMPUTED_VALUE"""),423.54)</f>
        <v>423.54</v>
      </c>
    </row>
    <row r="2042">
      <c r="A2042" s="3">
        <f>IFERROR(__xludf.DUMMYFUNCTION("""COMPUTED_VALUE"""),41848.666666666664)</f>
        <v>41848.66667</v>
      </c>
      <c r="B2042" s="2">
        <f>IFERROR(__xludf.DUMMYFUNCTION("""COMPUTED_VALUE"""),422.8)</f>
        <v>422.8</v>
      </c>
    </row>
    <row r="2043">
      <c r="A2043" s="3">
        <f>IFERROR(__xludf.DUMMYFUNCTION("""COMPUTED_VALUE"""),41849.666666666664)</f>
        <v>41849.66667</v>
      </c>
      <c r="B2043" s="2">
        <f>IFERROR(__xludf.DUMMYFUNCTION("""COMPUTED_VALUE"""),427.8)</f>
        <v>427.8</v>
      </c>
    </row>
    <row r="2044">
      <c r="A2044" s="3">
        <f>IFERROR(__xludf.DUMMYFUNCTION("""COMPUTED_VALUE"""),41850.666666666664)</f>
        <v>41850.66667</v>
      </c>
      <c r="B2044" s="2">
        <f>IFERROR(__xludf.DUMMYFUNCTION("""COMPUTED_VALUE"""),430.32)</f>
        <v>430.32</v>
      </c>
    </row>
    <row r="2045">
      <c r="A2045" s="3">
        <f>IFERROR(__xludf.DUMMYFUNCTION("""COMPUTED_VALUE"""),41851.666666666664)</f>
        <v>41851.66667</v>
      </c>
      <c r="B2045" s="2">
        <f>IFERROR(__xludf.DUMMYFUNCTION("""COMPUTED_VALUE"""),422.28)</f>
        <v>422.28</v>
      </c>
    </row>
    <row r="2046">
      <c r="A2046" s="3">
        <f>IFERROR(__xludf.DUMMYFUNCTION("""COMPUTED_VALUE"""),41852.666666666664)</f>
        <v>41852.66667</v>
      </c>
      <c r="B2046" s="2">
        <f>IFERROR(__xludf.DUMMYFUNCTION("""COMPUTED_VALUE"""),417.2)</f>
        <v>417.2</v>
      </c>
    </row>
    <row r="2047">
      <c r="A2047" s="3">
        <f>IFERROR(__xludf.DUMMYFUNCTION("""COMPUTED_VALUE"""),41855.666666666664)</f>
        <v>41855.66667</v>
      </c>
      <c r="B2047" s="2">
        <f>IFERROR(__xludf.DUMMYFUNCTION("""COMPUTED_VALUE"""),418.67)</f>
        <v>418.67</v>
      </c>
    </row>
    <row r="2048">
      <c r="A2048" s="3">
        <f>IFERROR(__xludf.DUMMYFUNCTION("""COMPUTED_VALUE"""),41856.666666666664)</f>
        <v>41856.66667</v>
      </c>
      <c r="B2048" s="2">
        <f>IFERROR(__xludf.DUMMYFUNCTION("""COMPUTED_VALUE"""),420.58)</f>
        <v>420.58</v>
      </c>
    </row>
    <row r="2049">
      <c r="A2049" s="3">
        <f>IFERROR(__xludf.DUMMYFUNCTION("""COMPUTED_VALUE"""),41857.666666666664)</f>
        <v>41857.66667</v>
      </c>
      <c r="B2049" s="2">
        <f>IFERROR(__xludf.DUMMYFUNCTION("""COMPUTED_VALUE"""),417.66)</f>
        <v>417.66</v>
      </c>
    </row>
    <row r="2050">
      <c r="A2050" s="3">
        <f>IFERROR(__xludf.DUMMYFUNCTION("""COMPUTED_VALUE"""),41858.666666666664)</f>
        <v>41858.66667</v>
      </c>
      <c r="B2050" s="2">
        <f>IFERROR(__xludf.DUMMYFUNCTION("""COMPUTED_VALUE"""),413.95)</f>
        <v>413.95</v>
      </c>
    </row>
    <row r="2051">
      <c r="A2051" s="3">
        <f>IFERROR(__xludf.DUMMYFUNCTION("""COMPUTED_VALUE"""),41859.666666666664)</f>
        <v>41859.66667</v>
      </c>
      <c r="B2051" s="2">
        <f>IFERROR(__xludf.DUMMYFUNCTION("""COMPUTED_VALUE"""),416.22)</f>
        <v>416.22</v>
      </c>
    </row>
    <row r="2052">
      <c r="A2052" s="3">
        <f>IFERROR(__xludf.DUMMYFUNCTION("""COMPUTED_VALUE"""),41862.666666666664)</f>
        <v>41862.66667</v>
      </c>
      <c r="B2052" s="2">
        <f>IFERROR(__xludf.DUMMYFUNCTION("""COMPUTED_VALUE"""),419.1)</f>
        <v>419.1</v>
      </c>
    </row>
    <row r="2053">
      <c r="A2053" s="3">
        <f>IFERROR(__xludf.DUMMYFUNCTION("""COMPUTED_VALUE"""),41863.666666666664)</f>
        <v>41863.66667</v>
      </c>
      <c r="B2053" s="2">
        <f>IFERROR(__xludf.DUMMYFUNCTION("""COMPUTED_VALUE"""),417.93)</f>
        <v>417.93</v>
      </c>
    </row>
    <row r="2054">
      <c r="A2054" s="3">
        <f>IFERROR(__xludf.DUMMYFUNCTION("""COMPUTED_VALUE"""),41864.666666666664)</f>
        <v>41864.66667</v>
      </c>
      <c r="B2054" s="2">
        <f>IFERROR(__xludf.DUMMYFUNCTION("""COMPUTED_VALUE"""),418.41)</f>
        <v>418.41</v>
      </c>
    </row>
    <row r="2055">
      <c r="A2055" s="3">
        <f>IFERROR(__xludf.DUMMYFUNCTION("""COMPUTED_VALUE"""),41865.666666666664)</f>
        <v>41865.66667</v>
      </c>
      <c r="B2055" s="2">
        <f>IFERROR(__xludf.DUMMYFUNCTION("""COMPUTED_VALUE"""),419.0)</f>
        <v>419</v>
      </c>
    </row>
    <row r="2056">
      <c r="A2056" s="3">
        <f>IFERROR(__xludf.DUMMYFUNCTION("""COMPUTED_VALUE"""),41866.666666666664)</f>
        <v>41866.66667</v>
      </c>
      <c r="B2056" s="2">
        <f>IFERROR(__xludf.DUMMYFUNCTION("""COMPUTED_VALUE"""),417.38)</f>
        <v>417.38</v>
      </c>
    </row>
    <row r="2057">
      <c r="A2057" s="3">
        <f>IFERROR(__xludf.DUMMYFUNCTION("""COMPUTED_VALUE"""),41869.666666666664)</f>
        <v>41869.66667</v>
      </c>
      <c r="B2057" s="2">
        <f>IFERROR(__xludf.DUMMYFUNCTION("""COMPUTED_VALUE"""),421.99)</f>
        <v>421.99</v>
      </c>
    </row>
    <row r="2058">
      <c r="A2058" s="3">
        <f>IFERROR(__xludf.DUMMYFUNCTION("""COMPUTED_VALUE"""),41870.666666666664)</f>
        <v>41870.66667</v>
      </c>
      <c r="B2058" s="2">
        <f>IFERROR(__xludf.DUMMYFUNCTION("""COMPUTED_VALUE"""),423.69)</f>
        <v>423.69</v>
      </c>
    </row>
    <row r="2059">
      <c r="A2059" s="3">
        <f>IFERROR(__xludf.DUMMYFUNCTION("""COMPUTED_VALUE"""),41871.666666666664)</f>
        <v>41871.66667</v>
      </c>
      <c r="B2059" s="2">
        <f>IFERROR(__xludf.DUMMYFUNCTION("""COMPUTED_VALUE"""),424.8)</f>
        <v>424.8</v>
      </c>
    </row>
    <row r="2060">
      <c r="A2060" s="3">
        <f>IFERROR(__xludf.DUMMYFUNCTION("""COMPUTED_VALUE"""),41872.666666666664)</f>
        <v>41872.66667</v>
      </c>
      <c r="B2060" s="2">
        <f>IFERROR(__xludf.DUMMYFUNCTION("""COMPUTED_VALUE"""),427.26)</f>
        <v>427.26</v>
      </c>
    </row>
    <row r="2061">
      <c r="A2061" s="3">
        <f>IFERROR(__xludf.DUMMYFUNCTION("""COMPUTED_VALUE"""),41873.666666666664)</f>
        <v>41873.66667</v>
      </c>
      <c r="B2061" s="2">
        <f>IFERROR(__xludf.DUMMYFUNCTION("""COMPUTED_VALUE"""),427.69)</f>
        <v>427.69</v>
      </c>
    </row>
    <row r="2062">
      <c r="A2062" s="3">
        <f>IFERROR(__xludf.DUMMYFUNCTION("""COMPUTED_VALUE"""),41876.666666666664)</f>
        <v>41876.66667</v>
      </c>
      <c r="B2062" s="2">
        <f>IFERROR(__xludf.DUMMYFUNCTION("""COMPUTED_VALUE"""),428.7)</f>
        <v>428.7</v>
      </c>
    </row>
    <row r="2063">
      <c r="A2063" s="3">
        <f>IFERROR(__xludf.DUMMYFUNCTION("""COMPUTED_VALUE"""),41877.666666666664)</f>
        <v>41877.66667</v>
      </c>
      <c r="B2063" s="2">
        <f>IFERROR(__xludf.DUMMYFUNCTION("""COMPUTED_VALUE"""),433.38)</f>
        <v>433.38</v>
      </c>
    </row>
    <row r="2064">
      <c r="A2064" s="3">
        <f>IFERROR(__xludf.DUMMYFUNCTION("""COMPUTED_VALUE"""),41878.666666666664)</f>
        <v>41878.66667</v>
      </c>
      <c r="B2064" s="2">
        <f>IFERROR(__xludf.DUMMYFUNCTION("""COMPUTED_VALUE"""),432.71)</f>
        <v>432.71</v>
      </c>
    </row>
    <row r="2065">
      <c r="A2065" s="3">
        <f>IFERROR(__xludf.DUMMYFUNCTION("""COMPUTED_VALUE"""),41879.666666666664)</f>
        <v>41879.66667</v>
      </c>
      <c r="B2065" s="2">
        <f>IFERROR(__xludf.DUMMYFUNCTION("""COMPUTED_VALUE"""),431.44)</f>
        <v>431.44</v>
      </c>
    </row>
    <row r="2066">
      <c r="A2066" s="3">
        <f>IFERROR(__xludf.DUMMYFUNCTION("""COMPUTED_VALUE"""),41880.666666666664)</f>
        <v>41880.66667</v>
      </c>
      <c r="B2066" s="2">
        <f>IFERROR(__xludf.DUMMYFUNCTION("""COMPUTED_VALUE"""),434.87)</f>
        <v>434.87</v>
      </c>
    </row>
    <row r="2067">
      <c r="A2067" s="3">
        <f>IFERROR(__xludf.DUMMYFUNCTION("""COMPUTED_VALUE"""),41884.666666666664)</f>
        <v>41884.66667</v>
      </c>
      <c r="B2067" s="2">
        <f>IFERROR(__xludf.DUMMYFUNCTION("""COMPUTED_VALUE"""),436.06)</f>
        <v>436.06</v>
      </c>
    </row>
    <row r="2068">
      <c r="A2068" s="3">
        <f>IFERROR(__xludf.DUMMYFUNCTION("""COMPUTED_VALUE"""),41885.666666666664)</f>
        <v>41885.66667</v>
      </c>
      <c r="B2068" s="2">
        <f>IFERROR(__xludf.DUMMYFUNCTION("""COMPUTED_VALUE"""),435.24)</f>
        <v>435.24</v>
      </c>
    </row>
    <row r="2069">
      <c r="A2069" s="3">
        <f>IFERROR(__xludf.DUMMYFUNCTION("""COMPUTED_VALUE"""),41886.666666666664)</f>
        <v>41886.66667</v>
      </c>
      <c r="B2069" s="2">
        <f>IFERROR(__xludf.DUMMYFUNCTION("""COMPUTED_VALUE"""),432.5)</f>
        <v>432.5</v>
      </c>
    </row>
    <row r="2070">
      <c r="A2070" s="3">
        <f>IFERROR(__xludf.DUMMYFUNCTION("""COMPUTED_VALUE"""),41887.666666666664)</f>
        <v>41887.66667</v>
      </c>
      <c r="B2070" s="2">
        <f>IFERROR(__xludf.DUMMYFUNCTION("""COMPUTED_VALUE"""),435.63)</f>
        <v>435.63</v>
      </c>
    </row>
    <row r="2071">
      <c r="A2071" s="3">
        <f>IFERROR(__xludf.DUMMYFUNCTION("""COMPUTED_VALUE"""),41890.666666666664)</f>
        <v>41890.66667</v>
      </c>
      <c r="B2071" s="2">
        <f>IFERROR(__xludf.DUMMYFUNCTION("""COMPUTED_VALUE"""),438.61)</f>
        <v>438.61</v>
      </c>
    </row>
    <row r="2072">
      <c r="A2072" s="3">
        <f>IFERROR(__xludf.DUMMYFUNCTION("""COMPUTED_VALUE"""),41891.666666666664)</f>
        <v>41891.66667</v>
      </c>
      <c r="B2072" s="2">
        <f>IFERROR(__xludf.DUMMYFUNCTION("""COMPUTED_VALUE"""),433.15)</f>
        <v>433.15</v>
      </c>
    </row>
    <row r="2073">
      <c r="A2073" s="3">
        <f>IFERROR(__xludf.DUMMYFUNCTION("""COMPUTED_VALUE"""),41892.666666666664)</f>
        <v>41892.66667</v>
      </c>
      <c r="B2073" s="2">
        <f>IFERROR(__xludf.DUMMYFUNCTION("""COMPUTED_VALUE"""),437.61)</f>
        <v>437.61</v>
      </c>
    </row>
    <row r="2074">
      <c r="A2074" s="3">
        <f>IFERROR(__xludf.DUMMYFUNCTION("""COMPUTED_VALUE"""),41893.666666666664)</f>
        <v>41893.66667</v>
      </c>
      <c r="B2074" s="2">
        <f>IFERROR(__xludf.DUMMYFUNCTION("""COMPUTED_VALUE"""),442.95)</f>
        <v>442.95</v>
      </c>
    </row>
    <row r="2075">
      <c r="A2075" s="3">
        <f>IFERROR(__xludf.DUMMYFUNCTION("""COMPUTED_VALUE"""),41894.666666666664)</f>
        <v>41894.66667</v>
      </c>
      <c r="B2075" s="2">
        <f>IFERROR(__xludf.DUMMYFUNCTION("""COMPUTED_VALUE"""),439.22)</f>
        <v>439.22</v>
      </c>
    </row>
    <row r="2076">
      <c r="A2076" s="3">
        <f>IFERROR(__xludf.DUMMYFUNCTION("""COMPUTED_VALUE"""),41897.666666666664)</f>
        <v>41897.66667</v>
      </c>
      <c r="B2076" s="2">
        <f>IFERROR(__xludf.DUMMYFUNCTION("""COMPUTED_VALUE"""),431.24)</f>
        <v>431.24</v>
      </c>
    </row>
    <row r="2077">
      <c r="A2077" s="3">
        <f>IFERROR(__xludf.DUMMYFUNCTION("""COMPUTED_VALUE"""),41898.666666666664)</f>
        <v>41898.66667</v>
      </c>
      <c r="B2077" s="2">
        <f>IFERROR(__xludf.DUMMYFUNCTION("""COMPUTED_VALUE"""),434.42)</f>
        <v>434.42</v>
      </c>
    </row>
    <row r="2078">
      <c r="A2078" s="3">
        <f>IFERROR(__xludf.DUMMYFUNCTION("""COMPUTED_VALUE"""),41899.666666666664)</f>
        <v>41899.66667</v>
      </c>
      <c r="B2078" s="2">
        <f>IFERROR(__xludf.DUMMYFUNCTION("""COMPUTED_VALUE"""),434.3)</f>
        <v>434.3</v>
      </c>
    </row>
    <row r="2079">
      <c r="A2079" s="3">
        <f>IFERROR(__xludf.DUMMYFUNCTION("""COMPUTED_VALUE"""),41900.666666666664)</f>
        <v>41900.66667</v>
      </c>
      <c r="B2079" s="2">
        <f>IFERROR(__xludf.DUMMYFUNCTION("""COMPUTED_VALUE"""),439.09)</f>
        <v>439.09</v>
      </c>
    </row>
    <row r="2080">
      <c r="A2080" s="3">
        <f>IFERROR(__xludf.DUMMYFUNCTION("""COMPUTED_VALUE"""),41901.666666666664)</f>
        <v>41901.66667</v>
      </c>
      <c r="B2080" s="2">
        <f>IFERROR(__xludf.DUMMYFUNCTION("""COMPUTED_VALUE"""),434.93)</f>
        <v>434.93</v>
      </c>
    </row>
    <row r="2081">
      <c r="A2081" s="3">
        <f>IFERROR(__xludf.DUMMYFUNCTION("""COMPUTED_VALUE"""),41904.666666666664)</f>
        <v>41904.66667</v>
      </c>
      <c r="B2081" s="2">
        <f>IFERROR(__xludf.DUMMYFUNCTION("""COMPUTED_VALUE"""),427.51)</f>
        <v>427.51</v>
      </c>
    </row>
    <row r="2082">
      <c r="A2082" s="3">
        <f>IFERROR(__xludf.DUMMYFUNCTION("""COMPUTED_VALUE"""),41905.666666666664)</f>
        <v>41905.66667</v>
      </c>
      <c r="B2082" s="2">
        <f>IFERROR(__xludf.DUMMYFUNCTION("""COMPUTED_VALUE"""),423.9)</f>
        <v>423.9</v>
      </c>
    </row>
    <row r="2083">
      <c r="A2083" s="3">
        <f>IFERROR(__xludf.DUMMYFUNCTION("""COMPUTED_VALUE"""),41906.666666666664)</f>
        <v>41906.66667</v>
      </c>
      <c r="B2083" s="2">
        <f>IFERROR(__xludf.DUMMYFUNCTION("""COMPUTED_VALUE"""),427.14)</f>
        <v>427.14</v>
      </c>
    </row>
    <row r="2084">
      <c r="A2084" s="3">
        <f>IFERROR(__xludf.DUMMYFUNCTION("""COMPUTED_VALUE"""),41907.666666666664)</f>
        <v>41907.66667</v>
      </c>
      <c r="B2084" s="2">
        <f>IFERROR(__xludf.DUMMYFUNCTION("""COMPUTED_VALUE"""),419.16)</f>
        <v>419.16</v>
      </c>
    </row>
    <row r="2085">
      <c r="A2085" s="3">
        <f>IFERROR(__xludf.DUMMYFUNCTION("""COMPUTED_VALUE"""),41908.666666666664)</f>
        <v>41908.66667</v>
      </c>
      <c r="B2085" s="2">
        <f>IFERROR(__xludf.DUMMYFUNCTION("""COMPUTED_VALUE"""),421.68)</f>
        <v>421.68</v>
      </c>
    </row>
    <row r="2086">
      <c r="A2086" s="3">
        <f>IFERROR(__xludf.DUMMYFUNCTION("""COMPUTED_VALUE"""),41911.666666666664)</f>
        <v>41911.66667</v>
      </c>
      <c r="B2086" s="2">
        <f>IFERROR(__xludf.DUMMYFUNCTION("""COMPUTED_VALUE"""),421.26)</f>
        <v>421.26</v>
      </c>
    </row>
    <row r="2087">
      <c r="A2087" s="3">
        <f>IFERROR(__xludf.DUMMYFUNCTION("""COMPUTED_VALUE"""),41912.666666666664)</f>
        <v>41912.66667</v>
      </c>
      <c r="B2087" s="2">
        <f>IFERROR(__xludf.DUMMYFUNCTION("""COMPUTED_VALUE"""),418.07)</f>
        <v>418.07</v>
      </c>
    </row>
    <row r="2088">
      <c r="A2088" s="3">
        <f>IFERROR(__xludf.DUMMYFUNCTION("""COMPUTED_VALUE"""),41913.666666666664)</f>
        <v>41913.66667</v>
      </c>
      <c r="B2088" s="2">
        <f>IFERROR(__xludf.DUMMYFUNCTION("""COMPUTED_VALUE"""),410.46)</f>
        <v>410.46</v>
      </c>
    </row>
    <row r="2089">
      <c r="A2089" s="3">
        <f>IFERROR(__xludf.DUMMYFUNCTION("""COMPUTED_VALUE"""),41914.666666666664)</f>
        <v>41914.66667</v>
      </c>
      <c r="B2089" s="2">
        <f>IFERROR(__xludf.DUMMYFUNCTION("""COMPUTED_VALUE"""),413.13)</f>
        <v>413.13</v>
      </c>
    </row>
    <row r="2090">
      <c r="A2090" s="3">
        <f>IFERROR(__xludf.DUMMYFUNCTION("""COMPUTED_VALUE"""),41915.666666666664)</f>
        <v>41915.66667</v>
      </c>
      <c r="B2090" s="2">
        <f>IFERROR(__xludf.DUMMYFUNCTION("""COMPUTED_VALUE"""),413.47)</f>
        <v>413.47</v>
      </c>
    </row>
    <row r="2091">
      <c r="A2091" s="3">
        <f>IFERROR(__xludf.DUMMYFUNCTION("""COMPUTED_VALUE"""),41918.666666666664)</f>
        <v>41918.66667</v>
      </c>
      <c r="B2091" s="2">
        <f>IFERROR(__xludf.DUMMYFUNCTION("""COMPUTED_VALUE"""),407.12)</f>
        <v>407.12</v>
      </c>
    </row>
    <row r="2092">
      <c r="A2092" s="3">
        <f>IFERROR(__xludf.DUMMYFUNCTION("""COMPUTED_VALUE"""),41919.666666666664)</f>
        <v>41919.66667</v>
      </c>
      <c r="B2092" s="2">
        <f>IFERROR(__xludf.DUMMYFUNCTION("""COMPUTED_VALUE"""),402.02)</f>
        <v>402.02</v>
      </c>
    </row>
    <row r="2093">
      <c r="A2093" s="3">
        <f>IFERROR(__xludf.DUMMYFUNCTION("""COMPUTED_VALUE"""),41920.666666666664)</f>
        <v>41920.66667</v>
      </c>
      <c r="B2093" s="2">
        <f>IFERROR(__xludf.DUMMYFUNCTION("""COMPUTED_VALUE"""),405.83)</f>
        <v>405.83</v>
      </c>
    </row>
    <row r="2094">
      <c r="A2094" s="3">
        <f>IFERROR(__xludf.DUMMYFUNCTION("""COMPUTED_VALUE"""),41921.666666666664)</f>
        <v>41921.66667</v>
      </c>
      <c r="B2094" s="2">
        <f>IFERROR(__xludf.DUMMYFUNCTION("""COMPUTED_VALUE"""),395.81)</f>
        <v>395.81</v>
      </c>
    </row>
    <row r="2095">
      <c r="A2095" s="3">
        <f>IFERROR(__xludf.DUMMYFUNCTION("""COMPUTED_VALUE"""),41922.666666666664)</f>
        <v>41922.66667</v>
      </c>
      <c r="B2095" s="2">
        <f>IFERROR(__xludf.DUMMYFUNCTION("""COMPUTED_VALUE"""),379.84)</f>
        <v>379.84</v>
      </c>
    </row>
    <row r="2096">
      <c r="A2096" s="3">
        <f>IFERROR(__xludf.DUMMYFUNCTION("""COMPUTED_VALUE"""),41925.666666666664)</f>
        <v>41925.66667</v>
      </c>
      <c r="B2096" s="2">
        <f>IFERROR(__xludf.DUMMYFUNCTION("""COMPUTED_VALUE"""),376.45)</f>
        <v>376.45</v>
      </c>
    </row>
    <row r="2097">
      <c r="A2097" s="3">
        <f>IFERROR(__xludf.DUMMYFUNCTION("""COMPUTED_VALUE"""),41926.666666666664)</f>
        <v>41926.66667</v>
      </c>
      <c r="B2097" s="2">
        <f>IFERROR(__xludf.DUMMYFUNCTION("""COMPUTED_VALUE"""),380.22)</f>
        <v>380.22</v>
      </c>
    </row>
    <row r="2098">
      <c r="A2098" s="3">
        <f>IFERROR(__xludf.DUMMYFUNCTION("""COMPUTED_VALUE"""),41927.666666666664)</f>
        <v>41927.66667</v>
      </c>
      <c r="B2098" s="2">
        <f>IFERROR(__xludf.DUMMYFUNCTION("""COMPUTED_VALUE"""),387.14)</f>
        <v>387.14</v>
      </c>
    </row>
    <row r="2099">
      <c r="A2099" s="3">
        <f>IFERROR(__xludf.DUMMYFUNCTION("""COMPUTED_VALUE"""),41928.666666666664)</f>
        <v>41928.66667</v>
      </c>
      <c r="B2099" s="2">
        <f>IFERROR(__xludf.DUMMYFUNCTION("""COMPUTED_VALUE"""),388.87)</f>
        <v>388.87</v>
      </c>
    </row>
    <row r="2100">
      <c r="A2100" s="3">
        <f>IFERROR(__xludf.DUMMYFUNCTION("""COMPUTED_VALUE"""),41929.666666666664)</f>
        <v>41929.66667</v>
      </c>
      <c r="B2100" s="2">
        <f>IFERROR(__xludf.DUMMYFUNCTION("""COMPUTED_VALUE"""),393.43)</f>
        <v>393.43</v>
      </c>
    </row>
    <row r="2101">
      <c r="A2101" s="3">
        <f>IFERROR(__xludf.DUMMYFUNCTION("""COMPUTED_VALUE"""),41932.666666666664)</f>
        <v>41932.66667</v>
      </c>
      <c r="B2101" s="2">
        <f>IFERROR(__xludf.DUMMYFUNCTION("""COMPUTED_VALUE"""),397.47)</f>
        <v>397.47</v>
      </c>
    </row>
    <row r="2102">
      <c r="A2102" s="3">
        <f>IFERROR(__xludf.DUMMYFUNCTION("""COMPUTED_VALUE"""),41933.666666666664)</f>
        <v>41933.66667</v>
      </c>
      <c r="B2102" s="2">
        <f>IFERROR(__xludf.DUMMYFUNCTION("""COMPUTED_VALUE"""),404.74)</f>
        <v>404.74</v>
      </c>
    </row>
    <row r="2103">
      <c r="A2103" s="3">
        <f>IFERROR(__xludf.DUMMYFUNCTION("""COMPUTED_VALUE"""),41934.666666666664)</f>
        <v>41934.66667</v>
      </c>
      <c r="B2103" s="2">
        <f>IFERROR(__xludf.DUMMYFUNCTION("""COMPUTED_VALUE"""),398.35)</f>
        <v>398.35</v>
      </c>
    </row>
    <row r="2104">
      <c r="A2104" s="3">
        <f>IFERROR(__xludf.DUMMYFUNCTION("""COMPUTED_VALUE"""),41935.666666666664)</f>
        <v>41935.66667</v>
      </c>
      <c r="B2104" s="2">
        <f>IFERROR(__xludf.DUMMYFUNCTION("""COMPUTED_VALUE"""),410.25)</f>
        <v>410.25</v>
      </c>
    </row>
    <row r="2105">
      <c r="A2105" s="3">
        <f>IFERROR(__xludf.DUMMYFUNCTION("""COMPUTED_VALUE"""),41936.666666666664)</f>
        <v>41936.66667</v>
      </c>
      <c r="B2105" s="2">
        <f>IFERROR(__xludf.DUMMYFUNCTION("""COMPUTED_VALUE"""),409.97)</f>
        <v>409.97</v>
      </c>
    </row>
    <row r="2106">
      <c r="A2106" s="3">
        <f>IFERROR(__xludf.DUMMYFUNCTION("""COMPUTED_VALUE"""),41939.666666666664)</f>
        <v>41939.66667</v>
      </c>
      <c r="B2106" s="2">
        <f>IFERROR(__xludf.DUMMYFUNCTION("""COMPUTED_VALUE"""),410.9)</f>
        <v>410.9</v>
      </c>
    </row>
    <row r="2107">
      <c r="A2107" s="3">
        <f>IFERROR(__xludf.DUMMYFUNCTION("""COMPUTED_VALUE"""),41940.666666666664)</f>
        <v>41940.66667</v>
      </c>
      <c r="B2107" s="2">
        <f>IFERROR(__xludf.DUMMYFUNCTION("""COMPUTED_VALUE"""),420.73)</f>
        <v>420.73</v>
      </c>
    </row>
    <row r="2108">
      <c r="A2108" s="3">
        <f>IFERROR(__xludf.DUMMYFUNCTION("""COMPUTED_VALUE"""),41941.666666666664)</f>
        <v>41941.66667</v>
      </c>
      <c r="B2108" s="2">
        <f>IFERROR(__xludf.DUMMYFUNCTION("""COMPUTED_VALUE"""),419.79)</f>
        <v>419.79</v>
      </c>
    </row>
    <row r="2109">
      <c r="A2109" s="3">
        <f>IFERROR(__xludf.DUMMYFUNCTION("""COMPUTED_VALUE"""),41942.666666666664)</f>
        <v>41942.66667</v>
      </c>
      <c r="B2109" s="2">
        <f>IFERROR(__xludf.DUMMYFUNCTION("""COMPUTED_VALUE"""),425.23)</f>
        <v>425.23</v>
      </c>
    </row>
    <row r="2110">
      <c r="A2110" s="3">
        <f>IFERROR(__xludf.DUMMYFUNCTION("""COMPUTED_VALUE"""),41943.666666666664)</f>
        <v>41943.66667</v>
      </c>
      <c r="B2110" s="2">
        <f>IFERROR(__xludf.DUMMYFUNCTION("""COMPUTED_VALUE"""),431.44)</f>
        <v>431.44</v>
      </c>
    </row>
    <row r="2111">
      <c r="A2111" s="3">
        <f>IFERROR(__xludf.DUMMYFUNCTION("""COMPUTED_VALUE"""),41946.666666666664)</f>
        <v>41946.66667</v>
      </c>
      <c r="B2111" s="2">
        <f>IFERROR(__xludf.DUMMYFUNCTION("""COMPUTED_VALUE"""),433.49)</f>
        <v>433.49</v>
      </c>
    </row>
    <row r="2112">
      <c r="A2112" s="3">
        <f>IFERROR(__xludf.DUMMYFUNCTION("""COMPUTED_VALUE"""),41947.666666666664)</f>
        <v>41947.66667</v>
      </c>
      <c r="B2112" s="2">
        <f>IFERROR(__xludf.DUMMYFUNCTION("""COMPUTED_VALUE"""),432.29)</f>
        <v>432.29</v>
      </c>
    </row>
    <row r="2113">
      <c r="A2113" s="3">
        <f>IFERROR(__xludf.DUMMYFUNCTION("""COMPUTED_VALUE"""),41948.666666666664)</f>
        <v>41948.66667</v>
      </c>
      <c r="B2113" s="2">
        <f>IFERROR(__xludf.DUMMYFUNCTION("""COMPUTED_VALUE"""),429.9)</f>
        <v>429.9</v>
      </c>
    </row>
    <row r="2114">
      <c r="A2114" s="3">
        <f>IFERROR(__xludf.DUMMYFUNCTION("""COMPUTED_VALUE"""),41949.666666666664)</f>
        <v>41949.66667</v>
      </c>
      <c r="B2114" s="2">
        <f>IFERROR(__xludf.DUMMYFUNCTION("""COMPUTED_VALUE"""),427.99)</f>
        <v>427.99</v>
      </c>
    </row>
    <row r="2115">
      <c r="A2115" s="3">
        <f>IFERROR(__xludf.DUMMYFUNCTION("""COMPUTED_VALUE"""),41950.666666666664)</f>
        <v>41950.66667</v>
      </c>
      <c r="B2115" s="2">
        <f>IFERROR(__xludf.DUMMYFUNCTION("""COMPUTED_VALUE"""),431.15)</f>
        <v>431.15</v>
      </c>
    </row>
    <row r="2116">
      <c r="A2116" s="3">
        <f>IFERROR(__xludf.DUMMYFUNCTION("""COMPUTED_VALUE"""),41953.66666666667)</f>
        <v>41953.66667</v>
      </c>
      <c r="B2116" s="2">
        <f>IFERROR(__xludf.DUMMYFUNCTION("""COMPUTED_VALUE"""),429.48)</f>
        <v>429.48</v>
      </c>
    </row>
    <row r="2117">
      <c r="A2117" s="3">
        <f>IFERROR(__xludf.DUMMYFUNCTION("""COMPUTED_VALUE"""),41954.66666666667)</f>
        <v>41954.66667</v>
      </c>
      <c r="B2117" s="2">
        <f>IFERROR(__xludf.DUMMYFUNCTION("""COMPUTED_VALUE"""),428.74)</f>
        <v>428.74</v>
      </c>
    </row>
    <row r="2118">
      <c r="A2118" s="3">
        <f>IFERROR(__xludf.DUMMYFUNCTION("""COMPUTED_VALUE"""),41955.66666666667)</f>
        <v>41955.66667</v>
      </c>
      <c r="B2118" s="2">
        <f>IFERROR(__xludf.DUMMYFUNCTION("""COMPUTED_VALUE"""),431.68)</f>
        <v>431.68</v>
      </c>
    </row>
    <row r="2119">
      <c r="A2119" s="3">
        <f>IFERROR(__xludf.DUMMYFUNCTION("""COMPUTED_VALUE"""),41956.66666666667)</f>
        <v>41956.66667</v>
      </c>
      <c r="B2119" s="2">
        <f>IFERROR(__xludf.DUMMYFUNCTION("""COMPUTED_VALUE"""),429.6)</f>
        <v>429.6</v>
      </c>
    </row>
    <row r="2120">
      <c r="A2120" s="3">
        <f>IFERROR(__xludf.DUMMYFUNCTION("""COMPUTED_VALUE"""),41957.66666666667)</f>
        <v>41957.66667</v>
      </c>
      <c r="B2120" s="2">
        <f>IFERROR(__xludf.DUMMYFUNCTION("""COMPUTED_VALUE"""),434.31)</f>
        <v>434.31</v>
      </c>
    </row>
    <row r="2121">
      <c r="A2121" s="3">
        <f>IFERROR(__xludf.DUMMYFUNCTION("""COMPUTED_VALUE"""),41960.66666666667)</f>
        <v>41960.66667</v>
      </c>
      <c r="B2121" s="2">
        <f>IFERROR(__xludf.DUMMYFUNCTION("""COMPUTED_VALUE"""),429.25)</f>
        <v>429.25</v>
      </c>
    </row>
    <row r="2122">
      <c r="A2122" s="3">
        <f>IFERROR(__xludf.DUMMYFUNCTION("""COMPUTED_VALUE"""),41961.66666666667)</f>
        <v>41961.66667</v>
      </c>
      <c r="B2122" s="2">
        <f>IFERROR(__xludf.DUMMYFUNCTION("""COMPUTED_VALUE"""),431.39)</f>
        <v>431.39</v>
      </c>
    </row>
    <row r="2123">
      <c r="A2123" s="3">
        <f>IFERROR(__xludf.DUMMYFUNCTION("""COMPUTED_VALUE"""),41962.66666666667)</f>
        <v>41962.66667</v>
      </c>
      <c r="B2123" s="2">
        <f>IFERROR(__xludf.DUMMYFUNCTION("""COMPUTED_VALUE"""),427.46)</f>
        <v>427.46</v>
      </c>
    </row>
    <row r="2124">
      <c r="A2124" s="3">
        <f>IFERROR(__xludf.DUMMYFUNCTION("""COMPUTED_VALUE"""),41963.66666666667)</f>
        <v>41963.66667</v>
      </c>
      <c r="B2124" s="2">
        <f>IFERROR(__xludf.DUMMYFUNCTION("""COMPUTED_VALUE"""),431.86)</f>
        <v>431.86</v>
      </c>
    </row>
    <row r="2125">
      <c r="A2125" s="3">
        <f>IFERROR(__xludf.DUMMYFUNCTION("""COMPUTED_VALUE"""),41964.66666666667)</f>
        <v>41964.66667</v>
      </c>
      <c r="B2125" s="2">
        <f>IFERROR(__xludf.DUMMYFUNCTION("""COMPUTED_VALUE"""),431.02)</f>
        <v>431.02</v>
      </c>
    </row>
    <row r="2126">
      <c r="A2126" s="3">
        <f>IFERROR(__xludf.DUMMYFUNCTION("""COMPUTED_VALUE"""),41967.66666666667)</f>
        <v>41967.66667</v>
      </c>
      <c r="B2126" s="2">
        <f>IFERROR(__xludf.DUMMYFUNCTION("""COMPUTED_VALUE"""),434.79)</f>
        <v>434.79</v>
      </c>
    </row>
    <row r="2127">
      <c r="A2127" s="3">
        <f>IFERROR(__xludf.DUMMYFUNCTION("""COMPUTED_VALUE"""),41968.66666666667)</f>
        <v>41968.66667</v>
      </c>
      <c r="B2127" s="2">
        <f>IFERROR(__xludf.DUMMYFUNCTION("""COMPUTED_VALUE"""),436.43)</f>
        <v>436.43</v>
      </c>
    </row>
    <row r="2128">
      <c r="A2128" s="3">
        <f>IFERROR(__xludf.DUMMYFUNCTION("""COMPUTED_VALUE"""),41969.66666666667)</f>
        <v>41969.66667</v>
      </c>
      <c r="B2128" s="2">
        <f>IFERROR(__xludf.DUMMYFUNCTION("""COMPUTED_VALUE"""),438.84)</f>
        <v>438.84</v>
      </c>
    </row>
    <row r="2129">
      <c r="A2129" s="3">
        <f>IFERROR(__xludf.DUMMYFUNCTION("""COMPUTED_VALUE"""),41971.66666666667)</f>
        <v>41971.66667</v>
      </c>
      <c r="B2129" s="2">
        <f>IFERROR(__xludf.DUMMYFUNCTION("""COMPUTED_VALUE"""),437.26)</f>
        <v>437.26</v>
      </c>
    </row>
    <row r="2130">
      <c r="A2130" s="3">
        <f>IFERROR(__xludf.DUMMYFUNCTION("""COMPUTED_VALUE"""),41974.66666666667)</f>
        <v>41974.66667</v>
      </c>
      <c r="B2130" s="2">
        <f>IFERROR(__xludf.DUMMYFUNCTION("""COMPUTED_VALUE"""),431.51)</f>
        <v>431.51</v>
      </c>
    </row>
    <row r="2131">
      <c r="A2131" s="3">
        <f>IFERROR(__xludf.DUMMYFUNCTION("""COMPUTED_VALUE"""),41975.66666666667)</f>
        <v>41975.66667</v>
      </c>
      <c r="B2131" s="2">
        <f>IFERROR(__xludf.DUMMYFUNCTION("""COMPUTED_VALUE"""),430.94)</f>
        <v>430.94</v>
      </c>
    </row>
    <row r="2132">
      <c r="A2132" s="3">
        <f>IFERROR(__xludf.DUMMYFUNCTION("""COMPUTED_VALUE"""),41976.66666666667)</f>
        <v>41976.66667</v>
      </c>
      <c r="B2132" s="2">
        <f>IFERROR(__xludf.DUMMYFUNCTION("""COMPUTED_VALUE"""),434.58)</f>
        <v>434.58</v>
      </c>
    </row>
    <row r="2133">
      <c r="A2133" s="3">
        <f>IFERROR(__xludf.DUMMYFUNCTION("""COMPUTED_VALUE"""),41977.66666666667)</f>
        <v>41977.66667</v>
      </c>
      <c r="B2133" s="2">
        <f>IFERROR(__xludf.DUMMYFUNCTION("""COMPUTED_VALUE"""),431.09)</f>
        <v>431.09</v>
      </c>
    </row>
    <row r="2134">
      <c r="A2134" s="3">
        <f>IFERROR(__xludf.DUMMYFUNCTION("""COMPUTED_VALUE"""),41978.66666666667)</f>
        <v>41978.66667</v>
      </c>
      <c r="B2134" s="2">
        <f>IFERROR(__xludf.DUMMYFUNCTION("""COMPUTED_VALUE"""),435.47)</f>
        <v>435.47</v>
      </c>
    </row>
    <row r="2135">
      <c r="A2135" s="3">
        <f>IFERROR(__xludf.DUMMYFUNCTION("""COMPUTED_VALUE"""),41981.66666666667)</f>
        <v>41981.66667</v>
      </c>
      <c r="B2135" s="2">
        <f>IFERROR(__xludf.DUMMYFUNCTION("""COMPUTED_VALUE"""),429.28)</f>
        <v>429.28</v>
      </c>
    </row>
    <row r="2136">
      <c r="A2136" s="3">
        <f>IFERROR(__xludf.DUMMYFUNCTION("""COMPUTED_VALUE"""),41982.66666666667)</f>
        <v>41982.66667</v>
      </c>
      <c r="B2136" s="2">
        <f>IFERROR(__xludf.DUMMYFUNCTION("""COMPUTED_VALUE"""),433.57)</f>
        <v>433.57</v>
      </c>
    </row>
    <row r="2137">
      <c r="A2137" s="3">
        <f>IFERROR(__xludf.DUMMYFUNCTION("""COMPUTED_VALUE"""),41983.66666666667)</f>
        <v>41983.66667</v>
      </c>
      <c r="B2137" s="2">
        <f>IFERROR(__xludf.DUMMYFUNCTION("""COMPUTED_VALUE"""),422.6)</f>
        <v>422.6</v>
      </c>
    </row>
    <row r="2138">
      <c r="A2138" s="3">
        <f>IFERROR(__xludf.DUMMYFUNCTION("""COMPUTED_VALUE"""),41984.66666666667)</f>
        <v>41984.66667</v>
      </c>
      <c r="B2138" s="2">
        <f>IFERROR(__xludf.DUMMYFUNCTION("""COMPUTED_VALUE"""),425.9)</f>
        <v>425.9</v>
      </c>
    </row>
    <row r="2139">
      <c r="A2139" s="3">
        <f>IFERROR(__xludf.DUMMYFUNCTION("""COMPUTED_VALUE"""),41985.66666666667)</f>
        <v>41985.66667</v>
      </c>
      <c r="B2139" s="2">
        <f>IFERROR(__xludf.DUMMYFUNCTION("""COMPUTED_VALUE"""),419.47)</f>
        <v>419.47</v>
      </c>
    </row>
    <row r="2140">
      <c r="A2140" s="3">
        <f>IFERROR(__xludf.DUMMYFUNCTION("""COMPUTED_VALUE"""),41988.66666666667)</f>
        <v>41988.66667</v>
      </c>
      <c r="B2140" s="2">
        <f>IFERROR(__xludf.DUMMYFUNCTION("""COMPUTED_VALUE"""),418.6)</f>
        <v>418.6</v>
      </c>
    </row>
    <row r="2141">
      <c r="A2141" s="3">
        <f>IFERROR(__xludf.DUMMYFUNCTION("""COMPUTED_VALUE"""),41989.66666666667)</f>
        <v>41989.66667</v>
      </c>
      <c r="B2141" s="2">
        <f>IFERROR(__xludf.DUMMYFUNCTION("""COMPUTED_VALUE"""),418.85)</f>
        <v>418.85</v>
      </c>
    </row>
    <row r="2142">
      <c r="A2142" s="3">
        <f>IFERROR(__xludf.DUMMYFUNCTION("""COMPUTED_VALUE"""),41990.66666666667)</f>
        <v>41990.66667</v>
      </c>
      <c r="B2142" s="2">
        <f>IFERROR(__xludf.DUMMYFUNCTION("""COMPUTED_VALUE"""),428.67)</f>
        <v>428.67</v>
      </c>
    </row>
    <row r="2143">
      <c r="A2143" s="3">
        <f>IFERROR(__xludf.DUMMYFUNCTION("""COMPUTED_VALUE"""),41991.66666666667)</f>
        <v>41991.66667</v>
      </c>
      <c r="B2143" s="2">
        <f>IFERROR(__xludf.DUMMYFUNCTION("""COMPUTED_VALUE"""),438.0)</f>
        <v>438</v>
      </c>
    </row>
    <row r="2144">
      <c r="A2144" s="3">
        <f>IFERROR(__xludf.DUMMYFUNCTION("""COMPUTED_VALUE"""),41992.66666666667)</f>
        <v>41992.66667</v>
      </c>
      <c r="B2144" s="2">
        <f>IFERROR(__xludf.DUMMYFUNCTION("""COMPUTED_VALUE"""),439.75)</f>
        <v>439.75</v>
      </c>
    </row>
    <row r="2145">
      <c r="A2145" s="3">
        <f>IFERROR(__xludf.DUMMYFUNCTION("""COMPUTED_VALUE"""),41995.66666666667)</f>
        <v>41995.66667</v>
      </c>
      <c r="B2145" s="2">
        <f>IFERROR(__xludf.DUMMYFUNCTION("""COMPUTED_VALUE"""),442.18)</f>
        <v>442.18</v>
      </c>
    </row>
    <row r="2146">
      <c r="A2146" s="3">
        <f>IFERROR(__xludf.DUMMYFUNCTION("""COMPUTED_VALUE"""),41996.66666666667)</f>
        <v>41996.66667</v>
      </c>
      <c r="B2146" s="2">
        <f>IFERROR(__xludf.DUMMYFUNCTION("""COMPUTED_VALUE"""),442.62)</f>
        <v>442.62</v>
      </c>
    </row>
    <row r="2147">
      <c r="A2147" s="3">
        <f>IFERROR(__xludf.DUMMYFUNCTION("""COMPUTED_VALUE"""),41997.66666666667)</f>
        <v>41997.66667</v>
      </c>
      <c r="B2147" s="2">
        <f>IFERROR(__xludf.DUMMYFUNCTION("""COMPUTED_VALUE"""),442.93)</f>
        <v>442.93</v>
      </c>
    </row>
    <row r="2148">
      <c r="A2148" s="3">
        <f>IFERROR(__xludf.DUMMYFUNCTION("""COMPUTED_VALUE"""),41999.66666666667)</f>
        <v>41999.66667</v>
      </c>
      <c r="B2148" s="2">
        <f>IFERROR(__xludf.DUMMYFUNCTION("""COMPUTED_VALUE"""),445.01)</f>
        <v>445.01</v>
      </c>
    </row>
    <row r="2149">
      <c r="A2149" s="3">
        <f>IFERROR(__xludf.DUMMYFUNCTION("""COMPUTED_VALUE"""),42002.66666666667)</f>
        <v>42002.66667</v>
      </c>
      <c r="B2149" s="2">
        <f>IFERROR(__xludf.DUMMYFUNCTION("""COMPUTED_VALUE"""),444.05)</f>
        <v>444.05</v>
      </c>
    </row>
    <row r="2150">
      <c r="A2150" s="3">
        <f>IFERROR(__xludf.DUMMYFUNCTION("""COMPUTED_VALUE"""),42003.66666666667)</f>
        <v>42003.66667</v>
      </c>
      <c r="B2150" s="2">
        <f>IFERROR(__xludf.DUMMYFUNCTION("""COMPUTED_VALUE"""),441.42)</f>
        <v>441.42</v>
      </c>
    </row>
    <row r="2151">
      <c r="A2151" s="3">
        <f>IFERROR(__xludf.DUMMYFUNCTION("""COMPUTED_VALUE"""),42004.66666666667)</f>
        <v>42004.66667</v>
      </c>
      <c r="B2151" s="2">
        <f>IFERROR(__xludf.DUMMYFUNCTION("""COMPUTED_VALUE"""),437.9)</f>
        <v>437.9</v>
      </c>
    </row>
    <row r="2152">
      <c r="A2152" s="3">
        <f>IFERROR(__xludf.DUMMYFUNCTION("""COMPUTED_VALUE"""),42006.66666666667)</f>
        <v>42006.66667</v>
      </c>
      <c r="B2152" s="2">
        <f>IFERROR(__xludf.DUMMYFUNCTION("""COMPUTED_VALUE"""),437.06)</f>
        <v>437.06</v>
      </c>
    </row>
    <row r="2153">
      <c r="A2153" s="3">
        <f>IFERROR(__xludf.DUMMYFUNCTION("""COMPUTED_VALUE"""),42009.66666666667)</f>
        <v>42009.66667</v>
      </c>
      <c r="B2153" s="2">
        <f>IFERROR(__xludf.DUMMYFUNCTION("""COMPUTED_VALUE"""),429.78)</f>
        <v>429.78</v>
      </c>
    </row>
    <row r="2154">
      <c r="A2154" s="3">
        <f>IFERROR(__xludf.DUMMYFUNCTION("""COMPUTED_VALUE"""),42010.66666666667)</f>
        <v>42010.66667</v>
      </c>
      <c r="B2154" s="2">
        <f>IFERROR(__xludf.DUMMYFUNCTION("""COMPUTED_VALUE"""),421.15)</f>
        <v>421.15</v>
      </c>
    </row>
    <row r="2155">
      <c r="A2155" s="3">
        <f>IFERROR(__xludf.DUMMYFUNCTION("""COMPUTED_VALUE"""),42011.66666666667)</f>
        <v>42011.66667</v>
      </c>
      <c r="B2155" s="2">
        <f>IFERROR(__xludf.DUMMYFUNCTION("""COMPUTED_VALUE"""),424.37)</f>
        <v>424.37</v>
      </c>
    </row>
    <row r="2156">
      <c r="A2156" s="3">
        <f>IFERROR(__xludf.DUMMYFUNCTION("""COMPUTED_VALUE"""),42012.66666666667)</f>
        <v>42012.66667</v>
      </c>
      <c r="B2156" s="2">
        <f>IFERROR(__xludf.DUMMYFUNCTION("""COMPUTED_VALUE"""),431.09)</f>
        <v>431.09</v>
      </c>
    </row>
    <row r="2157">
      <c r="A2157" s="3">
        <f>IFERROR(__xludf.DUMMYFUNCTION("""COMPUTED_VALUE"""),42013.66666666667)</f>
        <v>42013.66667</v>
      </c>
      <c r="B2157" s="2">
        <f>IFERROR(__xludf.DUMMYFUNCTION("""COMPUTED_VALUE"""),428.27)</f>
        <v>428.27</v>
      </c>
    </row>
    <row r="2158">
      <c r="A2158" s="3">
        <f>IFERROR(__xludf.DUMMYFUNCTION("""COMPUTED_VALUE"""),42016.66666666667)</f>
        <v>42016.66667</v>
      </c>
      <c r="B2158" s="2">
        <f>IFERROR(__xludf.DUMMYFUNCTION("""COMPUTED_VALUE"""),426.22)</f>
        <v>426.22</v>
      </c>
    </row>
    <row r="2159">
      <c r="A2159" s="3">
        <f>IFERROR(__xludf.DUMMYFUNCTION("""COMPUTED_VALUE"""),42017.66666666667)</f>
        <v>42017.66667</v>
      </c>
      <c r="B2159" s="2">
        <f>IFERROR(__xludf.DUMMYFUNCTION("""COMPUTED_VALUE"""),428.09)</f>
        <v>428.09</v>
      </c>
    </row>
    <row r="2160">
      <c r="A2160" s="3">
        <f>IFERROR(__xludf.DUMMYFUNCTION("""COMPUTED_VALUE"""),42018.66666666667)</f>
        <v>42018.66667</v>
      </c>
      <c r="B2160" s="2">
        <f>IFERROR(__xludf.DUMMYFUNCTION("""COMPUTED_VALUE"""),426.33)</f>
        <v>426.33</v>
      </c>
    </row>
    <row r="2161">
      <c r="A2161" s="3">
        <f>IFERROR(__xludf.DUMMYFUNCTION("""COMPUTED_VALUE"""),42019.66666666667)</f>
        <v>42019.66667</v>
      </c>
      <c r="B2161" s="2">
        <f>IFERROR(__xludf.DUMMYFUNCTION("""COMPUTED_VALUE"""),417.84)</f>
        <v>417.84</v>
      </c>
    </row>
    <row r="2162">
      <c r="A2162" s="3">
        <f>IFERROR(__xludf.DUMMYFUNCTION("""COMPUTED_VALUE"""),42020.66666666667)</f>
        <v>42020.66667</v>
      </c>
      <c r="B2162" s="2">
        <f>IFERROR(__xludf.DUMMYFUNCTION("""COMPUTED_VALUE"""),423.84)</f>
        <v>423.84</v>
      </c>
    </row>
    <row r="2163">
      <c r="A2163" s="3">
        <f>IFERROR(__xludf.DUMMYFUNCTION("""COMPUTED_VALUE"""),42024.66666666667)</f>
        <v>42024.66667</v>
      </c>
      <c r="B2163" s="2">
        <f>IFERROR(__xludf.DUMMYFUNCTION("""COMPUTED_VALUE"""),424.28)</f>
        <v>424.28</v>
      </c>
    </row>
    <row r="2164">
      <c r="A2164" s="3">
        <f>IFERROR(__xludf.DUMMYFUNCTION("""COMPUTED_VALUE"""),42025.66666666667)</f>
        <v>42025.66667</v>
      </c>
      <c r="B2164" s="2">
        <f>IFERROR(__xludf.DUMMYFUNCTION("""COMPUTED_VALUE"""),425.76)</f>
        <v>425.76</v>
      </c>
    </row>
    <row r="2165">
      <c r="A2165" s="3">
        <f>IFERROR(__xludf.DUMMYFUNCTION("""COMPUTED_VALUE"""),42026.66666666667)</f>
        <v>42026.66667</v>
      </c>
      <c r="B2165" s="2">
        <f>IFERROR(__xludf.DUMMYFUNCTION("""COMPUTED_VALUE"""),428.88)</f>
        <v>428.88</v>
      </c>
    </row>
    <row r="2166">
      <c r="A2166" s="3">
        <f>IFERROR(__xludf.DUMMYFUNCTION("""COMPUTED_VALUE"""),42027.66666666667)</f>
        <v>42027.66667</v>
      </c>
      <c r="B2166" s="2">
        <f>IFERROR(__xludf.DUMMYFUNCTION("""COMPUTED_VALUE"""),430.9)</f>
        <v>430.9</v>
      </c>
    </row>
    <row r="2167">
      <c r="A2167" s="3">
        <f>IFERROR(__xludf.DUMMYFUNCTION("""COMPUTED_VALUE"""),42030.66666666667)</f>
        <v>42030.66667</v>
      </c>
      <c r="B2167" s="2">
        <f>IFERROR(__xludf.DUMMYFUNCTION("""COMPUTED_VALUE"""),432.36)</f>
        <v>432.36</v>
      </c>
    </row>
    <row r="2168">
      <c r="A2168" s="3">
        <f>IFERROR(__xludf.DUMMYFUNCTION("""COMPUTED_VALUE"""),42031.66666666667)</f>
        <v>42031.66667</v>
      </c>
      <c r="B2168" s="2">
        <f>IFERROR(__xludf.DUMMYFUNCTION("""COMPUTED_VALUE"""),429.27)</f>
        <v>429.27</v>
      </c>
    </row>
    <row r="2169">
      <c r="A2169" s="3">
        <f>IFERROR(__xludf.DUMMYFUNCTION("""COMPUTED_VALUE"""),42032.66666666667)</f>
        <v>42032.66667</v>
      </c>
      <c r="B2169" s="2">
        <f>IFERROR(__xludf.DUMMYFUNCTION("""COMPUTED_VALUE"""),426.89)</f>
        <v>426.89</v>
      </c>
    </row>
    <row r="2170">
      <c r="A2170" s="3">
        <f>IFERROR(__xludf.DUMMYFUNCTION("""COMPUTED_VALUE"""),42033.66666666667)</f>
        <v>42033.66667</v>
      </c>
      <c r="B2170" s="2">
        <f>IFERROR(__xludf.DUMMYFUNCTION("""COMPUTED_VALUE"""),427.35)</f>
        <v>427.35</v>
      </c>
    </row>
    <row r="2171">
      <c r="A2171" s="3">
        <f>IFERROR(__xludf.DUMMYFUNCTION("""COMPUTED_VALUE"""),42034.66666666667)</f>
        <v>42034.66667</v>
      </c>
      <c r="B2171" s="2">
        <f>IFERROR(__xludf.DUMMYFUNCTION("""COMPUTED_VALUE"""),420.27)</f>
        <v>420.27</v>
      </c>
    </row>
    <row r="2172">
      <c r="A2172" s="3">
        <f>IFERROR(__xludf.DUMMYFUNCTION("""COMPUTED_VALUE"""),42037.66666666667)</f>
        <v>42037.66667</v>
      </c>
      <c r="B2172" s="2">
        <f>IFERROR(__xludf.DUMMYFUNCTION("""COMPUTED_VALUE"""),425.29)</f>
        <v>425.29</v>
      </c>
    </row>
    <row r="2173">
      <c r="A2173" s="3">
        <f>IFERROR(__xludf.DUMMYFUNCTION("""COMPUTED_VALUE"""),42038.66666666667)</f>
        <v>42038.66667</v>
      </c>
      <c r="B2173" s="2">
        <f>IFERROR(__xludf.DUMMYFUNCTION("""COMPUTED_VALUE"""),433.12)</f>
        <v>433.12</v>
      </c>
    </row>
    <row r="2174">
      <c r="A2174" s="3">
        <f>IFERROR(__xludf.DUMMYFUNCTION("""COMPUTED_VALUE"""),42039.66666666667)</f>
        <v>42039.66667</v>
      </c>
      <c r="B2174" s="2">
        <f>IFERROR(__xludf.DUMMYFUNCTION("""COMPUTED_VALUE"""),430.31)</f>
        <v>430.31</v>
      </c>
    </row>
    <row r="2175">
      <c r="A2175" s="3">
        <f>IFERROR(__xludf.DUMMYFUNCTION("""COMPUTED_VALUE"""),42040.66666666667)</f>
        <v>42040.66667</v>
      </c>
      <c r="B2175" s="2">
        <f>IFERROR(__xludf.DUMMYFUNCTION("""COMPUTED_VALUE"""),436.06)</f>
        <v>436.06</v>
      </c>
    </row>
    <row r="2176">
      <c r="A2176" s="3">
        <f>IFERROR(__xludf.DUMMYFUNCTION("""COMPUTED_VALUE"""),42041.66666666667)</f>
        <v>42041.66667</v>
      </c>
      <c r="B2176" s="2">
        <f>IFERROR(__xludf.DUMMYFUNCTION("""COMPUTED_VALUE"""),437.16)</f>
        <v>437.16</v>
      </c>
    </row>
    <row r="2177">
      <c r="A2177" s="3">
        <f>IFERROR(__xludf.DUMMYFUNCTION("""COMPUTED_VALUE"""),42044.66666666667)</f>
        <v>42044.66667</v>
      </c>
      <c r="B2177" s="2">
        <f>IFERROR(__xludf.DUMMYFUNCTION("""COMPUTED_VALUE"""),436.76)</f>
        <v>436.76</v>
      </c>
    </row>
    <row r="2178">
      <c r="A2178" s="3">
        <f>IFERROR(__xludf.DUMMYFUNCTION("""COMPUTED_VALUE"""),42045.66666666667)</f>
        <v>42045.66667</v>
      </c>
      <c r="B2178" s="2">
        <f>IFERROR(__xludf.DUMMYFUNCTION("""COMPUTED_VALUE"""),441.28)</f>
        <v>441.28</v>
      </c>
    </row>
    <row r="2179">
      <c r="A2179" s="3">
        <f>IFERROR(__xludf.DUMMYFUNCTION("""COMPUTED_VALUE"""),42046.66666666667)</f>
        <v>42046.66667</v>
      </c>
      <c r="B2179" s="2">
        <f>IFERROR(__xludf.DUMMYFUNCTION("""COMPUTED_VALUE"""),443.17)</f>
        <v>443.17</v>
      </c>
    </row>
    <row r="2180">
      <c r="A2180" s="3">
        <f>IFERROR(__xludf.DUMMYFUNCTION("""COMPUTED_VALUE"""),42047.66666666667)</f>
        <v>42047.66667</v>
      </c>
      <c r="B2180" s="2">
        <f>IFERROR(__xludf.DUMMYFUNCTION("""COMPUTED_VALUE"""),448.46)</f>
        <v>448.46</v>
      </c>
    </row>
    <row r="2181">
      <c r="A2181" s="3">
        <f>IFERROR(__xludf.DUMMYFUNCTION("""COMPUTED_VALUE"""),42048.66666666667)</f>
        <v>42048.66667</v>
      </c>
      <c r="B2181" s="2">
        <f>IFERROR(__xludf.DUMMYFUNCTION("""COMPUTED_VALUE"""),450.76)</f>
        <v>450.76</v>
      </c>
    </row>
    <row r="2182">
      <c r="A2182" s="3">
        <f>IFERROR(__xludf.DUMMYFUNCTION("""COMPUTED_VALUE"""),42052.66666666667)</f>
        <v>42052.66667</v>
      </c>
      <c r="B2182" s="2">
        <f>IFERROR(__xludf.DUMMYFUNCTION("""COMPUTED_VALUE"""),450.85)</f>
        <v>450.85</v>
      </c>
    </row>
    <row r="2183">
      <c r="A2183" s="3">
        <f>IFERROR(__xludf.DUMMYFUNCTION("""COMPUTED_VALUE"""),42053.66666666667)</f>
        <v>42053.66667</v>
      </c>
      <c r="B2183" s="2">
        <f>IFERROR(__xludf.DUMMYFUNCTION("""COMPUTED_VALUE"""),449.63)</f>
        <v>449.63</v>
      </c>
    </row>
    <row r="2184">
      <c r="A2184" s="3">
        <f>IFERROR(__xludf.DUMMYFUNCTION("""COMPUTED_VALUE"""),42054.66666666667)</f>
        <v>42054.66667</v>
      </c>
      <c r="B2184" s="2">
        <f>IFERROR(__xludf.DUMMYFUNCTION("""COMPUTED_VALUE"""),450.53)</f>
        <v>450.53</v>
      </c>
    </row>
    <row r="2185">
      <c r="A2185" s="3">
        <f>IFERROR(__xludf.DUMMYFUNCTION("""COMPUTED_VALUE"""),42055.66666666667)</f>
        <v>42055.66667</v>
      </c>
      <c r="B2185" s="2">
        <f>IFERROR(__xludf.DUMMYFUNCTION("""COMPUTED_VALUE"""),454.05)</f>
        <v>454.05</v>
      </c>
    </row>
    <row r="2186">
      <c r="A2186" s="3">
        <f>IFERROR(__xludf.DUMMYFUNCTION("""COMPUTED_VALUE"""),42058.66666666667)</f>
        <v>42058.66667</v>
      </c>
      <c r="B2186" s="2">
        <f>IFERROR(__xludf.DUMMYFUNCTION("""COMPUTED_VALUE"""),449.33)</f>
        <v>449.33</v>
      </c>
    </row>
    <row r="2187">
      <c r="A2187" s="3">
        <f>IFERROR(__xludf.DUMMYFUNCTION("""COMPUTED_VALUE"""),42059.66666666667)</f>
        <v>42059.66667</v>
      </c>
      <c r="B2187" s="2">
        <f>IFERROR(__xludf.DUMMYFUNCTION("""COMPUTED_VALUE"""),450.29)</f>
        <v>450.29</v>
      </c>
    </row>
    <row r="2188">
      <c r="A2188" s="3">
        <f>IFERROR(__xludf.DUMMYFUNCTION("""COMPUTED_VALUE"""),42060.66666666667)</f>
        <v>42060.66667</v>
      </c>
      <c r="B2188" s="2">
        <f>IFERROR(__xludf.DUMMYFUNCTION("""COMPUTED_VALUE"""),454.98)</f>
        <v>454.98</v>
      </c>
    </row>
    <row r="2189">
      <c r="A2189" s="3">
        <f>IFERROR(__xludf.DUMMYFUNCTION("""COMPUTED_VALUE"""),42061.66666666667)</f>
        <v>42061.66667</v>
      </c>
      <c r="B2189" s="2">
        <f>IFERROR(__xludf.DUMMYFUNCTION("""COMPUTED_VALUE"""),454.83)</f>
        <v>454.83</v>
      </c>
    </row>
    <row r="2190">
      <c r="A2190" s="3">
        <f>IFERROR(__xludf.DUMMYFUNCTION("""COMPUTED_VALUE"""),42062.66666666667)</f>
        <v>42062.66667</v>
      </c>
      <c r="B2190" s="2">
        <f>IFERROR(__xludf.DUMMYFUNCTION("""COMPUTED_VALUE"""),457.95)</f>
        <v>457.95</v>
      </c>
    </row>
    <row r="2191">
      <c r="A2191" s="3">
        <f>IFERROR(__xludf.DUMMYFUNCTION("""COMPUTED_VALUE"""),42065.66666666667)</f>
        <v>42065.66667</v>
      </c>
      <c r="B2191" s="2">
        <f>IFERROR(__xludf.DUMMYFUNCTION("""COMPUTED_VALUE"""),459.99)</f>
        <v>459.99</v>
      </c>
    </row>
    <row r="2192">
      <c r="A2192" s="3">
        <f>IFERROR(__xludf.DUMMYFUNCTION("""COMPUTED_VALUE"""),42066.66666666667)</f>
        <v>42066.66667</v>
      </c>
      <c r="B2192" s="2">
        <f>IFERROR(__xludf.DUMMYFUNCTION("""COMPUTED_VALUE"""),456.79)</f>
        <v>456.79</v>
      </c>
    </row>
    <row r="2193">
      <c r="A2193" s="3">
        <f>IFERROR(__xludf.DUMMYFUNCTION("""COMPUTED_VALUE"""),42067.66666666667)</f>
        <v>42067.66667</v>
      </c>
      <c r="B2193" s="2">
        <f>IFERROR(__xludf.DUMMYFUNCTION("""COMPUTED_VALUE"""),454.05)</f>
        <v>454.05</v>
      </c>
    </row>
    <row r="2194">
      <c r="A2194" s="3">
        <f>IFERROR(__xludf.DUMMYFUNCTION("""COMPUTED_VALUE"""),42068.66666666667)</f>
        <v>42068.66667</v>
      </c>
      <c r="B2194" s="2">
        <f>IFERROR(__xludf.DUMMYFUNCTION("""COMPUTED_VALUE"""),455.18)</f>
        <v>455.18</v>
      </c>
    </row>
    <row r="2195">
      <c r="A2195" s="3">
        <f>IFERROR(__xludf.DUMMYFUNCTION("""COMPUTED_VALUE"""),42069.66666666667)</f>
        <v>42069.66667</v>
      </c>
      <c r="B2195" s="2">
        <f>IFERROR(__xludf.DUMMYFUNCTION("""COMPUTED_VALUE"""),451.54)</f>
        <v>451.54</v>
      </c>
    </row>
    <row r="2196">
      <c r="A2196" s="3">
        <f>IFERROR(__xludf.DUMMYFUNCTION("""COMPUTED_VALUE"""),42072.66666666667)</f>
        <v>42072.66667</v>
      </c>
      <c r="B2196" s="2">
        <f>IFERROR(__xludf.DUMMYFUNCTION("""COMPUTED_VALUE"""),453.42)</f>
        <v>453.42</v>
      </c>
    </row>
    <row r="2197">
      <c r="A2197" s="3">
        <f>IFERROR(__xludf.DUMMYFUNCTION("""COMPUTED_VALUE"""),42073.66666666667)</f>
        <v>42073.66667</v>
      </c>
      <c r="B2197" s="2">
        <f>IFERROR(__xludf.DUMMYFUNCTION("""COMPUTED_VALUE"""),445.36)</f>
        <v>445.36</v>
      </c>
    </row>
    <row r="2198">
      <c r="A2198" s="3">
        <f>IFERROR(__xludf.DUMMYFUNCTION("""COMPUTED_VALUE"""),42074.66666666667)</f>
        <v>42074.66667</v>
      </c>
      <c r="B2198" s="2">
        <f>IFERROR(__xludf.DUMMYFUNCTION("""COMPUTED_VALUE"""),449.0)</f>
        <v>449</v>
      </c>
    </row>
    <row r="2199">
      <c r="A2199" s="3">
        <f>IFERROR(__xludf.DUMMYFUNCTION("""COMPUTED_VALUE"""),42075.66666666667)</f>
        <v>42075.66667</v>
      </c>
      <c r="B2199" s="2">
        <f>IFERROR(__xludf.DUMMYFUNCTION("""COMPUTED_VALUE"""),451.62)</f>
        <v>451.62</v>
      </c>
    </row>
    <row r="2200">
      <c r="A2200" s="3">
        <f>IFERROR(__xludf.DUMMYFUNCTION("""COMPUTED_VALUE"""),42076.66666666667)</f>
        <v>42076.66667</v>
      </c>
      <c r="B2200" s="2">
        <f>IFERROR(__xludf.DUMMYFUNCTION("""COMPUTED_VALUE"""),447.86)</f>
        <v>447.86</v>
      </c>
    </row>
    <row r="2201">
      <c r="A2201" s="3">
        <f>IFERROR(__xludf.DUMMYFUNCTION("""COMPUTED_VALUE"""),42079.66666666667)</f>
        <v>42079.66667</v>
      </c>
      <c r="B2201" s="2">
        <f>IFERROR(__xludf.DUMMYFUNCTION("""COMPUTED_VALUE"""),453.74)</f>
        <v>453.74</v>
      </c>
    </row>
    <row r="2202">
      <c r="A2202" s="3">
        <f>IFERROR(__xludf.DUMMYFUNCTION("""COMPUTED_VALUE"""),42080.66666666667)</f>
        <v>42080.66667</v>
      </c>
      <c r="B2202" s="2">
        <f>IFERROR(__xludf.DUMMYFUNCTION("""COMPUTED_VALUE"""),452.92)</f>
        <v>452.92</v>
      </c>
    </row>
    <row r="2203">
      <c r="A2203" s="3">
        <f>IFERROR(__xludf.DUMMYFUNCTION("""COMPUTED_VALUE"""),42081.66666666667)</f>
        <v>42081.66667</v>
      </c>
      <c r="B2203" s="2">
        <f>IFERROR(__xludf.DUMMYFUNCTION("""COMPUTED_VALUE"""),457.59)</f>
        <v>457.59</v>
      </c>
    </row>
    <row r="2204">
      <c r="A2204" s="3">
        <f>IFERROR(__xludf.DUMMYFUNCTION("""COMPUTED_VALUE"""),42082.66666666667)</f>
        <v>42082.66667</v>
      </c>
      <c r="B2204" s="2">
        <f>IFERROR(__xludf.DUMMYFUNCTION("""COMPUTED_VALUE"""),455.01)</f>
        <v>455.01</v>
      </c>
    </row>
    <row r="2205">
      <c r="A2205" s="3">
        <f>IFERROR(__xludf.DUMMYFUNCTION("""COMPUTED_VALUE"""),42083.66666666667)</f>
        <v>42083.66667</v>
      </c>
      <c r="B2205" s="2">
        <f>IFERROR(__xludf.DUMMYFUNCTION("""COMPUTED_VALUE"""),457.75)</f>
        <v>457.75</v>
      </c>
    </row>
    <row r="2206">
      <c r="A2206" s="3">
        <f>IFERROR(__xludf.DUMMYFUNCTION("""COMPUTED_VALUE"""),42086.66666666667)</f>
        <v>42086.66667</v>
      </c>
      <c r="B2206" s="2">
        <f>IFERROR(__xludf.DUMMYFUNCTION("""COMPUTED_VALUE"""),456.46)</f>
        <v>456.46</v>
      </c>
    </row>
    <row r="2207">
      <c r="A2207" s="3">
        <f>IFERROR(__xludf.DUMMYFUNCTION("""COMPUTED_VALUE"""),42087.66666666667)</f>
        <v>42087.66667</v>
      </c>
      <c r="B2207" s="2">
        <f>IFERROR(__xludf.DUMMYFUNCTION("""COMPUTED_VALUE"""),450.25)</f>
        <v>450.25</v>
      </c>
    </row>
    <row r="2208">
      <c r="A2208" s="3">
        <f>IFERROR(__xludf.DUMMYFUNCTION("""COMPUTED_VALUE"""),42088.66666666667)</f>
        <v>42088.66667</v>
      </c>
      <c r="B2208" s="2">
        <f>IFERROR(__xludf.DUMMYFUNCTION("""COMPUTED_VALUE"""),439.98)</f>
        <v>439.98</v>
      </c>
    </row>
    <row r="2209">
      <c r="A2209" s="3">
        <f>IFERROR(__xludf.DUMMYFUNCTION("""COMPUTED_VALUE"""),42089.66666666667)</f>
        <v>42089.66667</v>
      </c>
      <c r="B2209" s="2">
        <f>IFERROR(__xludf.DUMMYFUNCTION("""COMPUTED_VALUE"""),439.71)</f>
        <v>439.71</v>
      </c>
    </row>
    <row r="2210">
      <c r="A2210" s="3">
        <f>IFERROR(__xludf.DUMMYFUNCTION("""COMPUTED_VALUE"""),42090.66666666667)</f>
        <v>42090.66667</v>
      </c>
      <c r="B2210" s="2">
        <f>IFERROR(__xludf.DUMMYFUNCTION("""COMPUTED_VALUE"""),440.91)</f>
        <v>440.91</v>
      </c>
    </row>
    <row r="2211">
      <c r="A2211" s="3">
        <f>IFERROR(__xludf.DUMMYFUNCTION("""COMPUTED_VALUE"""),42093.66666666667)</f>
        <v>42093.66667</v>
      </c>
      <c r="B2211" s="2">
        <f>IFERROR(__xludf.DUMMYFUNCTION("""COMPUTED_VALUE"""),444.89)</f>
        <v>444.89</v>
      </c>
    </row>
    <row r="2212">
      <c r="A2212" s="3">
        <f>IFERROR(__xludf.DUMMYFUNCTION("""COMPUTED_VALUE"""),42094.66666666667)</f>
        <v>42094.66667</v>
      </c>
      <c r="B2212" s="2">
        <f>IFERROR(__xludf.DUMMYFUNCTION("""COMPUTED_VALUE"""),442.69)</f>
        <v>442.69</v>
      </c>
    </row>
    <row r="2213">
      <c r="A2213" s="3">
        <f>IFERROR(__xludf.DUMMYFUNCTION("""COMPUTED_VALUE"""),42095.66666666667)</f>
        <v>42095.66667</v>
      </c>
      <c r="B2213" s="2">
        <f>IFERROR(__xludf.DUMMYFUNCTION("""COMPUTED_VALUE"""),445.21)</f>
        <v>445.21</v>
      </c>
    </row>
    <row r="2214">
      <c r="A2214" s="3">
        <f>IFERROR(__xludf.DUMMYFUNCTION("""COMPUTED_VALUE"""),42096.66666666667)</f>
        <v>42096.66667</v>
      </c>
      <c r="B2214" s="2">
        <f>IFERROR(__xludf.DUMMYFUNCTION("""COMPUTED_VALUE"""),446.76)</f>
        <v>446.76</v>
      </c>
    </row>
    <row r="2215">
      <c r="A2215" s="3">
        <f>IFERROR(__xludf.DUMMYFUNCTION("""COMPUTED_VALUE"""),42100.66666666667)</f>
        <v>42100.66667</v>
      </c>
      <c r="B2215" s="2">
        <f>IFERROR(__xludf.DUMMYFUNCTION("""COMPUTED_VALUE"""),448.27)</f>
        <v>448.27</v>
      </c>
    </row>
    <row r="2216">
      <c r="A2216" s="3">
        <f>IFERROR(__xludf.DUMMYFUNCTION("""COMPUTED_VALUE"""),42101.66666666667)</f>
        <v>42101.66667</v>
      </c>
      <c r="B2216" s="2">
        <f>IFERROR(__xludf.DUMMYFUNCTION("""COMPUTED_VALUE"""),448.14)</f>
        <v>448.14</v>
      </c>
    </row>
    <row r="2217">
      <c r="A2217" s="3">
        <f>IFERROR(__xludf.DUMMYFUNCTION("""COMPUTED_VALUE"""),42102.66666666667)</f>
        <v>42102.66667</v>
      </c>
      <c r="B2217" s="2">
        <f>IFERROR(__xludf.DUMMYFUNCTION("""COMPUTED_VALUE"""),448.6)</f>
        <v>448.6</v>
      </c>
    </row>
    <row r="2218">
      <c r="A2218" s="3">
        <f>IFERROR(__xludf.DUMMYFUNCTION("""COMPUTED_VALUE"""),42103.66666666667)</f>
        <v>42103.66667</v>
      </c>
      <c r="B2218" s="2">
        <f>IFERROR(__xludf.DUMMYFUNCTION("""COMPUTED_VALUE"""),450.35)</f>
        <v>450.35</v>
      </c>
    </row>
    <row r="2219">
      <c r="A2219" s="3">
        <f>IFERROR(__xludf.DUMMYFUNCTION("""COMPUTED_VALUE"""),42104.66666666667)</f>
        <v>42104.66667</v>
      </c>
      <c r="B2219" s="2">
        <f>IFERROR(__xludf.DUMMYFUNCTION("""COMPUTED_VALUE"""),450.47)</f>
        <v>450.47</v>
      </c>
    </row>
    <row r="2220">
      <c r="A2220" s="3">
        <f>IFERROR(__xludf.DUMMYFUNCTION("""COMPUTED_VALUE"""),42107.66666666667)</f>
        <v>42107.66667</v>
      </c>
      <c r="B2220" s="2">
        <f>IFERROR(__xludf.DUMMYFUNCTION("""COMPUTED_VALUE"""),448.35)</f>
        <v>448.35</v>
      </c>
    </row>
    <row r="2221">
      <c r="A2221" s="3">
        <f>IFERROR(__xludf.DUMMYFUNCTION("""COMPUTED_VALUE"""),42108.66666666667)</f>
        <v>42108.66667</v>
      </c>
      <c r="B2221" s="2">
        <f>IFERROR(__xludf.DUMMYFUNCTION("""COMPUTED_VALUE"""),449.4)</f>
        <v>449.4</v>
      </c>
    </row>
    <row r="2222">
      <c r="A2222" s="3">
        <f>IFERROR(__xludf.DUMMYFUNCTION("""COMPUTED_VALUE"""),42109.66666666667)</f>
        <v>42109.66667</v>
      </c>
      <c r="B2222" s="2">
        <f>IFERROR(__xludf.DUMMYFUNCTION("""COMPUTED_VALUE"""),453.44)</f>
        <v>453.44</v>
      </c>
    </row>
    <row r="2223">
      <c r="A2223" s="3">
        <f>IFERROR(__xludf.DUMMYFUNCTION("""COMPUTED_VALUE"""),42110.66666666667)</f>
        <v>42110.66667</v>
      </c>
      <c r="B2223" s="2">
        <f>IFERROR(__xludf.DUMMYFUNCTION("""COMPUTED_VALUE"""),453.19)</f>
        <v>453.19</v>
      </c>
    </row>
    <row r="2224">
      <c r="A2224" s="3">
        <f>IFERROR(__xludf.DUMMYFUNCTION("""COMPUTED_VALUE"""),42111.66666666667)</f>
        <v>42111.66667</v>
      </c>
      <c r="B2224" s="2">
        <f>IFERROR(__xludf.DUMMYFUNCTION("""COMPUTED_VALUE"""),445.45)</f>
        <v>445.45</v>
      </c>
    </row>
    <row r="2225">
      <c r="A2225" s="3">
        <f>IFERROR(__xludf.DUMMYFUNCTION("""COMPUTED_VALUE"""),42114.66666666667)</f>
        <v>42114.66667</v>
      </c>
      <c r="B2225" s="2">
        <f>IFERROR(__xludf.DUMMYFUNCTION("""COMPUTED_VALUE"""),451.38)</f>
        <v>451.38</v>
      </c>
    </row>
    <row r="2226">
      <c r="A2226" s="3">
        <f>IFERROR(__xludf.DUMMYFUNCTION("""COMPUTED_VALUE"""),42115.66666666667)</f>
        <v>42115.66667</v>
      </c>
      <c r="B2226" s="2">
        <f>IFERROR(__xludf.DUMMYFUNCTION("""COMPUTED_VALUE"""),454.45)</f>
        <v>454.45</v>
      </c>
    </row>
    <row r="2227">
      <c r="A2227" s="3">
        <f>IFERROR(__xludf.DUMMYFUNCTION("""COMPUTED_VALUE"""),42116.66666666667)</f>
        <v>42116.66667</v>
      </c>
      <c r="B2227" s="2">
        <f>IFERROR(__xludf.DUMMYFUNCTION("""COMPUTED_VALUE"""),456.77)</f>
        <v>456.77</v>
      </c>
    </row>
    <row r="2228">
      <c r="A2228" s="3">
        <f>IFERROR(__xludf.DUMMYFUNCTION("""COMPUTED_VALUE"""),42117.66666666667)</f>
        <v>42117.66667</v>
      </c>
      <c r="B2228" s="2">
        <f>IFERROR(__xludf.DUMMYFUNCTION("""COMPUTED_VALUE"""),460.24)</f>
        <v>460.24</v>
      </c>
    </row>
    <row r="2229">
      <c r="A2229" s="3">
        <f>IFERROR(__xludf.DUMMYFUNCTION("""COMPUTED_VALUE"""),42118.66666666667)</f>
        <v>42118.66667</v>
      </c>
      <c r="B2229" s="2">
        <f>IFERROR(__xludf.DUMMYFUNCTION("""COMPUTED_VALUE"""),458.57)</f>
        <v>458.57</v>
      </c>
    </row>
    <row r="2230">
      <c r="A2230" s="3">
        <f>IFERROR(__xludf.DUMMYFUNCTION("""COMPUTED_VALUE"""),42121.66666666667)</f>
        <v>42121.66667</v>
      </c>
      <c r="B2230" s="2">
        <f>IFERROR(__xludf.DUMMYFUNCTION("""COMPUTED_VALUE"""),454.93)</f>
        <v>454.93</v>
      </c>
    </row>
    <row r="2231">
      <c r="A2231" s="3">
        <f>IFERROR(__xludf.DUMMYFUNCTION("""COMPUTED_VALUE"""),42122.66666666667)</f>
        <v>42122.66667</v>
      </c>
      <c r="B2231" s="2">
        <f>IFERROR(__xludf.DUMMYFUNCTION("""COMPUTED_VALUE"""),460.52)</f>
        <v>460.52</v>
      </c>
    </row>
    <row r="2232">
      <c r="A2232" s="3">
        <f>IFERROR(__xludf.DUMMYFUNCTION("""COMPUTED_VALUE"""),42123.66666666667)</f>
        <v>42123.66667</v>
      </c>
      <c r="B2232" s="2">
        <f>IFERROR(__xludf.DUMMYFUNCTION("""COMPUTED_VALUE"""),456.78)</f>
        <v>456.78</v>
      </c>
    </row>
    <row r="2233">
      <c r="A2233" s="3">
        <f>IFERROR(__xludf.DUMMYFUNCTION("""COMPUTED_VALUE"""),42124.66666666667)</f>
        <v>42124.66667</v>
      </c>
      <c r="B2233" s="2">
        <f>IFERROR(__xludf.DUMMYFUNCTION("""COMPUTED_VALUE"""),448.54)</f>
        <v>448.54</v>
      </c>
    </row>
    <row r="2234">
      <c r="A2234" s="3">
        <f>IFERROR(__xludf.DUMMYFUNCTION("""COMPUTED_VALUE"""),42125.66666666667)</f>
        <v>42125.66667</v>
      </c>
      <c r="B2234" s="2">
        <f>IFERROR(__xludf.DUMMYFUNCTION("""COMPUTED_VALUE"""),450.81)</f>
        <v>450.81</v>
      </c>
    </row>
    <row r="2235">
      <c r="A2235" s="3">
        <f>IFERROR(__xludf.DUMMYFUNCTION("""COMPUTED_VALUE"""),42128.66666666667)</f>
        <v>42128.66667</v>
      </c>
      <c r="B2235" s="2">
        <f>IFERROR(__xludf.DUMMYFUNCTION("""COMPUTED_VALUE"""),452.54)</f>
        <v>452.54</v>
      </c>
    </row>
    <row r="2236">
      <c r="A2236" s="3">
        <f>IFERROR(__xludf.DUMMYFUNCTION("""COMPUTED_VALUE"""),42129.66666666667)</f>
        <v>42129.66667</v>
      </c>
      <c r="B2236" s="2">
        <f>IFERROR(__xludf.DUMMYFUNCTION("""COMPUTED_VALUE"""),445.42)</f>
        <v>445.42</v>
      </c>
    </row>
    <row r="2237">
      <c r="A2237" s="3">
        <f>IFERROR(__xludf.DUMMYFUNCTION("""COMPUTED_VALUE"""),42130.66666666667)</f>
        <v>42130.66667</v>
      </c>
      <c r="B2237" s="2">
        <f>IFERROR(__xludf.DUMMYFUNCTION("""COMPUTED_VALUE"""),442.41)</f>
        <v>442.41</v>
      </c>
    </row>
    <row r="2238">
      <c r="A2238" s="3">
        <f>IFERROR(__xludf.DUMMYFUNCTION("""COMPUTED_VALUE"""),42131.66666666667)</f>
        <v>42131.66667</v>
      </c>
      <c r="B2238" s="2">
        <f>IFERROR(__xludf.DUMMYFUNCTION("""COMPUTED_VALUE"""),442.18)</f>
        <v>442.18</v>
      </c>
    </row>
    <row r="2239">
      <c r="A2239" s="3">
        <f>IFERROR(__xludf.DUMMYFUNCTION("""COMPUTED_VALUE"""),42132.66666666667)</f>
        <v>42132.66667</v>
      </c>
      <c r="B2239" s="2">
        <f>IFERROR(__xludf.DUMMYFUNCTION("""COMPUTED_VALUE"""),446.21)</f>
        <v>446.21</v>
      </c>
    </row>
    <row r="2240">
      <c r="A2240" s="3">
        <f>IFERROR(__xludf.DUMMYFUNCTION("""COMPUTED_VALUE"""),42135.66666666667)</f>
        <v>42135.66667</v>
      </c>
      <c r="B2240" s="2">
        <f>IFERROR(__xludf.DUMMYFUNCTION("""COMPUTED_VALUE"""),447.48)</f>
        <v>447.48</v>
      </c>
    </row>
    <row r="2241">
      <c r="A2241" s="3">
        <f>IFERROR(__xludf.DUMMYFUNCTION("""COMPUTED_VALUE"""),42136.66666666667)</f>
        <v>42136.66667</v>
      </c>
      <c r="B2241" s="2">
        <f>IFERROR(__xludf.DUMMYFUNCTION("""COMPUTED_VALUE"""),447.75)</f>
        <v>447.75</v>
      </c>
    </row>
    <row r="2242">
      <c r="A2242" s="3">
        <f>IFERROR(__xludf.DUMMYFUNCTION("""COMPUTED_VALUE"""),42137.66666666667)</f>
        <v>42137.66667</v>
      </c>
      <c r="B2242" s="2">
        <f>IFERROR(__xludf.DUMMYFUNCTION("""COMPUTED_VALUE"""),446.46)</f>
        <v>446.46</v>
      </c>
    </row>
    <row r="2243">
      <c r="A2243" s="3">
        <f>IFERROR(__xludf.DUMMYFUNCTION("""COMPUTED_VALUE"""),42138.66666666667)</f>
        <v>42138.66667</v>
      </c>
      <c r="B2243" s="2">
        <f>IFERROR(__xludf.DUMMYFUNCTION("""COMPUTED_VALUE"""),450.14)</f>
        <v>450.14</v>
      </c>
    </row>
    <row r="2244">
      <c r="A2244" s="3">
        <f>IFERROR(__xludf.DUMMYFUNCTION("""COMPUTED_VALUE"""),42139.66666666667)</f>
        <v>42139.66667</v>
      </c>
      <c r="B2244" s="2">
        <f>IFERROR(__xludf.DUMMYFUNCTION("""COMPUTED_VALUE"""),451.13)</f>
        <v>451.13</v>
      </c>
    </row>
    <row r="2245">
      <c r="A2245" s="3">
        <f>IFERROR(__xludf.DUMMYFUNCTION("""COMPUTED_VALUE"""),42142.66666666667)</f>
        <v>42142.66667</v>
      </c>
      <c r="B2245" s="2">
        <f>IFERROR(__xludf.DUMMYFUNCTION("""COMPUTED_VALUE"""),454.43)</f>
        <v>454.43</v>
      </c>
    </row>
    <row r="2246">
      <c r="A2246" s="3">
        <f>IFERROR(__xludf.DUMMYFUNCTION("""COMPUTED_VALUE"""),42143.66666666667)</f>
        <v>42143.66667</v>
      </c>
      <c r="B2246" s="2">
        <f>IFERROR(__xludf.DUMMYFUNCTION("""COMPUTED_VALUE"""),451.88)</f>
        <v>451.88</v>
      </c>
    </row>
    <row r="2247">
      <c r="A2247" s="3">
        <f>IFERROR(__xludf.DUMMYFUNCTION("""COMPUTED_VALUE"""),42144.66666666667)</f>
        <v>42144.66667</v>
      </c>
      <c r="B2247" s="2">
        <f>IFERROR(__xludf.DUMMYFUNCTION("""COMPUTED_VALUE"""),451.08)</f>
        <v>451.08</v>
      </c>
    </row>
    <row r="2248">
      <c r="A2248" s="3">
        <f>IFERROR(__xludf.DUMMYFUNCTION("""COMPUTED_VALUE"""),42145.66666666667)</f>
        <v>42145.66667</v>
      </c>
      <c r="B2248" s="2">
        <f>IFERROR(__xludf.DUMMYFUNCTION("""COMPUTED_VALUE"""),451.46)</f>
        <v>451.46</v>
      </c>
    </row>
    <row r="2249">
      <c r="A2249" s="3">
        <f>IFERROR(__xludf.DUMMYFUNCTION("""COMPUTED_VALUE"""),42146.66666666667)</f>
        <v>42146.66667</v>
      </c>
      <c r="B2249" s="2">
        <f>IFERROR(__xludf.DUMMYFUNCTION("""COMPUTED_VALUE"""),451.18)</f>
        <v>451.18</v>
      </c>
    </row>
    <row r="2250">
      <c r="A2250" s="3">
        <f>IFERROR(__xludf.DUMMYFUNCTION("""COMPUTED_VALUE"""),42150.66666666667)</f>
        <v>42150.66667</v>
      </c>
      <c r="B2250" s="2">
        <f>IFERROR(__xludf.DUMMYFUNCTION("""COMPUTED_VALUE"""),447.36)</f>
        <v>447.36</v>
      </c>
    </row>
    <row r="2251">
      <c r="A2251" s="3">
        <f>IFERROR(__xludf.DUMMYFUNCTION("""COMPUTED_VALUE"""),42151.66666666667)</f>
        <v>42151.66667</v>
      </c>
      <c r="B2251" s="2">
        <f>IFERROR(__xludf.DUMMYFUNCTION("""COMPUTED_VALUE"""),451.68)</f>
        <v>451.68</v>
      </c>
    </row>
    <row r="2252">
      <c r="A2252" s="3">
        <f>IFERROR(__xludf.DUMMYFUNCTION("""COMPUTED_VALUE"""),42152.66666666667)</f>
        <v>42152.66667</v>
      </c>
      <c r="B2252" s="2">
        <f>IFERROR(__xludf.DUMMYFUNCTION("""COMPUTED_VALUE"""),453.74)</f>
        <v>453.74</v>
      </c>
    </row>
    <row r="2253">
      <c r="A2253" s="3">
        <f>IFERROR(__xludf.DUMMYFUNCTION("""COMPUTED_VALUE"""),42153.66666666667)</f>
        <v>42153.66667</v>
      </c>
      <c r="B2253" s="2">
        <f>IFERROR(__xludf.DUMMYFUNCTION("""COMPUTED_VALUE"""),453.33)</f>
        <v>453.33</v>
      </c>
    </row>
    <row r="2254">
      <c r="A2254" s="3">
        <f>IFERROR(__xludf.DUMMYFUNCTION("""COMPUTED_VALUE"""),42156.66666666667)</f>
        <v>42156.66667</v>
      </c>
      <c r="B2254" s="2">
        <f>IFERROR(__xludf.DUMMYFUNCTION("""COMPUTED_VALUE"""),452.0)</f>
        <v>452</v>
      </c>
    </row>
    <row r="2255">
      <c r="A2255" s="3">
        <f>IFERROR(__xludf.DUMMYFUNCTION("""COMPUTED_VALUE"""),42157.66666666667)</f>
        <v>42157.66667</v>
      </c>
      <c r="B2255" s="2">
        <f>IFERROR(__xludf.DUMMYFUNCTION("""COMPUTED_VALUE"""),453.55)</f>
        <v>453.55</v>
      </c>
    </row>
    <row r="2256">
      <c r="A2256" s="3">
        <f>IFERROR(__xludf.DUMMYFUNCTION("""COMPUTED_VALUE"""),42158.66666666667)</f>
        <v>42158.66667</v>
      </c>
      <c r="B2256" s="2">
        <f>IFERROR(__xludf.DUMMYFUNCTION("""COMPUTED_VALUE"""),457.64)</f>
        <v>457.64</v>
      </c>
    </row>
    <row r="2257">
      <c r="A2257" s="3">
        <f>IFERROR(__xludf.DUMMYFUNCTION("""COMPUTED_VALUE"""),42159.66666666667)</f>
        <v>42159.66667</v>
      </c>
      <c r="B2257" s="2">
        <f>IFERROR(__xludf.DUMMYFUNCTION("""COMPUTED_VALUE"""),452.84)</f>
        <v>452.84</v>
      </c>
    </row>
    <row r="2258">
      <c r="A2258" s="3">
        <f>IFERROR(__xludf.DUMMYFUNCTION("""COMPUTED_VALUE"""),42160.66666666667)</f>
        <v>42160.66667</v>
      </c>
      <c r="B2258" s="2">
        <f>IFERROR(__xludf.DUMMYFUNCTION("""COMPUTED_VALUE"""),454.36)</f>
        <v>454.36</v>
      </c>
    </row>
    <row r="2259">
      <c r="A2259" s="3">
        <f>IFERROR(__xludf.DUMMYFUNCTION("""COMPUTED_VALUE"""),42163.66666666667)</f>
        <v>42163.66667</v>
      </c>
      <c r="B2259" s="2">
        <f>IFERROR(__xludf.DUMMYFUNCTION("""COMPUTED_VALUE"""),451.34)</f>
        <v>451.34</v>
      </c>
    </row>
    <row r="2260">
      <c r="A2260" s="3">
        <f>IFERROR(__xludf.DUMMYFUNCTION("""COMPUTED_VALUE"""),42164.66666666667)</f>
        <v>42164.66667</v>
      </c>
      <c r="B2260" s="2">
        <f>IFERROR(__xludf.DUMMYFUNCTION("""COMPUTED_VALUE"""),450.4)</f>
        <v>450.4</v>
      </c>
    </row>
    <row r="2261">
      <c r="A2261" s="3">
        <f>IFERROR(__xludf.DUMMYFUNCTION("""COMPUTED_VALUE"""),42165.66666666667)</f>
        <v>42165.66667</v>
      </c>
      <c r="B2261" s="2">
        <f>IFERROR(__xludf.DUMMYFUNCTION("""COMPUTED_VALUE"""),456.02)</f>
        <v>456.02</v>
      </c>
    </row>
    <row r="2262">
      <c r="A2262" s="3">
        <f>IFERROR(__xludf.DUMMYFUNCTION("""COMPUTED_VALUE"""),42166.66666666667)</f>
        <v>42166.66667</v>
      </c>
      <c r="B2262" s="2">
        <f>IFERROR(__xludf.DUMMYFUNCTION("""COMPUTED_VALUE"""),456.26)</f>
        <v>456.26</v>
      </c>
    </row>
    <row r="2263">
      <c r="A2263" s="3">
        <f>IFERROR(__xludf.DUMMYFUNCTION("""COMPUTED_VALUE"""),42167.66666666667)</f>
        <v>42167.66667</v>
      </c>
      <c r="B2263" s="2">
        <f>IFERROR(__xludf.DUMMYFUNCTION("""COMPUTED_VALUE"""),456.27)</f>
        <v>456.27</v>
      </c>
    </row>
    <row r="2264">
      <c r="A2264" s="3">
        <f>IFERROR(__xludf.DUMMYFUNCTION("""COMPUTED_VALUE"""),42170.66666666667)</f>
        <v>42170.66667</v>
      </c>
      <c r="B2264" s="2">
        <f>IFERROR(__xludf.DUMMYFUNCTION("""COMPUTED_VALUE"""),454.92)</f>
        <v>454.92</v>
      </c>
    </row>
    <row r="2265">
      <c r="A2265" s="3">
        <f>IFERROR(__xludf.DUMMYFUNCTION("""COMPUTED_VALUE"""),42171.66666666667)</f>
        <v>42171.66667</v>
      </c>
      <c r="B2265" s="2">
        <f>IFERROR(__xludf.DUMMYFUNCTION("""COMPUTED_VALUE"""),456.79)</f>
        <v>456.79</v>
      </c>
    </row>
    <row r="2266">
      <c r="A2266" s="3">
        <f>IFERROR(__xludf.DUMMYFUNCTION("""COMPUTED_VALUE"""),42172.66666666667)</f>
        <v>42172.66667</v>
      </c>
      <c r="B2266" s="2">
        <f>IFERROR(__xludf.DUMMYFUNCTION("""COMPUTED_VALUE"""),457.06)</f>
        <v>457.06</v>
      </c>
    </row>
    <row r="2267">
      <c r="A2267" s="3">
        <f>IFERROR(__xludf.DUMMYFUNCTION("""COMPUTED_VALUE"""),42173.66666666667)</f>
        <v>42173.66667</v>
      </c>
      <c r="B2267" s="2">
        <f>IFERROR(__xludf.DUMMYFUNCTION("""COMPUTED_VALUE"""),461.66)</f>
        <v>461.66</v>
      </c>
    </row>
    <row r="2268">
      <c r="A2268" s="3">
        <f>IFERROR(__xludf.DUMMYFUNCTION("""COMPUTED_VALUE"""),42174.66666666667)</f>
        <v>42174.66667</v>
      </c>
      <c r="B2268" s="2">
        <f>IFERROR(__xludf.DUMMYFUNCTION("""COMPUTED_VALUE"""),459.26)</f>
        <v>459.26</v>
      </c>
    </row>
    <row r="2269">
      <c r="A2269" s="3">
        <f>IFERROR(__xludf.DUMMYFUNCTION("""COMPUTED_VALUE"""),42177.66666666667)</f>
        <v>42177.66667</v>
      </c>
      <c r="B2269" s="2">
        <f>IFERROR(__xludf.DUMMYFUNCTION("""COMPUTED_VALUE"""),459.48)</f>
        <v>459.48</v>
      </c>
    </row>
    <row r="2270">
      <c r="A2270" s="3">
        <f>IFERROR(__xludf.DUMMYFUNCTION("""COMPUTED_VALUE"""),42178.66666666667)</f>
        <v>42178.66667</v>
      </c>
      <c r="B2270" s="2">
        <f>IFERROR(__xludf.DUMMYFUNCTION("""COMPUTED_VALUE"""),460.41)</f>
        <v>460.41</v>
      </c>
    </row>
    <row r="2271">
      <c r="A2271" s="3">
        <f>IFERROR(__xludf.DUMMYFUNCTION("""COMPUTED_VALUE"""),42179.66666666667)</f>
        <v>42179.66667</v>
      </c>
      <c r="B2271" s="2">
        <f>IFERROR(__xludf.DUMMYFUNCTION("""COMPUTED_VALUE"""),454.03)</f>
        <v>454.03</v>
      </c>
    </row>
    <row r="2272">
      <c r="A2272" s="3">
        <f>IFERROR(__xludf.DUMMYFUNCTION("""COMPUTED_VALUE"""),42180.66666666667)</f>
        <v>42180.66667</v>
      </c>
      <c r="B2272" s="2">
        <f>IFERROR(__xludf.DUMMYFUNCTION("""COMPUTED_VALUE"""),452.68)</f>
        <v>452.68</v>
      </c>
    </row>
    <row r="2273">
      <c r="A2273" s="3">
        <f>IFERROR(__xludf.DUMMYFUNCTION("""COMPUTED_VALUE"""),42181.66666666667)</f>
        <v>42181.66667</v>
      </c>
      <c r="B2273" s="2">
        <f>IFERROR(__xludf.DUMMYFUNCTION("""COMPUTED_VALUE"""),446.61)</f>
        <v>446.61</v>
      </c>
    </row>
    <row r="2274">
      <c r="A2274" s="3">
        <f>IFERROR(__xludf.DUMMYFUNCTION("""COMPUTED_VALUE"""),42184.66666666667)</f>
        <v>42184.66667</v>
      </c>
      <c r="B2274" s="2">
        <f>IFERROR(__xludf.DUMMYFUNCTION("""COMPUTED_VALUE"""),436.45)</f>
        <v>436.45</v>
      </c>
    </row>
    <row r="2275">
      <c r="A2275" s="3">
        <f>IFERROR(__xludf.DUMMYFUNCTION("""COMPUTED_VALUE"""),42185.66666666667)</f>
        <v>42185.66667</v>
      </c>
      <c r="B2275" s="2">
        <f>IFERROR(__xludf.DUMMYFUNCTION("""COMPUTED_VALUE"""),436.11)</f>
        <v>436.11</v>
      </c>
    </row>
    <row r="2276">
      <c r="A2276" s="3">
        <f>IFERROR(__xludf.DUMMYFUNCTION("""COMPUTED_VALUE"""),42186.66666666667)</f>
        <v>42186.66667</v>
      </c>
      <c r="B2276" s="2">
        <f>IFERROR(__xludf.DUMMYFUNCTION("""COMPUTED_VALUE"""),438.39)</f>
        <v>438.39</v>
      </c>
    </row>
    <row r="2277">
      <c r="A2277" s="3">
        <f>IFERROR(__xludf.DUMMYFUNCTION("""COMPUTED_VALUE"""),42187.66666666667)</f>
        <v>42187.66667</v>
      </c>
      <c r="B2277" s="2">
        <f>IFERROR(__xludf.DUMMYFUNCTION("""COMPUTED_VALUE"""),434.17)</f>
        <v>434.17</v>
      </c>
    </row>
    <row r="2278">
      <c r="A2278" s="3">
        <f>IFERROR(__xludf.DUMMYFUNCTION("""COMPUTED_VALUE"""),42191.66666666667)</f>
        <v>42191.66667</v>
      </c>
      <c r="B2278" s="2">
        <f>IFERROR(__xludf.DUMMYFUNCTION("""COMPUTED_VALUE"""),429.27)</f>
        <v>429.27</v>
      </c>
    </row>
    <row r="2279">
      <c r="A2279" s="3">
        <f>IFERROR(__xludf.DUMMYFUNCTION("""COMPUTED_VALUE"""),42192.66666666667)</f>
        <v>42192.66667</v>
      </c>
      <c r="B2279" s="2">
        <f>IFERROR(__xludf.DUMMYFUNCTION("""COMPUTED_VALUE"""),429.07)</f>
        <v>429.07</v>
      </c>
    </row>
    <row r="2280">
      <c r="A2280" s="3">
        <f>IFERROR(__xludf.DUMMYFUNCTION("""COMPUTED_VALUE"""),42193.66666666667)</f>
        <v>42193.66667</v>
      </c>
      <c r="B2280" s="2">
        <f>IFERROR(__xludf.DUMMYFUNCTION("""COMPUTED_VALUE"""),422.46)</f>
        <v>422.46</v>
      </c>
    </row>
    <row r="2281">
      <c r="A2281" s="3">
        <f>IFERROR(__xludf.DUMMYFUNCTION("""COMPUTED_VALUE"""),42194.66666666667)</f>
        <v>42194.66667</v>
      </c>
      <c r="B2281" s="2">
        <f>IFERROR(__xludf.DUMMYFUNCTION("""COMPUTED_VALUE"""),421.17)</f>
        <v>421.17</v>
      </c>
    </row>
    <row r="2282">
      <c r="A2282" s="3">
        <f>IFERROR(__xludf.DUMMYFUNCTION("""COMPUTED_VALUE"""),42195.66666666667)</f>
        <v>42195.66667</v>
      </c>
      <c r="B2282" s="2">
        <f>IFERROR(__xludf.DUMMYFUNCTION("""COMPUTED_VALUE"""),428.59)</f>
        <v>428.59</v>
      </c>
    </row>
    <row r="2283">
      <c r="A2283" s="3">
        <f>IFERROR(__xludf.DUMMYFUNCTION("""COMPUTED_VALUE"""),42198.66666666667)</f>
        <v>42198.66667</v>
      </c>
      <c r="B2283" s="2">
        <f>IFERROR(__xludf.DUMMYFUNCTION("""COMPUTED_VALUE"""),431.56)</f>
        <v>431.56</v>
      </c>
    </row>
    <row r="2284">
      <c r="A2284" s="3">
        <f>IFERROR(__xludf.DUMMYFUNCTION("""COMPUTED_VALUE"""),42199.66666666667)</f>
        <v>42199.66667</v>
      </c>
      <c r="B2284" s="2">
        <f>IFERROR(__xludf.DUMMYFUNCTION("""COMPUTED_VALUE"""),435.55)</f>
        <v>435.55</v>
      </c>
    </row>
    <row r="2285">
      <c r="A2285" s="3">
        <f>IFERROR(__xludf.DUMMYFUNCTION("""COMPUTED_VALUE"""),42200.66666666667)</f>
        <v>42200.66667</v>
      </c>
      <c r="B2285" s="2">
        <f>IFERROR(__xludf.DUMMYFUNCTION("""COMPUTED_VALUE"""),433.23)</f>
        <v>433.23</v>
      </c>
    </row>
    <row r="2286">
      <c r="A2286" s="3">
        <f>IFERROR(__xludf.DUMMYFUNCTION("""COMPUTED_VALUE"""),42201.66666666667)</f>
        <v>42201.66667</v>
      </c>
      <c r="B2286" s="2">
        <f>IFERROR(__xludf.DUMMYFUNCTION("""COMPUTED_VALUE"""),437.98)</f>
        <v>437.98</v>
      </c>
    </row>
    <row r="2287">
      <c r="A2287" s="3">
        <f>IFERROR(__xludf.DUMMYFUNCTION("""COMPUTED_VALUE"""),42202.66666666667)</f>
        <v>42202.66667</v>
      </c>
      <c r="B2287" s="2">
        <f>IFERROR(__xludf.DUMMYFUNCTION("""COMPUTED_VALUE"""),435.62)</f>
        <v>435.62</v>
      </c>
    </row>
    <row r="2288">
      <c r="A2288" s="3">
        <f>IFERROR(__xludf.DUMMYFUNCTION("""COMPUTED_VALUE"""),42205.66666666667)</f>
        <v>42205.66667</v>
      </c>
      <c r="B2288" s="2">
        <f>IFERROR(__xludf.DUMMYFUNCTION("""COMPUTED_VALUE"""),432.2)</f>
        <v>432.2</v>
      </c>
    </row>
    <row r="2289">
      <c r="A2289" s="3">
        <f>IFERROR(__xludf.DUMMYFUNCTION("""COMPUTED_VALUE"""),42206.66666666667)</f>
        <v>42206.66667</v>
      </c>
      <c r="B2289" s="2">
        <f>IFERROR(__xludf.DUMMYFUNCTION("""COMPUTED_VALUE"""),431.82)</f>
        <v>431.82</v>
      </c>
    </row>
    <row r="2290">
      <c r="A2290" s="3">
        <f>IFERROR(__xludf.DUMMYFUNCTION("""COMPUTED_VALUE"""),42207.66666666667)</f>
        <v>42207.66667</v>
      </c>
      <c r="B2290" s="2">
        <f>IFERROR(__xludf.DUMMYFUNCTION("""COMPUTED_VALUE"""),428.34)</f>
        <v>428.34</v>
      </c>
    </row>
    <row r="2291">
      <c r="A2291" s="3">
        <f>IFERROR(__xludf.DUMMYFUNCTION("""COMPUTED_VALUE"""),42208.66666666667)</f>
        <v>42208.66667</v>
      </c>
      <c r="B2291" s="2">
        <f>IFERROR(__xludf.DUMMYFUNCTION("""COMPUTED_VALUE"""),430.19)</f>
        <v>430.19</v>
      </c>
    </row>
    <row r="2292">
      <c r="A2292" s="3">
        <f>IFERROR(__xludf.DUMMYFUNCTION("""COMPUTED_VALUE"""),42209.66666666667)</f>
        <v>42209.66667</v>
      </c>
      <c r="B2292" s="2">
        <f>IFERROR(__xludf.DUMMYFUNCTION("""COMPUTED_VALUE"""),426.79)</f>
        <v>426.79</v>
      </c>
    </row>
    <row r="2293">
      <c r="A2293" s="3">
        <f>IFERROR(__xludf.DUMMYFUNCTION("""COMPUTED_VALUE"""),42212.66666666667)</f>
        <v>42212.66667</v>
      </c>
      <c r="B2293" s="2">
        <f>IFERROR(__xludf.DUMMYFUNCTION("""COMPUTED_VALUE"""),421.96)</f>
        <v>421.96</v>
      </c>
    </row>
    <row r="2294">
      <c r="A2294" s="3">
        <f>IFERROR(__xludf.DUMMYFUNCTION("""COMPUTED_VALUE"""),42213.66666666667)</f>
        <v>42213.66667</v>
      </c>
      <c r="B2294" s="2">
        <f>IFERROR(__xludf.DUMMYFUNCTION("""COMPUTED_VALUE"""),424.31)</f>
        <v>424.31</v>
      </c>
    </row>
    <row r="2295">
      <c r="A2295" s="3">
        <f>IFERROR(__xludf.DUMMYFUNCTION("""COMPUTED_VALUE"""),42214.66666666667)</f>
        <v>42214.66667</v>
      </c>
      <c r="B2295" s="2">
        <f>IFERROR(__xludf.DUMMYFUNCTION("""COMPUTED_VALUE"""),427.35)</f>
        <v>427.35</v>
      </c>
    </row>
    <row r="2296">
      <c r="A2296" s="3">
        <f>IFERROR(__xludf.DUMMYFUNCTION("""COMPUTED_VALUE"""),42215.66666666667)</f>
        <v>42215.66667</v>
      </c>
      <c r="B2296" s="2">
        <f>IFERROR(__xludf.DUMMYFUNCTION("""COMPUTED_VALUE"""),434.93)</f>
        <v>434.93</v>
      </c>
    </row>
    <row r="2297">
      <c r="A2297" s="3">
        <f>IFERROR(__xludf.DUMMYFUNCTION("""COMPUTED_VALUE"""),42216.66666666667)</f>
        <v>42216.66667</v>
      </c>
      <c r="B2297" s="2">
        <f>IFERROR(__xludf.DUMMYFUNCTION("""COMPUTED_VALUE"""),439.02)</f>
        <v>439.02</v>
      </c>
    </row>
    <row r="2298">
      <c r="A2298" s="3">
        <f>IFERROR(__xludf.DUMMYFUNCTION("""COMPUTED_VALUE"""),42219.66666666667)</f>
        <v>42219.66667</v>
      </c>
      <c r="B2298" s="2">
        <f>IFERROR(__xludf.DUMMYFUNCTION("""COMPUTED_VALUE"""),436.04)</f>
        <v>436.04</v>
      </c>
    </row>
    <row r="2299">
      <c r="A2299" s="3">
        <f>IFERROR(__xludf.DUMMYFUNCTION("""COMPUTED_VALUE"""),42220.66666666667)</f>
        <v>42220.66667</v>
      </c>
      <c r="B2299" s="2">
        <f>IFERROR(__xludf.DUMMYFUNCTION("""COMPUTED_VALUE"""),434.21)</f>
        <v>434.21</v>
      </c>
    </row>
    <row r="2300">
      <c r="A2300" s="3">
        <f>IFERROR(__xludf.DUMMYFUNCTION("""COMPUTED_VALUE"""),42221.66666666667)</f>
        <v>42221.66667</v>
      </c>
      <c r="B2300" s="2">
        <f>IFERROR(__xludf.DUMMYFUNCTION("""COMPUTED_VALUE"""),436.25)</f>
        <v>436.25</v>
      </c>
    </row>
    <row r="2301">
      <c r="A2301" s="3">
        <f>IFERROR(__xludf.DUMMYFUNCTION("""COMPUTED_VALUE"""),42222.66666666667)</f>
        <v>42222.66667</v>
      </c>
      <c r="B2301" s="2">
        <f>IFERROR(__xludf.DUMMYFUNCTION("""COMPUTED_VALUE"""),431.54)</f>
        <v>431.54</v>
      </c>
    </row>
    <row r="2302">
      <c r="A2302" s="3">
        <f>IFERROR(__xludf.DUMMYFUNCTION("""COMPUTED_VALUE"""),42223.66666666667)</f>
        <v>42223.66667</v>
      </c>
      <c r="B2302" s="2">
        <f>IFERROR(__xludf.DUMMYFUNCTION("""COMPUTED_VALUE"""),429.41)</f>
        <v>429.41</v>
      </c>
    </row>
    <row r="2303">
      <c r="A2303" s="3">
        <f>IFERROR(__xludf.DUMMYFUNCTION("""COMPUTED_VALUE"""),42226.66666666667)</f>
        <v>42226.66667</v>
      </c>
      <c r="B2303" s="2">
        <f>IFERROR(__xludf.DUMMYFUNCTION("""COMPUTED_VALUE"""),438.97)</f>
        <v>438.97</v>
      </c>
    </row>
    <row r="2304">
      <c r="A2304" s="3">
        <f>IFERROR(__xludf.DUMMYFUNCTION("""COMPUTED_VALUE"""),42227.66666666667)</f>
        <v>42227.66667</v>
      </c>
      <c r="B2304" s="2">
        <f>IFERROR(__xludf.DUMMYFUNCTION("""COMPUTED_VALUE"""),433.14)</f>
        <v>433.14</v>
      </c>
    </row>
    <row r="2305">
      <c r="A2305" s="3">
        <f>IFERROR(__xludf.DUMMYFUNCTION("""COMPUTED_VALUE"""),42228.66666666667)</f>
        <v>42228.66667</v>
      </c>
      <c r="B2305" s="2">
        <f>IFERROR(__xludf.DUMMYFUNCTION("""COMPUTED_VALUE"""),433.91)</f>
        <v>433.91</v>
      </c>
    </row>
    <row r="2306">
      <c r="A2306" s="3">
        <f>IFERROR(__xludf.DUMMYFUNCTION("""COMPUTED_VALUE"""),42229.66666666667)</f>
        <v>42229.66667</v>
      </c>
      <c r="B2306" s="2">
        <f>IFERROR(__xludf.DUMMYFUNCTION("""COMPUTED_VALUE"""),433.21)</f>
        <v>433.21</v>
      </c>
    </row>
    <row r="2307">
      <c r="A2307" s="3">
        <f>IFERROR(__xludf.DUMMYFUNCTION("""COMPUTED_VALUE"""),42230.66666666667)</f>
        <v>42230.66667</v>
      </c>
      <c r="B2307" s="2">
        <f>IFERROR(__xludf.DUMMYFUNCTION("""COMPUTED_VALUE"""),437.68)</f>
        <v>437.68</v>
      </c>
    </row>
    <row r="2308">
      <c r="A2308" s="3">
        <f>IFERROR(__xludf.DUMMYFUNCTION("""COMPUTED_VALUE"""),42233.66666666667)</f>
        <v>42233.66667</v>
      </c>
      <c r="B2308" s="2">
        <f>IFERROR(__xludf.DUMMYFUNCTION("""COMPUTED_VALUE"""),443.36)</f>
        <v>443.36</v>
      </c>
    </row>
    <row r="2309">
      <c r="A2309" s="3">
        <f>IFERROR(__xludf.DUMMYFUNCTION("""COMPUTED_VALUE"""),42234.66666666667)</f>
        <v>42234.66667</v>
      </c>
      <c r="B2309" s="2">
        <f>IFERROR(__xludf.DUMMYFUNCTION("""COMPUTED_VALUE"""),440.45)</f>
        <v>440.45</v>
      </c>
    </row>
    <row r="2310">
      <c r="A2310" s="3">
        <f>IFERROR(__xludf.DUMMYFUNCTION("""COMPUTED_VALUE"""),42235.66666666667)</f>
        <v>42235.66667</v>
      </c>
      <c r="B2310" s="2">
        <f>IFERROR(__xludf.DUMMYFUNCTION("""COMPUTED_VALUE"""),436.84)</f>
        <v>436.84</v>
      </c>
    </row>
    <row r="2311">
      <c r="A2311" s="3">
        <f>IFERROR(__xludf.DUMMYFUNCTION("""COMPUTED_VALUE"""),42236.66666666667)</f>
        <v>42236.66667</v>
      </c>
      <c r="B2311" s="2">
        <f>IFERROR(__xludf.DUMMYFUNCTION("""COMPUTED_VALUE"""),424.02)</f>
        <v>424.02</v>
      </c>
    </row>
    <row r="2312">
      <c r="A2312" s="3">
        <f>IFERROR(__xludf.DUMMYFUNCTION("""COMPUTED_VALUE"""),42237.66666666667)</f>
        <v>42237.66667</v>
      </c>
      <c r="B2312" s="2">
        <f>IFERROR(__xludf.DUMMYFUNCTION("""COMPUTED_VALUE"""),419.6)</f>
        <v>419.6</v>
      </c>
    </row>
    <row r="2313">
      <c r="A2313" s="3">
        <f>IFERROR(__xludf.DUMMYFUNCTION("""COMPUTED_VALUE"""),42240.66666666667)</f>
        <v>42240.66667</v>
      </c>
      <c r="B2313" s="2">
        <f>IFERROR(__xludf.DUMMYFUNCTION("""COMPUTED_VALUE"""),402.77)</f>
        <v>402.77</v>
      </c>
    </row>
    <row r="2314">
      <c r="A2314" s="3">
        <f>IFERROR(__xludf.DUMMYFUNCTION("""COMPUTED_VALUE"""),42241.66666666667)</f>
        <v>42241.66667</v>
      </c>
      <c r="B2314" s="2">
        <f>IFERROR(__xludf.DUMMYFUNCTION("""COMPUTED_VALUE"""),399.87)</f>
        <v>399.87</v>
      </c>
    </row>
    <row r="2315">
      <c r="A2315" s="3">
        <f>IFERROR(__xludf.DUMMYFUNCTION("""COMPUTED_VALUE"""),42242.66666666667)</f>
        <v>42242.66667</v>
      </c>
      <c r="B2315" s="2">
        <f>IFERROR(__xludf.DUMMYFUNCTION("""COMPUTED_VALUE"""),412.22)</f>
        <v>412.22</v>
      </c>
    </row>
    <row r="2316">
      <c r="A2316" s="3">
        <f>IFERROR(__xludf.DUMMYFUNCTION("""COMPUTED_VALUE"""),42243.66666666667)</f>
        <v>42243.66667</v>
      </c>
      <c r="B2316" s="2">
        <f>IFERROR(__xludf.DUMMYFUNCTION("""COMPUTED_VALUE"""),419.51)</f>
        <v>419.51</v>
      </c>
    </row>
    <row r="2317">
      <c r="A2317" s="3">
        <f>IFERROR(__xludf.DUMMYFUNCTION("""COMPUTED_VALUE"""),42244.66666666667)</f>
        <v>42244.66667</v>
      </c>
      <c r="B2317" s="2">
        <f>IFERROR(__xludf.DUMMYFUNCTION("""COMPUTED_VALUE"""),422.25)</f>
        <v>422.25</v>
      </c>
    </row>
    <row r="2318">
      <c r="A2318" s="3">
        <f>IFERROR(__xludf.DUMMYFUNCTION("""COMPUTED_VALUE"""),42247.66666666667)</f>
        <v>42247.66667</v>
      </c>
      <c r="B2318" s="2">
        <f>IFERROR(__xludf.DUMMYFUNCTION("""COMPUTED_VALUE"""),421.09)</f>
        <v>421.09</v>
      </c>
    </row>
    <row r="2319">
      <c r="A2319" s="3">
        <f>IFERROR(__xludf.DUMMYFUNCTION("""COMPUTED_VALUE"""),42248.66666666667)</f>
        <v>42248.66667</v>
      </c>
      <c r="B2319" s="2">
        <f>IFERROR(__xludf.DUMMYFUNCTION("""COMPUTED_VALUE"""),411.27)</f>
        <v>411.27</v>
      </c>
    </row>
    <row r="2320">
      <c r="A2320" s="3">
        <f>IFERROR(__xludf.DUMMYFUNCTION("""COMPUTED_VALUE"""),42249.66666666667)</f>
        <v>42249.66667</v>
      </c>
      <c r="B2320" s="2">
        <f>IFERROR(__xludf.DUMMYFUNCTION("""COMPUTED_VALUE"""),418.06)</f>
        <v>418.06</v>
      </c>
    </row>
    <row r="2321">
      <c r="A2321" s="3">
        <f>IFERROR(__xludf.DUMMYFUNCTION("""COMPUTED_VALUE"""),42250.66666666667)</f>
        <v>42250.66667</v>
      </c>
      <c r="B2321" s="2">
        <f>IFERROR(__xludf.DUMMYFUNCTION("""COMPUTED_VALUE"""),420.28)</f>
        <v>420.28</v>
      </c>
    </row>
    <row r="2322">
      <c r="A2322" s="3">
        <f>IFERROR(__xludf.DUMMYFUNCTION("""COMPUTED_VALUE"""),42251.66666666667)</f>
        <v>42251.66667</v>
      </c>
      <c r="B2322" s="2">
        <f>IFERROR(__xludf.DUMMYFUNCTION("""COMPUTED_VALUE"""),415.21)</f>
        <v>415.21</v>
      </c>
    </row>
    <row r="2323">
      <c r="A2323" s="3">
        <f>IFERROR(__xludf.DUMMYFUNCTION("""COMPUTED_VALUE"""),42255.66666666667)</f>
        <v>42255.66667</v>
      </c>
      <c r="B2323" s="2">
        <f>IFERROR(__xludf.DUMMYFUNCTION("""COMPUTED_VALUE"""),421.68)</f>
        <v>421.68</v>
      </c>
    </row>
    <row r="2324">
      <c r="A2324" s="3">
        <f>IFERROR(__xludf.DUMMYFUNCTION("""COMPUTED_VALUE"""),42256.66666666667)</f>
        <v>42256.66667</v>
      </c>
      <c r="B2324" s="2">
        <f>IFERROR(__xludf.DUMMYFUNCTION("""COMPUTED_VALUE"""),418.25)</f>
        <v>418.25</v>
      </c>
    </row>
    <row r="2325">
      <c r="A2325" s="3">
        <f>IFERROR(__xludf.DUMMYFUNCTION("""COMPUTED_VALUE"""),42257.66666666667)</f>
        <v>42257.66667</v>
      </c>
      <c r="B2325" s="2">
        <f>IFERROR(__xludf.DUMMYFUNCTION("""COMPUTED_VALUE"""),419.43)</f>
        <v>419.43</v>
      </c>
    </row>
    <row r="2326">
      <c r="A2326" s="3">
        <f>IFERROR(__xludf.DUMMYFUNCTION("""COMPUTED_VALUE"""),42258.66666666667)</f>
        <v>42258.66667</v>
      </c>
      <c r="B2326" s="2">
        <f>IFERROR(__xludf.DUMMYFUNCTION("""COMPUTED_VALUE"""),415.08)</f>
        <v>415.08</v>
      </c>
    </row>
    <row r="2327">
      <c r="A2327" s="3">
        <f>IFERROR(__xludf.DUMMYFUNCTION("""COMPUTED_VALUE"""),42261.66666666667)</f>
        <v>42261.66667</v>
      </c>
      <c r="B2327" s="2">
        <f>IFERROR(__xludf.DUMMYFUNCTION("""COMPUTED_VALUE"""),413.41)</f>
        <v>413.41</v>
      </c>
    </row>
    <row r="2328">
      <c r="A2328" s="3">
        <f>IFERROR(__xludf.DUMMYFUNCTION("""COMPUTED_VALUE"""),42262.66666666667)</f>
        <v>42262.66667</v>
      </c>
      <c r="B2328" s="2">
        <f>IFERROR(__xludf.DUMMYFUNCTION("""COMPUTED_VALUE"""),419.14)</f>
        <v>419.14</v>
      </c>
    </row>
    <row r="2329">
      <c r="A2329" s="3">
        <f>IFERROR(__xludf.DUMMYFUNCTION("""COMPUTED_VALUE"""),42263.66666666667)</f>
        <v>42263.66667</v>
      </c>
      <c r="B2329" s="2">
        <f>IFERROR(__xludf.DUMMYFUNCTION("""COMPUTED_VALUE"""),421.12)</f>
        <v>421.12</v>
      </c>
    </row>
    <row r="2330">
      <c r="A2330" s="3">
        <f>IFERROR(__xludf.DUMMYFUNCTION("""COMPUTED_VALUE"""),42264.66666666667)</f>
        <v>42264.66667</v>
      </c>
      <c r="B2330" s="2">
        <f>IFERROR(__xludf.DUMMYFUNCTION("""COMPUTED_VALUE"""),421.31)</f>
        <v>421.31</v>
      </c>
    </row>
    <row r="2331">
      <c r="A2331" s="3">
        <f>IFERROR(__xludf.DUMMYFUNCTION("""COMPUTED_VALUE"""),42265.66666666667)</f>
        <v>42265.66667</v>
      </c>
      <c r="B2331" s="2">
        <f>IFERROR(__xludf.DUMMYFUNCTION("""COMPUTED_VALUE"""),416.31)</f>
        <v>416.31</v>
      </c>
    </row>
    <row r="2332">
      <c r="A2332" s="3">
        <f>IFERROR(__xludf.DUMMYFUNCTION("""COMPUTED_VALUE"""),42268.66666666667)</f>
        <v>42268.66667</v>
      </c>
      <c r="B2332" s="2">
        <f>IFERROR(__xludf.DUMMYFUNCTION("""COMPUTED_VALUE"""),416.33)</f>
        <v>416.33</v>
      </c>
    </row>
    <row r="2333">
      <c r="A2333" s="3">
        <f>IFERROR(__xludf.DUMMYFUNCTION("""COMPUTED_VALUE"""),42269.66666666667)</f>
        <v>42269.66667</v>
      </c>
      <c r="B2333" s="2">
        <f>IFERROR(__xludf.DUMMYFUNCTION("""COMPUTED_VALUE"""),410.1)</f>
        <v>410.1</v>
      </c>
    </row>
    <row r="2334">
      <c r="A2334" s="3">
        <f>IFERROR(__xludf.DUMMYFUNCTION("""COMPUTED_VALUE"""),42270.66666666667)</f>
        <v>42270.66667</v>
      </c>
      <c r="B2334" s="2">
        <f>IFERROR(__xludf.DUMMYFUNCTION("""COMPUTED_VALUE"""),408.28)</f>
        <v>408.28</v>
      </c>
    </row>
    <row r="2335">
      <c r="A2335" s="3">
        <f>IFERROR(__xludf.DUMMYFUNCTION("""COMPUTED_VALUE"""),42271.66666666667)</f>
        <v>42271.66667</v>
      </c>
      <c r="B2335" s="2">
        <f>IFERROR(__xludf.DUMMYFUNCTION("""COMPUTED_VALUE"""),408.14)</f>
        <v>408.14</v>
      </c>
    </row>
    <row r="2336">
      <c r="A2336" s="3">
        <f>IFERROR(__xludf.DUMMYFUNCTION("""COMPUTED_VALUE"""),42272.66666666667)</f>
        <v>42272.66667</v>
      </c>
      <c r="B2336" s="2">
        <f>IFERROR(__xludf.DUMMYFUNCTION("""COMPUTED_VALUE"""),406.77)</f>
        <v>406.77</v>
      </c>
    </row>
    <row r="2337">
      <c r="A2337" s="3">
        <f>IFERROR(__xludf.DUMMYFUNCTION("""COMPUTED_VALUE"""),42275.66666666667)</f>
        <v>42275.66667</v>
      </c>
      <c r="B2337" s="2">
        <f>IFERROR(__xludf.DUMMYFUNCTION("""COMPUTED_VALUE"""),398.29)</f>
        <v>398.29</v>
      </c>
    </row>
    <row r="2338">
      <c r="A2338" s="3">
        <f>IFERROR(__xludf.DUMMYFUNCTION("""COMPUTED_VALUE"""),42276.66666666667)</f>
        <v>42276.66667</v>
      </c>
      <c r="B2338" s="2">
        <f>IFERROR(__xludf.DUMMYFUNCTION("""COMPUTED_VALUE"""),394.75)</f>
        <v>394.75</v>
      </c>
    </row>
    <row r="2339">
      <c r="A2339" s="3">
        <f>IFERROR(__xludf.DUMMYFUNCTION("""COMPUTED_VALUE"""),42277.66666666667)</f>
        <v>42277.66667</v>
      </c>
      <c r="B2339" s="2">
        <f>IFERROR(__xludf.DUMMYFUNCTION("""COMPUTED_VALUE"""),401.52)</f>
        <v>401.52</v>
      </c>
    </row>
    <row r="2340">
      <c r="A2340" s="3">
        <f>IFERROR(__xludf.DUMMYFUNCTION("""COMPUTED_VALUE"""),42278.66666666667)</f>
        <v>42278.66667</v>
      </c>
      <c r="B2340" s="2">
        <f>IFERROR(__xludf.DUMMYFUNCTION("""COMPUTED_VALUE"""),398.92)</f>
        <v>398.92</v>
      </c>
    </row>
    <row r="2341">
      <c r="A2341" s="3">
        <f>IFERROR(__xludf.DUMMYFUNCTION("""COMPUTED_VALUE"""),42279.66666666667)</f>
        <v>42279.66667</v>
      </c>
      <c r="B2341" s="2">
        <f>IFERROR(__xludf.DUMMYFUNCTION("""COMPUTED_VALUE"""),406.07)</f>
        <v>406.07</v>
      </c>
    </row>
    <row r="2342">
      <c r="A2342" s="3">
        <f>IFERROR(__xludf.DUMMYFUNCTION("""COMPUTED_VALUE"""),42282.66666666667)</f>
        <v>42282.66667</v>
      </c>
      <c r="B2342" s="2">
        <f>IFERROR(__xludf.DUMMYFUNCTION("""COMPUTED_VALUE"""),418.68)</f>
        <v>418.68</v>
      </c>
    </row>
    <row r="2343">
      <c r="A2343" s="3">
        <f>IFERROR(__xludf.DUMMYFUNCTION("""COMPUTED_VALUE"""),42283.66666666667)</f>
        <v>42283.66667</v>
      </c>
      <c r="B2343" s="2">
        <f>IFERROR(__xludf.DUMMYFUNCTION("""COMPUTED_VALUE"""),417.84)</f>
        <v>417.84</v>
      </c>
    </row>
    <row r="2344">
      <c r="A2344" s="3">
        <f>IFERROR(__xludf.DUMMYFUNCTION("""COMPUTED_VALUE"""),42284.66666666667)</f>
        <v>42284.66667</v>
      </c>
      <c r="B2344" s="2">
        <f>IFERROR(__xludf.DUMMYFUNCTION("""COMPUTED_VALUE"""),422.77)</f>
        <v>422.77</v>
      </c>
    </row>
    <row r="2345">
      <c r="A2345" s="3">
        <f>IFERROR(__xludf.DUMMYFUNCTION("""COMPUTED_VALUE"""),42285.66666666667)</f>
        <v>42285.66667</v>
      </c>
      <c r="B2345" s="2">
        <f>IFERROR(__xludf.DUMMYFUNCTION("""COMPUTED_VALUE"""),427.11)</f>
        <v>427.11</v>
      </c>
    </row>
    <row r="2346">
      <c r="A2346" s="3">
        <f>IFERROR(__xludf.DUMMYFUNCTION("""COMPUTED_VALUE"""),42286.66666666667)</f>
        <v>42286.66667</v>
      </c>
      <c r="B2346" s="2">
        <f>IFERROR(__xludf.DUMMYFUNCTION("""COMPUTED_VALUE"""),425.23)</f>
        <v>425.23</v>
      </c>
    </row>
    <row r="2347">
      <c r="A2347" s="3">
        <f>IFERROR(__xludf.DUMMYFUNCTION("""COMPUTED_VALUE"""),42289.66666666667)</f>
        <v>42289.66667</v>
      </c>
      <c r="B2347" s="2">
        <f>IFERROR(__xludf.DUMMYFUNCTION("""COMPUTED_VALUE"""),424.72)</f>
        <v>424.72</v>
      </c>
    </row>
    <row r="2348">
      <c r="A2348" s="3">
        <f>IFERROR(__xludf.DUMMYFUNCTION("""COMPUTED_VALUE"""),42290.66666666667)</f>
        <v>42290.66667</v>
      </c>
      <c r="B2348" s="2">
        <f>IFERROR(__xludf.DUMMYFUNCTION("""COMPUTED_VALUE"""),420.69)</f>
        <v>420.69</v>
      </c>
    </row>
    <row r="2349">
      <c r="A2349" s="3">
        <f>IFERROR(__xludf.DUMMYFUNCTION("""COMPUTED_VALUE"""),42291.66666666667)</f>
        <v>42291.66667</v>
      </c>
      <c r="B2349" s="2">
        <f>IFERROR(__xludf.DUMMYFUNCTION("""COMPUTED_VALUE"""),418.38)</f>
        <v>418.38</v>
      </c>
    </row>
    <row r="2350">
      <c r="A2350" s="3">
        <f>IFERROR(__xludf.DUMMYFUNCTION("""COMPUTED_VALUE"""),42292.66666666667)</f>
        <v>42292.66667</v>
      </c>
      <c r="B2350" s="2">
        <f>IFERROR(__xludf.DUMMYFUNCTION("""COMPUTED_VALUE"""),426.47)</f>
        <v>426.47</v>
      </c>
    </row>
    <row r="2351">
      <c r="A2351" s="3">
        <f>IFERROR(__xludf.DUMMYFUNCTION("""COMPUTED_VALUE"""),42293.66666666667)</f>
        <v>42293.66667</v>
      </c>
      <c r="B2351" s="2">
        <f>IFERROR(__xludf.DUMMYFUNCTION("""COMPUTED_VALUE"""),426.71)</f>
        <v>426.71</v>
      </c>
    </row>
    <row r="2352">
      <c r="A2352" s="3">
        <f>IFERROR(__xludf.DUMMYFUNCTION("""COMPUTED_VALUE"""),42296.66666666667)</f>
        <v>42296.66667</v>
      </c>
      <c r="B2352" s="2">
        <f>IFERROR(__xludf.DUMMYFUNCTION("""COMPUTED_VALUE"""),424.69)</f>
        <v>424.69</v>
      </c>
    </row>
    <row r="2353">
      <c r="A2353" s="3">
        <f>IFERROR(__xludf.DUMMYFUNCTION("""COMPUTED_VALUE"""),42297.66666666667)</f>
        <v>42297.66667</v>
      </c>
      <c r="B2353" s="2">
        <f>IFERROR(__xludf.DUMMYFUNCTION("""COMPUTED_VALUE"""),428.81)</f>
        <v>428.81</v>
      </c>
    </row>
    <row r="2354">
      <c r="A2354" s="3">
        <f>IFERROR(__xludf.DUMMYFUNCTION("""COMPUTED_VALUE"""),42298.66666666667)</f>
        <v>42298.66667</v>
      </c>
      <c r="B2354" s="2">
        <f>IFERROR(__xludf.DUMMYFUNCTION("""COMPUTED_VALUE"""),422.22)</f>
        <v>422.22</v>
      </c>
    </row>
    <row r="2355">
      <c r="A2355" s="3">
        <f>IFERROR(__xludf.DUMMYFUNCTION("""COMPUTED_VALUE"""),42299.66666666667)</f>
        <v>42299.66667</v>
      </c>
      <c r="B2355" s="2">
        <f>IFERROR(__xludf.DUMMYFUNCTION("""COMPUTED_VALUE"""),431.51)</f>
        <v>431.51</v>
      </c>
    </row>
    <row r="2356">
      <c r="A2356" s="3">
        <f>IFERROR(__xludf.DUMMYFUNCTION("""COMPUTED_VALUE"""),42300.66666666667)</f>
        <v>42300.66667</v>
      </c>
      <c r="B2356" s="2">
        <f>IFERROR(__xludf.DUMMYFUNCTION("""COMPUTED_VALUE"""),439.54)</f>
        <v>439.54</v>
      </c>
    </row>
    <row r="2357">
      <c r="A2357" s="3">
        <f>IFERROR(__xludf.DUMMYFUNCTION("""COMPUTED_VALUE"""),42303.66666666667)</f>
        <v>42303.66667</v>
      </c>
      <c r="B2357" s="2">
        <f>IFERROR(__xludf.DUMMYFUNCTION("""COMPUTED_VALUE"""),435.66)</f>
        <v>435.66</v>
      </c>
    </row>
    <row r="2358">
      <c r="A2358" s="3">
        <f>IFERROR(__xludf.DUMMYFUNCTION("""COMPUTED_VALUE"""),42304.66666666667)</f>
        <v>42304.66667</v>
      </c>
      <c r="B2358" s="2">
        <f>IFERROR(__xludf.DUMMYFUNCTION("""COMPUTED_VALUE"""),430.3)</f>
        <v>430.3</v>
      </c>
    </row>
    <row r="2359">
      <c r="A2359" s="3">
        <f>IFERROR(__xludf.DUMMYFUNCTION("""COMPUTED_VALUE"""),42305.66666666667)</f>
        <v>42305.66667</v>
      </c>
      <c r="B2359" s="2">
        <f>IFERROR(__xludf.DUMMYFUNCTION("""COMPUTED_VALUE"""),443.48)</f>
        <v>443.48</v>
      </c>
    </row>
    <row r="2360">
      <c r="A2360" s="3">
        <f>IFERROR(__xludf.DUMMYFUNCTION("""COMPUTED_VALUE"""),42306.66666666667)</f>
        <v>42306.66667</v>
      </c>
      <c r="B2360" s="2">
        <f>IFERROR(__xludf.DUMMYFUNCTION("""COMPUTED_VALUE"""),436.28)</f>
        <v>436.28</v>
      </c>
    </row>
    <row r="2361">
      <c r="A2361" s="3">
        <f>IFERROR(__xludf.DUMMYFUNCTION("""COMPUTED_VALUE"""),42307.66666666667)</f>
        <v>42307.66667</v>
      </c>
      <c r="B2361" s="2">
        <f>IFERROR(__xludf.DUMMYFUNCTION("""COMPUTED_VALUE"""),435.74)</f>
        <v>435.74</v>
      </c>
    </row>
    <row r="2362">
      <c r="A2362" s="3">
        <f>IFERROR(__xludf.DUMMYFUNCTION("""COMPUTED_VALUE"""),42310.66666666667)</f>
        <v>42310.66667</v>
      </c>
      <c r="B2362" s="2">
        <f>IFERROR(__xludf.DUMMYFUNCTION("""COMPUTED_VALUE"""),442.3)</f>
        <v>442.3</v>
      </c>
    </row>
    <row r="2363">
      <c r="A2363" s="3">
        <f>IFERROR(__xludf.DUMMYFUNCTION("""COMPUTED_VALUE"""),42311.66666666667)</f>
        <v>42311.66667</v>
      </c>
      <c r="B2363" s="2">
        <f>IFERROR(__xludf.DUMMYFUNCTION("""COMPUTED_VALUE"""),443.58)</f>
        <v>443.58</v>
      </c>
    </row>
    <row r="2364">
      <c r="A2364" s="3">
        <f>IFERROR(__xludf.DUMMYFUNCTION("""COMPUTED_VALUE"""),42312.66666666667)</f>
        <v>42312.66667</v>
      </c>
      <c r="B2364" s="2">
        <f>IFERROR(__xludf.DUMMYFUNCTION("""COMPUTED_VALUE"""),441.1)</f>
        <v>441.1</v>
      </c>
    </row>
    <row r="2365">
      <c r="A2365" s="3">
        <f>IFERROR(__xludf.DUMMYFUNCTION("""COMPUTED_VALUE"""),42313.66666666667)</f>
        <v>42313.66667</v>
      </c>
      <c r="B2365" s="2">
        <f>IFERROR(__xludf.DUMMYFUNCTION("""COMPUTED_VALUE"""),440.54)</f>
        <v>440.54</v>
      </c>
    </row>
    <row r="2366">
      <c r="A2366" s="3">
        <f>IFERROR(__xludf.DUMMYFUNCTION("""COMPUTED_VALUE"""),42314.66666666667)</f>
        <v>42314.66667</v>
      </c>
      <c r="B2366" s="2">
        <f>IFERROR(__xludf.DUMMYFUNCTION("""COMPUTED_VALUE"""),444.41)</f>
        <v>444.41</v>
      </c>
    </row>
    <row r="2367">
      <c r="A2367" s="3">
        <f>IFERROR(__xludf.DUMMYFUNCTION("""COMPUTED_VALUE"""),42317.66666666667)</f>
        <v>42317.66667</v>
      </c>
      <c r="B2367" s="2">
        <f>IFERROR(__xludf.DUMMYFUNCTION("""COMPUTED_VALUE"""),438.15)</f>
        <v>438.15</v>
      </c>
    </row>
    <row r="2368">
      <c r="A2368" s="3">
        <f>IFERROR(__xludf.DUMMYFUNCTION("""COMPUTED_VALUE"""),42318.66666666667)</f>
        <v>42318.66667</v>
      </c>
      <c r="B2368" s="2">
        <f>IFERROR(__xludf.DUMMYFUNCTION("""COMPUTED_VALUE"""),434.22)</f>
        <v>434.22</v>
      </c>
    </row>
    <row r="2369">
      <c r="A2369" s="3">
        <f>IFERROR(__xludf.DUMMYFUNCTION("""COMPUTED_VALUE"""),42319.66666666667)</f>
        <v>42319.66667</v>
      </c>
      <c r="B2369" s="2">
        <f>IFERROR(__xludf.DUMMYFUNCTION("""COMPUTED_VALUE"""),434.1)</f>
        <v>434.1</v>
      </c>
    </row>
    <row r="2370">
      <c r="A2370" s="3">
        <f>IFERROR(__xludf.DUMMYFUNCTION("""COMPUTED_VALUE"""),42320.66666666667)</f>
        <v>42320.66667</v>
      </c>
      <c r="B2370" s="2">
        <f>IFERROR(__xludf.DUMMYFUNCTION("""COMPUTED_VALUE"""),428.9)</f>
        <v>428.9</v>
      </c>
    </row>
    <row r="2371">
      <c r="A2371" s="3">
        <f>IFERROR(__xludf.DUMMYFUNCTION("""COMPUTED_VALUE"""),42321.66666666667)</f>
        <v>42321.66667</v>
      </c>
      <c r="B2371" s="2">
        <f>IFERROR(__xludf.DUMMYFUNCTION("""COMPUTED_VALUE"""),422.31)</f>
        <v>422.31</v>
      </c>
    </row>
    <row r="2372">
      <c r="A2372" s="3">
        <f>IFERROR(__xludf.DUMMYFUNCTION("""COMPUTED_VALUE"""),42324.66666666667)</f>
        <v>42324.66667</v>
      </c>
      <c r="B2372" s="2">
        <f>IFERROR(__xludf.DUMMYFUNCTION("""COMPUTED_VALUE"""),429.0)</f>
        <v>429</v>
      </c>
    </row>
    <row r="2373">
      <c r="A2373" s="3">
        <f>IFERROR(__xludf.DUMMYFUNCTION("""COMPUTED_VALUE"""),42325.66666666667)</f>
        <v>42325.66667</v>
      </c>
      <c r="B2373" s="2">
        <f>IFERROR(__xludf.DUMMYFUNCTION("""COMPUTED_VALUE"""),429.29)</f>
        <v>429.29</v>
      </c>
    </row>
    <row r="2374">
      <c r="A2374" s="3">
        <f>IFERROR(__xludf.DUMMYFUNCTION("""COMPUTED_VALUE"""),42326.66666666667)</f>
        <v>42326.66667</v>
      </c>
      <c r="B2374" s="2">
        <f>IFERROR(__xludf.DUMMYFUNCTION("""COMPUTED_VALUE"""),432.16)</f>
        <v>432.16</v>
      </c>
    </row>
    <row r="2375">
      <c r="A2375" s="3">
        <f>IFERROR(__xludf.DUMMYFUNCTION("""COMPUTED_VALUE"""),42327.66666666667)</f>
        <v>42327.66667</v>
      </c>
      <c r="B2375" s="2">
        <f>IFERROR(__xludf.DUMMYFUNCTION("""COMPUTED_VALUE"""),432.16)</f>
        <v>432.16</v>
      </c>
    </row>
    <row r="2376">
      <c r="A2376" s="3">
        <f>IFERROR(__xludf.DUMMYFUNCTION("""COMPUTED_VALUE"""),42328.66666666667)</f>
        <v>42328.66667</v>
      </c>
      <c r="B2376" s="2">
        <f>IFERROR(__xludf.DUMMYFUNCTION("""COMPUTED_VALUE"""),433.8)</f>
        <v>433.8</v>
      </c>
    </row>
    <row r="2377">
      <c r="A2377" s="3">
        <f>IFERROR(__xludf.DUMMYFUNCTION("""COMPUTED_VALUE"""),42331.66666666667)</f>
        <v>42331.66667</v>
      </c>
      <c r="B2377" s="2">
        <f>IFERROR(__xludf.DUMMYFUNCTION("""COMPUTED_VALUE"""),434.79)</f>
        <v>434.79</v>
      </c>
    </row>
    <row r="2378">
      <c r="A2378" s="3">
        <f>IFERROR(__xludf.DUMMYFUNCTION("""COMPUTED_VALUE"""),42332.66666666667)</f>
        <v>42332.66667</v>
      </c>
      <c r="B2378" s="2">
        <f>IFERROR(__xludf.DUMMYFUNCTION("""COMPUTED_VALUE"""),434.37)</f>
        <v>434.37</v>
      </c>
    </row>
    <row r="2379">
      <c r="A2379" s="3">
        <f>IFERROR(__xludf.DUMMYFUNCTION("""COMPUTED_VALUE"""),42333.66666666667)</f>
        <v>42333.66667</v>
      </c>
      <c r="B2379" s="2">
        <f>IFERROR(__xludf.DUMMYFUNCTION("""COMPUTED_VALUE"""),435.36)</f>
        <v>435.36</v>
      </c>
    </row>
    <row r="2380">
      <c r="A2380" s="3">
        <f>IFERROR(__xludf.DUMMYFUNCTION("""COMPUTED_VALUE"""),42335.66666666667)</f>
        <v>42335.66667</v>
      </c>
      <c r="B2380" s="2">
        <f>IFERROR(__xludf.DUMMYFUNCTION("""COMPUTED_VALUE"""),437.7)</f>
        <v>437.7</v>
      </c>
    </row>
    <row r="2381">
      <c r="A2381" s="3">
        <f>IFERROR(__xludf.DUMMYFUNCTION("""COMPUTED_VALUE"""),42338.66666666667)</f>
        <v>42338.66667</v>
      </c>
      <c r="B2381" s="2">
        <f>IFERROR(__xludf.DUMMYFUNCTION("""COMPUTED_VALUE"""),437.2)</f>
        <v>437.2</v>
      </c>
    </row>
    <row r="2382">
      <c r="A2382" s="3">
        <f>IFERROR(__xludf.DUMMYFUNCTION("""COMPUTED_VALUE"""),42339.66666666667)</f>
        <v>42339.66667</v>
      </c>
      <c r="B2382" s="2">
        <f>IFERROR(__xludf.DUMMYFUNCTION("""COMPUTED_VALUE"""),440.29)</f>
        <v>440.29</v>
      </c>
    </row>
    <row r="2383">
      <c r="A2383" s="3">
        <f>IFERROR(__xludf.DUMMYFUNCTION("""COMPUTED_VALUE"""),42340.66666666667)</f>
        <v>42340.66667</v>
      </c>
      <c r="B2383" s="2">
        <f>IFERROR(__xludf.DUMMYFUNCTION("""COMPUTED_VALUE"""),438.58)</f>
        <v>438.58</v>
      </c>
    </row>
    <row r="2384">
      <c r="A2384" s="3">
        <f>IFERROR(__xludf.DUMMYFUNCTION("""COMPUTED_VALUE"""),42341.66666666667)</f>
        <v>42341.66667</v>
      </c>
      <c r="B2384" s="2">
        <f>IFERROR(__xludf.DUMMYFUNCTION("""COMPUTED_VALUE"""),432.24)</f>
        <v>432.24</v>
      </c>
    </row>
    <row r="2385">
      <c r="A2385" s="3">
        <f>IFERROR(__xludf.DUMMYFUNCTION("""COMPUTED_VALUE"""),42342.66666666667)</f>
        <v>42342.66667</v>
      </c>
      <c r="B2385" s="2">
        <f>IFERROR(__xludf.DUMMYFUNCTION("""COMPUTED_VALUE"""),438.27)</f>
        <v>438.27</v>
      </c>
    </row>
    <row r="2386">
      <c r="A2386" s="3">
        <f>IFERROR(__xludf.DUMMYFUNCTION("""COMPUTED_VALUE"""),42345.66666666667)</f>
        <v>42345.66667</v>
      </c>
      <c r="B2386" s="2">
        <f>IFERROR(__xludf.DUMMYFUNCTION("""COMPUTED_VALUE"""),434.92)</f>
        <v>434.92</v>
      </c>
    </row>
    <row r="2387">
      <c r="A2387" s="3">
        <f>IFERROR(__xludf.DUMMYFUNCTION("""COMPUTED_VALUE"""),42346.66666666667)</f>
        <v>42346.66667</v>
      </c>
      <c r="B2387" s="2">
        <f>IFERROR(__xludf.DUMMYFUNCTION("""COMPUTED_VALUE"""),432.89)</f>
        <v>432.89</v>
      </c>
    </row>
    <row r="2388">
      <c r="A2388" s="3">
        <f>IFERROR(__xludf.DUMMYFUNCTION("""COMPUTED_VALUE"""),42347.66666666667)</f>
        <v>42347.66667</v>
      </c>
      <c r="B2388" s="2">
        <f>IFERROR(__xludf.DUMMYFUNCTION("""COMPUTED_VALUE"""),427.37)</f>
        <v>427.37</v>
      </c>
    </row>
    <row r="2389">
      <c r="A2389" s="3">
        <f>IFERROR(__xludf.DUMMYFUNCTION("""COMPUTED_VALUE"""),42348.66666666667)</f>
        <v>42348.66667</v>
      </c>
      <c r="B2389" s="2">
        <f>IFERROR(__xludf.DUMMYFUNCTION("""COMPUTED_VALUE"""),424.55)</f>
        <v>424.55</v>
      </c>
    </row>
    <row r="2390">
      <c r="A2390" s="3">
        <f>IFERROR(__xludf.DUMMYFUNCTION("""COMPUTED_VALUE"""),42349.66666666667)</f>
        <v>42349.66667</v>
      </c>
      <c r="B2390" s="2">
        <f>IFERROR(__xludf.DUMMYFUNCTION("""COMPUTED_VALUE"""),417.37)</f>
        <v>417.37</v>
      </c>
    </row>
    <row r="2391">
      <c r="A2391" s="3">
        <f>IFERROR(__xludf.DUMMYFUNCTION("""COMPUTED_VALUE"""),42352.66666666667)</f>
        <v>42352.66667</v>
      </c>
      <c r="B2391" s="2">
        <f>IFERROR(__xludf.DUMMYFUNCTION("""COMPUTED_VALUE"""),412.99)</f>
        <v>412.99</v>
      </c>
    </row>
    <row r="2392">
      <c r="A2392" s="3">
        <f>IFERROR(__xludf.DUMMYFUNCTION("""COMPUTED_VALUE"""),42353.66666666667)</f>
        <v>42353.66667</v>
      </c>
      <c r="B2392" s="2">
        <f>IFERROR(__xludf.DUMMYFUNCTION("""COMPUTED_VALUE"""),417.87)</f>
        <v>417.87</v>
      </c>
    </row>
    <row r="2393">
      <c r="A2393" s="3">
        <f>IFERROR(__xludf.DUMMYFUNCTION("""COMPUTED_VALUE"""),42354.66666666667)</f>
        <v>42354.66667</v>
      </c>
      <c r="B2393" s="2">
        <f>IFERROR(__xludf.DUMMYFUNCTION("""COMPUTED_VALUE"""),425.48)</f>
        <v>425.48</v>
      </c>
    </row>
    <row r="2394">
      <c r="A2394" s="3">
        <f>IFERROR(__xludf.DUMMYFUNCTION("""COMPUTED_VALUE"""),42355.66666666667)</f>
        <v>42355.66667</v>
      </c>
      <c r="B2394" s="2">
        <f>IFERROR(__xludf.DUMMYFUNCTION("""COMPUTED_VALUE"""),421.33)</f>
        <v>421.33</v>
      </c>
    </row>
    <row r="2395">
      <c r="A2395" s="3">
        <f>IFERROR(__xludf.DUMMYFUNCTION("""COMPUTED_VALUE"""),42356.66666666667)</f>
        <v>42356.66667</v>
      </c>
      <c r="B2395" s="2">
        <f>IFERROR(__xludf.DUMMYFUNCTION("""COMPUTED_VALUE"""),415.93)</f>
        <v>415.93</v>
      </c>
    </row>
    <row r="2396">
      <c r="A2396" s="3">
        <f>IFERROR(__xludf.DUMMYFUNCTION("""COMPUTED_VALUE"""),42359.66666666667)</f>
        <v>42359.66667</v>
      </c>
      <c r="B2396" s="2">
        <f>IFERROR(__xludf.DUMMYFUNCTION("""COMPUTED_VALUE"""),418.64)</f>
        <v>418.64</v>
      </c>
    </row>
    <row r="2397">
      <c r="A2397" s="3">
        <f>IFERROR(__xludf.DUMMYFUNCTION("""COMPUTED_VALUE"""),42360.66666666667)</f>
        <v>42360.66667</v>
      </c>
      <c r="B2397" s="2">
        <f>IFERROR(__xludf.DUMMYFUNCTION("""COMPUTED_VALUE"""),422.75)</f>
        <v>422.75</v>
      </c>
    </row>
    <row r="2398">
      <c r="A2398" s="3">
        <f>IFERROR(__xludf.DUMMYFUNCTION("""COMPUTED_VALUE"""),42361.66666666667)</f>
        <v>42361.66667</v>
      </c>
      <c r="B2398" s="2">
        <f>IFERROR(__xludf.DUMMYFUNCTION("""COMPUTED_VALUE"""),429.99)</f>
        <v>429.99</v>
      </c>
    </row>
    <row r="2399">
      <c r="A2399" s="3">
        <f>IFERROR(__xludf.DUMMYFUNCTION("""COMPUTED_VALUE"""),42362.66666666667)</f>
        <v>42362.66667</v>
      </c>
      <c r="B2399" s="2">
        <f>IFERROR(__xludf.DUMMYFUNCTION("""COMPUTED_VALUE"""),430.09)</f>
        <v>430.09</v>
      </c>
    </row>
    <row r="2400">
      <c r="A2400" s="3">
        <f>IFERROR(__xludf.DUMMYFUNCTION("""COMPUTED_VALUE"""),42366.66666666667)</f>
        <v>42366.66667</v>
      </c>
      <c r="B2400" s="2">
        <f>IFERROR(__xludf.DUMMYFUNCTION("""COMPUTED_VALUE"""),429.22)</f>
        <v>429.22</v>
      </c>
    </row>
    <row r="2401">
      <c r="A2401" s="3">
        <f>IFERROR(__xludf.DUMMYFUNCTION("""COMPUTED_VALUE"""),42367.66666666667)</f>
        <v>42367.66667</v>
      </c>
      <c r="B2401" s="2">
        <f>IFERROR(__xludf.DUMMYFUNCTION("""COMPUTED_VALUE"""),433.47)</f>
        <v>433.47</v>
      </c>
    </row>
    <row r="2402">
      <c r="A2402" s="3">
        <f>IFERROR(__xludf.DUMMYFUNCTION("""COMPUTED_VALUE"""),42368.66666666667)</f>
        <v>42368.66667</v>
      </c>
      <c r="B2402" s="2">
        <f>IFERROR(__xludf.DUMMYFUNCTION("""COMPUTED_VALUE"""),428.41)</f>
        <v>428.41</v>
      </c>
    </row>
    <row r="2403">
      <c r="A2403" s="3">
        <f>IFERROR(__xludf.DUMMYFUNCTION("""COMPUTED_VALUE"""),42369.66666666667)</f>
        <v>42369.66667</v>
      </c>
      <c r="B2403" s="2">
        <f>IFERROR(__xludf.DUMMYFUNCTION("""COMPUTED_VALUE"""),424.61)</f>
        <v>424.61</v>
      </c>
    </row>
    <row r="2404">
      <c r="A2404" s="3">
        <f>IFERROR(__xludf.DUMMYFUNCTION("""COMPUTED_VALUE"""),42373.66666666667)</f>
        <v>42373.66667</v>
      </c>
      <c r="B2404" s="2">
        <f>IFERROR(__xludf.DUMMYFUNCTION("""COMPUTED_VALUE"""),417.66)</f>
        <v>417.66</v>
      </c>
    </row>
    <row r="2405">
      <c r="A2405" s="3">
        <f>IFERROR(__xludf.DUMMYFUNCTION("""COMPUTED_VALUE"""),42374.66666666667)</f>
        <v>42374.66667</v>
      </c>
      <c r="B2405" s="2">
        <f>IFERROR(__xludf.DUMMYFUNCTION("""COMPUTED_VALUE"""),416.74)</f>
        <v>416.74</v>
      </c>
    </row>
    <row r="2406">
      <c r="A2406" s="3">
        <f>IFERROR(__xludf.DUMMYFUNCTION("""COMPUTED_VALUE"""),42375.66666666667)</f>
        <v>42375.66667</v>
      </c>
      <c r="B2406" s="2">
        <f>IFERROR(__xludf.DUMMYFUNCTION("""COMPUTED_VALUE"""),410.78)</f>
        <v>410.78</v>
      </c>
    </row>
    <row r="2407">
      <c r="A2407" s="3">
        <f>IFERROR(__xludf.DUMMYFUNCTION("""COMPUTED_VALUE"""),42376.66666666667)</f>
        <v>42376.66667</v>
      </c>
      <c r="B2407" s="2">
        <f>IFERROR(__xludf.DUMMYFUNCTION("""COMPUTED_VALUE"""),397.24)</f>
        <v>397.24</v>
      </c>
    </row>
    <row r="2408">
      <c r="A2408" s="3">
        <f>IFERROR(__xludf.DUMMYFUNCTION("""COMPUTED_VALUE"""),42377.66666666667)</f>
        <v>42377.66667</v>
      </c>
      <c r="B2408" s="2">
        <f>IFERROR(__xludf.DUMMYFUNCTION("""COMPUTED_VALUE"""),392.19)</f>
        <v>392.19</v>
      </c>
    </row>
    <row r="2409">
      <c r="A2409" s="3">
        <f>IFERROR(__xludf.DUMMYFUNCTION("""COMPUTED_VALUE"""),42380.66666666667)</f>
        <v>42380.66667</v>
      </c>
      <c r="B2409" s="2">
        <f>IFERROR(__xludf.DUMMYFUNCTION("""COMPUTED_VALUE"""),392.77)</f>
        <v>392.77</v>
      </c>
    </row>
    <row r="2410">
      <c r="A2410" s="3">
        <f>IFERROR(__xludf.DUMMYFUNCTION("""COMPUTED_VALUE"""),42381.66666666667)</f>
        <v>42381.66667</v>
      </c>
      <c r="B2410" s="2">
        <f>IFERROR(__xludf.DUMMYFUNCTION("""COMPUTED_VALUE"""),392.49)</f>
        <v>392.49</v>
      </c>
    </row>
    <row r="2411">
      <c r="A2411" s="3">
        <f>IFERROR(__xludf.DUMMYFUNCTION("""COMPUTED_VALUE"""),42382.66666666667)</f>
        <v>42382.66667</v>
      </c>
      <c r="B2411" s="2">
        <f>IFERROR(__xludf.DUMMYFUNCTION("""COMPUTED_VALUE"""),381.17)</f>
        <v>381.17</v>
      </c>
    </row>
    <row r="2412">
      <c r="A2412" s="3">
        <f>IFERROR(__xludf.DUMMYFUNCTION("""COMPUTED_VALUE"""),42383.66666666667)</f>
        <v>42383.66667</v>
      </c>
      <c r="B2412" s="2">
        <f>IFERROR(__xludf.DUMMYFUNCTION("""COMPUTED_VALUE"""),386.48)</f>
        <v>386.48</v>
      </c>
    </row>
    <row r="2413">
      <c r="A2413" s="3">
        <f>IFERROR(__xludf.DUMMYFUNCTION("""COMPUTED_VALUE"""),42384.66666666667)</f>
        <v>42384.66667</v>
      </c>
      <c r="B2413" s="2">
        <f>IFERROR(__xludf.DUMMYFUNCTION("""COMPUTED_VALUE"""),376.33)</f>
        <v>376.33</v>
      </c>
    </row>
    <row r="2414">
      <c r="A2414" s="3">
        <f>IFERROR(__xludf.DUMMYFUNCTION("""COMPUTED_VALUE"""),42388.66666666667)</f>
        <v>42388.66667</v>
      </c>
      <c r="B2414" s="2">
        <f>IFERROR(__xludf.DUMMYFUNCTION("""COMPUTED_VALUE"""),372.67)</f>
        <v>372.67</v>
      </c>
    </row>
    <row r="2415">
      <c r="A2415" s="3">
        <f>IFERROR(__xludf.DUMMYFUNCTION("""COMPUTED_VALUE"""),42389.66666666667)</f>
        <v>42389.66667</v>
      </c>
      <c r="B2415" s="2">
        <f>IFERROR(__xludf.DUMMYFUNCTION("""COMPUTED_VALUE"""),367.75)</f>
        <v>367.75</v>
      </c>
    </row>
    <row r="2416">
      <c r="A2416" s="3">
        <f>IFERROR(__xludf.DUMMYFUNCTION("""COMPUTED_VALUE"""),42390.66666666667)</f>
        <v>42390.66667</v>
      </c>
      <c r="B2416" s="2">
        <f>IFERROR(__xludf.DUMMYFUNCTION("""COMPUTED_VALUE"""),368.13)</f>
        <v>368.13</v>
      </c>
    </row>
    <row r="2417">
      <c r="A2417" s="3">
        <f>IFERROR(__xludf.DUMMYFUNCTION("""COMPUTED_VALUE"""),42391.66666666667)</f>
        <v>42391.66667</v>
      </c>
      <c r="B2417" s="2">
        <f>IFERROR(__xludf.DUMMYFUNCTION("""COMPUTED_VALUE"""),381.65)</f>
        <v>381.65</v>
      </c>
    </row>
    <row r="2418">
      <c r="A2418" s="3">
        <f>IFERROR(__xludf.DUMMYFUNCTION("""COMPUTED_VALUE"""),42394.66666666667)</f>
        <v>42394.66667</v>
      </c>
      <c r="B2418" s="2">
        <f>IFERROR(__xludf.DUMMYFUNCTION("""COMPUTED_VALUE"""),376.85)</f>
        <v>376.85</v>
      </c>
    </row>
    <row r="2419">
      <c r="A2419" s="3">
        <f>IFERROR(__xludf.DUMMYFUNCTION("""COMPUTED_VALUE"""),42395.66666666667)</f>
        <v>42395.66667</v>
      </c>
      <c r="B2419" s="2">
        <f>IFERROR(__xludf.DUMMYFUNCTION("""COMPUTED_VALUE"""),385.16)</f>
        <v>385.16</v>
      </c>
    </row>
    <row r="2420">
      <c r="A2420" s="3">
        <f>IFERROR(__xludf.DUMMYFUNCTION("""COMPUTED_VALUE"""),42396.66666666667)</f>
        <v>42396.66667</v>
      </c>
      <c r="B2420" s="2">
        <f>IFERROR(__xludf.DUMMYFUNCTION("""COMPUTED_VALUE"""),381.33)</f>
        <v>381.33</v>
      </c>
    </row>
    <row r="2421">
      <c r="A2421" s="3">
        <f>IFERROR(__xludf.DUMMYFUNCTION("""COMPUTED_VALUE"""),42397.66666666667)</f>
        <v>42397.66667</v>
      </c>
      <c r="B2421" s="2">
        <f>IFERROR(__xludf.DUMMYFUNCTION("""COMPUTED_VALUE"""),373.55)</f>
        <v>373.55</v>
      </c>
    </row>
    <row r="2422">
      <c r="A2422" s="3">
        <f>IFERROR(__xludf.DUMMYFUNCTION("""COMPUTED_VALUE"""),42398.66666666667)</f>
        <v>42398.66667</v>
      </c>
      <c r="B2422" s="2">
        <f>IFERROR(__xludf.DUMMYFUNCTION("""COMPUTED_VALUE"""),385.14)</f>
        <v>385.14</v>
      </c>
    </row>
    <row r="2423">
      <c r="A2423" s="3">
        <f>IFERROR(__xludf.DUMMYFUNCTION("""COMPUTED_VALUE"""),42401.66666666667)</f>
        <v>42401.66667</v>
      </c>
      <c r="B2423" s="2">
        <f>IFERROR(__xludf.DUMMYFUNCTION("""COMPUTED_VALUE"""),385.73)</f>
        <v>385.73</v>
      </c>
    </row>
    <row r="2424">
      <c r="A2424" s="3">
        <f>IFERROR(__xludf.DUMMYFUNCTION("""COMPUTED_VALUE"""),42402.66666666667)</f>
        <v>42402.66667</v>
      </c>
      <c r="B2424" s="2">
        <f>IFERROR(__xludf.DUMMYFUNCTION("""COMPUTED_VALUE"""),372.8)</f>
        <v>372.8</v>
      </c>
    </row>
    <row r="2425">
      <c r="A2425" s="3">
        <f>IFERROR(__xludf.DUMMYFUNCTION("""COMPUTED_VALUE"""),42403.66666666667)</f>
        <v>42403.66667</v>
      </c>
      <c r="B2425" s="2">
        <f>IFERROR(__xludf.DUMMYFUNCTION("""COMPUTED_VALUE"""),379.41)</f>
        <v>379.41</v>
      </c>
    </row>
    <row r="2426">
      <c r="A2426" s="3">
        <f>IFERROR(__xludf.DUMMYFUNCTION("""COMPUTED_VALUE"""),42404.66666666667)</f>
        <v>42404.66667</v>
      </c>
      <c r="B2426" s="2">
        <f>IFERROR(__xludf.DUMMYFUNCTION("""COMPUTED_VALUE"""),383.21)</f>
        <v>383.21</v>
      </c>
    </row>
    <row r="2427">
      <c r="A2427" s="3">
        <f>IFERROR(__xludf.DUMMYFUNCTION("""COMPUTED_VALUE"""),42405.66666666667)</f>
        <v>42405.66667</v>
      </c>
      <c r="B2427" s="2">
        <f>IFERROR(__xludf.DUMMYFUNCTION("""COMPUTED_VALUE"""),373.24)</f>
        <v>373.24</v>
      </c>
    </row>
    <row r="2428">
      <c r="A2428" s="3">
        <f>IFERROR(__xludf.DUMMYFUNCTION("""COMPUTED_VALUE"""),42408.66666666667)</f>
        <v>42408.66667</v>
      </c>
      <c r="B2428" s="2">
        <f>IFERROR(__xludf.DUMMYFUNCTION("""COMPUTED_VALUE"""),360.99)</f>
        <v>360.99</v>
      </c>
    </row>
    <row r="2429">
      <c r="A2429" s="3">
        <f>IFERROR(__xludf.DUMMYFUNCTION("""COMPUTED_VALUE"""),42409.66666666667)</f>
        <v>42409.66667</v>
      </c>
      <c r="B2429" s="2">
        <f>IFERROR(__xludf.DUMMYFUNCTION("""COMPUTED_VALUE"""),359.11)</f>
        <v>359.11</v>
      </c>
    </row>
    <row r="2430">
      <c r="A2430" s="3">
        <f>IFERROR(__xludf.DUMMYFUNCTION("""COMPUTED_VALUE"""),42410.66666666667)</f>
        <v>42410.66667</v>
      </c>
      <c r="B2430" s="2">
        <f>IFERROR(__xludf.DUMMYFUNCTION("""COMPUTED_VALUE"""),361.57)</f>
        <v>361.57</v>
      </c>
    </row>
    <row r="2431">
      <c r="A2431" s="3">
        <f>IFERROR(__xludf.DUMMYFUNCTION("""COMPUTED_VALUE"""),42411.66666666667)</f>
        <v>42411.66667</v>
      </c>
      <c r="B2431" s="2">
        <f>IFERROR(__xludf.DUMMYFUNCTION("""COMPUTED_VALUE"""),363.43)</f>
        <v>363.43</v>
      </c>
    </row>
    <row r="2432">
      <c r="A2432" s="3">
        <f>IFERROR(__xludf.DUMMYFUNCTION("""COMPUTED_VALUE"""),42412.66666666667)</f>
        <v>42412.66667</v>
      </c>
      <c r="B2432" s="2">
        <f>IFERROR(__xludf.DUMMYFUNCTION("""COMPUTED_VALUE"""),369.44)</f>
        <v>369.44</v>
      </c>
    </row>
    <row r="2433">
      <c r="A2433" s="3">
        <f>IFERROR(__xludf.DUMMYFUNCTION("""COMPUTED_VALUE"""),42416.66666666667)</f>
        <v>42416.66667</v>
      </c>
      <c r="B2433" s="2">
        <f>IFERROR(__xludf.DUMMYFUNCTION("""COMPUTED_VALUE"""),381.98)</f>
        <v>381.98</v>
      </c>
    </row>
    <row r="2434">
      <c r="A2434" s="3">
        <f>IFERROR(__xludf.DUMMYFUNCTION("""COMPUTED_VALUE"""),42417.66666666667)</f>
        <v>42417.66667</v>
      </c>
      <c r="B2434" s="2">
        <f>IFERROR(__xludf.DUMMYFUNCTION("""COMPUTED_VALUE"""),389.48)</f>
        <v>389.48</v>
      </c>
    </row>
    <row r="2435">
      <c r="A2435" s="3">
        <f>IFERROR(__xludf.DUMMYFUNCTION("""COMPUTED_VALUE"""),42418.66666666667)</f>
        <v>42418.66667</v>
      </c>
      <c r="B2435" s="2">
        <f>IFERROR(__xludf.DUMMYFUNCTION("""COMPUTED_VALUE"""),390.08)</f>
        <v>390.08</v>
      </c>
    </row>
    <row r="2436">
      <c r="A2436" s="3">
        <f>IFERROR(__xludf.DUMMYFUNCTION("""COMPUTED_VALUE"""),42419.66666666667)</f>
        <v>42419.66667</v>
      </c>
      <c r="B2436" s="2">
        <f>IFERROR(__xludf.DUMMYFUNCTION("""COMPUTED_VALUE"""),391.61)</f>
        <v>391.61</v>
      </c>
    </row>
    <row r="2437">
      <c r="A2437" s="3">
        <f>IFERROR(__xludf.DUMMYFUNCTION("""COMPUTED_VALUE"""),42422.66666666667)</f>
        <v>42422.66667</v>
      </c>
      <c r="B2437" s="2">
        <f>IFERROR(__xludf.DUMMYFUNCTION("""COMPUTED_VALUE"""),398.14)</f>
        <v>398.14</v>
      </c>
    </row>
    <row r="2438">
      <c r="A2438" s="3">
        <f>IFERROR(__xludf.DUMMYFUNCTION("""COMPUTED_VALUE"""),42423.66666666667)</f>
        <v>42423.66667</v>
      </c>
      <c r="B2438" s="2">
        <f>IFERROR(__xludf.DUMMYFUNCTION("""COMPUTED_VALUE"""),397.45)</f>
        <v>397.45</v>
      </c>
    </row>
    <row r="2439">
      <c r="A2439" s="3">
        <f>IFERROR(__xludf.DUMMYFUNCTION("""COMPUTED_VALUE"""),42424.66666666667)</f>
        <v>42424.66667</v>
      </c>
      <c r="B2439" s="2">
        <f>IFERROR(__xludf.DUMMYFUNCTION("""COMPUTED_VALUE"""),406.05)</f>
        <v>406.05</v>
      </c>
    </row>
    <row r="2440">
      <c r="A2440" s="3">
        <f>IFERROR(__xludf.DUMMYFUNCTION("""COMPUTED_VALUE"""),42425.66666666667)</f>
        <v>42425.66667</v>
      </c>
      <c r="B2440" s="2">
        <f>IFERROR(__xludf.DUMMYFUNCTION("""COMPUTED_VALUE"""),409.08)</f>
        <v>409.08</v>
      </c>
    </row>
    <row r="2441">
      <c r="A2441" s="3">
        <f>IFERROR(__xludf.DUMMYFUNCTION("""COMPUTED_VALUE"""),42426.66666666667)</f>
        <v>42426.66667</v>
      </c>
      <c r="B2441" s="2">
        <f>IFERROR(__xludf.DUMMYFUNCTION("""COMPUTED_VALUE"""),412.5)</f>
        <v>412.5</v>
      </c>
    </row>
    <row r="2442">
      <c r="A2442" s="3">
        <f>IFERROR(__xludf.DUMMYFUNCTION("""COMPUTED_VALUE"""),42429.66666666667)</f>
        <v>42429.66667</v>
      </c>
      <c r="B2442" s="2">
        <f>IFERROR(__xludf.DUMMYFUNCTION("""COMPUTED_VALUE"""),414.34)</f>
        <v>414.34</v>
      </c>
    </row>
    <row r="2443">
      <c r="A2443" s="3">
        <f>IFERROR(__xludf.DUMMYFUNCTION("""COMPUTED_VALUE"""),42430.66666666667)</f>
        <v>42430.66667</v>
      </c>
      <c r="B2443" s="2">
        <f>IFERROR(__xludf.DUMMYFUNCTION("""COMPUTED_VALUE"""),420.15)</f>
        <v>420.15</v>
      </c>
    </row>
    <row r="2444">
      <c r="A2444" s="3">
        <f>IFERROR(__xludf.DUMMYFUNCTION("""COMPUTED_VALUE"""),42431.66666666667)</f>
        <v>42431.66667</v>
      </c>
      <c r="B2444" s="2">
        <f>IFERROR(__xludf.DUMMYFUNCTION("""COMPUTED_VALUE"""),424.54)</f>
        <v>424.54</v>
      </c>
    </row>
    <row r="2445">
      <c r="A2445" s="3">
        <f>IFERROR(__xludf.DUMMYFUNCTION("""COMPUTED_VALUE"""),42432.66666666667)</f>
        <v>42432.66667</v>
      </c>
      <c r="B2445" s="2">
        <f>IFERROR(__xludf.DUMMYFUNCTION("""COMPUTED_VALUE"""),422.61)</f>
        <v>422.61</v>
      </c>
    </row>
    <row r="2446">
      <c r="A2446" s="3">
        <f>IFERROR(__xludf.DUMMYFUNCTION("""COMPUTED_VALUE"""),42433.66666666667)</f>
        <v>42433.66667</v>
      </c>
      <c r="B2446" s="2">
        <f>IFERROR(__xludf.DUMMYFUNCTION("""COMPUTED_VALUE"""),422.33)</f>
        <v>422.33</v>
      </c>
    </row>
    <row r="2447">
      <c r="A2447" s="3">
        <f>IFERROR(__xludf.DUMMYFUNCTION("""COMPUTED_VALUE"""),42436.66666666667)</f>
        <v>42436.66667</v>
      </c>
      <c r="B2447" s="2">
        <f>IFERROR(__xludf.DUMMYFUNCTION("""COMPUTED_VALUE"""),424.69)</f>
        <v>424.69</v>
      </c>
    </row>
    <row r="2448">
      <c r="A2448" s="3">
        <f>IFERROR(__xludf.DUMMYFUNCTION("""COMPUTED_VALUE"""),42437.66666666667)</f>
        <v>42437.66667</v>
      </c>
      <c r="B2448" s="2">
        <f>IFERROR(__xludf.DUMMYFUNCTION("""COMPUTED_VALUE"""),415.83)</f>
        <v>415.83</v>
      </c>
    </row>
    <row r="2449">
      <c r="A2449" s="3">
        <f>IFERROR(__xludf.DUMMYFUNCTION("""COMPUTED_VALUE"""),42438.66666666667)</f>
        <v>42438.66667</v>
      </c>
      <c r="B2449" s="2">
        <f>IFERROR(__xludf.DUMMYFUNCTION("""COMPUTED_VALUE"""),417.39)</f>
        <v>417.39</v>
      </c>
    </row>
    <row r="2450">
      <c r="A2450" s="3">
        <f>IFERROR(__xludf.DUMMYFUNCTION("""COMPUTED_VALUE"""),42439.66666666667)</f>
        <v>42439.66667</v>
      </c>
      <c r="B2450" s="2">
        <f>IFERROR(__xludf.DUMMYFUNCTION("""COMPUTED_VALUE"""),413.89)</f>
        <v>413.89</v>
      </c>
    </row>
    <row r="2451">
      <c r="A2451" s="3">
        <f>IFERROR(__xludf.DUMMYFUNCTION("""COMPUTED_VALUE"""),42440.66666666667)</f>
        <v>42440.66667</v>
      </c>
      <c r="B2451" s="2">
        <f>IFERROR(__xludf.DUMMYFUNCTION("""COMPUTED_VALUE"""),423.43)</f>
        <v>423.43</v>
      </c>
    </row>
    <row r="2452">
      <c r="A2452" s="3">
        <f>IFERROR(__xludf.DUMMYFUNCTION("""COMPUTED_VALUE"""),42443.66666666667)</f>
        <v>42443.66667</v>
      </c>
      <c r="B2452" s="2">
        <f>IFERROR(__xludf.DUMMYFUNCTION("""COMPUTED_VALUE"""),420.76)</f>
        <v>420.76</v>
      </c>
    </row>
    <row r="2453">
      <c r="A2453" s="3">
        <f>IFERROR(__xludf.DUMMYFUNCTION("""COMPUTED_VALUE"""),42444.66666666667)</f>
        <v>42444.66667</v>
      </c>
      <c r="B2453" s="2">
        <f>IFERROR(__xludf.DUMMYFUNCTION("""COMPUTED_VALUE"""),413.62)</f>
        <v>413.62</v>
      </c>
    </row>
    <row r="2454">
      <c r="A2454" s="3">
        <f>IFERROR(__xludf.DUMMYFUNCTION("""COMPUTED_VALUE"""),42445.66666666667)</f>
        <v>42445.66667</v>
      </c>
      <c r="B2454" s="2">
        <f>IFERROR(__xludf.DUMMYFUNCTION("""COMPUTED_VALUE"""),417.89)</f>
        <v>417.89</v>
      </c>
    </row>
    <row r="2455">
      <c r="A2455" s="3">
        <f>IFERROR(__xludf.DUMMYFUNCTION("""COMPUTED_VALUE"""),42446.66666666667)</f>
        <v>42446.66667</v>
      </c>
      <c r="B2455" s="2">
        <f>IFERROR(__xludf.DUMMYFUNCTION("""COMPUTED_VALUE"""),423.18)</f>
        <v>423.18</v>
      </c>
    </row>
    <row r="2456">
      <c r="A2456" s="3">
        <f>IFERROR(__xludf.DUMMYFUNCTION("""COMPUTED_VALUE"""),42447.66666666667)</f>
        <v>42447.66667</v>
      </c>
      <c r="B2456" s="2">
        <f>IFERROR(__xludf.DUMMYFUNCTION("""COMPUTED_VALUE"""),424.83)</f>
        <v>424.83</v>
      </c>
    </row>
    <row r="2457">
      <c r="A2457" s="3">
        <f>IFERROR(__xludf.DUMMYFUNCTION("""COMPUTED_VALUE"""),42450.66666666667)</f>
        <v>42450.66667</v>
      </c>
      <c r="B2457" s="2">
        <f>IFERROR(__xludf.DUMMYFUNCTION("""COMPUTED_VALUE"""),424.24)</f>
        <v>424.24</v>
      </c>
    </row>
    <row r="2458">
      <c r="A2458" s="3">
        <f>IFERROR(__xludf.DUMMYFUNCTION("""COMPUTED_VALUE"""),42451.66666666667)</f>
        <v>42451.66667</v>
      </c>
      <c r="B2458" s="2">
        <f>IFERROR(__xludf.DUMMYFUNCTION("""COMPUTED_VALUE"""),424.35)</f>
        <v>424.35</v>
      </c>
    </row>
    <row r="2459">
      <c r="A2459" s="3">
        <f>IFERROR(__xludf.DUMMYFUNCTION("""COMPUTED_VALUE"""),42452.66666666667)</f>
        <v>42452.66667</v>
      </c>
      <c r="B2459" s="2">
        <f>IFERROR(__xludf.DUMMYFUNCTION("""COMPUTED_VALUE"""),417.54)</f>
        <v>417.54</v>
      </c>
    </row>
    <row r="2460">
      <c r="A2460" s="3">
        <f>IFERROR(__xludf.DUMMYFUNCTION("""COMPUTED_VALUE"""),42453.66666666667)</f>
        <v>42453.66667</v>
      </c>
      <c r="B2460" s="2">
        <f>IFERROR(__xludf.DUMMYFUNCTION("""COMPUTED_VALUE"""),420.32)</f>
        <v>420.32</v>
      </c>
    </row>
    <row r="2461">
      <c r="A2461" s="3">
        <f>IFERROR(__xludf.DUMMYFUNCTION("""COMPUTED_VALUE"""),42457.66666666667)</f>
        <v>42457.66667</v>
      </c>
      <c r="B2461" s="2">
        <f>IFERROR(__xludf.DUMMYFUNCTION("""COMPUTED_VALUE"""),419.17)</f>
        <v>419.17</v>
      </c>
    </row>
    <row r="2462">
      <c r="A2462" s="3">
        <f>IFERROR(__xludf.DUMMYFUNCTION("""COMPUTED_VALUE"""),42458.66666666667)</f>
        <v>42458.66667</v>
      </c>
      <c r="B2462" s="2">
        <f>IFERROR(__xludf.DUMMYFUNCTION("""COMPUTED_VALUE"""),429.5)</f>
        <v>429.5</v>
      </c>
    </row>
    <row r="2463">
      <c r="A2463" s="3">
        <f>IFERROR(__xludf.DUMMYFUNCTION("""COMPUTED_VALUE"""),42459.66666666667)</f>
        <v>42459.66667</v>
      </c>
      <c r="B2463" s="2">
        <f>IFERROR(__xludf.DUMMYFUNCTION("""COMPUTED_VALUE"""),432.36)</f>
        <v>432.36</v>
      </c>
    </row>
    <row r="2464">
      <c r="A2464" s="3">
        <f>IFERROR(__xludf.DUMMYFUNCTION("""COMPUTED_VALUE"""),42460.66666666667)</f>
        <v>42460.66667</v>
      </c>
      <c r="B2464" s="2">
        <f>IFERROR(__xludf.DUMMYFUNCTION("""COMPUTED_VALUE"""),433.51)</f>
        <v>433.51</v>
      </c>
    </row>
    <row r="2465">
      <c r="A2465" s="3">
        <f>IFERROR(__xludf.DUMMYFUNCTION("""COMPUTED_VALUE"""),42461.66666666667)</f>
        <v>42461.66667</v>
      </c>
      <c r="B2465" s="2">
        <f>IFERROR(__xludf.DUMMYFUNCTION("""COMPUTED_VALUE"""),435.13)</f>
        <v>435.13</v>
      </c>
    </row>
    <row r="2466">
      <c r="A2466" s="3">
        <f>IFERROR(__xludf.DUMMYFUNCTION("""COMPUTED_VALUE"""),42464.66666666667)</f>
        <v>42464.66667</v>
      </c>
      <c r="B2466" s="2">
        <f>IFERROR(__xludf.DUMMYFUNCTION("""COMPUTED_VALUE"""),434.23)</f>
        <v>434.23</v>
      </c>
    </row>
    <row r="2467">
      <c r="A2467" s="3">
        <f>IFERROR(__xludf.DUMMYFUNCTION("""COMPUTED_VALUE"""),42465.66666666667)</f>
        <v>42465.66667</v>
      </c>
      <c r="B2467" s="2">
        <f>IFERROR(__xludf.DUMMYFUNCTION("""COMPUTED_VALUE"""),429.01)</f>
        <v>429.01</v>
      </c>
    </row>
    <row r="2468">
      <c r="A2468" s="3">
        <f>IFERROR(__xludf.DUMMYFUNCTION("""COMPUTED_VALUE"""),42466.66666666667)</f>
        <v>42466.66667</v>
      </c>
      <c r="B2468" s="2">
        <f>IFERROR(__xludf.DUMMYFUNCTION("""COMPUTED_VALUE"""),433.72)</f>
        <v>433.72</v>
      </c>
    </row>
    <row r="2469">
      <c r="A2469" s="3">
        <f>IFERROR(__xludf.DUMMYFUNCTION("""COMPUTED_VALUE"""),42467.66666666667)</f>
        <v>42467.66667</v>
      </c>
      <c r="B2469" s="2">
        <f>IFERROR(__xludf.DUMMYFUNCTION("""COMPUTED_VALUE"""),426.27)</f>
        <v>426.27</v>
      </c>
    </row>
    <row r="2470">
      <c r="A2470" s="3">
        <f>IFERROR(__xludf.DUMMYFUNCTION("""COMPUTED_VALUE"""),42468.66666666667)</f>
        <v>42468.66667</v>
      </c>
      <c r="B2470" s="2">
        <f>IFERROR(__xludf.DUMMYFUNCTION("""COMPUTED_VALUE"""),428.09)</f>
        <v>428.09</v>
      </c>
    </row>
    <row r="2471">
      <c r="A2471" s="3">
        <f>IFERROR(__xludf.DUMMYFUNCTION("""COMPUTED_VALUE"""),42471.66666666667)</f>
        <v>42471.66667</v>
      </c>
      <c r="B2471" s="2">
        <f>IFERROR(__xludf.DUMMYFUNCTION("""COMPUTED_VALUE"""),425.55)</f>
        <v>425.55</v>
      </c>
    </row>
    <row r="2472">
      <c r="A2472" s="3">
        <f>IFERROR(__xludf.DUMMYFUNCTION("""COMPUTED_VALUE"""),42472.66666666667)</f>
        <v>42472.66667</v>
      </c>
      <c r="B2472" s="2">
        <f>IFERROR(__xludf.DUMMYFUNCTION("""COMPUTED_VALUE"""),423.82)</f>
        <v>423.82</v>
      </c>
    </row>
    <row r="2473">
      <c r="A2473" s="3">
        <f>IFERROR(__xludf.DUMMYFUNCTION("""COMPUTED_VALUE"""),42473.66666666667)</f>
        <v>42473.66667</v>
      </c>
      <c r="B2473" s="2">
        <f>IFERROR(__xludf.DUMMYFUNCTION("""COMPUTED_VALUE"""),430.42)</f>
        <v>430.42</v>
      </c>
    </row>
    <row r="2474">
      <c r="A2474" s="3">
        <f>IFERROR(__xludf.DUMMYFUNCTION("""COMPUTED_VALUE"""),42474.66666666667)</f>
        <v>42474.66667</v>
      </c>
      <c r="B2474" s="2">
        <f>IFERROR(__xludf.DUMMYFUNCTION("""COMPUTED_VALUE"""),430.79)</f>
        <v>430.79</v>
      </c>
    </row>
    <row r="2475">
      <c r="A2475" s="3">
        <f>IFERROR(__xludf.DUMMYFUNCTION("""COMPUTED_VALUE"""),42475.66666666667)</f>
        <v>42475.66667</v>
      </c>
      <c r="B2475" s="2">
        <f>IFERROR(__xludf.DUMMYFUNCTION("""COMPUTED_VALUE"""),429.46)</f>
        <v>429.46</v>
      </c>
    </row>
    <row r="2476">
      <c r="A2476" s="3">
        <f>IFERROR(__xludf.DUMMYFUNCTION("""COMPUTED_VALUE"""),42478.66666666667)</f>
        <v>42478.66667</v>
      </c>
      <c r="B2476" s="2">
        <f>IFERROR(__xludf.DUMMYFUNCTION("""COMPUTED_VALUE"""),430.18)</f>
        <v>430.18</v>
      </c>
    </row>
    <row r="2477">
      <c r="A2477" s="3">
        <f>IFERROR(__xludf.DUMMYFUNCTION("""COMPUTED_VALUE"""),42479.66666666667)</f>
        <v>42479.66667</v>
      </c>
      <c r="B2477" s="2">
        <f>IFERROR(__xludf.DUMMYFUNCTION("""COMPUTED_VALUE"""),429.1)</f>
        <v>429.1</v>
      </c>
    </row>
    <row r="2478">
      <c r="A2478" s="3">
        <f>IFERROR(__xludf.DUMMYFUNCTION("""COMPUTED_VALUE"""),42480.66666666667)</f>
        <v>42480.66667</v>
      </c>
      <c r="B2478" s="2">
        <f>IFERROR(__xludf.DUMMYFUNCTION("""COMPUTED_VALUE"""),430.37)</f>
        <v>430.37</v>
      </c>
    </row>
    <row r="2479">
      <c r="A2479" s="3">
        <f>IFERROR(__xludf.DUMMYFUNCTION("""COMPUTED_VALUE"""),42481.66666666667)</f>
        <v>42481.66667</v>
      </c>
      <c r="B2479" s="2">
        <f>IFERROR(__xludf.DUMMYFUNCTION("""COMPUTED_VALUE"""),427.87)</f>
        <v>427.87</v>
      </c>
    </row>
    <row r="2480">
      <c r="A2480" s="3">
        <f>IFERROR(__xludf.DUMMYFUNCTION("""COMPUTED_VALUE"""),42482.66666666667)</f>
        <v>42482.66667</v>
      </c>
      <c r="B2480" s="2">
        <f>IFERROR(__xludf.DUMMYFUNCTION("""COMPUTED_VALUE"""),434.4)</f>
        <v>434.4</v>
      </c>
    </row>
    <row r="2481">
      <c r="A2481" s="3">
        <f>IFERROR(__xludf.DUMMYFUNCTION("""COMPUTED_VALUE"""),42485.66666666667)</f>
        <v>42485.66667</v>
      </c>
      <c r="B2481" s="2">
        <f>IFERROR(__xludf.DUMMYFUNCTION("""COMPUTED_VALUE"""),433.0)</f>
        <v>433</v>
      </c>
    </row>
    <row r="2482">
      <c r="A2482" s="3">
        <f>IFERROR(__xludf.DUMMYFUNCTION("""COMPUTED_VALUE"""),42486.66666666667)</f>
        <v>42486.66667</v>
      </c>
      <c r="B2482" s="2">
        <f>IFERROR(__xludf.DUMMYFUNCTION("""COMPUTED_VALUE"""),434.91)</f>
        <v>434.91</v>
      </c>
    </row>
    <row r="2483">
      <c r="A2483" s="3">
        <f>IFERROR(__xludf.DUMMYFUNCTION("""COMPUTED_VALUE"""),42487.66666666667)</f>
        <v>42487.66667</v>
      </c>
      <c r="B2483" s="2">
        <f>IFERROR(__xludf.DUMMYFUNCTION("""COMPUTED_VALUE"""),439.93)</f>
        <v>439.93</v>
      </c>
    </row>
    <row r="2484">
      <c r="A2484" s="3">
        <f>IFERROR(__xludf.DUMMYFUNCTION("""COMPUTED_VALUE"""),42488.66666666667)</f>
        <v>42488.66667</v>
      </c>
      <c r="B2484" s="2">
        <f>IFERROR(__xludf.DUMMYFUNCTION("""COMPUTED_VALUE"""),435.26)</f>
        <v>435.26</v>
      </c>
    </row>
    <row r="2485">
      <c r="A2485" s="3">
        <f>IFERROR(__xludf.DUMMYFUNCTION("""COMPUTED_VALUE"""),42489.66666666667)</f>
        <v>42489.66667</v>
      </c>
      <c r="B2485" s="2">
        <f>IFERROR(__xludf.DUMMYFUNCTION("""COMPUTED_VALUE"""),430.89)</f>
        <v>430.89</v>
      </c>
    </row>
    <row r="2486">
      <c r="A2486" s="3">
        <f>IFERROR(__xludf.DUMMYFUNCTION("""COMPUTED_VALUE"""),42492.66666666667)</f>
        <v>42492.66667</v>
      </c>
      <c r="B2486" s="2">
        <f>IFERROR(__xludf.DUMMYFUNCTION("""COMPUTED_VALUE"""),432.85)</f>
        <v>432.85</v>
      </c>
    </row>
    <row r="2487">
      <c r="A2487" s="3">
        <f>IFERROR(__xludf.DUMMYFUNCTION("""COMPUTED_VALUE"""),42493.66666666667)</f>
        <v>42493.66667</v>
      </c>
      <c r="B2487" s="2">
        <f>IFERROR(__xludf.DUMMYFUNCTION("""COMPUTED_VALUE"""),426.1)</f>
        <v>426.1</v>
      </c>
    </row>
    <row r="2488">
      <c r="A2488" s="3">
        <f>IFERROR(__xludf.DUMMYFUNCTION("""COMPUTED_VALUE"""),42494.66666666667)</f>
        <v>42494.66667</v>
      </c>
      <c r="B2488" s="2">
        <f>IFERROR(__xludf.DUMMYFUNCTION("""COMPUTED_VALUE"""),424.66)</f>
        <v>424.66</v>
      </c>
    </row>
    <row r="2489">
      <c r="A2489" s="3">
        <f>IFERROR(__xludf.DUMMYFUNCTION("""COMPUTED_VALUE"""),42495.66666666667)</f>
        <v>42495.66667</v>
      </c>
      <c r="B2489" s="2">
        <f>IFERROR(__xludf.DUMMYFUNCTION("""COMPUTED_VALUE"""),419.27)</f>
        <v>419.27</v>
      </c>
    </row>
    <row r="2490">
      <c r="A2490" s="3">
        <f>IFERROR(__xludf.DUMMYFUNCTION("""COMPUTED_VALUE"""),42496.66666666667)</f>
        <v>42496.66667</v>
      </c>
      <c r="B2490" s="2">
        <f>IFERROR(__xludf.DUMMYFUNCTION("""COMPUTED_VALUE"""),421.41)</f>
        <v>421.41</v>
      </c>
    </row>
    <row r="2491">
      <c r="A2491" s="3">
        <f>IFERROR(__xludf.DUMMYFUNCTION("""COMPUTED_VALUE"""),42499.66666666667)</f>
        <v>42499.66667</v>
      </c>
      <c r="B2491" s="2">
        <f>IFERROR(__xludf.DUMMYFUNCTION("""COMPUTED_VALUE"""),420.82)</f>
        <v>420.82</v>
      </c>
    </row>
    <row r="2492">
      <c r="A2492" s="3">
        <f>IFERROR(__xludf.DUMMYFUNCTION("""COMPUTED_VALUE"""),42500.66666666667)</f>
        <v>42500.66667</v>
      </c>
      <c r="B2492" s="2">
        <f>IFERROR(__xludf.DUMMYFUNCTION("""COMPUTED_VALUE"""),425.92)</f>
        <v>425.92</v>
      </c>
    </row>
    <row r="2493">
      <c r="A2493" s="3">
        <f>IFERROR(__xludf.DUMMYFUNCTION("""COMPUTED_VALUE"""),42501.66666666667)</f>
        <v>42501.66667</v>
      </c>
      <c r="B2493" s="2">
        <f>IFERROR(__xludf.DUMMYFUNCTION("""COMPUTED_VALUE"""),424.82)</f>
        <v>424.82</v>
      </c>
    </row>
    <row r="2494">
      <c r="A2494" s="3">
        <f>IFERROR(__xludf.DUMMYFUNCTION("""COMPUTED_VALUE"""),42502.66666666667)</f>
        <v>42502.66667</v>
      </c>
      <c r="B2494" s="2">
        <f>IFERROR(__xludf.DUMMYFUNCTION("""COMPUTED_VALUE"""),421.85)</f>
        <v>421.85</v>
      </c>
    </row>
    <row r="2495">
      <c r="A2495" s="3">
        <f>IFERROR(__xludf.DUMMYFUNCTION("""COMPUTED_VALUE"""),42503.66666666667)</f>
        <v>42503.66667</v>
      </c>
      <c r="B2495" s="2">
        <f>IFERROR(__xludf.DUMMYFUNCTION("""COMPUTED_VALUE"""),420.63)</f>
        <v>420.63</v>
      </c>
    </row>
    <row r="2496">
      <c r="A2496" s="3">
        <f>IFERROR(__xludf.DUMMYFUNCTION("""COMPUTED_VALUE"""),42506.66666666667)</f>
        <v>42506.66667</v>
      </c>
      <c r="B2496" s="2">
        <f>IFERROR(__xludf.DUMMYFUNCTION("""COMPUTED_VALUE"""),424.15)</f>
        <v>424.15</v>
      </c>
    </row>
    <row r="2497">
      <c r="A2497" s="3">
        <f>IFERROR(__xludf.DUMMYFUNCTION("""COMPUTED_VALUE"""),42507.66666666667)</f>
        <v>42507.66667</v>
      </c>
      <c r="B2497" s="2">
        <f>IFERROR(__xludf.DUMMYFUNCTION("""COMPUTED_VALUE"""),417.26)</f>
        <v>417.26</v>
      </c>
    </row>
    <row r="2498">
      <c r="A2498" s="3">
        <f>IFERROR(__xludf.DUMMYFUNCTION("""COMPUTED_VALUE"""),42508.66666666667)</f>
        <v>42508.66667</v>
      </c>
      <c r="B2498" s="2">
        <f>IFERROR(__xludf.DUMMYFUNCTION("""COMPUTED_VALUE"""),421.7)</f>
        <v>421.7</v>
      </c>
    </row>
    <row r="2499">
      <c r="A2499" s="3">
        <f>IFERROR(__xludf.DUMMYFUNCTION("""COMPUTED_VALUE"""),42509.66666666667)</f>
        <v>42509.66667</v>
      </c>
      <c r="B2499" s="2">
        <f>IFERROR(__xludf.DUMMYFUNCTION("""COMPUTED_VALUE"""),417.52)</f>
        <v>417.52</v>
      </c>
    </row>
    <row r="2500">
      <c r="A2500" s="3">
        <f>IFERROR(__xludf.DUMMYFUNCTION("""COMPUTED_VALUE"""),42510.66666666667)</f>
        <v>42510.66667</v>
      </c>
      <c r="B2500" s="2">
        <f>IFERROR(__xludf.DUMMYFUNCTION("""COMPUTED_VALUE"""),423.48)</f>
        <v>423.48</v>
      </c>
    </row>
    <row r="2501">
      <c r="A2501" s="3">
        <f>IFERROR(__xludf.DUMMYFUNCTION("""COMPUTED_VALUE"""),42513.66666666667)</f>
        <v>42513.66667</v>
      </c>
      <c r="B2501" s="2">
        <f>IFERROR(__xludf.DUMMYFUNCTION("""COMPUTED_VALUE"""),424.5)</f>
        <v>424.5</v>
      </c>
    </row>
    <row r="2502">
      <c r="A2502" s="3">
        <f>IFERROR(__xludf.DUMMYFUNCTION("""COMPUTED_VALUE"""),42514.66666666667)</f>
        <v>42514.66667</v>
      </c>
      <c r="B2502" s="2">
        <f>IFERROR(__xludf.DUMMYFUNCTION("""COMPUTED_VALUE"""),431.19)</f>
        <v>431.19</v>
      </c>
    </row>
    <row r="2503">
      <c r="A2503" s="3">
        <f>IFERROR(__xludf.DUMMYFUNCTION("""COMPUTED_VALUE"""),42515.66666666667)</f>
        <v>42515.66667</v>
      </c>
      <c r="B2503" s="2">
        <f>IFERROR(__xludf.DUMMYFUNCTION("""COMPUTED_VALUE"""),432.57)</f>
        <v>432.57</v>
      </c>
    </row>
    <row r="2504">
      <c r="A2504" s="3">
        <f>IFERROR(__xludf.DUMMYFUNCTION("""COMPUTED_VALUE"""),42516.66666666667)</f>
        <v>42516.66667</v>
      </c>
      <c r="B2504" s="2">
        <f>IFERROR(__xludf.DUMMYFUNCTION("""COMPUTED_VALUE"""),435.24)</f>
        <v>435.24</v>
      </c>
    </row>
    <row r="2505">
      <c r="A2505" s="3">
        <f>IFERROR(__xludf.DUMMYFUNCTION("""COMPUTED_VALUE"""),42517.66666666667)</f>
        <v>42517.66667</v>
      </c>
      <c r="B2505" s="2">
        <f>IFERROR(__xludf.DUMMYFUNCTION("""COMPUTED_VALUE"""),436.45)</f>
        <v>436.45</v>
      </c>
    </row>
    <row r="2506">
      <c r="A2506" s="3">
        <f>IFERROR(__xludf.DUMMYFUNCTION("""COMPUTED_VALUE"""),42521.66666666667)</f>
        <v>42521.66667</v>
      </c>
      <c r="B2506" s="2">
        <f>IFERROR(__xludf.DUMMYFUNCTION("""COMPUTED_VALUE"""),439.85)</f>
        <v>439.85</v>
      </c>
    </row>
    <row r="2507">
      <c r="A2507" s="3">
        <f>IFERROR(__xludf.DUMMYFUNCTION("""COMPUTED_VALUE"""),42522.66666666667)</f>
        <v>42522.66667</v>
      </c>
      <c r="B2507" s="2">
        <f>IFERROR(__xludf.DUMMYFUNCTION("""COMPUTED_VALUE"""),439.47)</f>
        <v>439.47</v>
      </c>
    </row>
    <row r="2508">
      <c r="A2508" s="3">
        <f>IFERROR(__xludf.DUMMYFUNCTION("""COMPUTED_VALUE"""),42523.66666666667)</f>
        <v>42523.66667</v>
      </c>
      <c r="B2508" s="2">
        <f>IFERROR(__xludf.DUMMYFUNCTION("""COMPUTED_VALUE"""),443.88)</f>
        <v>443.88</v>
      </c>
    </row>
    <row r="2509">
      <c r="A2509" s="3">
        <f>IFERROR(__xludf.DUMMYFUNCTION("""COMPUTED_VALUE"""),42524.66666666667)</f>
        <v>42524.66667</v>
      </c>
      <c r="B2509" s="2">
        <f>IFERROR(__xludf.DUMMYFUNCTION("""COMPUTED_VALUE"""),442.24)</f>
        <v>442.24</v>
      </c>
    </row>
    <row r="2510">
      <c r="A2510" s="3">
        <f>IFERROR(__xludf.DUMMYFUNCTION("""COMPUTED_VALUE"""),42527.66666666667)</f>
        <v>42527.66667</v>
      </c>
      <c r="B2510" s="2">
        <f>IFERROR(__xludf.DUMMYFUNCTION("""COMPUTED_VALUE"""),444.45)</f>
        <v>444.45</v>
      </c>
    </row>
    <row r="2511">
      <c r="A2511" s="3">
        <f>IFERROR(__xludf.DUMMYFUNCTION("""COMPUTED_VALUE"""),42528.66666666667)</f>
        <v>42528.66667</v>
      </c>
      <c r="B2511" s="2">
        <f>IFERROR(__xludf.DUMMYFUNCTION("""COMPUTED_VALUE"""),447.97)</f>
        <v>447.97</v>
      </c>
    </row>
    <row r="2512">
      <c r="A2512" s="3">
        <f>IFERROR(__xludf.DUMMYFUNCTION("""COMPUTED_VALUE"""),42529.66666666667)</f>
        <v>42529.66667</v>
      </c>
      <c r="B2512" s="2">
        <f>IFERROR(__xludf.DUMMYFUNCTION("""COMPUTED_VALUE"""),448.86)</f>
        <v>448.86</v>
      </c>
    </row>
    <row r="2513">
      <c r="A2513" s="3">
        <f>IFERROR(__xludf.DUMMYFUNCTION("""COMPUTED_VALUE"""),42530.66666666667)</f>
        <v>42530.66667</v>
      </c>
      <c r="B2513" s="2">
        <f>IFERROR(__xludf.DUMMYFUNCTION("""COMPUTED_VALUE"""),446.22)</f>
        <v>446.22</v>
      </c>
    </row>
    <row r="2514">
      <c r="A2514" s="3">
        <f>IFERROR(__xludf.DUMMYFUNCTION("""COMPUTED_VALUE"""),42531.66666666667)</f>
        <v>42531.66667</v>
      </c>
      <c r="B2514" s="2">
        <f>IFERROR(__xludf.DUMMYFUNCTION("""COMPUTED_VALUE"""),439.89)</f>
        <v>439.89</v>
      </c>
    </row>
    <row r="2515">
      <c r="A2515" s="3">
        <f>IFERROR(__xludf.DUMMYFUNCTION("""COMPUTED_VALUE"""),42534.66666666667)</f>
        <v>42534.66667</v>
      </c>
      <c r="B2515" s="2">
        <f>IFERROR(__xludf.DUMMYFUNCTION("""COMPUTED_VALUE"""),435.32)</f>
        <v>435.32</v>
      </c>
    </row>
    <row r="2516">
      <c r="A2516" s="3">
        <f>IFERROR(__xludf.DUMMYFUNCTION("""COMPUTED_VALUE"""),42535.66666666667)</f>
        <v>42535.66667</v>
      </c>
      <c r="B2516" s="2">
        <f>IFERROR(__xludf.DUMMYFUNCTION("""COMPUTED_VALUE"""),437.5)</f>
        <v>437.5</v>
      </c>
    </row>
    <row r="2517">
      <c r="A2517" s="3">
        <f>IFERROR(__xludf.DUMMYFUNCTION("""COMPUTED_VALUE"""),42536.66666666667)</f>
        <v>42536.66667</v>
      </c>
      <c r="B2517" s="2">
        <f>IFERROR(__xludf.DUMMYFUNCTION("""COMPUTED_VALUE"""),439.74)</f>
        <v>439.74</v>
      </c>
    </row>
    <row r="2518">
      <c r="A2518" s="3">
        <f>IFERROR(__xludf.DUMMYFUNCTION("""COMPUTED_VALUE"""),42537.66666666667)</f>
        <v>42537.66667</v>
      </c>
      <c r="B2518" s="2">
        <f>IFERROR(__xludf.DUMMYFUNCTION("""COMPUTED_VALUE"""),442.63)</f>
        <v>442.63</v>
      </c>
    </row>
    <row r="2519">
      <c r="A2519" s="3">
        <f>IFERROR(__xludf.DUMMYFUNCTION("""COMPUTED_VALUE"""),42538.66666666667)</f>
        <v>42538.66667</v>
      </c>
      <c r="B2519" s="2">
        <f>IFERROR(__xludf.DUMMYFUNCTION("""COMPUTED_VALUE"""),442.43)</f>
        <v>442.43</v>
      </c>
    </row>
    <row r="2520">
      <c r="A2520" s="3">
        <f>IFERROR(__xludf.DUMMYFUNCTION("""COMPUTED_VALUE"""),42541.66666666667)</f>
        <v>42541.66667</v>
      </c>
      <c r="B2520" s="2">
        <f>IFERROR(__xludf.DUMMYFUNCTION("""COMPUTED_VALUE"""),445.0)</f>
        <v>445</v>
      </c>
    </row>
    <row r="2521">
      <c r="A2521" s="3">
        <f>IFERROR(__xludf.DUMMYFUNCTION("""COMPUTED_VALUE"""),42542.66666666667)</f>
        <v>42542.66667</v>
      </c>
      <c r="B2521" s="2">
        <f>IFERROR(__xludf.DUMMYFUNCTION("""COMPUTED_VALUE"""),445.44)</f>
        <v>445.44</v>
      </c>
    </row>
    <row r="2522">
      <c r="A2522" s="3">
        <f>IFERROR(__xludf.DUMMYFUNCTION("""COMPUTED_VALUE"""),42543.66666666667)</f>
        <v>42543.66667</v>
      </c>
      <c r="B2522" s="2">
        <f>IFERROR(__xludf.DUMMYFUNCTION("""COMPUTED_VALUE"""),443.27)</f>
        <v>443.27</v>
      </c>
    </row>
    <row r="2523">
      <c r="A2523" s="3">
        <f>IFERROR(__xludf.DUMMYFUNCTION("""COMPUTED_VALUE"""),42544.66666666667)</f>
        <v>42544.66667</v>
      </c>
      <c r="B2523" s="2">
        <f>IFERROR(__xludf.DUMMYFUNCTION("""COMPUTED_VALUE"""),453.1)</f>
        <v>453.1</v>
      </c>
    </row>
    <row r="2524">
      <c r="A2524" s="3">
        <f>IFERROR(__xludf.DUMMYFUNCTION("""COMPUTED_VALUE"""),42545.66666666667)</f>
        <v>42545.66667</v>
      </c>
      <c r="B2524" s="2">
        <f>IFERROR(__xludf.DUMMYFUNCTION("""COMPUTED_VALUE"""),431.69)</f>
        <v>431.69</v>
      </c>
    </row>
    <row r="2525">
      <c r="A2525" s="3">
        <f>IFERROR(__xludf.DUMMYFUNCTION("""COMPUTED_VALUE"""),42548.66666666667)</f>
        <v>42548.66667</v>
      </c>
      <c r="B2525" s="2">
        <f>IFERROR(__xludf.DUMMYFUNCTION("""COMPUTED_VALUE"""),415.92)</f>
        <v>415.92</v>
      </c>
    </row>
    <row r="2526">
      <c r="A2526" s="3">
        <f>IFERROR(__xludf.DUMMYFUNCTION("""COMPUTED_VALUE"""),42549.66666666667)</f>
        <v>42549.66667</v>
      </c>
      <c r="B2526" s="2">
        <f>IFERROR(__xludf.DUMMYFUNCTION("""COMPUTED_VALUE"""),425.06)</f>
        <v>425.06</v>
      </c>
    </row>
    <row r="2527">
      <c r="A2527" s="3">
        <f>IFERROR(__xludf.DUMMYFUNCTION("""COMPUTED_VALUE"""),42550.66666666667)</f>
        <v>42550.66667</v>
      </c>
      <c r="B2527" s="2">
        <f>IFERROR(__xludf.DUMMYFUNCTION("""COMPUTED_VALUE"""),435.56)</f>
        <v>435.56</v>
      </c>
    </row>
    <row r="2528">
      <c r="A2528" s="3">
        <f>IFERROR(__xludf.DUMMYFUNCTION("""COMPUTED_VALUE"""),42551.66666666667)</f>
        <v>42551.66667</v>
      </c>
      <c r="B2528" s="2">
        <f>IFERROR(__xludf.DUMMYFUNCTION("""COMPUTED_VALUE"""),442.83)</f>
        <v>442.83</v>
      </c>
    </row>
    <row r="2529">
      <c r="A2529" s="3">
        <f>IFERROR(__xludf.DUMMYFUNCTION("""COMPUTED_VALUE"""),42552.66666666667)</f>
        <v>42552.66667</v>
      </c>
      <c r="B2529" s="2">
        <f>IFERROR(__xludf.DUMMYFUNCTION("""COMPUTED_VALUE"""),441.47)</f>
        <v>441.47</v>
      </c>
    </row>
    <row r="2530">
      <c r="A2530" s="3">
        <f>IFERROR(__xludf.DUMMYFUNCTION("""COMPUTED_VALUE"""),42556.66666666667)</f>
        <v>42556.66667</v>
      </c>
      <c r="B2530" s="2">
        <f>IFERROR(__xludf.DUMMYFUNCTION("""COMPUTED_VALUE"""),436.01)</f>
        <v>436.01</v>
      </c>
    </row>
    <row r="2531">
      <c r="A2531" s="3">
        <f>IFERROR(__xludf.DUMMYFUNCTION("""COMPUTED_VALUE"""),42557.66666666667)</f>
        <v>42557.66667</v>
      </c>
      <c r="B2531" s="2">
        <f>IFERROR(__xludf.DUMMYFUNCTION("""COMPUTED_VALUE"""),437.86)</f>
        <v>437.86</v>
      </c>
    </row>
    <row r="2532">
      <c r="A2532" s="3">
        <f>IFERROR(__xludf.DUMMYFUNCTION("""COMPUTED_VALUE"""),42558.66666666667)</f>
        <v>42558.66667</v>
      </c>
      <c r="B2532" s="2">
        <f>IFERROR(__xludf.DUMMYFUNCTION("""COMPUTED_VALUE"""),440.07)</f>
        <v>440.07</v>
      </c>
    </row>
    <row r="2533">
      <c r="A2533" s="3">
        <f>IFERROR(__xludf.DUMMYFUNCTION("""COMPUTED_VALUE"""),42559.66666666667)</f>
        <v>42559.66667</v>
      </c>
      <c r="B2533" s="2">
        <f>IFERROR(__xludf.DUMMYFUNCTION("""COMPUTED_VALUE"""),453.12)</f>
        <v>453.12</v>
      </c>
    </row>
    <row r="2534">
      <c r="A2534" s="3">
        <f>IFERROR(__xludf.DUMMYFUNCTION("""COMPUTED_VALUE"""),42562.66666666667)</f>
        <v>42562.66667</v>
      </c>
      <c r="B2534" s="2">
        <f>IFERROR(__xludf.DUMMYFUNCTION("""COMPUTED_VALUE"""),457.43)</f>
        <v>457.43</v>
      </c>
    </row>
    <row r="2535">
      <c r="A2535" s="3">
        <f>IFERROR(__xludf.DUMMYFUNCTION("""COMPUTED_VALUE"""),42563.66666666667)</f>
        <v>42563.66667</v>
      </c>
      <c r="B2535" s="2">
        <f>IFERROR(__xludf.DUMMYFUNCTION("""COMPUTED_VALUE"""),461.98)</f>
        <v>461.98</v>
      </c>
    </row>
    <row r="2536">
      <c r="A2536" s="3">
        <f>IFERROR(__xludf.DUMMYFUNCTION("""COMPUTED_VALUE"""),42564.66666666667)</f>
        <v>42564.66667</v>
      </c>
      <c r="B2536" s="2">
        <f>IFERROR(__xludf.DUMMYFUNCTION("""COMPUTED_VALUE"""),461.93)</f>
        <v>461.93</v>
      </c>
    </row>
    <row r="2537">
      <c r="A2537" s="3">
        <f>IFERROR(__xludf.DUMMYFUNCTION("""COMPUTED_VALUE"""),42565.66666666667)</f>
        <v>42565.66667</v>
      </c>
      <c r="B2537" s="2">
        <f>IFERROR(__xludf.DUMMYFUNCTION("""COMPUTED_VALUE"""),461.28)</f>
        <v>461.28</v>
      </c>
    </row>
    <row r="2538">
      <c r="A2538" s="3">
        <f>IFERROR(__xludf.DUMMYFUNCTION("""COMPUTED_VALUE"""),42566.66666666667)</f>
        <v>42566.66667</v>
      </c>
      <c r="B2538" s="2">
        <f>IFERROR(__xludf.DUMMYFUNCTION("""COMPUTED_VALUE"""),463.2)</f>
        <v>463.2</v>
      </c>
    </row>
    <row r="2539">
      <c r="A2539" s="3">
        <f>IFERROR(__xludf.DUMMYFUNCTION("""COMPUTED_VALUE"""),42569.66666666667)</f>
        <v>42569.66667</v>
      </c>
      <c r="B2539" s="2">
        <f>IFERROR(__xludf.DUMMYFUNCTION("""COMPUTED_VALUE"""),462.96)</f>
        <v>462.96</v>
      </c>
    </row>
    <row r="2540">
      <c r="A2540" s="3">
        <f>IFERROR(__xludf.DUMMYFUNCTION("""COMPUTED_VALUE"""),42570.66666666667)</f>
        <v>42570.66667</v>
      </c>
      <c r="B2540" s="2">
        <f>IFERROR(__xludf.DUMMYFUNCTION("""COMPUTED_VALUE"""),460.32)</f>
        <v>460.32</v>
      </c>
    </row>
    <row r="2541">
      <c r="A2541" s="3">
        <f>IFERROR(__xludf.DUMMYFUNCTION("""COMPUTED_VALUE"""),42571.66666666667)</f>
        <v>42571.66667</v>
      </c>
      <c r="B2541" s="2">
        <f>IFERROR(__xludf.DUMMYFUNCTION("""COMPUTED_VALUE"""),464.18)</f>
        <v>464.18</v>
      </c>
    </row>
    <row r="2542">
      <c r="A2542" s="3">
        <f>IFERROR(__xludf.DUMMYFUNCTION("""COMPUTED_VALUE"""),42572.66666666667)</f>
        <v>42572.66667</v>
      </c>
      <c r="B2542" s="2">
        <f>IFERROR(__xludf.DUMMYFUNCTION("""COMPUTED_VALUE"""),460.34)</f>
        <v>460.34</v>
      </c>
    </row>
    <row r="2543">
      <c r="A2543" s="3">
        <f>IFERROR(__xludf.DUMMYFUNCTION("""COMPUTED_VALUE"""),42573.66666666667)</f>
        <v>42573.66667</v>
      </c>
      <c r="B2543" s="2">
        <f>IFERROR(__xludf.DUMMYFUNCTION("""COMPUTED_VALUE"""),466.15)</f>
        <v>466.15</v>
      </c>
    </row>
    <row r="2544">
      <c r="A2544" s="3">
        <f>IFERROR(__xludf.DUMMYFUNCTION("""COMPUTED_VALUE"""),42576.66666666667)</f>
        <v>42576.66667</v>
      </c>
      <c r="B2544" s="2">
        <f>IFERROR(__xludf.DUMMYFUNCTION("""COMPUTED_VALUE"""),472.12)</f>
        <v>472.12</v>
      </c>
    </row>
    <row r="2545">
      <c r="A2545" s="3">
        <f>IFERROR(__xludf.DUMMYFUNCTION("""COMPUTED_VALUE"""),42577.66666666667)</f>
        <v>42577.66667</v>
      </c>
      <c r="B2545" s="2">
        <f>IFERROR(__xludf.DUMMYFUNCTION("""COMPUTED_VALUE"""),475.21)</f>
        <v>475.21</v>
      </c>
    </row>
    <row r="2546">
      <c r="A2546" s="3">
        <f>IFERROR(__xludf.DUMMYFUNCTION("""COMPUTED_VALUE"""),42578.66666666667)</f>
        <v>42578.66667</v>
      </c>
      <c r="B2546" s="2">
        <f>IFERROR(__xludf.DUMMYFUNCTION("""COMPUTED_VALUE"""),471.7)</f>
        <v>471.7</v>
      </c>
    </row>
    <row r="2547">
      <c r="A2547" s="3">
        <f>IFERROR(__xludf.DUMMYFUNCTION("""COMPUTED_VALUE"""),42579.66666666667)</f>
        <v>42579.66667</v>
      </c>
      <c r="B2547" s="2">
        <f>IFERROR(__xludf.DUMMYFUNCTION("""COMPUTED_VALUE"""),467.86)</f>
        <v>467.86</v>
      </c>
    </row>
    <row r="2548">
      <c r="A2548" s="3">
        <f>IFERROR(__xludf.DUMMYFUNCTION("""COMPUTED_VALUE"""),42580.66666666667)</f>
        <v>42580.66667</v>
      </c>
      <c r="B2548" s="2">
        <f>IFERROR(__xludf.DUMMYFUNCTION("""COMPUTED_VALUE"""),470.44)</f>
        <v>470.44</v>
      </c>
    </row>
    <row r="2549">
      <c r="A2549" s="3">
        <f>IFERROR(__xludf.DUMMYFUNCTION("""COMPUTED_VALUE"""),42583.66666666667)</f>
        <v>42583.66667</v>
      </c>
      <c r="B2549" s="2">
        <f>IFERROR(__xludf.DUMMYFUNCTION("""COMPUTED_VALUE"""),470.04)</f>
        <v>470.04</v>
      </c>
    </row>
    <row r="2550">
      <c r="A2550" s="3">
        <f>IFERROR(__xludf.DUMMYFUNCTION("""COMPUTED_VALUE"""),42584.66666666667)</f>
        <v>42584.66667</v>
      </c>
      <c r="B2550" s="2">
        <f>IFERROR(__xludf.DUMMYFUNCTION("""COMPUTED_VALUE"""),462.38)</f>
        <v>462.38</v>
      </c>
    </row>
    <row r="2551">
      <c r="A2551" s="3">
        <f>IFERROR(__xludf.DUMMYFUNCTION("""COMPUTED_VALUE"""),42585.66666666667)</f>
        <v>42585.66667</v>
      </c>
      <c r="B2551" s="2">
        <f>IFERROR(__xludf.DUMMYFUNCTION("""COMPUTED_VALUE"""),468.49)</f>
        <v>468.49</v>
      </c>
    </row>
    <row r="2552">
      <c r="A2552" s="3">
        <f>IFERROR(__xludf.DUMMYFUNCTION("""COMPUTED_VALUE"""),42586.66666666667)</f>
        <v>42586.66667</v>
      </c>
      <c r="B2552" s="2">
        <f>IFERROR(__xludf.DUMMYFUNCTION("""COMPUTED_VALUE"""),468.34)</f>
        <v>468.34</v>
      </c>
    </row>
    <row r="2553">
      <c r="A2553" s="3">
        <f>IFERROR(__xludf.DUMMYFUNCTION("""COMPUTED_VALUE"""),42587.66666666667)</f>
        <v>42587.66667</v>
      </c>
      <c r="B2553" s="2">
        <f>IFERROR(__xludf.DUMMYFUNCTION("""COMPUTED_VALUE"""),472.7)</f>
        <v>472.7</v>
      </c>
    </row>
    <row r="2554">
      <c r="A2554" s="3">
        <f>IFERROR(__xludf.DUMMYFUNCTION("""COMPUTED_VALUE"""),42590.66666666667)</f>
        <v>42590.66667</v>
      </c>
      <c r="B2554" s="2">
        <f>IFERROR(__xludf.DUMMYFUNCTION("""COMPUTED_VALUE"""),471.99)</f>
        <v>471.99</v>
      </c>
    </row>
    <row r="2555">
      <c r="A2555" s="3">
        <f>IFERROR(__xludf.DUMMYFUNCTION("""COMPUTED_VALUE"""),42591.66666666667)</f>
        <v>42591.66667</v>
      </c>
      <c r="B2555" s="2">
        <f>IFERROR(__xludf.DUMMYFUNCTION("""COMPUTED_VALUE"""),475.24)</f>
        <v>475.24</v>
      </c>
    </row>
    <row r="2556">
      <c r="A2556" s="3">
        <f>IFERROR(__xludf.DUMMYFUNCTION("""COMPUTED_VALUE"""),42592.66666666667)</f>
        <v>42592.66667</v>
      </c>
      <c r="B2556" s="2">
        <f>IFERROR(__xludf.DUMMYFUNCTION("""COMPUTED_VALUE"""),472.77)</f>
        <v>472.77</v>
      </c>
    </row>
    <row r="2557">
      <c r="A2557" s="3">
        <f>IFERROR(__xludf.DUMMYFUNCTION("""COMPUTED_VALUE"""),42593.66666666667)</f>
        <v>42593.66667</v>
      </c>
      <c r="B2557" s="2">
        <f>IFERROR(__xludf.DUMMYFUNCTION("""COMPUTED_VALUE"""),472.49)</f>
        <v>472.49</v>
      </c>
    </row>
    <row r="2558">
      <c r="A2558" s="3">
        <f>IFERROR(__xludf.DUMMYFUNCTION("""COMPUTED_VALUE"""),42594.66666666667)</f>
        <v>42594.66667</v>
      </c>
      <c r="B2558" s="2">
        <f>IFERROR(__xludf.DUMMYFUNCTION("""COMPUTED_VALUE"""),473.64)</f>
        <v>473.64</v>
      </c>
    </row>
    <row r="2559">
      <c r="A2559" s="3">
        <f>IFERROR(__xludf.DUMMYFUNCTION("""COMPUTED_VALUE"""),42597.66666666667)</f>
        <v>42597.66667</v>
      </c>
      <c r="B2559" s="2">
        <f>IFERROR(__xludf.DUMMYFUNCTION("""COMPUTED_VALUE"""),479.21)</f>
        <v>479.21</v>
      </c>
    </row>
    <row r="2560">
      <c r="A2560" s="3">
        <f>IFERROR(__xludf.DUMMYFUNCTION("""COMPUTED_VALUE"""),42598.66666666667)</f>
        <v>42598.66667</v>
      </c>
      <c r="B2560" s="2">
        <f>IFERROR(__xludf.DUMMYFUNCTION("""COMPUTED_VALUE"""),475.46)</f>
        <v>475.46</v>
      </c>
    </row>
    <row r="2561">
      <c r="A2561" s="3">
        <f>IFERROR(__xludf.DUMMYFUNCTION("""COMPUTED_VALUE"""),42599.66666666667)</f>
        <v>42599.66667</v>
      </c>
      <c r="B2561" s="2">
        <f>IFERROR(__xludf.DUMMYFUNCTION("""COMPUTED_VALUE"""),471.48)</f>
        <v>471.48</v>
      </c>
    </row>
    <row r="2562">
      <c r="A2562" s="3">
        <f>IFERROR(__xludf.DUMMYFUNCTION("""COMPUTED_VALUE"""),42600.66666666667)</f>
        <v>42600.66667</v>
      </c>
      <c r="B2562" s="2">
        <f>IFERROR(__xludf.DUMMYFUNCTION("""COMPUTED_VALUE"""),476.24)</f>
        <v>476.24</v>
      </c>
    </row>
    <row r="2563">
      <c r="A2563" s="3">
        <f>IFERROR(__xludf.DUMMYFUNCTION("""COMPUTED_VALUE"""),42601.66666666667)</f>
        <v>42601.66667</v>
      </c>
      <c r="B2563" s="2">
        <f>IFERROR(__xludf.DUMMYFUNCTION("""COMPUTED_VALUE"""),475.85)</f>
        <v>475.85</v>
      </c>
    </row>
    <row r="2564">
      <c r="A2564" s="3">
        <f>IFERROR(__xludf.DUMMYFUNCTION("""COMPUTED_VALUE"""),42604.66666666667)</f>
        <v>42604.66667</v>
      </c>
      <c r="B2564" s="2">
        <f>IFERROR(__xludf.DUMMYFUNCTION("""COMPUTED_VALUE"""),476.14)</f>
        <v>476.14</v>
      </c>
    </row>
    <row r="2565">
      <c r="A2565" s="3">
        <f>IFERROR(__xludf.DUMMYFUNCTION("""COMPUTED_VALUE"""),42605.66666666667)</f>
        <v>42605.66667</v>
      </c>
      <c r="B2565" s="2">
        <f>IFERROR(__xludf.DUMMYFUNCTION("""COMPUTED_VALUE"""),479.23)</f>
        <v>479.23</v>
      </c>
    </row>
    <row r="2566">
      <c r="A2566" s="3">
        <f>IFERROR(__xludf.DUMMYFUNCTION("""COMPUTED_VALUE"""),42606.66666666667)</f>
        <v>42606.66667</v>
      </c>
      <c r="B2566" s="2">
        <f>IFERROR(__xludf.DUMMYFUNCTION("""COMPUTED_VALUE"""),476.98)</f>
        <v>476.98</v>
      </c>
    </row>
    <row r="2567">
      <c r="A2567" s="3">
        <f>IFERROR(__xludf.DUMMYFUNCTION("""COMPUTED_VALUE"""),42607.66666666667)</f>
        <v>42607.66667</v>
      </c>
      <c r="B2567" s="2">
        <f>IFERROR(__xludf.DUMMYFUNCTION("""COMPUTED_VALUE"""),478.68)</f>
        <v>478.68</v>
      </c>
    </row>
    <row r="2568">
      <c r="A2568" s="3">
        <f>IFERROR(__xludf.DUMMYFUNCTION("""COMPUTED_VALUE"""),42608.66666666667)</f>
        <v>42608.66667</v>
      </c>
      <c r="B2568" s="2">
        <f>IFERROR(__xludf.DUMMYFUNCTION("""COMPUTED_VALUE"""),476.07)</f>
        <v>476.07</v>
      </c>
    </row>
    <row r="2569">
      <c r="A2569" s="3">
        <f>IFERROR(__xludf.DUMMYFUNCTION("""COMPUTED_VALUE"""),42611.66666666667)</f>
        <v>42611.66667</v>
      </c>
      <c r="B2569" s="2">
        <f>IFERROR(__xludf.DUMMYFUNCTION("""COMPUTED_VALUE"""),480.58)</f>
        <v>480.58</v>
      </c>
    </row>
    <row r="2570">
      <c r="A2570" s="3">
        <f>IFERROR(__xludf.DUMMYFUNCTION("""COMPUTED_VALUE"""),42612.66666666667)</f>
        <v>42612.66667</v>
      </c>
      <c r="B2570" s="2">
        <f>IFERROR(__xludf.DUMMYFUNCTION("""COMPUTED_VALUE"""),481.68)</f>
        <v>481.68</v>
      </c>
    </row>
    <row r="2571">
      <c r="A2571" s="3">
        <f>IFERROR(__xludf.DUMMYFUNCTION("""COMPUTED_VALUE"""),42613.66666666667)</f>
        <v>42613.66667</v>
      </c>
      <c r="B2571" s="2">
        <f>IFERROR(__xludf.DUMMYFUNCTION("""COMPUTED_VALUE"""),478.75)</f>
        <v>478.75</v>
      </c>
    </row>
    <row r="2572">
      <c r="A2572" s="3">
        <f>IFERROR(__xludf.DUMMYFUNCTION("""COMPUTED_VALUE"""),42614.66666666667)</f>
        <v>42614.66667</v>
      </c>
      <c r="B2572" s="2">
        <f>IFERROR(__xludf.DUMMYFUNCTION("""COMPUTED_VALUE"""),481.4)</f>
        <v>481.4</v>
      </c>
    </row>
    <row r="2573">
      <c r="A2573" s="3">
        <f>IFERROR(__xludf.DUMMYFUNCTION("""COMPUTED_VALUE"""),42615.66666666667)</f>
        <v>42615.66667</v>
      </c>
      <c r="B2573" s="2">
        <f>IFERROR(__xludf.DUMMYFUNCTION("""COMPUTED_VALUE"""),487.07)</f>
        <v>487.07</v>
      </c>
    </row>
    <row r="2574">
      <c r="A2574" s="3">
        <f>IFERROR(__xludf.DUMMYFUNCTION("""COMPUTED_VALUE"""),42619.66666666667)</f>
        <v>42619.66667</v>
      </c>
      <c r="B2574" s="2">
        <f>IFERROR(__xludf.DUMMYFUNCTION("""COMPUTED_VALUE"""),488.3)</f>
        <v>488.3</v>
      </c>
    </row>
    <row r="2575">
      <c r="A2575" s="3">
        <f>IFERROR(__xludf.DUMMYFUNCTION("""COMPUTED_VALUE"""),42620.66666666667)</f>
        <v>42620.66667</v>
      </c>
      <c r="B2575" s="2">
        <f>IFERROR(__xludf.DUMMYFUNCTION("""COMPUTED_VALUE"""),491.17)</f>
        <v>491.17</v>
      </c>
    </row>
    <row r="2576">
      <c r="A2576" s="3">
        <f>IFERROR(__xludf.DUMMYFUNCTION("""COMPUTED_VALUE"""),42621.66666666667)</f>
        <v>42621.66667</v>
      </c>
      <c r="B2576" s="2">
        <f>IFERROR(__xludf.DUMMYFUNCTION("""COMPUTED_VALUE"""),490.16)</f>
        <v>490.16</v>
      </c>
    </row>
    <row r="2577">
      <c r="A2577" s="3">
        <f>IFERROR(__xludf.DUMMYFUNCTION("""COMPUTED_VALUE"""),42622.66666666667)</f>
        <v>42622.66667</v>
      </c>
      <c r="B2577" s="2">
        <f>IFERROR(__xludf.DUMMYFUNCTION("""COMPUTED_VALUE"""),478.93)</f>
        <v>478.93</v>
      </c>
    </row>
    <row r="2578">
      <c r="A2578" s="3">
        <f>IFERROR(__xludf.DUMMYFUNCTION("""COMPUTED_VALUE"""),42625.66666666667)</f>
        <v>42625.66667</v>
      </c>
      <c r="B2578" s="2">
        <f>IFERROR(__xludf.DUMMYFUNCTION("""COMPUTED_VALUE"""),488.18)</f>
        <v>488.18</v>
      </c>
    </row>
    <row r="2579">
      <c r="A2579" s="3">
        <f>IFERROR(__xludf.DUMMYFUNCTION("""COMPUTED_VALUE"""),42626.66666666667)</f>
        <v>42626.66667</v>
      </c>
      <c r="B2579" s="2">
        <f>IFERROR(__xludf.DUMMYFUNCTION("""COMPUTED_VALUE"""),479.85)</f>
        <v>479.85</v>
      </c>
    </row>
    <row r="2580">
      <c r="A2580" s="3">
        <f>IFERROR(__xludf.DUMMYFUNCTION("""COMPUTED_VALUE"""),42627.66666666667)</f>
        <v>42627.66667</v>
      </c>
      <c r="B2580" s="2">
        <f>IFERROR(__xludf.DUMMYFUNCTION("""COMPUTED_VALUE"""),482.74)</f>
        <v>482.74</v>
      </c>
    </row>
    <row r="2581">
      <c r="A2581" s="3">
        <f>IFERROR(__xludf.DUMMYFUNCTION("""COMPUTED_VALUE"""),42628.66666666667)</f>
        <v>42628.66667</v>
      </c>
      <c r="B2581" s="2">
        <f>IFERROR(__xludf.DUMMYFUNCTION("""COMPUTED_VALUE"""),489.82)</f>
        <v>489.82</v>
      </c>
    </row>
    <row r="2582">
      <c r="A2582" s="3">
        <f>IFERROR(__xludf.DUMMYFUNCTION("""COMPUTED_VALUE"""),42629.66666666667)</f>
        <v>42629.66667</v>
      </c>
      <c r="B2582" s="2">
        <f>IFERROR(__xludf.DUMMYFUNCTION("""COMPUTED_VALUE"""),487.86)</f>
        <v>487.86</v>
      </c>
    </row>
    <row r="2583">
      <c r="A2583" s="3">
        <f>IFERROR(__xludf.DUMMYFUNCTION("""COMPUTED_VALUE"""),42632.66666666667)</f>
        <v>42632.66667</v>
      </c>
      <c r="B2583" s="2">
        <f>IFERROR(__xludf.DUMMYFUNCTION("""COMPUTED_VALUE"""),492.12)</f>
        <v>492.12</v>
      </c>
    </row>
    <row r="2584">
      <c r="A2584" s="3">
        <f>IFERROR(__xludf.DUMMYFUNCTION("""COMPUTED_VALUE"""),42633.66666666667)</f>
        <v>42633.66667</v>
      </c>
      <c r="B2584" s="2">
        <f>IFERROR(__xludf.DUMMYFUNCTION("""COMPUTED_VALUE"""),485.87)</f>
        <v>485.87</v>
      </c>
    </row>
    <row r="2585">
      <c r="A2585" s="3">
        <f>IFERROR(__xludf.DUMMYFUNCTION("""COMPUTED_VALUE"""),42634.66666666667)</f>
        <v>42634.66667</v>
      </c>
      <c r="B2585" s="2">
        <f>IFERROR(__xludf.DUMMYFUNCTION("""COMPUTED_VALUE"""),492.22)</f>
        <v>492.22</v>
      </c>
    </row>
    <row r="2586">
      <c r="A2586" s="3">
        <f>IFERROR(__xludf.DUMMYFUNCTION("""COMPUTED_VALUE"""),42635.66666666667)</f>
        <v>42635.66667</v>
      </c>
      <c r="B2586" s="2">
        <f>IFERROR(__xludf.DUMMYFUNCTION("""COMPUTED_VALUE"""),501.32)</f>
        <v>501.32</v>
      </c>
    </row>
    <row r="2587">
      <c r="A2587" s="3">
        <f>IFERROR(__xludf.DUMMYFUNCTION("""COMPUTED_VALUE"""),42636.66666666667)</f>
        <v>42636.66667</v>
      </c>
      <c r="B2587" s="2">
        <f>IFERROR(__xludf.DUMMYFUNCTION("""COMPUTED_VALUE"""),498.84)</f>
        <v>498.84</v>
      </c>
    </row>
    <row r="2588">
      <c r="A2588" s="3">
        <f>IFERROR(__xludf.DUMMYFUNCTION("""COMPUTED_VALUE"""),42639.66666666667)</f>
        <v>42639.66667</v>
      </c>
      <c r="B2588" s="2">
        <f>IFERROR(__xludf.DUMMYFUNCTION("""COMPUTED_VALUE"""),495.3)</f>
        <v>495.3</v>
      </c>
    </row>
    <row r="2589">
      <c r="A2589" s="3">
        <f>IFERROR(__xludf.DUMMYFUNCTION("""COMPUTED_VALUE"""),42640.66666666667)</f>
        <v>42640.66667</v>
      </c>
      <c r="B2589" s="2">
        <f>IFERROR(__xludf.DUMMYFUNCTION("""COMPUTED_VALUE"""),500.97)</f>
        <v>500.97</v>
      </c>
    </row>
    <row r="2590">
      <c r="A2590" s="3">
        <f>IFERROR(__xludf.DUMMYFUNCTION("""COMPUTED_VALUE"""),42641.66666666667)</f>
        <v>42641.66667</v>
      </c>
      <c r="B2590" s="2">
        <f>IFERROR(__xludf.DUMMYFUNCTION("""COMPUTED_VALUE"""),503.07)</f>
        <v>503.07</v>
      </c>
    </row>
    <row r="2591">
      <c r="A2591" s="3">
        <f>IFERROR(__xludf.DUMMYFUNCTION("""COMPUTED_VALUE"""),42642.66666666667)</f>
        <v>42642.66667</v>
      </c>
      <c r="B2591" s="2">
        <f>IFERROR(__xludf.DUMMYFUNCTION("""COMPUTED_VALUE"""),498.2)</f>
        <v>498.2</v>
      </c>
    </row>
    <row r="2592">
      <c r="A2592" s="3">
        <f>IFERROR(__xludf.DUMMYFUNCTION("""COMPUTED_VALUE"""),42643.66666666667)</f>
        <v>42643.66667</v>
      </c>
      <c r="B2592" s="2">
        <f>IFERROR(__xludf.DUMMYFUNCTION("""COMPUTED_VALUE"""),498.31)</f>
        <v>498.31</v>
      </c>
    </row>
    <row r="2593">
      <c r="A2593" s="3">
        <f>IFERROR(__xludf.DUMMYFUNCTION("""COMPUTED_VALUE"""),42646.66666666667)</f>
        <v>42646.66667</v>
      </c>
      <c r="B2593" s="2">
        <f>IFERROR(__xludf.DUMMYFUNCTION("""COMPUTED_VALUE"""),495.68)</f>
        <v>495.68</v>
      </c>
    </row>
    <row r="2594">
      <c r="A2594" s="3">
        <f>IFERROR(__xludf.DUMMYFUNCTION("""COMPUTED_VALUE"""),42647.66666666667)</f>
        <v>42647.66667</v>
      </c>
      <c r="B2594" s="2">
        <f>IFERROR(__xludf.DUMMYFUNCTION("""COMPUTED_VALUE"""),493.95)</f>
        <v>493.95</v>
      </c>
    </row>
    <row r="2595">
      <c r="A2595" s="3">
        <f>IFERROR(__xludf.DUMMYFUNCTION("""COMPUTED_VALUE"""),42648.66666666667)</f>
        <v>42648.66667</v>
      </c>
      <c r="B2595" s="2">
        <f>IFERROR(__xludf.DUMMYFUNCTION("""COMPUTED_VALUE"""),497.41)</f>
        <v>497.41</v>
      </c>
    </row>
    <row r="2596">
      <c r="A2596" s="3">
        <f>IFERROR(__xludf.DUMMYFUNCTION("""COMPUTED_VALUE"""),42649.66666666667)</f>
        <v>42649.66667</v>
      </c>
      <c r="B2596" s="2">
        <f>IFERROR(__xludf.DUMMYFUNCTION("""COMPUTED_VALUE"""),497.89)</f>
        <v>497.89</v>
      </c>
    </row>
    <row r="2597">
      <c r="A2597" s="3">
        <f>IFERROR(__xludf.DUMMYFUNCTION("""COMPUTED_VALUE"""),42650.66666666667)</f>
        <v>42650.66667</v>
      </c>
      <c r="B2597" s="2">
        <f>IFERROR(__xludf.DUMMYFUNCTION("""COMPUTED_VALUE"""),495.9)</f>
        <v>495.9</v>
      </c>
    </row>
    <row r="2598">
      <c r="A2598" s="3">
        <f>IFERROR(__xludf.DUMMYFUNCTION("""COMPUTED_VALUE"""),42653.66666666667)</f>
        <v>42653.66667</v>
      </c>
      <c r="B2598" s="2">
        <f>IFERROR(__xludf.DUMMYFUNCTION("""COMPUTED_VALUE"""),498.64)</f>
        <v>498.64</v>
      </c>
    </row>
    <row r="2599">
      <c r="A2599" s="3">
        <f>IFERROR(__xludf.DUMMYFUNCTION("""COMPUTED_VALUE"""),42654.66666666667)</f>
        <v>42654.66667</v>
      </c>
      <c r="B2599" s="2">
        <f>IFERROR(__xludf.DUMMYFUNCTION("""COMPUTED_VALUE"""),488.91)</f>
        <v>488.91</v>
      </c>
    </row>
    <row r="2600">
      <c r="A2600" s="3">
        <f>IFERROR(__xludf.DUMMYFUNCTION("""COMPUTED_VALUE"""),42655.66666666667)</f>
        <v>42655.66667</v>
      </c>
      <c r="B2600" s="2">
        <f>IFERROR(__xludf.DUMMYFUNCTION("""COMPUTED_VALUE"""),486.2)</f>
        <v>486.2</v>
      </c>
    </row>
    <row r="2601">
      <c r="A2601" s="3">
        <f>IFERROR(__xludf.DUMMYFUNCTION("""COMPUTED_VALUE"""),42656.66666666667)</f>
        <v>42656.66667</v>
      </c>
      <c r="B2601" s="2">
        <f>IFERROR(__xludf.DUMMYFUNCTION("""COMPUTED_VALUE"""),481.27)</f>
        <v>481.27</v>
      </c>
    </row>
    <row r="2602">
      <c r="A2602" s="3">
        <f>IFERROR(__xludf.DUMMYFUNCTION("""COMPUTED_VALUE"""),42657.66666666667)</f>
        <v>42657.66667</v>
      </c>
      <c r="B2602" s="2">
        <f>IFERROR(__xludf.DUMMYFUNCTION("""COMPUTED_VALUE"""),481.05)</f>
        <v>481.05</v>
      </c>
    </row>
    <row r="2603">
      <c r="A2603" s="3">
        <f>IFERROR(__xludf.DUMMYFUNCTION("""COMPUTED_VALUE"""),42660.66666666667)</f>
        <v>42660.66667</v>
      </c>
      <c r="B2603" s="2">
        <f>IFERROR(__xludf.DUMMYFUNCTION("""COMPUTED_VALUE"""),479.56)</f>
        <v>479.56</v>
      </c>
    </row>
    <row r="2604">
      <c r="A2604" s="3">
        <f>IFERROR(__xludf.DUMMYFUNCTION("""COMPUTED_VALUE"""),42661.66666666667)</f>
        <v>42661.66667</v>
      </c>
      <c r="B2604" s="2">
        <f>IFERROR(__xludf.DUMMYFUNCTION("""COMPUTED_VALUE"""),483.97)</f>
        <v>483.97</v>
      </c>
    </row>
    <row r="2605">
      <c r="A2605" s="3">
        <f>IFERROR(__xludf.DUMMYFUNCTION("""COMPUTED_VALUE"""),42662.66666666667)</f>
        <v>42662.66667</v>
      </c>
      <c r="B2605" s="2">
        <f>IFERROR(__xludf.DUMMYFUNCTION("""COMPUTED_VALUE"""),487.21)</f>
        <v>487.21</v>
      </c>
    </row>
    <row r="2606">
      <c r="A2606" s="3">
        <f>IFERROR(__xludf.DUMMYFUNCTION("""COMPUTED_VALUE"""),42663.66666666667)</f>
        <v>42663.66667</v>
      </c>
      <c r="B2606" s="2">
        <f>IFERROR(__xludf.DUMMYFUNCTION("""COMPUTED_VALUE"""),484.13)</f>
        <v>484.13</v>
      </c>
    </row>
    <row r="2607">
      <c r="A2607" s="3">
        <f>IFERROR(__xludf.DUMMYFUNCTION("""COMPUTED_VALUE"""),42664.66666666667)</f>
        <v>42664.66667</v>
      </c>
      <c r="B2607" s="2">
        <f>IFERROR(__xludf.DUMMYFUNCTION("""COMPUTED_VALUE"""),483.84)</f>
        <v>483.84</v>
      </c>
    </row>
    <row r="2608">
      <c r="A2608" s="3">
        <f>IFERROR(__xludf.DUMMYFUNCTION("""COMPUTED_VALUE"""),42667.66666666667)</f>
        <v>42667.66667</v>
      </c>
      <c r="B2608" s="2">
        <f>IFERROR(__xludf.DUMMYFUNCTION("""COMPUTED_VALUE"""),490.29)</f>
        <v>490.29</v>
      </c>
    </row>
    <row r="2609">
      <c r="A2609" s="3">
        <f>IFERROR(__xludf.DUMMYFUNCTION("""COMPUTED_VALUE"""),42668.66666666667)</f>
        <v>42668.66667</v>
      </c>
      <c r="B2609" s="2">
        <f>IFERROR(__xludf.DUMMYFUNCTION("""COMPUTED_VALUE"""),485.92)</f>
        <v>485.92</v>
      </c>
    </row>
    <row r="2610">
      <c r="A2610" s="3">
        <f>IFERROR(__xludf.DUMMYFUNCTION("""COMPUTED_VALUE"""),42669.66666666667)</f>
        <v>42669.66667</v>
      </c>
      <c r="B2610" s="2">
        <f>IFERROR(__xludf.DUMMYFUNCTION("""COMPUTED_VALUE"""),488.26)</f>
        <v>488.26</v>
      </c>
    </row>
    <row r="2611">
      <c r="A2611" s="3">
        <f>IFERROR(__xludf.DUMMYFUNCTION("""COMPUTED_VALUE"""),42670.66666666667)</f>
        <v>42670.66667</v>
      </c>
      <c r="B2611" s="2">
        <f>IFERROR(__xludf.DUMMYFUNCTION("""COMPUTED_VALUE"""),481.19)</f>
        <v>481.19</v>
      </c>
    </row>
    <row r="2612">
      <c r="A2612" s="3">
        <f>IFERROR(__xludf.DUMMYFUNCTION("""COMPUTED_VALUE"""),42671.66666666667)</f>
        <v>42671.66667</v>
      </c>
      <c r="B2612" s="2">
        <f>IFERROR(__xludf.DUMMYFUNCTION("""COMPUTED_VALUE"""),480.0)</f>
        <v>480</v>
      </c>
    </row>
    <row r="2613">
      <c r="A2613" s="3">
        <f>IFERROR(__xludf.DUMMYFUNCTION("""COMPUTED_VALUE"""),42674.66666666667)</f>
        <v>42674.66667</v>
      </c>
      <c r="B2613" s="2">
        <f>IFERROR(__xludf.DUMMYFUNCTION("""COMPUTED_VALUE"""),480.9)</f>
        <v>480.9</v>
      </c>
    </row>
    <row r="2614">
      <c r="A2614" s="3">
        <f>IFERROR(__xludf.DUMMYFUNCTION("""COMPUTED_VALUE"""),42675.66666666667)</f>
        <v>42675.66667</v>
      </c>
      <c r="B2614" s="2">
        <f>IFERROR(__xludf.DUMMYFUNCTION("""COMPUTED_VALUE"""),476.34)</f>
        <v>476.34</v>
      </c>
    </row>
    <row r="2615">
      <c r="A2615" s="3">
        <f>IFERROR(__xludf.DUMMYFUNCTION("""COMPUTED_VALUE"""),42676.66666666667)</f>
        <v>42676.66667</v>
      </c>
      <c r="B2615" s="2">
        <f>IFERROR(__xludf.DUMMYFUNCTION("""COMPUTED_VALUE"""),468.59)</f>
        <v>468.59</v>
      </c>
    </row>
    <row r="2616">
      <c r="A2616" s="3">
        <f>IFERROR(__xludf.DUMMYFUNCTION("""COMPUTED_VALUE"""),42677.66666666667)</f>
        <v>42677.66667</v>
      </c>
      <c r="B2616" s="2">
        <f>IFERROR(__xludf.DUMMYFUNCTION("""COMPUTED_VALUE"""),470.47)</f>
        <v>470.47</v>
      </c>
    </row>
    <row r="2617">
      <c r="A2617" s="3">
        <f>IFERROR(__xludf.DUMMYFUNCTION("""COMPUTED_VALUE"""),42678.66666666667)</f>
        <v>42678.66667</v>
      </c>
      <c r="B2617" s="2">
        <f>IFERROR(__xludf.DUMMYFUNCTION("""COMPUTED_VALUE"""),473.76)</f>
        <v>473.76</v>
      </c>
    </row>
    <row r="2618">
      <c r="A2618" s="3">
        <f>IFERROR(__xludf.DUMMYFUNCTION("""COMPUTED_VALUE"""),42681.66666666667)</f>
        <v>42681.66667</v>
      </c>
      <c r="B2618" s="2">
        <f>IFERROR(__xludf.DUMMYFUNCTION("""COMPUTED_VALUE"""),483.68)</f>
        <v>483.68</v>
      </c>
    </row>
    <row r="2619">
      <c r="A2619" s="3">
        <f>IFERROR(__xludf.DUMMYFUNCTION("""COMPUTED_VALUE"""),42682.66666666667)</f>
        <v>42682.66667</v>
      </c>
      <c r="B2619" s="2">
        <f>IFERROR(__xludf.DUMMYFUNCTION("""COMPUTED_VALUE"""),488.62)</f>
        <v>488.62</v>
      </c>
    </row>
    <row r="2620">
      <c r="A2620" s="3">
        <f>IFERROR(__xludf.DUMMYFUNCTION("""COMPUTED_VALUE"""),42683.66666666667)</f>
        <v>42683.66667</v>
      </c>
      <c r="B2620" s="2">
        <f>IFERROR(__xludf.DUMMYFUNCTION("""COMPUTED_VALUE"""),497.6)</f>
        <v>497.6</v>
      </c>
    </row>
    <row r="2621">
      <c r="A2621" s="3">
        <f>IFERROR(__xludf.DUMMYFUNCTION("""COMPUTED_VALUE"""),42684.66666666667)</f>
        <v>42684.66667</v>
      </c>
      <c r="B2621" s="2">
        <f>IFERROR(__xludf.DUMMYFUNCTION("""COMPUTED_VALUE"""),493.53)</f>
        <v>493.53</v>
      </c>
    </row>
    <row r="2622">
      <c r="A2622" s="3">
        <f>IFERROR(__xludf.DUMMYFUNCTION("""COMPUTED_VALUE"""),42685.66666666667)</f>
        <v>42685.66667</v>
      </c>
      <c r="B2622" s="2">
        <f>IFERROR(__xludf.DUMMYFUNCTION("""COMPUTED_VALUE"""),501.31)</f>
        <v>501.31</v>
      </c>
    </row>
    <row r="2623">
      <c r="A2623" s="3">
        <f>IFERROR(__xludf.DUMMYFUNCTION("""COMPUTED_VALUE"""),42688.66666666667)</f>
        <v>42688.66667</v>
      </c>
      <c r="B2623" s="2">
        <f>IFERROR(__xludf.DUMMYFUNCTION("""COMPUTED_VALUE"""),504.55)</f>
        <v>504.55</v>
      </c>
    </row>
    <row r="2624">
      <c r="A2624" s="3">
        <f>IFERROR(__xludf.DUMMYFUNCTION("""COMPUTED_VALUE"""),42689.66666666667)</f>
        <v>42689.66667</v>
      </c>
      <c r="B2624" s="2">
        <f>IFERROR(__xludf.DUMMYFUNCTION("""COMPUTED_VALUE"""),509.74)</f>
        <v>509.74</v>
      </c>
    </row>
    <row r="2625">
      <c r="A2625" s="3">
        <f>IFERROR(__xludf.DUMMYFUNCTION("""COMPUTED_VALUE"""),42690.66666666667)</f>
        <v>42690.66667</v>
      </c>
      <c r="B2625" s="2">
        <f>IFERROR(__xludf.DUMMYFUNCTION("""COMPUTED_VALUE"""),511.25)</f>
        <v>511.25</v>
      </c>
    </row>
    <row r="2626">
      <c r="A2626" s="3">
        <f>IFERROR(__xludf.DUMMYFUNCTION("""COMPUTED_VALUE"""),42691.66666666667)</f>
        <v>42691.66667</v>
      </c>
      <c r="B2626" s="2">
        <f>IFERROR(__xludf.DUMMYFUNCTION("""COMPUTED_VALUE"""),510.34)</f>
        <v>510.34</v>
      </c>
    </row>
    <row r="2627">
      <c r="A2627" s="3">
        <f>IFERROR(__xludf.DUMMYFUNCTION("""COMPUTED_VALUE"""),42692.66666666667)</f>
        <v>42692.66667</v>
      </c>
      <c r="B2627" s="2">
        <f>IFERROR(__xludf.DUMMYFUNCTION("""COMPUTED_VALUE"""),513.13)</f>
        <v>513.13</v>
      </c>
    </row>
    <row r="2628">
      <c r="A2628" s="3">
        <f>IFERROR(__xludf.DUMMYFUNCTION("""COMPUTED_VALUE"""),42695.66666666667)</f>
        <v>42695.66667</v>
      </c>
      <c r="B2628" s="2">
        <f>IFERROR(__xludf.DUMMYFUNCTION("""COMPUTED_VALUE"""),515.78)</f>
        <v>515.78</v>
      </c>
    </row>
    <row r="2629">
      <c r="A2629" s="3">
        <f>IFERROR(__xludf.DUMMYFUNCTION("""COMPUTED_VALUE"""),42696.66666666667)</f>
        <v>42696.66667</v>
      </c>
      <c r="B2629" s="2">
        <f>IFERROR(__xludf.DUMMYFUNCTION("""COMPUTED_VALUE"""),517.18)</f>
        <v>517.18</v>
      </c>
    </row>
    <row r="2630">
      <c r="A2630" s="3">
        <f>IFERROR(__xludf.DUMMYFUNCTION("""COMPUTED_VALUE"""),42697.66666666667)</f>
        <v>42697.66667</v>
      </c>
      <c r="B2630" s="2">
        <f>IFERROR(__xludf.DUMMYFUNCTION("""COMPUTED_VALUE"""),519.4)</f>
        <v>519.4</v>
      </c>
    </row>
    <row r="2631">
      <c r="A2631" s="3">
        <f>IFERROR(__xludf.DUMMYFUNCTION("""COMPUTED_VALUE"""),42699.66666666667)</f>
        <v>42699.66667</v>
      </c>
      <c r="B2631" s="2">
        <f>IFERROR(__xludf.DUMMYFUNCTION("""COMPUTED_VALUE"""),522.31)</f>
        <v>522.31</v>
      </c>
    </row>
    <row r="2632">
      <c r="A2632" s="3">
        <f>IFERROR(__xludf.DUMMYFUNCTION("""COMPUTED_VALUE"""),42702.66666666667)</f>
        <v>42702.66667</v>
      </c>
      <c r="B2632" s="2">
        <f>IFERROR(__xludf.DUMMYFUNCTION("""COMPUTED_VALUE"""),519.34)</f>
        <v>519.34</v>
      </c>
    </row>
    <row r="2633">
      <c r="A2633" s="3">
        <f>IFERROR(__xludf.DUMMYFUNCTION("""COMPUTED_VALUE"""),42703.66666666667)</f>
        <v>42703.66667</v>
      </c>
      <c r="B2633" s="2">
        <f>IFERROR(__xludf.DUMMYFUNCTION("""COMPUTED_VALUE"""),518.99)</f>
        <v>518.99</v>
      </c>
    </row>
    <row r="2634">
      <c r="A2634" s="3">
        <f>IFERROR(__xludf.DUMMYFUNCTION("""COMPUTED_VALUE"""),42704.66666666667)</f>
        <v>42704.66667</v>
      </c>
      <c r="B2634" s="2">
        <f>IFERROR(__xludf.DUMMYFUNCTION("""COMPUTED_VALUE"""),512.14)</f>
        <v>512.14</v>
      </c>
    </row>
    <row r="2635">
      <c r="A2635" s="3">
        <f>IFERROR(__xludf.DUMMYFUNCTION("""COMPUTED_VALUE"""),42705.66666666667)</f>
        <v>42705.66667</v>
      </c>
      <c r="B2635" s="2">
        <f>IFERROR(__xludf.DUMMYFUNCTION("""COMPUTED_VALUE"""),504.35)</f>
        <v>504.35</v>
      </c>
    </row>
    <row r="2636">
      <c r="A2636" s="3">
        <f>IFERROR(__xludf.DUMMYFUNCTION("""COMPUTED_VALUE"""),42706.66666666667)</f>
        <v>42706.66667</v>
      </c>
      <c r="B2636" s="2">
        <f>IFERROR(__xludf.DUMMYFUNCTION("""COMPUTED_VALUE"""),504.33)</f>
        <v>504.33</v>
      </c>
    </row>
    <row r="2637">
      <c r="A2637" s="3">
        <f>IFERROR(__xludf.DUMMYFUNCTION("""COMPUTED_VALUE"""),42709.66666666667)</f>
        <v>42709.66667</v>
      </c>
      <c r="B2637" s="2">
        <f>IFERROR(__xludf.DUMMYFUNCTION("""COMPUTED_VALUE"""),513.23)</f>
        <v>513.23</v>
      </c>
    </row>
    <row r="2638">
      <c r="A2638" s="3">
        <f>IFERROR(__xludf.DUMMYFUNCTION("""COMPUTED_VALUE"""),42710.66666666667)</f>
        <v>42710.66667</v>
      </c>
      <c r="B2638" s="2">
        <f>IFERROR(__xludf.DUMMYFUNCTION("""COMPUTED_VALUE"""),516.56)</f>
        <v>516.56</v>
      </c>
    </row>
    <row r="2639">
      <c r="A2639" s="3">
        <f>IFERROR(__xludf.DUMMYFUNCTION("""COMPUTED_VALUE"""),42711.66666666667)</f>
        <v>42711.66667</v>
      </c>
      <c r="B2639" s="2">
        <f>IFERROR(__xludf.DUMMYFUNCTION("""COMPUTED_VALUE"""),526.77)</f>
        <v>526.77</v>
      </c>
    </row>
    <row r="2640">
      <c r="A2640" s="3">
        <f>IFERROR(__xludf.DUMMYFUNCTION("""COMPUTED_VALUE"""),42712.66666666667)</f>
        <v>42712.66667</v>
      </c>
      <c r="B2640" s="2">
        <f>IFERROR(__xludf.DUMMYFUNCTION("""COMPUTED_VALUE"""),535.42)</f>
        <v>535.42</v>
      </c>
    </row>
    <row r="2641">
      <c r="A2641" s="3">
        <f>IFERROR(__xludf.DUMMYFUNCTION("""COMPUTED_VALUE"""),42713.66666666667)</f>
        <v>42713.66667</v>
      </c>
      <c r="B2641" s="2">
        <f>IFERROR(__xludf.DUMMYFUNCTION("""COMPUTED_VALUE"""),531.61)</f>
        <v>531.61</v>
      </c>
    </row>
    <row r="2642">
      <c r="A2642" s="3">
        <f>IFERROR(__xludf.DUMMYFUNCTION("""COMPUTED_VALUE"""),42716.66666666667)</f>
        <v>42716.66667</v>
      </c>
      <c r="B2642" s="2">
        <f>IFERROR(__xludf.DUMMYFUNCTION("""COMPUTED_VALUE"""),526.14)</f>
        <v>526.14</v>
      </c>
    </row>
    <row r="2643">
      <c r="A2643" s="3">
        <f>IFERROR(__xludf.DUMMYFUNCTION("""COMPUTED_VALUE"""),42717.66666666667)</f>
        <v>42717.66667</v>
      </c>
      <c r="B2643" s="2">
        <f>IFERROR(__xludf.DUMMYFUNCTION("""COMPUTED_VALUE"""),529.63)</f>
        <v>529.63</v>
      </c>
    </row>
    <row r="2644">
      <c r="A2644" s="3">
        <f>IFERROR(__xludf.DUMMYFUNCTION("""COMPUTED_VALUE"""),42718.66666666667)</f>
        <v>42718.66667</v>
      </c>
      <c r="B2644" s="2">
        <f>IFERROR(__xludf.DUMMYFUNCTION("""COMPUTED_VALUE"""),526.55)</f>
        <v>526.55</v>
      </c>
    </row>
    <row r="2645">
      <c r="A2645" s="3">
        <f>IFERROR(__xludf.DUMMYFUNCTION("""COMPUTED_VALUE"""),42719.66666666667)</f>
        <v>42719.66667</v>
      </c>
      <c r="B2645" s="2">
        <f>IFERROR(__xludf.DUMMYFUNCTION("""COMPUTED_VALUE"""),532.8)</f>
        <v>532.8</v>
      </c>
    </row>
    <row r="2646">
      <c r="A2646" s="3">
        <f>IFERROR(__xludf.DUMMYFUNCTION("""COMPUTED_VALUE"""),42720.66666666667)</f>
        <v>42720.66667</v>
      </c>
      <c r="B2646" s="2">
        <f>IFERROR(__xludf.DUMMYFUNCTION("""COMPUTED_VALUE"""),529.84)</f>
        <v>529.84</v>
      </c>
    </row>
    <row r="2647">
      <c r="A2647" s="3">
        <f>IFERROR(__xludf.DUMMYFUNCTION("""COMPUTED_VALUE"""),42723.66666666667)</f>
        <v>42723.66667</v>
      </c>
      <c r="B2647" s="2">
        <f>IFERROR(__xludf.DUMMYFUNCTION("""COMPUTED_VALUE"""),535.46)</f>
        <v>535.46</v>
      </c>
    </row>
    <row r="2648">
      <c r="A2648" s="3">
        <f>IFERROR(__xludf.DUMMYFUNCTION("""COMPUTED_VALUE"""),42724.66666666667)</f>
        <v>42724.66667</v>
      </c>
      <c r="B2648" s="2">
        <f>IFERROR(__xludf.DUMMYFUNCTION("""COMPUTED_VALUE"""),535.66)</f>
        <v>535.66</v>
      </c>
    </row>
    <row r="2649">
      <c r="A2649" s="3">
        <f>IFERROR(__xludf.DUMMYFUNCTION("""COMPUTED_VALUE"""),42725.66666666667)</f>
        <v>42725.66667</v>
      </c>
      <c r="B2649" s="2">
        <f>IFERROR(__xludf.DUMMYFUNCTION("""COMPUTED_VALUE"""),533.7)</f>
        <v>533.7</v>
      </c>
    </row>
    <row r="2650">
      <c r="A2650" s="3">
        <f>IFERROR(__xludf.DUMMYFUNCTION("""COMPUTED_VALUE"""),42726.66666666667)</f>
        <v>42726.66667</v>
      </c>
      <c r="B2650" s="2">
        <f>IFERROR(__xludf.DUMMYFUNCTION("""COMPUTED_VALUE"""),531.26)</f>
        <v>531.26</v>
      </c>
    </row>
    <row r="2651">
      <c r="A2651" s="3">
        <f>IFERROR(__xludf.DUMMYFUNCTION("""COMPUTED_VALUE"""),42727.66666666667)</f>
        <v>42727.66667</v>
      </c>
      <c r="B2651" s="2">
        <f>IFERROR(__xludf.DUMMYFUNCTION("""COMPUTED_VALUE"""),533.88)</f>
        <v>533.88</v>
      </c>
    </row>
    <row r="2652">
      <c r="A2652" s="3">
        <f>IFERROR(__xludf.DUMMYFUNCTION("""COMPUTED_VALUE"""),42731.66666666667)</f>
        <v>42731.66667</v>
      </c>
      <c r="B2652" s="2">
        <f>IFERROR(__xludf.DUMMYFUNCTION("""COMPUTED_VALUE"""),536.62)</f>
        <v>536.62</v>
      </c>
    </row>
    <row r="2653">
      <c r="A2653" s="3">
        <f>IFERROR(__xludf.DUMMYFUNCTION("""COMPUTED_VALUE"""),42732.66666666667)</f>
        <v>42732.66667</v>
      </c>
      <c r="B2653" s="2">
        <f>IFERROR(__xludf.DUMMYFUNCTION("""COMPUTED_VALUE"""),529.81)</f>
        <v>529.81</v>
      </c>
    </row>
    <row r="2654">
      <c r="A2654" s="3">
        <f>IFERROR(__xludf.DUMMYFUNCTION("""COMPUTED_VALUE"""),42733.66666666667)</f>
        <v>42733.66667</v>
      </c>
      <c r="B2654" s="2">
        <f>IFERROR(__xludf.DUMMYFUNCTION("""COMPUTED_VALUE"""),530.99)</f>
        <v>530.99</v>
      </c>
    </row>
    <row r="2655">
      <c r="A2655" s="3">
        <f>IFERROR(__xludf.DUMMYFUNCTION("""COMPUTED_VALUE"""),42734.66666666667)</f>
        <v>42734.66667</v>
      </c>
      <c r="B2655" s="2">
        <f>IFERROR(__xludf.DUMMYFUNCTION("""COMPUTED_VALUE"""),526.25)</f>
        <v>526.25</v>
      </c>
    </row>
    <row r="2656">
      <c r="A2656" s="3">
        <f>IFERROR(__xludf.DUMMYFUNCTION("""COMPUTED_VALUE"""),42738.66666666667)</f>
        <v>42738.66667</v>
      </c>
      <c r="B2656" s="2">
        <f>IFERROR(__xludf.DUMMYFUNCTION("""COMPUTED_VALUE"""),534.04)</f>
        <v>534.04</v>
      </c>
    </row>
    <row r="2657">
      <c r="A2657" s="3">
        <f>IFERROR(__xludf.DUMMYFUNCTION("""COMPUTED_VALUE"""),42739.66666666667)</f>
        <v>42739.66667</v>
      </c>
      <c r="B2657" s="2">
        <f>IFERROR(__xludf.DUMMYFUNCTION("""COMPUTED_VALUE"""),540.74)</f>
        <v>540.74</v>
      </c>
    </row>
    <row r="2658">
      <c r="A2658" s="3">
        <f>IFERROR(__xludf.DUMMYFUNCTION("""COMPUTED_VALUE"""),42740.66666666667)</f>
        <v>42740.66667</v>
      </c>
      <c r="B2658" s="2">
        <f>IFERROR(__xludf.DUMMYFUNCTION("""COMPUTED_VALUE"""),537.5)</f>
        <v>537.5</v>
      </c>
    </row>
    <row r="2659">
      <c r="A2659" s="3">
        <f>IFERROR(__xludf.DUMMYFUNCTION("""COMPUTED_VALUE"""),42741.66666666667)</f>
        <v>42741.66667</v>
      </c>
      <c r="B2659" s="2">
        <f>IFERROR(__xludf.DUMMYFUNCTION("""COMPUTED_VALUE"""),533.59)</f>
        <v>533.59</v>
      </c>
    </row>
    <row r="2660">
      <c r="A2660" s="3">
        <f>IFERROR(__xludf.DUMMYFUNCTION("""COMPUTED_VALUE"""),42744.66666666667)</f>
        <v>42744.66667</v>
      </c>
      <c r="B2660" s="2">
        <f>IFERROR(__xludf.DUMMYFUNCTION("""COMPUTED_VALUE"""),530.0)</f>
        <v>530</v>
      </c>
    </row>
    <row r="2661">
      <c r="A2661" s="3">
        <f>IFERROR(__xludf.DUMMYFUNCTION("""COMPUTED_VALUE"""),42745.66666666667)</f>
        <v>42745.66667</v>
      </c>
      <c r="B2661" s="2">
        <f>IFERROR(__xludf.DUMMYFUNCTION("""COMPUTED_VALUE"""),533.56)</f>
        <v>533.56</v>
      </c>
    </row>
    <row r="2662">
      <c r="A2662" s="3">
        <f>IFERROR(__xludf.DUMMYFUNCTION("""COMPUTED_VALUE"""),42746.66666666667)</f>
        <v>42746.66667</v>
      </c>
      <c r="B2662" s="2">
        <f>IFERROR(__xludf.DUMMYFUNCTION("""COMPUTED_VALUE"""),532.97)</f>
        <v>532.97</v>
      </c>
    </row>
    <row r="2663">
      <c r="A2663" s="3">
        <f>IFERROR(__xludf.DUMMYFUNCTION("""COMPUTED_VALUE"""),42747.66666666667)</f>
        <v>42747.66667</v>
      </c>
      <c r="B2663" s="2">
        <f>IFERROR(__xludf.DUMMYFUNCTION("""COMPUTED_VALUE"""),530.93)</f>
        <v>530.93</v>
      </c>
    </row>
    <row r="2664">
      <c r="A2664" s="3">
        <f>IFERROR(__xludf.DUMMYFUNCTION("""COMPUTED_VALUE"""),42748.66666666667)</f>
        <v>42748.66667</v>
      </c>
      <c r="B2664" s="2">
        <f>IFERROR(__xludf.DUMMYFUNCTION("""COMPUTED_VALUE"""),534.39)</f>
        <v>534.39</v>
      </c>
    </row>
    <row r="2665">
      <c r="A2665" s="3">
        <f>IFERROR(__xludf.DUMMYFUNCTION("""COMPUTED_VALUE"""),42752.66666666667)</f>
        <v>42752.66667</v>
      </c>
      <c r="B2665" s="2">
        <f>IFERROR(__xludf.DUMMYFUNCTION("""COMPUTED_VALUE"""),527.57)</f>
        <v>527.57</v>
      </c>
    </row>
    <row r="2666">
      <c r="A2666" s="3">
        <f>IFERROR(__xludf.DUMMYFUNCTION("""COMPUTED_VALUE"""),42753.66666666667)</f>
        <v>42753.66667</v>
      </c>
      <c r="B2666" s="2">
        <f>IFERROR(__xludf.DUMMYFUNCTION("""COMPUTED_VALUE"""),527.31)</f>
        <v>527.31</v>
      </c>
    </row>
    <row r="2667">
      <c r="A2667" s="3">
        <f>IFERROR(__xludf.DUMMYFUNCTION("""COMPUTED_VALUE"""),42754.66666666667)</f>
        <v>42754.66667</v>
      </c>
      <c r="B2667" s="2">
        <f>IFERROR(__xludf.DUMMYFUNCTION("""COMPUTED_VALUE"""),530.22)</f>
        <v>530.22</v>
      </c>
    </row>
    <row r="2668">
      <c r="A2668" s="3">
        <f>IFERROR(__xludf.DUMMYFUNCTION("""COMPUTED_VALUE"""),42755.66666666667)</f>
        <v>42755.66667</v>
      </c>
      <c r="B2668" s="2">
        <f>IFERROR(__xludf.DUMMYFUNCTION("""COMPUTED_VALUE"""),530.05)</f>
        <v>530.05</v>
      </c>
    </row>
    <row r="2669">
      <c r="A2669" s="3">
        <f>IFERROR(__xludf.DUMMYFUNCTION("""COMPUTED_VALUE"""),42758.66666666667)</f>
        <v>42758.66667</v>
      </c>
      <c r="B2669" s="2">
        <f>IFERROR(__xludf.DUMMYFUNCTION("""COMPUTED_VALUE"""),530.85)</f>
        <v>530.85</v>
      </c>
    </row>
    <row r="2670">
      <c r="A2670" s="3">
        <f>IFERROR(__xludf.DUMMYFUNCTION("""COMPUTED_VALUE"""),42759.66666666667)</f>
        <v>42759.66667</v>
      </c>
      <c r="B2670" s="2">
        <f>IFERROR(__xludf.DUMMYFUNCTION("""COMPUTED_VALUE"""),537.9)</f>
        <v>537.9</v>
      </c>
    </row>
    <row r="2671">
      <c r="A2671" s="3">
        <f>IFERROR(__xludf.DUMMYFUNCTION("""COMPUTED_VALUE"""),42760.66666666667)</f>
        <v>42760.66667</v>
      </c>
      <c r="B2671" s="2">
        <f>IFERROR(__xludf.DUMMYFUNCTION("""COMPUTED_VALUE"""),540.77)</f>
        <v>540.77</v>
      </c>
    </row>
    <row r="2672">
      <c r="A2672" s="3">
        <f>IFERROR(__xludf.DUMMYFUNCTION("""COMPUTED_VALUE"""),42761.66666666667)</f>
        <v>42761.66667</v>
      </c>
      <c r="B2672" s="2">
        <f>IFERROR(__xludf.DUMMYFUNCTION("""COMPUTED_VALUE"""),539.75)</f>
        <v>539.75</v>
      </c>
    </row>
    <row r="2673">
      <c r="A2673" s="3">
        <f>IFERROR(__xludf.DUMMYFUNCTION("""COMPUTED_VALUE"""),42762.66666666667)</f>
        <v>42762.66667</v>
      </c>
      <c r="B2673" s="2">
        <f>IFERROR(__xludf.DUMMYFUNCTION("""COMPUTED_VALUE"""),539.88)</f>
        <v>539.88</v>
      </c>
    </row>
    <row r="2674">
      <c r="A2674" s="3">
        <f>IFERROR(__xludf.DUMMYFUNCTION("""COMPUTED_VALUE"""),42765.66666666667)</f>
        <v>42765.66667</v>
      </c>
      <c r="B2674" s="2">
        <f>IFERROR(__xludf.DUMMYFUNCTION("""COMPUTED_VALUE"""),534.9)</f>
        <v>534.9</v>
      </c>
    </row>
    <row r="2675">
      <c r="A2675" s="3">
        <f>IFERROR(__xludf.DUMMYFUNCTION("""COMPUTED_VALUE"""),42766.66666666667)</f>
        <v>42766.66667</v>
      </c>
      <c r="B2675" s="2">
        <f>IFERROR(__xludf.DUMMYFUNCTION("""COMPUTED_VALUE"""),538.5)</f>
        <v>538.5</v>
      </c>
    </row>
    <row r="2676">
      <c r="A2676" s="3">
        <f>IFERROR(__xludf.DUMMYFUNCTION("""COMPUTED_VALUE"""),42767.66666666667)</f>
        <v>42767.66667</v>
      </c>
      <c r="B2676" s="2">
        <f>IFERROR(__xludf.DUMMYFUNCTION("""COMPUTED_VALUE"""),534.13)</f>
        <v>534.13</v>
      </c>
    </row>
    <row r="2677">
      <c r="A2677" s="3">
        <f>IFERROR(__xludf.DUMMYFUNCTION("""COMPUTED_VALUE"""),42768.66666666667)</f>
        <v>42768.66667</v>
      </c>
      <c r="B2677" s="2">
        <f>IFERROR(__xludf.DUMMYFUNCTION("""COMPUTED_VALUE"""),533.95)</f>
        <v>533.95</v>
      </c>
    </row>
    <row r="2678">
      <c r="A2678" s="3">
        <f>IFERROR(__xludf.DUMMYFUNCTION("""COMPUTED_VALUE"""),42769.66666666667)</f>
        <v>42769.66667</v>
      </c>
      <c r="B2678" s="2">
        <f>IFERROR(__xludf.DUMMYFUNCTION("""COMPUTED_VALUE"""),539.05)</f>
        <v>539.05</v>
      </c>
    </row>
    <row r="2679">
      <c r="A2679" s="3">
        <f>IFERROR(__xludf.DUMMYFUNCTION("""COMPUTED_VALUE"""),42772.66666666667)</f>
        <v>42772.66667</v>
      </c>
      <c r="B2679" s="2">
        <f>IFERROR(__xludf.DUMMYFUNCTION("""COMPUTED_VALUE"""),534.25)</f>
        <v>534.25</v>
      </c>
    </row>
    <row r="2680">
      <c r="A2680" s="3">
        <f>IFERROR(__xludf.DUMMYFUNCTION("""COMPUTED_VALUE"""),42773.66666666667)</f>
        <v>42773.66667</v>
      </c>
      <c r="B2680" s="2">
        <f>IFERROR(__xludf.DUMMYFUNCTION("""COMPUTED_VALUE"""),534.15)</f>
        <v>534.15</v>
      </c>
    </row>
    <row r="2681">
      <c r="A2681" s="3">
        <f>IFERROR(__xludf.DUMMYFUNCTION("""COMPUTED_VALUE"""),42774.66666666667)</f>
        <v>42774.66667</v>
      </c>
      <c r="B2681" s="2">
        <f>IFERROR(__xludf.DUMMYFUNCTION("""COMPUTED_VALUE"""),536.61)</f>
        <v>536.61</v>
      </c>
    </row>
    <row r="2682">
      <c r="A2682" s="3">
        <f>IFERROR(__xludf.DUMMYFUNCTION("""COMPUTED_VALUE"""),42775.66666666667)</f>
        <v>42775.66667</v>
      </c>
      <c r="B2682" s="2">
        <f>IFERROR(__xludf.DUMMYFUNCTION("""COMPUTED_VALUE"""),541.9)</f>
        <v>541.9</v>
      </c>
    </row>
    <row r="2683">
      <c r="A2683" s="3">
        <f>IFERROR(__xludf.DUMMYFUNCTION("""COMPUTED_VALUE"""),42776.66666666667)</f>
        <v>42776.66667</v>
      </c>
      <c r="B2683" s="2">
        <f>IFERROR(__xludf.DUMMYFUNCTION("""COMPUTED_VALUE"""),547.23)</f>
        <v>547.23</v>
      </c>
    </row>
    <row r="2684">
      <c r="A2684" s="3">
        <f>IFERROR(__xludf.DUMMYFUNCTION("""COMPUTED_VALUE"""),42779.66666666667)</f>
        <v>42779.66667</v>
      </c>
      <c r="B2684" s="2">
        <f>IFERROR(__xludf.DUMMYFUNCTION("""COMPUTED_VALUE"""),550.65)</f>
        <v>550.65</v>
      </c>
    </row>
    <row r="2685">
      <c r="A2685" s="3">
        <f>IFERROR(__xludf.DUMMYFUNCTION("""COMPUTED_VALUE"""),42780.66666666667)</f>
        <v>42780.66667</v>
      </c>
      <c r="B2685" s="2">
        <f>IFERROR(__xludf.DUMMYFUNCTION("""COMPUTED_VALUE"""),554.36)</f>
        <v>554.36</v>
      </c>
    </row>
    <row r="2686">
      <c r="A2686" s="3">
        <f>IFERROR(__xludf.DUMMYFUNCTION("""COMPUTED_VALUE"""),42781.66666666667)</f>
        <v>42781.66667</v>
      </c>
      <c r="B2686" s="2">
        <f>IFERROR(__xludf.DUMMYFUNCTION("""COMPUTED_VALUE"""),552.23)</f>
        <v>552.23</v>
      </c>
    </row>
    <row r="2687">
      <c r="A2687" s="3">
        <f>IFERROR(__xludf.DUMMYFUNCTION("""COMPUTED_VALUE"""),42782.66666666667)</f>
        <v>42782.66667</v>
      </c>
      <c r="B2687" s="2">
        <f>IFERROR(__xludf.DUMMYFUNCTION("""COMPUTED_VALUE"""),552.1)</f>
        <v>552.1</v>
      </c>
    </row>
    <row r="2688">
      <c r="A2688" s="3">
        <f>IFERROR(__xludf.DUMMYFUNCTION("""COMPUTED_VALUE"""),42783.66666666667)</f>
        <v>42783.66667</v>
      </c>
      <c r="B2688" s="2">
        <f>IFERROR(__xludf.DUMMYFUNCTION("""COMPUTED_VALUE"""),557.4)</f>
        <v>557.4</v>
      </c>
    </row>
    <row r="2689">
      <c r="A2689" s="3">
        <f>IFERROR(__xludf.DUMMYFUNCTION("""COMPUTED_VALUE"""),42787.66666666667)</f>
        <v>42787.66667</v>
      </c>
      <c r="B2689" s="2">
        <f>IFERROR(__xludf.DUMMYFUNCTION("""COMPUTED_VALUE"""),562.64)</f>
        <v>562.64</v>
      </c>
    </row>
    <row r="2690">
      <c r="A2690" s="3">
        <f>IFERROR(__xludf.DUMMYFUNCTION("""COMPUTED_VALUE"""),42788.66666666667)</f>
        <v>42788.66667</v>
      </c>
      <c r="B2690" s="2">
        <f>IFERROR(__xludf.DUMMYFUNCTION("""COMPUTED_VALUE"""),559.31)</f>
        <v>559.31</v>
      </c>
    </row>
    <row r="2691">
      <c r="A2691" s="3">
        <f>IFERROR(__xludf.DUMMYFUNCTION("""COMPUTED_VALUE"""),42789.66666666667)</f>
        <v>42789.66667</v>
      </c>
      <c r="B2691" s="2">
        <f>IFERROR(__xludf.DUMMYFUNCTION("""COMPUTED_VALUE"""),549.3)</f>
        <v>549.3</v>
      </c>
    </row>
    <row r="2692">
      <c r="A2692" s="3">
        <f>IFERROR(__xludf.DUMMYFUNCTION("""COMPUTED_VALUE"""),42790.66666666667)</f>
        <v>42790.66667</v>
      </c>
      <c r="B2692" s="2">
        <f>IFERROR(__xludf.DUMMYFUNCTION("""COMPUTED_VALUE"""),547.65)</f>
        <v>547.65</v>
      </c>
    </row>
    <row r="2693">
      <c r="A2693" s="3">
        <f>IFERROR(__xludf.DUMMYFUNCTION("""COMPUTED_VALUE"""),42793.66666666667)</f>
        <v>42793.66667</v>
      </c>
      <c r="B2693" s="2">
        <f>IFERROR(__xludf.DUMMYFUNCTION("""COMPUTED_VALUE"""),548.19)</f>
        <v>548.19</v>
      </c>
    </row>
    <row r="2694">
      <c r="A2694" s="3">
        <f>IFERROR(__xludf.DUMMYFUNCTION("""COMPUTED_VALUE"""),42794.66666666667)</f>
        <v>42794.66667</v>
      </c>
      <c r="B2694" s="2">
        <f>IFERROR(__xludf.DUMMYFUNCTION("""COMPUTED_VALUE"""),538.9)</f>
        <v>538.9</v>
      </c>
    </row>
    <row r="2695">
      <c r="A2695" s="3">
        <f>IFERROR(__xludf.DUMMYFUNCTION("""COMPUTED_VALUE"""),42795.66666666667)</f>
        <v>42795.66667</v>
      </c>
      <c r="B2695" s="2">
        <f>IFERROR(__xludf.DUMMYFUNCTION("""COMPUTED_VALUE"""),541.0)</f>
        <v>541</v>
      </c>
    </row>
    <row r="2696">
      <c r="A2696" s="3">
        <f>IFERROR(__xludf.DUMMYFUNCTION("""COMPUTED_VALUE"""),42796.66666666667)</f>
        <v>42796.66667</v>
      </c>
      <c r="B2696" s="2">
        <f>IFERROR(__xludf.DUMMYFUNCTION("""COMPUTED_VALUE"""),534.45)</f>
        <v>534.45</v>
      </c>
    </row>
    <row r="2697">
      <c r="A2697" s="3">
        <f>IFERROR(__xludf.DUMMYFUNCTION("""COMPUTED_VALUE"""),42797.66666666667)</f>
        <v>42797.66667</v>
      </c>
      <c r="B2697" s="2">
        <f>IFERROR(__xludf.DUMMYFUNCTION("""COMPUTED_VALUE"""),535.89)</f>
        <v>535.89</v>
      </c>
    </row>
    <row r="2698">
      <c r="A2698" s="3">
        <f>IFERROR(__xludf.DUMMYFUNCTION("""COMPUTED_VALUE"""),42800.66666666667)</f>
        <v>42800.66667</v>
      </c>
      <c r="B2698" s="2">
        <f>IFERROR(__xludf.DUMMYFUNCTION("""COMPUTED_VALUE"""),532.6)</f>
        <v>532.6</v>
      </c>
    </row>
    <row r="2699">
      <c r="A2699" s="3">
        <f>IFERROR(__xludf.DUMMYFUNCTION("""COMPUTED_VALUE"""),42801.66666666667)</f>
        <v>42801.66667</v>
      </c>
      <c r="B2699" s="2">
        <f>IFERROR(__xludf.DUMMYFUNCTION("""COMPUTED_VALUE"""),527.62)</f>
        <v>527.62</v>
      </c>
    </row>
    <row r="2700">
      <c r="A2700" s="3">
        <f>IFERROR(__xludf.DUMMYFUNCTION("""COMPUTED_VALUE"""),42802.66666666667)</f>
        <v>42802.66667</v>
      </c>
      <c r="B2700" s="2">
        <f>IFERROR(__xludf.DUMMYFUNCTION("""COMPUTED_VALUE"""),524.41)</f>
        <v>524.41</v>
      </c>
    </row>
    <row r="2701">
      <c r="A2701" s="3">
        <f>IFERROR(__xludf.DUMMYFUNCTION("""COMPUTED_VALUE"""),42803.66666666667)</f>
        <v>42803.66667</v>
      </c>
      <c r="B2701" s="2">
        <f>IFERROR(__xludf.DUMMYFUNCTION("""COMPUTED_VALUE"""),527.54)</f>
        <v>527.54</v>
      </c>
    </row>
    <row r="2702">
      <c r="A2702" s="3">
        <f>IFERROR(__xludf.DUMMYFUNCTION("""COMPUTED_VALUE"""),42804.66666666667)</f>
        <v>42804.66667</v>
      </c>
      <c r="B2702" s="2">
        <f>IFERROR(__xludf.DUMMYFUNCTION("""COMPUTED_VALUE"""),526.47)</f>
        <v>526.47</v>
      </c>
    </row>
    <row r="2703">
      <c r="A2703" s="3">
        <f>IFERROR(__xludf.DUMMYFUNCTION("""COMPUTED_VALUE"""),42807.66666666667)</f>
        <v>42807.66667</v>
      </c>
      <c r="B2703" s="2">
        <f>IFERROR(__xludf.DUMMYFUNCTION("""COMPUTED_VALUE"""),526.75)</f>
        <v>526.75</v>
      </c>
    </row>
    <row r="2704">
      <c r="A2704" s="3">
        <f>IFERROR(__xludf.DUMMYFUNCTION("""COMPUTED_VALUE"""),42808.66666666667)</f>
        <v>42808.66667</v>
      </c>
      <c r="B2704" s="2">
        <f>IFERROR(__xludf.DUMMYFUNCTION("""COMPUTED_VALUE"""),523.31)</f>
        <v>523.31</v>
      </c>
    </row>
    <row r="2705">
      <c r="A2705" s="3">
        <f>IFERROR(__xludf.DUMMYFUNCTION("""COMPUTED_VALUE"""),42809.66666666667)</f>
        <v>42809.66667</v>
      </c>
      <c r="B2705" s="2">
        <f>IFERROR(__xludf.DUMMYFUNCTION("""COMPUTED_VALUE"""),532.0)</f>
        <v>532</v>
      </c>
    </row>
    <row r="2706">
      <c r="A2706" s="3">
        <f>IFERROR(__xludf.DUMMYFUNCTION("""COMPUTED_VALUE"""),42810.66666666667)</f>
        <v>42810.66667</v>
      </c>
      <c r="B2706" s="2">
        <f>IFERROR(__xludf.DUMMYFUNCTION("""COMPUTED_VALUE"""),537.13)</f>
        <v>537.13</v>
      </c>
    </row>
    <row r="2707">
      <c r="A2707" s="3">
        <f>IFERROR(__xludf.DUMMYFUNCTION("""COMPUTED_VALUE"""),42811.66666666667)</f>
        <v>42811.66667</v>
      </c>
      <c r="B2707" s="2">
        <f>IFERROR(__xludf.DUMMYFUNCTION("""COMPUTED_VALUE"""),539.63)</f>
        <v>539.63</v>
      </c>
    </row>
    <row r="2708">
      <c r="A2708" s="3">
        <f>IFERROR(__xludf.DUMMYFUNCTION("""COMPUTED_VALUE"""),42814.66666666667)</f>
        <v>42814.66667</v>
      </c>
      <c r="B2708" s="2">
        <f>IFERROR(__xludf.DUMMYFUNCTION("""COMPUTED_VALUE"""),540.49)</f>
        <v>540.49</v>
      </c>
    </row>
    <row r="2709">
      <c r="A2709" s="3">
        <f>IFERROR(__xludf.DUMMYFUNCTION("""COMPUTED_VALUE"""),42815.66666666667)</f>
        <v>42815.66667</v>
      </c>
      <c r="B2709" s="2">
        <f>IFERROR(__xludf.DUMMYFUNCTION("""COMPUTED_VALUE"""),532.28)</f>
        <v>532.28</v>
      </c>
    </row>
    <row r="2710">
      <c r="A2710" s="3">
        <f>IFERROR(__xludf.DUMMYFUNCTION("""COMPUTED_VALUE"""),42816.66666666667)</f>
        <v>42816.66667</v>
      </c>
      <c r="B2710" s="2">
        <f>IFERROR(__xludf.DUMMYFUNCTION("""COMPUTED_VALUE"""),532.99)</f>
        <v>532.99</v>
      </c>
    </row>
    <row r="2711">
      <c r="A2711" s="3">
        <f>IFERROR(__xludf.DUMMYFUNCTION("""COMPUTED_VALUE"""),42817.66666666667)</f>
        <v>42817.66667</v>
      </c>
      <c r="B2711" s="2">
        <f>IFERROR(__xludf.DUMMYFUNCTION("""COMPUTED_VALUE"""),532.31)</f>
        <v>532.31</v>
      </c>
    </row>
    <row r="2712">
      <c r="A2712" s="3">
        <f>IFERROR(__xludf.DUMMYFUNCTION("""COMPUTED_VALUE"""),42818.66666666667)</f>
        <v>42818.66667</v>
      </c>
      <c r="B2712" s="2">
        <f>IFERROR(__xludf.DUMMYFUNCTION("""COMPUTED_VALUE"""),535.92)</f>
        <v>535.92</v>
      </c>
    </row>
    <row r="2713">
      <c r="A2713" s="3">
        <f>IFERROR(__xludf.DUMMYFUNCTION("""COMPUTED_VALUE"""),42821.66666666667)</f>
        <v>42821.66667</v>
      </c>
      <c r="B2713" s="2">
        <f>IFERROR(__xludf.DUMMYFUNCTION("""COMPUTED_VALUE"""),535.3)</f>
        <v>535.3</v>
      </c>
    </row>
    <row r="2714">
      <c r="A2714" s="3">
        <f>IFERROR(__xludf.DUMMYFUNCTION("""COMPUTED_VALUE"""),42822.66666666667)</f>
        <v>42822.66667</v>
      </c>
      <c r="B2714" s="2">
        <f>IFERROR(__xludf.DUMMYFUNCTION("""COMPUTED_VALUE"""),535.33)</f>
        <v>535.33</v>
      </c>
    </row>
    <row r="2715">
      <c r="A2715" s="3">
        <f>IFERROR(__xludf.DUMMYFUNCTION("""COMPUTED_VALUE"""),42823.66666666667)</f>
        <v>42823.66667</v>
      </c>
      <c r="B2715" s="2">
        <f>IFERROR(__xludf.DUMMYFUNCTION("""COMPUTED_VALUE"""),535.94)</f>
        <v>535.94</v>
      </c>
    </row>
    <row r="2716">
      <c r="A2716" s="3">
        <f>IFERROR(__xludf.DUMMYFUNCTION("""COMPUTED_VALUE"""),42824.66666666667)</f>
        <v>42824.66667</v>
      </c>
      <c r="B2716" s="2">
        <f>IFERROR(__xludf.DUMMYFUNCTION("""COMPUTED_VALUE"""),539.4)</f>
        <v>539.4</v>
      </c>
    </row>
    <row r="2717">
      <c r="A2717" s="3">
        <f>IFERROR(__xludf.DUMMYFUNCTION("""COMPUTED_VALUE"""),42825.66666666667)</f>
        <v>42825.66667</v>
      </c>
      <c r="B2717" s="2">
        <f>IFERROR(__xludf.DUMMYFUNCTION("""COMPUTED_VALUE"""),538.65)</f>
        <v>538.65</v>
      </c>
    </row>
    <row r="2718">
      <c r="A2718" s="3">
        <f>IFERROR(__xludf.DUMMYFUNCTION("""COMPUTED_VALUE"""),42828.66666666667)</f>
        <v>42828.66667</v>
      </c>
      <c r="B2718" s="2">
        <f>IFERROR(__xludf.DUMMYFUNCTION("""COMPUTED_VALUE"""),533.59)</f>
        <v>533.59</v>
      </c>
    </row>
    <row r="2719">
      <c r="A2719" s="3">
        <f>IFERROR(__xludf.DUMMYFUNCTION("""COMPUTED_VALUE"""),42829.66666666667)</f>
        <v>42829.66667</v>
      </c>
      <c r="B2719" s="2">
        <f>IFERROR(__xludf.DUMMYFUNCTION("""COMPUTED_VALUE"""),534.62)</f>
        <v>534.62</v>
      </c>
    </row>
    <row r="2720">
      <c r="A2720" s="3">
        <f>IFERROR(__xludf.DUMMYFUNCTION("""COMPUTED_VALUE"""),42830.66666666667)</f>
        <v>42830.66667</v>
      </c>
      <c r="B2720" s="2">
        <f>IFERROR(__xludf.DUMMYFUNCTION("""COMPUTED_VALUE"""),526.1)</f>
        <v>526.1</v>
      </c>
    </row>
    <row r="2721">
      <c r="A2721" s="3">
        <f>IFERROR(__xludf.DUMMYFUNCTION("""COMPUTED_VALUE"""),42831.66666666667)</f>
        <v>42831.66667</v>
      </c>
      <c r="B2721" s="2">
        <f>IFERROR(__xludf.DUMMYFUNCTION("""COMPUTED_VALUE"""),530.45)</f>
        <v>530.45</v>
      </c>
    </row>
    <row r="2722">
      <c r="A2722" s="3">
        <f>IFERROR(__xludf.DUMMYFUNCTION("""COMPUTED_VALUE"""),42832.66666666667)</f>
        <v>42832.66667</v>
      </c>
      <c r="B2722" s="2">
        <f>IFERROR(__xludf.DUMMYFUNCTION("""COMPUTED_VALUE"""),529.78)</f>
        <v>529.78</v>
      </c>
    </row>
    <row r="2723">
      <c r="A2723" s="3">
        <f>IFERROR(__xludf.DUMMYFUNCTION("""COMPUTED_VALUE"""),42835.66666666667)</f>
        <v>42835.66667</v>
      </c>
      <c r="B2723" s="2">
        <f>IFERROR(__xludf.DUMMYFUNCTION("""COMPUTED_VALUE"""),530.29)</f>
        <v>530.29</v>
      </c>
    </row>
    <row r="2724">
      <c r="A2724" s="3">
        <f>IFERROR(__xludf.DUMMYFUNCTION("""COMPUTED_VALUE"""),42836.66666666667)</f>
        <v>42836.66667</v>
      </c>
      <c r="B2724" s="2">
        <f>IFERROR(__xludf.DUMMYFUNCTION("""COMPUTED_VALUE"""),529.01)</f>
        <v>529.01</v>
      </c>
    </row>
    <row r="2725">
      <c r="A2725" s="3">
        <f>IFERROR(__xludf.DUMMYFUNCTION("""COMPUTED_VALUE"""),42837.66666666667)</f>
        <v>42837.66667</v>
      </c>
      <c r="B2725" s="2">
        <f>IFERROR(__xludf.DUMMYFUNCTION("""COMPUTED_VALUE"""),525.18)</f>
        <v>525.18</v>
      </c>
    </row>
    <row r="2726">
      <c r="A2726" s="3">
        <f>IFERROR(__xludf.DUMMYFUNCTION("""COMPUTED_VALUE"""),42838.66666666667)</f>
        <v>42838.66667</v>
      </c>
      <c r="B2726" s="2">
        <f>IFERROR(__xludf.DUMMYFUNCTION("""COMPUTED_VALUE"""),523.02)</f>
        <v>523.02</v>
      </c>
    </row>
    <row r="2727">
      <c r="A2727" s="3">
        <f>IFERROR(__xludf.DUMMYFUNCTION("""COMPUTED_VALUE"""),42842.66666666667)</f>
        <v>42842.66667</v>
      </c>
      <c r="B2727" s="2">
        <f>IFERROR(__xludf.DUMMYFUNCTION("""COMPUTED_VALUE"""),529.43)</f>
        <v>529.43</v>
      </c>
    </row>
    <row r="2728">
      <c r="A2728" s="3">
        <f>IFERROR(__xludf.DUMMYFUNCTION("""COMPUTED_VALUE"""),42843.66666666667)</f>
        <v>42843.66667</v>
      </c>
      <c r="B2728" s="2">
        <f>IFERROR(__xludf.DUMMYFUNCTION("""COMPUTED_VALUE"""),528.74)</f>
        <v>528.74</v>
      </c>
    </row>
    <row r="2729">
      <c r="A2729" s="3">
        <f>IFERROR(__xludf.DUMMYFUNCTION("""COMPUTED_VALUE"""),42844.66666666667)</f>
        <v>42844.66667</v>
      </c>
      <c r="B2729" s="2">
        <f>IFERROR(__xludf.DUMMYFUNCTION("""COMPUTED_VALUE"""),529.18)</f>
        <v>529.18</v>
      </c>
    </row>
    <row r="2730">
      <c r="A2730" s="3">
        <f>IFERROR(__xludf.DUMMYFUNCTION("""COMPUTED_VALUE"""),42845.66666666667)</f>
        <v>42845.66667</v>
      </c>
      <c r="B2730" s="2">
        <f>IFERROR(__xludf.DUMMYFUNCTION("""COMPUTED_VALUE"""),531.91)</f>
        <v>531.91</v>
      </c>
    </row>
    <row r="2731">
      <c r="A2731" s="3">
        <f>IFERROR(__xludf.DUMMYFUNCTION("""COMPUTED_VALUE"""),42846.66666666667)</f>
        <v>42846.66667</v>
      </c>
      <c r="B2731" s="2">
        <f>IFERROR(__xludf.DUMMYFUNCTION("""COMPUTED_VALUE"""),529.5)</f>
        <v>529.5</v>
      </c>
    </row>
    <row r="2732">
      <c r="A2732" s="3">
        <f>IFERROR(__xludf.DUMMYFUNCTION("""COMPUTED_VALUE"""),42849.66666666667)</f>
        <v>42849.66667</v>
      </c>
      <c r="B2732" s="2">
        <f>IFERROR(__xludf.DUMMYFUNCTION("""COMPUTED_VALUE"""),538.53)</f>
        <v>538.53</v>
      </c>
    </row>
    <row r="2733">
      <c r="A2733" s="3">
        <f>IFERROR(__xludf.DUMMYFUNCTION("""COMPUTED_VALUE"""),42850.66666666667)</f>
        <v>42850.66667</v>
      </c>
      <c r="B2733" s="2">
        <f>IFERROR(__xludf.DUMMYFUNCTION("""COMPUTED_VALUE"""),544.98)</f>
        <v>544.98</v>
      </c>
    </row>
    <row r="2734">
      <c r="A2734" s="3">
        <f>IFERROR(__xludf.DUMMYFUNCTION("""COMPUTED_VALUE"""),42851.66666666667)</f>
        <v>42851.66667</v>
      </c>
      <c r="B2734" s="2">
        <f>IFERROR(__xludf.DUMMYFUNCTION("""COMPUTED_VALUE"""),539.82)</f>
        <v>539.82</v>
      </c>
    </row>
    <row r="2735">
      <c r="A2735" s="3">
        <f>IFERROR(__xludf.DUMMYFUNCTION("""COMPUTED_VALUE"""),42852.66666666667)</f>
        <v>42852.66667</v>
      </c>
      <c r="B2735" s="2">
        <f>IFERROR(__xludf.DUMMYFUNCTION("""COMPUTED_VALUE"""),539.68)</f>
        <v>539.68</v>
      </c>
    </row>
    <row r="2736">
      <c r="A2736" s="3">
        <f>IFERROR(__xludf.DUMMYFUNCTION("""COMPUTED_VALUE"""),42853.66666666667)</f>
        <v>42853.66667</v>
      </c>
      <c r="B2736" s="2">
        <f>IFERROR(__xludf.DUMMYFUNCTION("""COMPUTED_VALUE"""),536.95)</f>
        <v>536.95</v>
      </c>
    </row>
    <row r="2737">
      <c r="A2737" s="3">
        <f>IFERROR(__xludf.DUMMYFUNCTION("""COMPUTED_VALUE"""),42856.66666666667)</f>
        <v>42856.66667</v>
      </c>
      <c r="B2737" s="2">
        <f>IFERROR(__xludf.DUMMYFUNCTION("""COMPUTED_VALUE"""),538.63)</f>
        <v>538.63</v>
      </c>
    </row>
    <row r="2738">
      <c r="A2738" s="3">
        <f>IFERROR(__xludf.DUMMYFUNCTION("""COMPUTED_VALUE"""),42857.66666666667)</f>
        <v>42857.66667</v>
      </c>
      <c r="B2738" s="2">
        <f>IFERROR(__xludf.DUMMYFUNCTION("""COMPUTED_VALUE"""),537.03)</f>
        <v>537.03</v>
      </c>
    </row>
    <row r="2739">
      <c r="A2739" s="3">
        <f>IFERROR(__xludf.DUMMYFUNCTION("""COMPUTED_VALUE"""),42858.66666666667)</f>
        <v>42858.66667</v>
      </c>
      <c r="B2739" s="2">
        <f>IFERROR(__xludf.DUMMYFUNCTION("""COMPUTED_VALUE"""),527.23)</f>
        <v>527.23</v>
      </c>
    </row>
    <row r="2740">
      <c r="A2740" s="3">
        <f>IFERROR(__xludf.DUMMYFUNCTION("""COMPUTED_VALUE"""),42859.66666666667)</f>
        <v>42859.66667</v>
      </c>
      <c r="B2740" s="2">
        <f>IFERROR(__xludf.DUMMYFUNCTION("""COMPUTED_VALUE"""),522.03)</f>
        <v>522.03</v>
      </c>
    </row>
    <row r="2741">
      <c r="A2741" s="3">
        <f>IFERROR(__xludf.DUMMYFUNCTION("""COMPUTED_VALUE"""),42860.66666666667)</f>
        <v>42860.66667</v>
      </c>
      <c r="B2741" s="2">
        <f>IFERROR(__xludf.DUMMYFUNCTION("""COMPUTED_VALUE"""),530.99)</f>
        <v>530.99</v>
      </c>
    </row>
    <row r="2742">
      <c r="A2742" s="3">
        <f>IFERROR(__xludf.DUMMYFUNCTION("""COMPUTED_VALUE"""),42863.66666666667)</f>
        <v>42863.66667</v>
      </c>
      <c r="B2742" s="2">
        <f>IFERROR(__xludf.DUMMYFUNCTION("""COMPUTED_VALUE"""),533.74)</f>
        <v>533.74</v>
      </c>
    </row>
    <row r="2743">
      <c r="A2743" s="3">
        <f>IFERROR(__xludf.DUMMYFUNCTION("""COMPUTED_VALUE"""),42864.66666666667)</f>
        <v>42864.66667</v>
      </c>
      <c r="B2743" s="2">
        <f>IFERROR(__xludf.DUMMYFUNCTION("""COMPUTED_VALUE"""),537.43)</f>
        <v>537.43</v>
      </c>
    </row>
    <row r="2744">
      <c r="A2744" s="3">
        <f>IFERROR(__xludf.DUMMYFUNCTION("""COMPUTED_VALUE"""),42865.66666666667)</f>
        <v>42865.66667</v>
      </c>
      <c r="B2744" s="2">
        <f>IFERROR(__xludf.DUMMYFUNCTION("""COMPUTED_VALUE"""),536.99)</f>
        <v>536.99</v>
      </c>
    </row>
    <row r="2745">
      <c r="A2745" s="3">
        <f>IFERROR(__xludf.DUMMYFUNCTION("""COMPUTED_VALUE"""),42866.66666666667)</f>
        <v>42866.66667</v>
      </c>
      <c r="B2745" s="2">
        <f>IFERROR(__xludf.DUMMYFUNCTION("""COMPUTED_VALUE"""),529.92)</f>
        <v>529.92</v>
      </c>
    </row>
    <row r="2746">
      <c r="A2746" s="3">
        <f>IFERROR(__xludf.DUMMYFUNCTION("""COMPUTED_VALUE"""),42867.66666666667)</f>
        <v>42867.66667</v>
      </c>
      <c r="B2746" s="2">
        <f>IFERROR(__xludf.DUMMYFUNCTION("""COMPUTED_VALUE"""),534.86)</f>
        <v>534.86</v>
      </c>
    </row>
    <row r="2747">
      <c r="A2747" s="3">
        <f>IFERROR(__xludf.DUMMYFUNCTION("""COMPUTED_VALUE"""),42870.66666666667)</f>
        <v>42870.66667</v>
      </c>
      <c r="B2747" s="2">
        <f>IFERROR(__xludf.DUMMYFUNCTION("""COMPUTED_VALUE"""),538.17)</f>
        <v>538.17</v>
      </c>
    </row>
    <row r="2748">
      <c r="A2748" s="3">
        <f>IFERROR(__xludf.DUMMYFUNCTION("""COMPUTED_VALUE"""),42871.66666666667)</f>
        <v>42871.66667</v>
      </c>
      <c r="B2748" s="2">
        <f>IFERROR(__xludf.DUMMYFUNCTION("""COMPUTED_VALUE"""),541.15)</f>
        <v>541.15</v>
      </c>
    </row>
    <row r="2749">
      <c r="A2749" s="3">
        <f>IFERROR(__xludf.DUMMYFUNCTION("""COMPUTED_VALUE"""),42872.66666666667)</f>
        <v>42872.66667</v>
      </c>
      <c r="B2749" s="2">
        <f>IFERROR(__xludf.DUMMYFUNCTION("""COMPUTED_VALUE"""),523.1)</f>
        <v>523.1</v>
      </c>
    </row>
    <row r="2750">
      <c r="A2750" s="3">
        <f>IFERROR(__xludf.DUMMYFUNCTION("""COMPUTED_VALUE"""),42873.66666666667)</f>
        <v>42873.66667</v>
      </c>
      <c r="B2750" s="2">
        <f>IFERROR(__xludf.DUMMYFUNCTION("""COMPUTED_VALUE"""),523.47)</f>
        <v>523.47</v>
      </c>
    </row>
    <row r="2751">
      <c r="A2751" s="3">
        <f>IFERROR(__xludf.DUMMYFUNCTION("""COMPUTED_VALUE"""),42874.66666666667)</f>
        <v>42874.66667</v>
      </c>
      <c r="B2751" s="2">
        <f>IFERROR(__xludf.DUMMYFUNCTION("""COMPUTED_VALUE"""),527.7)</f>
        <v>527.7</v>
      </c>
    </row>
    <row r="2752">
      <c r="A2752" s="3">
        <f>IFERROR(__xludf.DUMMYFUNCTION("""COMPUTED_VALUE"""),42877.66666666667)</f>
        <v>42877.66667</v>
      </c>
      <c r="B2752" s="2">
        <f>IFERROR(__xludf.DUMMYFUNCTION("""COMPUTED_VALUE"""),539.41)</f>
        <v>539.41</v>
      </c>
    </row>
    <row r="2753">
      <c r="A2753" s="3">
        <f>IFERROR(__xludf.DUMMYFUNCTION("""COMPUTED_VALUE"""),42878.66666666667)</f>
        <v>42878.66667</v>
      </c>
      <c r="B2753" s="2">
        <f>IFERROR(__xludf.DUMMYFUNCTION("""COMPUTED_VALUE"""),536.71)</f>
        <v>536.71</v>
      </c>
    </row>
    <row r="2754">
      <c r="A2754" s="3">
        <f>IFERROR(__xludf.DUMMYFUNCTION("""COMPUTED_VALUE"""),42879.66666666667)</f>
        <v>42879.66667</v>
      </c>
      <c r="B2754" s="2">
        <f>IFERROR(__xludf.DUMMYFUNCTION("""COMPUTED_VALUE"""),535.39)</f>
        <v>535.39</v>
      </c>
    </row>
    <row r="2755">
      <c r="A2755" s="3">
        <f>IFERROR(__xludf.DUMMYFUNCTION("""COMPUTED_VALUE"""),42880.66666666667)</f>
        <v>42880.66667</v>
      </c>
      <c r="B2755" s="2">
        <f>IFERROR(__xludf.DUMMYFUNCTION("""COMPUTED_VALUE"""),537.01)</f>
        <v>537.01</v>
      </c>
    </row>
    <row r="2756">
      <c r="A2756" s="3">
        <f>IFERROR(__xludf.DUMMYFUNCTION("""COMPUTED_VALUE"""),42881.66666666667)</f>
        <v>42881.66667</v>
      </c>
      <c r="B2756" s="2">
        <f>IFERROR(__xludf.DUMMYFUNCTION("""COMPUTED_VALUE"""),538.66)</f>
        <v>538.66</v>
      </c>
    </row>
    <row r="2757">
      <c r="A2757" s="3">
        <f>IFERROR(__xludf.DUMMYFUNCTION("""COMPUTED_VALUE"""),42885.66666666667)</f>
        <v>42885.66667</v>
      </c>
      <c r="B2757" s="2">
        <f>IFERROR(__xludf.DUMMYFUNCTION("""COMPUTED_VALUE"""),536.41)</f>
        <v>536.41</v>
      </c>
    </row>
    <row r="2758">
      <c r="A2758" s="3">
        <f>IFERROR(__xludf.DUMMYFUNCTION("""COMPUTED_VALUE"""),42886.66666666667)</f>
        <v>42886.66667</v>
      </c>
      <c r="B2758" s="2">
        <f>IFERROR(__xludf.DUMMYFUNCTION("""COMPUTED_VALUE"""),535.68)</f>
        <v>535.68</v>
      </c>
    </row>
    <row r="2759">
      <c r="A2759" s="3">
        <f>IFERROR(__xludf.DUMMYFUNCTION("""COMPUTED_VALUE"""),42887.66666666667)</f>
        <v>42887.66667</v>
      </c>
      <c r="B2759" s="2">
        <f>IFERROR(__xludf.DUMMYFUNCTION("""COMPUTED_VALUE"""),550.37)</f>
        <v>550.37</v>
      </c>
    </row>
    <row r="2760">
      <c r="A2760" s="3">
        <f>IFERROR(__xludf.DUMMYFUNCTION("""COMPUTED_VALUE"""),42888.66666666667)</f>
        <v>42888.66667</v>
      </c>
      <c r="B2760" s="2">
        <f>IFERROR(__xludf.DUMMYFUNCTION("""COMPUTED_VALUE"""),555.72)</f>
        <v>555.72</v>
      </c>
    </row>
    <row r="2761">
      <c r="A2761" s="3">
        <f>IFERROR(__xludf.DUMMYFUNCTION("""COMPUTED_VALUE"""),42891.66666666667)</f>
        <v>42891.66667</v>
      </c>
      <c r="B2761" s="2">
        <f>IFERROR(__xludf.DUMMYFUNCTION("""COMPUTED_VALUE"""),555.67)</f>
        <v>555.67</v>
      </c>
    </row>
    <row r="2762">
      <c r="A2762" s="3">
        <f>IFERROR(__xludf.DUMMYFUNCTION("""COMPUTED_VALUE"""),42892.66666666667)</f>
        <v>42892.66667</v>
      </c>
      <c r="B2762" s="2">
        <f>IFERROR(__xludf.DUMMYFUNCTION("""COMPUTED_VALUE"""),559.61)</f>
        <v>559.61</v>
      </c>
    </row>
    <row r="2763">
      <c r="A2763" s="3">
        <f>IFERROR(__xludf.DUMMYFUNCTION("""COMPUTED_VALUE"""),42893.66666666667)</f>
        <v>42893.66667</v>
      </c>
      <c r="B2763" s="2">
        <f>IFERROR(__xludf.DUMMYFUNCTION("""COMPUTED_VALUE"""),556.41)</f>
        <v>556.41</v>
      </c>
    </row>
    <row r="2764">
      <c r="A2764" s="3">
        <f>IFERROR(__xludf.DUMMYFUNCTION("""COMPUTED_VALUE"""),42894.66666666667)</f>
        <v>42894.66667</v>
      </c>
      <c r="B2764" s="2">
        <f>IFERROR(__xludf.DUMMYFUNCTION("""COMPUTED_VALUE"""),561.38)</f>
        <v>561.38</v>
      </c>
    </row>
    <row r="2765">
      <c r="A2765" s="3">
        <f>IFERROR(__xludf.DUMMYFUNCTION("""COMPUTED_VALUE"""),42895.66666666667)</f>
        <v>42895.66667</v>
      </c>
      <c r="B2765" s="2">
        <f>IFERROR(__xludf.DUMMYFUNCTION("""COMPUTED_VALUE"""),548.13)</f>
        <v>548.13</v>
      </c>
    </row>
    <row r="2766">
      <c r="A2766" s="3">
        <f>IFERROR(__xludf.DUMMYFUNCTION("""COMPUTED_VALUE"""),42898.66666666667)</f>
        <v>42898.66667</v>
      </c>
      <c r="B2766" s="2">
        <f>IFERROR(__xludf.DUMMYFUNCTION("""COMPUTED_VALUE"""),550.41)</f>
        <v>550.41</v>
      </c>
    </row>
    <row r="2767">
      <c r="A2767" s="3">
        <f>IFERROR(__xludf.DUMMYFUNCTION("""COMPUTED_VALUE"""),42899.66666666667)</f>
        <v>42899.66667</v>
      </c>
      <c r="B2767" s="2">
        <f>IFERROR(__xludf.DUMMYFUNCTION("""COMPUTED_VALUE"""),554.31)</f>
        <v>554.31</v>
      </c>
    </row>
    <row r="2768">
      <c r="A2768" s="3">
        <f>IFERROR(__xludf.DUMMYFUNCTION("""COMPUTED_VALUE"""),42900.66666666667)</f>
        <v>42900.66667</v>
      </c>
      <c r="B2768" s="2">
        <f>IFERROR(__xludf.DUMMYFUNCTION("""COMPUTED_VALUE"""),551.59)</f>
        <v>551.59</v>
      </c>
    </row>
    <row r="2769">
      <c r="A2769" s="3">
        <f>IFERROR(__xludf.DUMMYFUNCTION("""COMPUTED_VALUE"""),42901.66666666667)</f>
        <v>42901.66667</v>
      </c>
      <c r="B2769" s="2">
        <f>IFERROR(__xludf.DUMMYFUNCTION("""COMPUTED_VALUE"""),548.52)</f>
        <v>548.52</v>
      </c>
    </row>
    <row r="2770">
      <c r="A2770" s="3">
        <f>IFERROR(__xludf.DUMMYFUNCTION("""COMPUTED_VALUE"""),42902.66666666667)</f>
        <v>42902.66667</v>
      </c>
      <c r="B2770" s="2">
        <f>IFERROR(__xludf.DUMMYFUNCTION("""COMPUTED_VALUE"""),550.78)</f>
        <v>550.78</v>
      </c>
    </row>
    <row r="2771">
      <c r="A2771" s="3">
        <f>IFERROR(__xludf.DUMMYFUNCTION("""COMPUTED_VALUE"""),42905.66666666667)</f>
        <v>42905.66667</v>
      </c>
      <c r="B2771" s="2">
        <f>IFERROR(__xludf.DUMMYFUNCTION("""COMPUTED_VALUE"""),552.01)</f>
        <v>552.01</v>
      </c>
    </row>
    <row r="2772">
      <c r="A2772" s="3">
        <f>IFERROR(__xludf.DUMMYFUNCTION("""COMPUTED_VALUE"""),42906.66666666667)</f>
        <v>42906.66667</v>
      </c>
      <c r="B2772" s="2">
        <f>IFERROR(__xludf.DUMMYFUNCTION("""COMPUTED_VALUE"""),543.46)</f>
        <v>543.46</v>
      </c>
    </row>
    <row r="2773">
      <c r="A2773" s="3">
        <f>IFERROR(__xludf.DUMMYFUNCTION("""COMPUTED_VALUE"""),42907.66666666667)</f>
        <v>42907.66667</v>
      </c>
      <c r="B2773" s="2">
        <f>IFERROR(__xludf.DUMMYFUNCTION("""COMPUTED_VALUE"""),540.25)</f>
        <v>540.25</v>
      </c>
    </row>
    <row r="2774">
      <c r="A2774" s="3">
        <f>IFERROR(__xludf.DUMMYFUNCTION("""COMPUTED_VALUE"""),42908.66666666667)</f>
        <v>42908.66667</v>
      </c>
      <c r="B2774" s="2">
        <f>IFERROR(__xludf.DUMMYFUNCTION("""COMPUTED_VALUE"""),541.97)</f>
        <v>541.97</v>
      </c>
    </row>
    <row r="2775">
      <c r="A2775" s="3">
        <f>IFERROR(__xludf.DUMMYFUNCTION("""COMPUTED_VALUE"""),42909.66666666667)</f>
        <v>42909.66667</v>
      </c>
      <c r="B2775" s="2">
        <f>IFERROR(__xludf.DUMMYFUNCTION("""COMPUTED_VALUE"""),550.07)</f>
        <v>550.07</v>
      </c>
    </row>
    <row r="2776">
      <c r="A2776" s="3">
        <f>IFERROR(__xludf.DUMMYFUNCTION("""COMPUTED_VALUE"""),42912.66666666667)</f>
        <v>42912.66667</v>
      </c>
      <c r="B2776" s="2">
        <f>IFERROR(__xludf.DUMMYFUNCTION("""COMPUTED_VALUE"""),546.67)</f>
        <v>546.67</v>
      </c>
    </row>
    <row r="2777">
      <c r="A2777" s="3">
        <f>IFERROR(__xludf.DUMMYFUNCTION("""COMPUTED_VALUE"""),42913.66666666667)</f>
        <v>42913.66667</v>
      </c>
      <c r="B2777" s="2">
        <f>IFERROR(__xludf.DUMMYFUNCTION("""COMPUTED_VALUE"""),539.39)</f>
        <v>539.39</v>
      </c>
    </row>
    <row r="2778">
      <c r="A2778" s="3">
        <f>IFERROR(__xludf.DUMMYFUNCTION("""COMPUTED_VALUE"""),42914.66666666667)</f>
        <v>42914.66667</v>
      </c>
      <c r="B2778" s="2">
        <f>IFERROR(__xludf.DUMMYFUNCTION("""COMPUTED_VALUE"""),546.97)</f>
        <v>546.97</v>
      </c>
    </row>
    <row r="2779">
      <c r="A2779" s="3">
        <f>IFERROR(__xludf.DUMMYFUNCTION("""COMPUTED_VALUE"""),42915.66666666667)</f>
        <v>42915.66667</v>
      </c>
      <c r="B2779" s="2">
        <f>IFERROR(__xludf.DUMMYFUNCTION("""COMPUTED_VALUE"""),536.03)</f>
        <v>536.03</v>
      </c>
    </row>
    <row r="2780">
      <c r="A2780" s="3">
        <f>IFERROR(__xludf.DUMMYFUNCTION("""COMPUTED_VALUE"""),42916.66666666667)</f>
        <v>42916.66667</v>
      </c>
      <c r="B2780" s="2">
        <f>IFERROR(__xludf.DUMMYFUNCTION("""COMPUTED_VALUE"""),534.33)</f>
        <v>534.33</v>
      </c>
    </row>
    <row r="2781">
      <c r="A2781" s="3">
        <f>IFERROR(__xludf.DUMMYFUNCTION("""COMPUTED_VALUE"""),42919.66666666667)</f>
        <v>42919.66667</v>
      </c>
      <c r="B2781" s="2">
        <f>IFERROR(__xludf.DUMMYFUNCTION("""COMPUTED_VALUE"""),534.47)</f>
        <v>534.47</v>
      </c>
    </row>
    <row r="2782">
      <c r="A2782" s="3">
        <f>IFERROR(__xludf.DUMMYFUNCTION("""COMPUTED_VALUE"""),42921.66666666667)</f>
        <v>42921.66667</v>
      </c>
      <c r="B2782" s="2">
        <f>IFERROR(__xludf.DUMMYFUNCTION("""COMPUTED_VALUE"""),533.43)</f>
        <v>533.43</v>
      </c>
    </row>
    <row r="2783">
      <c r="A2783" s="3">
        <f>IFERROR(__xludf.DUMMYFUNCTION("""COMPUTED_VALUE"""),42922.66666666667)</f>
        <v>42922.66667</v>
      </c>
      <c r="B2783" s="2">
        <f>IFERROR(__xludf.DUMMYFUNCTION("""COMPUTED_VALUE"""),526.59)</f>
        <v>526.59</v>
      </c>
    </row>
    <row r="2784">
      <c r="A2784" s="3">
        <f>IFERROR(__xludf.DUMMYFUNCTION("""COMPUTED_VALUE"""),42923.66666666667)</f>
        <v>42923.66667</v>
      </c>
      <c r="B2784" s="2">
        <f>IFERROR(__xludf.DUMMYFUNCTION("""COMPUTED_VALUE"""),534.23)</f>
        <v>534.23</v>
      </c>
    </row>
    <row r="2785">
      <c r="A2785" s="3">
        <f>IFERROR(__xludf.DUMMYFUNCTION("""COMPUTED_VALUE"""),42926.66666666667)</f>
        <v>42926.66667</v>
      </c>
      <c r="B2785" s="2">
        <f>IFERROR(__xludf.DUMMYFUNCTION("""COMPUTED_VALUE"""),535.96)</f>
        <v>535.96</v>
      </c>
    </row>
    <row r="2786">
      <c r="A2786" s="3">
        <f>IFERROR(__xludf.DUMMYFUNCTION("""COMPUTED_VALUE"""),42927.66666666667)</f>
        <v>42927.66667</v>
      </c>
      <c r="B2786" s="2">
        <f>IFERROR(__xludf.DUMMYFUNCTION("""COMPUTED_VALUE"""),533.53)</f>
        <v>533.53</v>
      </c>
    </row>
    <row r="2787">
      <c r="A2787" s="3">
        <f>IFERROR(__xludf.DUMMYFUNCTION("""COMPUTED_VALUE"""),42928.66666666667)</f>
        <v>42928.66667</v>
      </c>
      <c r="B2787" s="2">
        <f>IFERROR(__xludf.DUMMYFUNCTION("""COMPUTED_VALUE"""),534.62)</f>
        <v>534.62</v>
      </c>
    </row>
    <row r="2788">
      <c r="A2788" s="3">
        <f>IFERROR(__xludf.DUMMYFUNCTION("""COMPUTED_VALUE"""),42929.66666666667)</f>
        <v>42929.66667</v>
      </c>
      <c r="B2788" s="2">
        <f>IFERROR(__xludf.DUMMYFUNCTION("""COMPUTED_VALUE"""),535.7)</f>
        <v>535.7</v>
      </c>
    </row>
    <row r="2789">
      <c r="A2789" s="3">
        <f>IFERROR(__xludf.DUMMYFUNCTION("""COMPUTED_VALUE"""),42930.66666666667)</f>
        <v>42930.66667</v>
      </c>
      <c r="B2789" s="2">
        <f>IFERROR(__xludf.DUMMYFUNCTION("""COMPUTED_VALUE"""),537.05)</f>
        <v>537.05</v>
      </c>
    </row>
    <row r="2790">
      <c r="A2790" s="3">
        <f>IFERROR(__xludf.DUMMYFUNCTION("""COMPUTED_VALUE"""),42933.66666666667)</f>
        <v>42933.66667</v>
      </c>
      <c r="B2790" s="2">
        <f>IFERROR(__xludf.DUMMYFUNCTION("""COMPUTED_VALUE"""),537.69)</f>
        <v>537.69</v>
      </c>
    </row>
    <row r="2791">
      <c r="A2791" s="3">
        <f>IFERROR(__xludf.DUMMYFUNCTION("""COMPUTED_VALUE"""),42934.66666666667)</f>
        <v>42934.66667</v>
      </c>
      <c r="B2791" s="2">
        <f>IFERROR(__xludf.DUMMYFUNCTION("""COMPUTED_VALUE"""),536.06)</f>
        <v>536.06</v>
      </c>
    </row>
    <row r="2792">
      <c r="A2792" s="3">
        <f>IFERROR(__xludf.DUMMYFUNCTION("""COMPUTED_VALUE"""),42935.66666666667)</f>
        <v>42935.66667</v>
      </c>
      <c r="B2792" s="2">
        <f>IFERROR(__xludf.DUMMYFUNCTION("""COMPUTED_VALUE"""),544.77)</f>
        <v>544.77</v>
      </c>
    </row>
    <row r="2793">
      <c r="A2793" s="3">
        <f>IFERROR(__xludf.DUMMYFUNCTION("""COMPUTED_VALUE"""),42936.66666666667)</f>
        <v>42936.66667</v>
      </c>
      <c r="B2793" s="2">
        <f>IFERROR(__xludf.DUMMYFUNCTION("""COMPUTED_VALUE"""),545.96)</f>
        <v>545.96</v>
      </c>
    </row>
    <row r="2794">
      <c r="A2794" s="3">
        <f>IFERROR(__xludf.DUMMYFUNCTION("""COMPUTED_VALUE"""),42937.66666666667)</f>
        <v>42937.66667</v>
      </c>
      <c r="B2794" s="2">
        <f>IFERROR(__xludf.DUMMYFUNCTION("""COMPUTED_VALUE"""),548.54)</f>
        <v>548.54</v>
      </c>
    </row>
    <row r="2795">
      <c r="A2795" s="3">
        <f>IFERROR(__xludf.DUMMYFUNCTION("""COMPUTED_VALUE"""),42940.66666666667)</f>
        <v>42940.66667</v>
      </c>
      <c r="B2795" s="2">
        <f>IFERROR(__xludf.DUMMYFUNCTION("""COMPUTED_VALUE"""),549.53)</f>
        <v>549.53</v>
      </c>
    </row>
    <row r="2796">
      <c r="A2796" s="3">
        <f>IFERROR(__xludf.DUMMYFUNCTION("""COMPUTED_VALUE"""),42941.66666666667)</f>
        <v>42941.66667</v>
      </c>
      <c r="B2796" s="2">
        <f>IFERROR(__xludf.DUMMYFUNCTION("""COMPUTED_VALUE"""),554.37)</f>
        <v>554.37</v>
      </c>
    </row>
    <row r="2797">
      <c r="A2797" s="3">
        <f>IFERROR(__xludf.DUMMYFUNCTION("""COMPUTED_VALUE"""),42942.66666666667)</f>
        <v>42942.66667</v>
      </c>
      <c r="B2797" s="2">
        <f>IFERROR(__xludf.DUMMYFUNCTION("""COMPUTED_VALUE"""),551.65)</f>
        <v>551.65</v>
      </c>
    </row>
    <row r="2798">
      <c r="A2798" s="3">
        <f>IFERROR(__xludf.DUMMYFUNCTION("""COMPUTED_VALUE"""),42943.66666666667)</f>
        <v>42943.66667</v>
      </c>
      <c r="B2798" s="2">
        <f>IFERROR(__xludf.DUMMYFUNCTION("""COMPUTED_VALUE"""),550.95)</f>
        <v>550.95</v>
      </c>
    </row>
    <row r="2799">
      <c r="A2799" s="3">
        <f>IFERROR(__xludf.DUMMYFUNCTION("""COMPUTED_VALUE"""),42944.66666666667)</f>
        <v>42944.66667</v>
      </c>
      <c r="B2799" s="2">
        <f>IFERROR(__xludf.DUMMYFUNCTION("""COMPUTED_VALUE"""),546.98)</f>
        <v>546.98</v>
      </c>
    </row>
    <row r="2800">
      <c r="A2800" s="3">
        <f>IFERROR(__xludf.DUMMYFUNCTION("""COMPUTED_VALUE"""),42947.66666666667)</f>
        <v>42947.66667</v>
      </c>
      <c r="B2800" s="2">
        <f>IFERROR(__xludf.DUMMYFUNCTION("""COMPUTED_VALUE"""),544.28)</f>
        <v>544.28</v>
      </c>
    </row>
    <row r="2801">
      <c r="A2801" s="3">
        <f>IFERROR(__xludf.DUMMYFUNCTION("""COMPUTED_VALUE"""),42948.66666666667)</f>
        <v>42948.66667</v>
      </c>
      <c r="B2801" s="2">
        <f>IFERROR(__xludf.DUMMYFUNCTION("""COMPUTED_VALUE"""),550.18)</f>
        <v>550.18</v>
      </c>
    </row>
    <row r="2802">
      <c r="A2802" s="3">
        <f>IFERROR(__xludf.DUMMYFUNCTION("""COMPUTED_VALUE"""),42949.66666666667)</f>
        <v>42949.66667</v>
      </c>
      <c r="B2802" s="2">
        <f>IFERROR(__xludf.DUMMYFUNCTION("""COMPUTED_VALUE"""),543.94)</f>
        <v>543.94</v>
      </c>
    </row>
    <row r="2803">
      <c r="A2803" s="3">
        <f>IFERROR(__xludf.DUMMYFUNCTION("""COMPUTED_VALUE"""),42950.66666666667)</f>
        <v>42950.66667</v>
      </c>
      <c r="B2803" s="2">
        <f>IFERROR(__xludf.DUMMYFUNCTION("""COMPUTED_VALUE"""),542.36)</f>
        <v>542.36</v>
      </c>
    </row>
    <row r="2804">
      <c r="A2804" s="3">
        <f>IFERROR(__xludf.DUMMYFUNCTION("""COMPUTED_VALUE"""),42951.66666666667)</f>
        <v>42951.66667</v>
      </c>
      <c r="B2804" s="2">
        <f>IFERROR(__xludf.DUMMYFUNCTION("""COMPUTED_VALUE"""),537.27)</f>
        <v>537.27</v>
      </c>
    </row>
    <row r="2805">
      <c r="A2805" s="3">
        <f>IFERROR(__xludf.DUMMYFUNCTION("""COMPUTED_VALUE"""),42954.66666666667)</f>
        <v>42954.66667</v>
      </c>
      <c r="B2805" s="2">
        <f>IFERROR(__xludf.DUMMYFUNCTION("""COMPUTED_VALUE"""),540.09)</f>
        <v>540.09</v>
      </c>
    </row>
    <row r="2806">
      <c r="A2806" s="3">
        <f>IFERROR(__xludf.DUMMYFUNCTION("""COMPUTED_VALUE"""),42955.66666666667)</f>
        <v>42955.66667</v>
      </c>
      <c r="B2806" s="2">
        <f>IFERROR(__xludf.DUMMYFUNCTION("""COMPUTED_VALUE"""),539.76)</f>
        <v>539.76</v>
      </c>
    </row>
    <row r="2807">
      <c r="A2807" s="3">
        <f>IFERROR(__xludf.DUMMYFUNCTION("""COMPUTED_VALUE"""),42956.66666666667)</f>
        <v>42956.66667</v>
      </c>
      <c r="B2807" s="2">
        <f>IFERROR(__xludf.DUMMYFUNCTION("""COMPUTED_VALUE"""),533.75)</f>
        <v>533.75</v>
      </c>
    </row>
    <row r="2808">
      <c r="A2808" s="3">
        <f>IFERROR(__xludf.DUMMYFUNCTION("""COMPUTED_VALUE"""),42957.66666666667)</f>
        <v>42957.66667</v>
      </c>
      <c r="B2808" s="2">
        <f>IFERROR(__xludf.DUMMYFUNCTION("""COMPUTED_VALUE"""),522.63)</f>
        <v>522.63</v>
      </c>
    </row>
    <row r="2809">
      <c r="A2809" s="3">
        <f>IFERROR(__xludf.DUMMYFUNCTION("""COMPUTED_VALUE"""),42958.66666666667)</f>
        <v>42958.66667</v>
      </c>
      <c r="B2809" s="2">
        <f>IFERROR(__xludf.DUMMYFUNCTION("""COMPUTED_VALUE"""),525.72)</f>
        <v>525.72</v>
      </c>
    </row>
    <row r="2810">
      <c r="A2810" s="3">
        <f>IFERROR(__xludf.DUMMYFUNCTION("""COMPUTED_VALUE"""),42961.66666666667)</f>
        <v>42961.66667</v>
      </c>
      <c r="B2810" s="2">
        <f>IFERROR(__xludf.DUMMYFUNCTION("""COMPUTED_VALUE"""),535.15)</f>
        <v>535.15</v>
      </c>
    </row>
    <row r="2811">
      <c r="A2811" s="3">
        <f>IFERROR(__xludf.DUMMYFUNCTION("""COMPUTED_VALUE"""),42962.66666666667)</f>
        <v>42962.66667</v>
      </c>
      <c r="B2811" s="2">
        <f>IFERROR(__xludf.DUMMYFUNCTION("""COMPUTED_VALUE"""),529.95)</f>
        <v>529.95</v>
      </c>
    </row>
    <row r="2812">
      <c r="A2812" s="3">
        <f>IFERROR(__xludf.DUMMYFUNCTION("""COMPUTED_VALUE"""),42963.66666666667)</f>
        <v>42963.66667</v>
      </c>
      <c r="B2812" s="2">
        <f>IFERROR(__xludf.DUMMYFUNCTION("""COMPUTED_VALUE"""),531.6)</f>
        <v>531.6</v>
      </c>
    </row>
    <row r="2813">
      <c r="A2813" s="3">
        <f>IFERROR(__xludf.DUMMYFUNCTION("""COMPUTED_VALUE"""),42964.66666666667)</f>
        <v>42964.66667</v>
      </c>
      <c r="B2813" s="2">
        <f>IFERROR(__xludf.DUMMYFUNCTION("""COMPUTED_VALUE"""),520.88)</f>
        <v>520.88</v>
      </c>
    </row>
    <row r="2814">
      <c r="A2814" s="3">
        <f>IFERROR(__xludf.DUMMYFUNCTION("""COMPUTED_VALUE"""),42965.66666666667)</f>
        <v>42965.66667</v>
      </c>
      <c r="B2814" s="2">
        <f>IFERROR(__xludf.DUMMYFUNCTION("""COMPUTED_VALUE"""),519.72)</f>
        <v>519.72</v>
      </c>
    </row>
    <row r="2815">
      <c r="A2815" s="3">
        <f>IFERROR(__xludf.DUMMYFUNCTION("""COMPUTED_VALUE"""),42968.66666666667)</f>
        <v>42968.66667</v>
      </c>
      <c r="B2815" s="2">
        <f>IFERROR(__xludf.DUMMYFUNCTION("""COMPUTED_VALUE"""),516.54)</f>
        <v>516.54</v>
      </c>
    </row>
    <row r="2816">
      <c r="A2816" s="3">
        <f>IFERROR(__xludf.DUMMYFUNCTION("""COMPUTED_VALUE"""),42969.66666666667)</f>
        <v>42969.66667</v>
      </c>
      <c r="B2816" s="2">
        <f>IFERROR(__xludf.DUMMYFUNCTION("""COMPUTED_VALUE"""),522.68)</f>
        <v>522.68</v>
      </c>
    </row>
    <row r="2817">
      <c r="A2817" s="3">
        <f>IFERROR(__xludf.DUMMYFUNCTION("""COMPUTED_VALUE"""),42970.66666666667)</f>
        <v>42970.66667</v>
      </c>
      <c r="B2817" s="2">
        <f>IFERROR(__xludf.DUMMYFUNCTION("""COMPUTED_VALUE"""),527.86)</f>
        <v>527.86</v>
      </c>
    </row>
    <row r="2818">
      <c r="A2818" s="3">
        <f>IFERROR(__xludf.DUMMYFUNCTION("""COMPUTED_VALUE"""),42971.66666666667)</f>
        <v>42971.66667</v>
      </c>
      <c r="B2818" s="2">
        <f>IFERROR(__xludf.DUMMYFUNCTION("""COMPUTED_VALUE"""),529.97)</f>
        <v>529.97</v>
      </c>
    </row>
    <row r="2819">
      <c r="A2819" s="3">
        <f>IFERROR(__xludf.DUMMYFUNCTION("""COMPUTED_VALUE"""),42972.66666666667)</f>
        <v>42972.66667</v>
      </c>
      <c r="B2819" s="2">
        <f>IFERROR(__xludf.DUMMYFUNCTION("""COMPUTED_VALUE"""),530.79)</f>
        <v>530.79</v>
      </c>
    </row>
    <row r="2820">
      <c r="A2820" s="3">
        <f>IFERROR(__xludf.DUMMYFUNCTION("""COMPUTED_VALUE"""),42975.66666666667)</f>
        <v>42975.66667</v>
      </c>
      <c r="B2820" s="2">
        <f>IFERROR(__xludf.DUMMYFUNCTION("""COMPUTED_VALUE"""),530.44)</f>
        <v>530.44</v>
      </c>
    </row>
    <row r="2821">
      <c r="A2821" s="3">
        <f>IFERROR(__xludf.DUMMYFUNCTION("""COMPUTED_VALUE"""),42976.66666666667)</f>
        <v>42976.66667</v>
      </c>
      <c r="B2821" s="2">
        <f>IFERROR(__xludf.DUMMYFUNCTION("""COMPUTED_VALUE"""),531.29)</f>
        <v>531.29</v>
      </c>
    </row>
    <row r="2822">
      <c r="A2822" s="3">
        <f>IFERROR(__xludf.DUMMYFUNCTION("""COMPUTED_VALUE"""),42977.66666666667)</f>
        <v>42977.66667</v>
      </c>
      <c r="B2822" s="2">
        <f>IFERROR(__xludf.DUMMYFUNCTION("""COMPUTED_VALUE"""),533.12)</f>
        <v>533.12</v>
      </c>
    </row>
    <row r="2823">
      <c r="A2823" s="3">
        <f>IFERROR(__xludf.DUMMYFUNCTION("""COMPUTED_VALUE"""),42978.66666666667)</f>
        <v>42978.66667</v>
      </c>
      <c r="B2823" s="2">
        <f>IFERROR(__xludf.DUMMYFUNCTION("""COMPUTED_VALUE"""),531.87)</f>
        <v>531.87</v>
      </c>
    </row>
    <row r="2824">
      <c r="A2824" s="3">
        <f>IFERROR(__xludf.DUMMYFUNCTION("""COMPUTED_VALUE"""),42979.66666666667)</f>
        <v>42979.66667</v>
      </c>
      <c r="B2824" s="2">
        <f>IFERROR(__xludf.DUMMYFUNCTION("""COMPUTED_VALUE"""),535.46)</f>
        <v>535.46</v>
      </c>
    </row>
    <row r="2825">
      <c r="A2825" s="3">
        <f>IFERROR(__xludf.DUMMYFUNCTION("""COMPUTED_VALUE"""),42983.66666666667)</f>
        <v>42983.66667</v>
      </c>
      <c r="B2825" s="2">
        <f>IFERROR(__xludf.DUMMYFUNCTION("""COMPUTED_VALUE"""),527.32)</f>
        <v>527.32</v>
      </c>
    </row>
    <row r="2826">
      <c r="A2826" s="3">
        <f>IFERROR(__xludf.DUMMYFUNCTION("""COMPUTED_VALUE"""),42984.66666666667)</f>
        <v>42984.66667</v>
      </c>
      <c r="B2826" s="2">
        <f>IFERROR(__xludf.DUMMYFUNCTION("""COMPUTED_VALUE"""),523.53)</f>
        <v>523.53</v>
      </c>
    </row>
    <row r="2827">
      <c r="A2827" s="3">
        <f>IFERROR(__xludf.DUMMYFUNCTION("""COMPUTED_VALUE"""),42985.66666666667)</f>
        <v>42985.66667</v>
      </c>
      <c r="B2827" s="2">
        <f>IFERROR(__xludf.DUMMYFUNCTION("""COMPUTED_VALUE"""),517.76)</f>
        <v>517.76</v>
      </c>
    </row>
    <row r="2828">
      <c r="A2828" s="3">
        <f>IFERROR(__xludf.DUMMYFUNCTION("""COMPUTED_VALUE"""),42986.66666666667)</f>
        <v>42986.66667</v>
      </c>
      <c r="B2828" s="2">
        <f>IFERROR(__xludf.DUMMYFUNCTION("""COMPUTED_VALUE"""),513.38)</f>
        <v>513.38</v>
      </c>
    </row>
    <row r="2829">
      <c r="A2829" s="3">
        <f>IFERROR(__xludf.DUMMYFUNCTION("""COMPUTED_VALUE"""),42989.66666666667)</f>
        <v>42989.66667</v>
      </c>
      <c r="B2829" s="2">
        <f>IFERROR(__xludf.DUMMYFUNCTION("""COMPUTED_VALUE"""),516.96)</f>
        <v>516.96</v>
      </c>
    </row>
    <row r="2830">
      <c r="A2830" s="3">
        <f>IFERROR(__xludf.DUMMYFUNCTION("""COMPUTED_VALUE"""),42990.66666666667)</f>
        <v>42990.66667</v>
      </c>
      <c r="B2830" s="2">
        <f>IFERROR(__xludf.DUMMYFUNCTION("""COMPUTED_VALUE"""),521.33)</f>
        <v>521.33</v>
      </c>
    </row>
    <row r="2831">
      <c r="A2831" s="3">
        <f>IFERROR(__xludf.DUMMYFUNCTION("""COMPUTED_VALUE"""),42991.66666666667)</f>
        <v>42991.66667</v>
      </c>
      <c r="B2831" s="2">
        <f>IFERROR(__xludf.DUMMYFUNCTION("""COMPUTED_VALUE"""),520.75)</f>
        <v>520.75</v>
      </c>
    </row>
    <row r="2832">
      <c r="A2832" s="3">
        <f>IFERROR(__xludf.DUMMYFUNCTION("""COMPUTED_VALUE"""),42992.66666666667)</f>
        <v>42992.66667</v>
      </c>
      <c r="B2832" s="2">
        <f>IFERROR(__xludf.DUMMYFUNCTION("""COMPUTED_VALUE"""),517.3)</f>
        <v>517.3</v>
      </c>
    </row>
    <row r="2833">
      <c r="A2833" s="3">
        <f>IFERROR(__xludf.DUMMYFUNCTION("""COMPUTED_VALUE"""),42993.66666666667)</f>
        <v>42993.66667</v>
      </c>
      <c r="B2833" s="2">
        <f>IFERROR(__xludf.DUMMYFUNCTION("""COMPUTED_VALUE"""),522.4)</f>
        <v>522.4</v>
      </c>
    </row>
    <row r="2834">
      <c r="A2834" s="3">
        <f>IFERROR(__xludf.DUMMYFUNCTION("""COMPUTED_VALUE"""),42996.66666666667)</f>
        <v>42996.66667</v>
      </c>
      <c r="B2834" s="2">
        <f>IFERROR(__xludf.DUMMYFUNCTION("""COMPUTED_VALUE"""),526.42)</f>
        <v>526.42</v>
      </c>
    </row>
    <row r="2835">
      <c r="A2835" s="3">
        <f>IFERROR(__xludf.DUMMYFUNCTION("""COMPUTED_VALUE"""),42997.66666666667)</f>
        <v>42997.66667</v>
      </c>
      <c r="B2835" s="2">
        <f>IFERROR(__xludf.DUMMYFUNCTION("""COMPUTED_VALUE"""),528.1)</f>
        <v>528.1</v>
      </c>
    </row>
    <row r="2836">
      <c r="A2836" s="3">
        <f>IFERROR(__xludf.DUMMYFUNCTION("""COMPUTED_VALUE"""),42998.66666666667)</f>
        <v>42998.66667</v>
      </c>
      <c r="B2836" s="2">
        <f>IFERROR(__xludf.DUMMYFUNCTION("""COMPUTED_VALUE"""),525.09)</f>
        <v>525.09</v>
      </c>
    </row>
    <row r="2837">
      <c r="A2837" s="3">
        <f>IFERROR(__xludf.DUMMYFUNCTION("""COMPUTED_VALUE"""),42999.66666666667)</f>
        <v>42999.66667</v>
      </c>
      <c r="B2837" s="2">
        <f>IFERROR(__xludf.DUMMYFUNCTION("""COMPUTED_VALUE"""),522.45)</f>
        <v>522.45</v>
      </c>
    </row>
    <row r="2838">
      <c r="A2838" s="3">
        <f>IFERROR(__xludf.DUMMYFUNCTION("""COMPUTED_VALUE"""),43000.66666666667)</f>
        <v>43000.66667</v>
      </c>
      <c r="B2838" s="2">
        <f>IFERROR(__xludf.DUMMYFUNCTION("""COMPUTED_VALUE"""),526.29)</f>
        <v>526.29</v>
      </c>
    </row>
    <row r="2839">
      <c r="A2839" s="3">
        <f>IFERROR(__xludf.DUMMYFUNCTION("""COMPUTED_VALUE"""),43003.66666666667)</f>
        <v>43003.66667</v>
      </c>
      <c r="B2839" s="2">
        <f>IFERROR(__xludf.DUMMYFUNCTION("""COMPUTED_VALUE"""),523.04)</f>
        <v>523.04</v>
      </c>
    </row>
    <row r="2840">
      <c r="A2840" s="3">
        <f>IFERROR(__xludf.DUMMYFUNCTION("""COMPUTED_VALUE"""),43004.66666666667)</f>
        <v>43004.66667</v>
      </c>
      <c r="B2840" s="2">
        <f>IFERROR(__xludf.DUMMYFUNCTION("""COMPUTED_VALUE"""),520.96)</f>
        <v>520.96</v>
      </c>
    </row>
    <row r="2841">
      <c r="A2841" s="3">
        <f>IFERROR(__xludf.DUMMYFUNCTION("""COMPUTED_VALUE"""),43005.66666666667)</f>
        <v>43005.66667</v>
      </c>
      <c r="B2841" s="2">
        <f>IFERROR(__xludf.DUMMYFUNCTION("""COMPUTED_VALUE"""),530.18)</f>
        <v>530.18</v>
      </c>
    </row>
    <row r="2842">
      <c r="A2842" s="3">
        <f>IFERROR(__xludf.DUMMYFUNCTION("""COMPUTED_VALUE"""),43006.66666666667)</f>
        <v>43006.66667</v>
      </c>
      <c r="B2842" s="2">
        <f>IFERROR(__xludf.DUMMYFUNCTION("""COMPUTED_VALUE"""),528.18)</f>
        <v>528.18</v>
      </c>
    </row>
    <row r="2843">
      <c r="A2843" s="3">
        <f>IFERROR(__xludf.DUMMYFUNCTION("""COMPUTED_VALUE"""),43007.66666666667)</f>
        <v>43007.66667</v>
      </c>
      <c r="B2843" s="2">
        <f>IFERROR(__xludf.DUMMYFUNCTION("""COMPUTED_VALUE"""),528.49)</f>
        <v>528.49</v>
      </c>
    </row>
    <row r="2844">
      <c r="A2844" s="3">
        <f>IFERROR(__xludf.DUMMYFUNCTION("""COMPUTED_VALUE"""),43010.66666666667)</f>
        <v>43010.66667</v>
      </c>
      <c r="B2844" s="2">
        <f>IFERROR(__xludf.DUMMYFUNCTION("""COMPUTED_VALUE"""),536.02)</f>
        <v>536.02</v>
      </c>
    </row>
    <row r="2845">
      <c r="A2845" s="3">
        <f>IFERROR(__xludf.DUMMYFUNCTION("""COMPUTED_VALUE"""),43011.66666666667)</f>
        <v>43011.66667</v>
      </c>
      <c r="B2845" s="2">
        <f>IFERROR(__xludf.DUMMYFUNCTION("""COMPUTED_VALUE"""),540.96)</f>
        <v>540.96</v>
      </c>
    </row>
    <row r="2846">
      <c r="A2846" s="3">
        <f>IFERROR(__xludf.DUMMYFUNCTION("""COMPUTED_VALUE"""),43012.66666666667)</f>
        <v>43012.66667</v>
      </c>
      <c r="B2846" s="2">
        <f>IFERROR(__xludf.DUMMYFUNCTION("""COMPUTED_VALUE"""),540.97)</f>
        <v>540.97</v>
      </c>
    </row>
    <row r="2847">
      <c r="A2847" s="3">
        <f>IFERROR(__xludf.DUMMYFUNCTION("""COMPUTED_VALUE"""),43013.66666666667)</f>
        <v>43013.66667</v>
      </c>
      <c r="B2847" s="2">
        <f>IFERROR(__xludf.DUMMYFUNCTION("""COMPUTED_VALUE"""),537.7)</f>
        <v>537.7</v>
      </c>
    </row>
    <row r="2848">
      <c r="A2848" s="3">
        <f>IFERROR(__xludf.DUMMYFUNCTION("""COMPUTED_VALUE"""),43014.66666666667)</f>
        <v>43014.66667</v>
      </c>
      <c r="B2848" s="2">
        <f>IFERROR(__xludf.DUMMYFUNCTION("""COMPUTED_VALUE"""),538.69)</f>
        <v>538.69</v>
      </c>
    </row>
    <row r="2849">
      <c r="A2849" s="3">
        <f>IFERROR(__xludf.DUMMYFUNCTION("""COMPUTED_VALUE"""),43017.66666666667)</f>
        <v>43017.66667</v>
      </c>
      <c r="B2849" s="2">
        <f>IFERROR(__xludf.DUMMYFUNCTION("""COMPUTED_VALUE"""),537.41)</f>
        <v>537.41</v>
      </c>
    </row>
    <row r="2850">
      <c r="A2850" s="3">
        <f>IFERROR(__xludf.DUMMYFUNCTION("""COMPUTED_VALUE"""),43018.66666666667)</f>
        <v>43018.66667</v>
      </c>
      <c r="B2850" s="2">
        <f>IFERROR(__xludf.DUMMYFUNCTION("""COMPUTED_VALUE"""),537.67)</f>
        <v>537.67</v>
      </c>
    </row>
    <row r="2851">
      <c r="A2851" s="3">
        <f>IFERROR(__xludf.DUMMYFUNCTION("""COMPUTED_VALUE"""),43019.66666666667)</f>
        <v>43019.66667</v>
      </c>
      <c r="B2851" s="2">
        <f>IFERROR(__xludf.DUMMYFUNCTION("""COMPUTED_VALUE"""),536.04)</f>
        <v>536.04</v>
      </c>
    </row>
    <row r="2852">
      <c r="A2852" s="3">
        <f>IFERROR(__xludf.DUMMYFUNCTION("""COMPUTED_VALUE"""),43020.66666666667)</f>
        <v>43020.66667</v>
      </c>
      <c r="B2852" s="2">
        <f>IFERROR(__xludf.DUMMYFUNCTION("""COMPUTED_VALUE"""),533.96)</f>
        <v>533.96</v>
      </c>
    </row>
    <row r="2853">
      <c r="A2853" s="3">
        <f>IFERROR(__xludf.DUMMYFUNCTION("""COMPUTED_VALUE"""),43021.66666666667)</f>
        <v>43021.66667</v>
      </c>
      <c r="B2853" s="2">
        <f>IFERROR(__xludf.DUMMYFUNCTION("""COMPUTED_VALUE"""),530.18)</f>
        <v>530.18</v>
      </c>
    </row>
    <row r="2854">
      <c r="A2854" s="3">
        <f>IFERROR(__xludf.DUMMYFUNCTION("""COMPUTED_VALUE"""),43024.66666666667)</f>
        <v>43024.66667</v>
      </c>
      <c r="B2854" s="2">
        <f>IFERROR(__xludf.DUMMYFUNCTION("""COMPUTED_VALUE"""),525.11)</f>
        <v>525.11</v>
      </c>
    </row>
    <row r="2855">
      <c r="A2855" s="3">
        <f>IFERROR(__xludf.DUMMYFUNCTION("""COMPUTED_VALUE"""),43025.66666666667)</f>
        <v>43025.66667</v>
      </c>
      <c r="B2855" s="2">
        <f>IFERROR(__xludf.DUMMYFUNCTION("""COMPUTED_VALUE"""),523.3)</f>
        <v>523.3</v>
      </c>
    </row>
    <row r="2856">
      <c r="A2856" s="3">
        <f>IFERROR(__xludf.DUMMYFUNCTION("""COMPUTED_VALUE"""),43026.66666666667)</f>
        <v>43026.66667</v>
      </c>
      <c r="B2856" s="2">
        <f>IFERROR(__xludf.DUMMYFUNCTION("""COMPUTED_VALUE"""),523.7)</f>
        <v>523.7</v>
      </c>
    </row>
    <row r="2857">
      <c r="A2857" s="3">
        <f>IFERROR(__xludf.DUMMYFUNCTION("""COMPUTED_VALUE"""),43027.66666666667)</f>
        <v>43027.66667</v>
      </c>
      <c r="B2857" s="2">
        <f>IFERROR(__xludf.DUMMYFUNCTION("""COMPUTED_VALUE"""),523.3)</f>
        <v>523.3</v>
      </c>
    </row>
    <row r="2858">
      <c r="A2858" s="3">
        <f>IFERROR(__xludf.DUMMYFUNCTION("""COMPUTED_VALUE"""),43028.66666666667)</f>
        <v>43028.66667</v>
      </c>
      <c r="B2858" s="2">
        <f>IFERROR(__xludf.DUMMYFUNCTION("""COMPUTED_VALUE"""),525.98)</f>
        <v>525.98</v>
      </c>
    </row>
    <row r="2859">
      <c r="A2859" s="3">
        <f>IFERROR(__xludf.DUMMYFUNCTION("""COMPUTED_VALUE"""),43031.66666666667)</f>
        <v>43031.66667</v>
      </c>
      <c r="B2859" s="2">
        <f>IFERROR(__xludf.DUMMYFUNCTION("""COMPUTED_VALUE"""),524.79)</f>
        <v>524.79</v>
      </c>
    </row>
    <row r="2860">
      <c r="A2860" s="3">
        <f>IFERROR(__xludf.DUMMYFUNCTION("""COMPUTED_VALUE"""),43032.66666666667)</f>
        <v>43032.66667</v>
      </c>
      <c r="B2860" s="2">
        <f>IFERROR(__xludf.DUMMYFUNCTION("""COMPUTED_VALUE"""),526.34)</f>
        <v>526.34</v>
      </c>
    </row>
    <row r="2861">
      <c r="A2861" s="3">
        <f>IFERROR(__xludf.DUMMYFUNCTION("""COMPUTED_VALUE"""),43033.66666666667)</f>
        <v>43033.66667</v>
      </c>
      <c r="B2861" s="2">
        <f>IFERROR(__xludf.DUMMYFUNCTION("""COMPUTED_VALUE"""),521.68)</f>
        <v>521.68</v>
      </c>
    </row>
    <row r="2862">
      <c r="A2862" s="3">
        <f>IFERROR(__xludf.DUMMYFUNCTION("""COMPUTED_VALUE"""),43034.66666666667)</f>
        <v>43034.66667</v>
      </c>
      <c r="B2862" s="2">
        <f>IFERROR(__xludf.DUMMYFUNCTION("""COMPUTED_VALUE"""),522.09)</f>
        <v>522.09</v>
      </c>
    </row>
    <row r="2863">
      <c r="A2863" s="3">
        <f>IFERROR(__xludf.DUMMYFUNCTION("""COMPUTED_VALUE"""),43035.66666666667)</f>
        <v>43035.66667</v>
      </c>
      <c r="B2863" s="2">
        <f>IFERROR(__xludf.DUMMYFUNCTION("""COMPUTED_VALUE"""),522.79)</f>
        <v>522.79</v>
      </c>
    </row>
    <row r="2864">
      <c r="A2864" s="3">
        <f>IFERROR(__xludf.DUMMYFUNCTION("""COMPUTED_VALUE"""),43038.66666666667)</f>
        <v>43038.66667</v>
      </c>
      <c r="B2864" s="2">
        <f>IFERROR(__xludf.DUMMYFUNCTION("""COMPUTED_VALUE"""),519.9)</f>
        <v>519.9</v>
      </c>
    </row>
    <row r="2865">
      <c r="A2865" s="3">
        <f>IFERROR(__xludf.DUMMYFUNCTION("""COMPUTED_VALUE"""),43039.66666666667)</f>
        <v>43039.66667</v>
      </c>
      <c r="B2865" s="2">
        <f>IFERROR(__xludf.DUMMYFUNCTION("""COMPUTED_VALUE"""),524.15)</f>
        <v>524.15</v>
      </c>
    </row>
    <row r="2866">
      <c r="A2866" s="3">
        <f>IFERROR(__xludf.DUMMYFUNCTION("""COMPUTED_VALUE"""),43040.66666666667)</f>
        <v>43040.66667</v>
      </c>
      <c r="B2866" s="2">
        <f>IFERROR(__xludf.DUMMYFUNCTION("""COMPUTED_VALUE"""),518.27)</f>
        <v>518.27</v>
      </c>
    </row>
    <row r="2867">
      <c r="A2867" s="3">
        <f>IFERROR(__xludf.DUMMYFUNCTION("""COMPUTED_VALUE"""),43041.66666666667)</f>
        <v>43041.66667</v>
      </c>
      <c r="B2867" s="2">
        <f>IFERROR(__xludf.DUMMYFUNCTION("""COMPUTED_VALUE"""),503.15)</f>
        <v>503.15</v>
      </c>
    </row>
    <row r="2868">
      <c r="A2868" s="3">
        <f>IFERROR(__xludf.DUMMYFUNCTION("""COMPUTED_VALUE"""),43042.66666666667)</f>
        <v>43042.66667</v>
      </c>
      <c r="B2868" s="2">
        <f>IFERROR(__xludf.DUMMYFUNCTION("""COMPUTED_VALUE"""),500.39)</f>
        <v>500.39</v>
      </c>
    </row>
    <row r="2869">
      <c r="A2869" s="3">
        <f>IFERROR(__xludf.DUMMYFUNCTION("""COMPUTED_VALUE"""),43045.66666666667)</f>
        <v>43045.66667</v>
      </c>
      <c r="B2869" s="2">
        <f>IFERROR(__xludf.DUMMYFUNCTION("""COMPUTED_VALUE"""),501.81)</f>
        <v>501.81</v>
      </c>
    </row>
    <row r="2870">
      <c r="A2870" s="3">
        <f>IFERROR(__xludf.DUMMYFUNCTION("""COMPUTED_VALUE"""),43046.66666666667)</f>
        <v>43046.66667</v>
      </c>
      <c r="B2870" s="2">
        <f>IFERROR(__xludf.DUMMYFUNCTION("""COMPUTED_VALUE"""),499.11)</f>
        <v>499.11</v>
      </c>
    </row>
    <row r="2871">
      <c r="A2871" s="3">
        <f>IFERROR(__xludf.DUMMYFUNCTION("""COMPUTED_VALUE"""),43047.66666666667)</f>
        <v>43047.66667</v>
      </c>
      <c r="B2871" s="2">
        <f>IFERROR(__xludf.DUMMYFUNCTION("""COMPUTED_VALUE"""),503.08)</f>
        <v>503.08</v>
      </c>
    </row>
    <row r="2872">
      <c r="A2872" s="3">
        <f>IFERROR(__xludf.DUMMYFUNCTION("""COMPUTED_VALUE"""),43048.66666666667)</f>
        <v>43048.66667</v>
      </c>
      <c r="B2872" s="2">
        <f>IFERROR(__xludf.DUMMYFUNCTION("""COMPUTED_VALUE"""),494.85)</f>
        <v>494.85</v>
      </c>
    </row>
    <row r="2873">
      <c r="A2873" s="3">
        <f>IFERROR(__xludf.DUMMYFUNCTION("""COMPUTED_VALUE"""),43049.66666666667)</f>
        <v>43049.66667</v>
      </c>
      <c r="B2873" s="2">
        <f>IFERROR(__xludf.DUMMYFUNCTION("""COMPUTED_VALUE"""),497.54)</f>
        <v>497.54</v>
      </c>
    </row>
    <row r="2874">
      <c r="A2874" s="3">
        <f>IFERROR(__xludf.DUMMYFUNCTION("""COMPUTED_VALUE"""),43052.66666666667)</f>
        <v>43052.66667</v>
      </c>
      <c r="B2874" s="2">
        <f>IFERROR(__xludf.DUMMYFUNCTION("""COMPUTED_VALUE"""),498.05)</f>
        <v>498.05</v>
      </c>
    </row>
    <row r="2875">
      <c r="A2875" s="3">
        <f>IFERROR(__xludf.DUMMYFUNCTION("""COMPUTED_VALUE"""),43053.66666666667)</f>
        <v>43053.66667</v>
      </c>
      <c r="B2875" s="2">
        <f>IFERROR(__xludf.DUMMYFUNCTION("""COMPUTED_VALUE"""),497.53)</f>
        <v>497.53</v>
      </c>
    </row>
    <row r="2876">
      <c r="A2876" s="3">
        <f>IFERROR(__xludf.DUMMYFUNCTION("""COMPUTED_VALUE"""),43054.66666666667)</f>
        <v>43054.66667</v>
      </c>
      <c r="B2876" s="2">
        <f>IFERROR(__xludf.DUMMYFUNCTION("""COMPUTED_VALUE"""),498.84)</f>
        <v>498.84</v>
      </c>
    </row>
    <row r="2877">
      <c r="A2877" s="3">
        <f>IFERROR(__xludf.DUMMYFUNCTION("""COMPUTED_VALUE"""),43055.66666666667)</f>
        <v>43055.66667</v>
      </c>
      <c r="B2877" s="2">
        <f>IFERROR(__xludf.DUMMYFUNCTION("""COMPUTED_VALUE"""),508.65)</f>
        <v>508.65</v>
      </c>
    </row>
    <row r="2878">
      <c r="A2878" s="3">
        <f>IFERROR(__xludf.DUMMYFUNCTION("""COMPUTED_VALUE"""),43056.66666666667)</f>
        <v>43056.66667</v>
      </c>
      <c r="B2878" s="2">
        <f>IFERROR(__xludf.DUMMYFUNCTION("""COMPUTED_VALUE"""),513.24)</f>
        <v>513.24</v>
      </c>
    </row>
    <row r="2879">
      <c r="A2879" s="3">
        <f>IFERROR(__xludf.DUMMYFUNCTION("""COMPUTED_VALUE"""),43059.66666666667)</f>
        <v>43059.66667</v>
      </c>
      <c r="B2879" s="2">
        <f>IFERROR(__xludf.DUMMYFUNCTION("""COMPUTED_VALUE"""),517.74)</f>
        <v>517.74</v>
      </c>
    </row>
    <row r="2880">
      <c r="A2880" s="3">
        <f>IFERROR(__xludf.DUMMYFUNCTION("""COMPUTED_VALUE"""),43060.66666666667)</f>
        <v>43060.66667</v>
      </c>
      <c r="B2880" s="2">
        <f>IFERROR(__xludf.DUMMYFUNCTION("""COMPUTED_VALUE"""),522.39)</f>
        <v>522.39</v>
      </c>
    </row>
    <row r="2881">
      <c r="A2881" s="3">
        <f>IFERROR(__xludf.DUMMYFUNCTION("""COMPUTED_VALUE"""),43061.66666666667)</f>
        <v>43061.66667</v>
      </c>
      <c r="B2881" s="2">
        <f>IFERROR(__xludf.DUMMYFUNCTION("""COMPUTED_VALUE"""),524.91)</f>
        <v>524.91</v>
      </c>
    </row>
    <row r="2882">
      <c r="A2882" s="3">
        <f>IFERROR(__xludf.DUMMYFUNCTION("""COMPUTED_VALUE"""),43063.54166666667)</f>
        <v>43063.54167</v>
      </c>
      <c r="B2882" s="2">
        <f>IFERROR(__xludf.DUMMYFUNCTION("""COMPUTED_VALUE"""),526.66)</f>
        <v>526.66</v>
      </c>
    </row>
    <row r="2883">
      <c r="A2883" s="3">
        <f>IFERROR(__xludf.DUMMYFUNCTION("""COMPUTED_VALUE"""),43066.66666666667)</f>
        <v>43066.66667</v>
      </c>
      <c r="B2883" s="2">
        <f>IFERROR(__xludf.DUMMYFUNCTION("""COMPUTED_VALUE"""),526.9)</f>
        <v>526.9</v>
      </c>
    </row>
    <row r="2884">
      <c r="A2884" s="3">
        <f>IFERROR(__xludf.DUMMYFUNCTION("""COMPUTED_VALUE"""),43067.66666666667)</f>
        <v>43067.66667</v>
      </c>
      <c r="B2884" s="2">
        <f>IFERROR(__xludf.DUMMYFUNCTION("""COMPUTED_VALUE"""),532.55)</f>
        <v>532.55</v>
      </c>
    </row>
    <row r="2885">
      <c r="A2885" s="3">
        <f>IFERROR(__xludf.DUMMYFUNCTION("""COMPUTED_VALUE"""),43068.66666666667)</f>
        <v>43068.66667</v>
      </c>
      <c r="B2885" s="2">
        <f>IFERROR(__xludf.DUMMYFUNCTION("""COMPUTED_VALUE"""),531.79)</f>
        <v>531.79</v>
      </c>
    </row>
    <row r="2886">
      <c r="A2886" s="3">
        <f>IFERROR(__xludf.DUMMYFUNCTION("""COMPUTED_VALUE"""),43069.66666666667)</f>
        <v>43069.66667</v>
      </c>
      <c r="B2886" s="2">
        <f>IFERROR(__xludf.DUMMYFUNCTION("""COMPUTED_VALUE"""),533.48)</f>
        <v>533.48</v>
      </c>
    </row>
    <row r="2887">
      <c r="A2887" s="3">
        <f>IFERROR(__xludf.DUMMYFUNCTION("""COMPUTED_VALUE"""),43070.66666666667)</f>
        <v>43070.66667</v>
      </c>
      <c r="B2887" s="2">
        <f>IFERROR(__xludf.DUMMYFUNCTION("""COMPUTED_VALUE"""),529.98)</f>
        <v>529.98</v>
      </c>
    </row>
    <row r="2888">
      <c r="A2888" s="3">
        <f>IFERROR(__xludf.DUMMYFUNCTION("""COMPUTED_VALUE"""),43073.66666666667)</f>
        <v>43073.66667</v>
      </c>
      <c r="B2888" s="2">
        <f>IFERROR(__xludf.DUMMYFUNCTION("""COMPUTED_VALUE"""),524.59)</f>
        <v>524.59</v>
      </c>
    </row>
    <row r="2889">
      <c r="A2889" s="3">
        <f>IFERROR(__xludf.DUMMYFUNCTION("""COMPUTED_VALUE"""),43074.66666666667)</f>
        <v>43074.66667</v>
      </c>
      <c r="B2889" s="2">
        <f>IFERROR(__xludf.DUMMYFUNCTION("""COMPUTED_VALUE"""),518.33)</f>
        <v>518.33</v>
      </c>
    </row>
    <row r="2890">
      <c r="A2890" s="3">
        <f>IFERROR(__xludf.DUMMYFUNCTION("""COMPUTED_VALUE"""),43075.66666666667)</f>
        <v>43075.66667</v>
      </c>
      <c r="B2890" s="2">
        <f>IFERROR(__xludf.DUMMYFUNCTION("""COMPUTED_VALUE"""),511.85)</f>
        <v>511.85</v>
      </c>
    </row>
    <row r="2891">
      <c r="A2891" s="3">
        <f>IFERROR(__xludf.DUMMYFUNCTION("""COMPUTED_VALUE"""),43076.66666666667)</f>
        <v>43076.66667</v>
      </c>
      <c r="B2891" s="2">
        <f>IFERROR(__xludf.DUMMYFUNCTION("""COMPUTED_VALUE"""),513.99)</f>
        <v>513.99</v>
      </c>
    </row>
    <row r="2892">
      <c r="A2892" s="3">
        <f>IFERROR(__xludf.DUMMYFUNCTION("""COMPUTED_VALUE"""),43077.66666666667)</f>
        <v>43077.66667</v>
      </c>
      <c r="B2892" s="2">
        <f>IFERROR(__xludf.DUMMYFUNCTION("""COMPUTED_VALUE"""),517.04)</f>
        <v>517.04</v>
      </c>
    </row>
    <row r="2893">
      <c r="A2893" s="3">
        <f>IFERROR(__xludf.DUMMYFUNCTION("""COMPUTED_VALUE"""),43080.66666666667)</f>
        <v>43080.66667</v>
      </c>
      <c r="B2893" s="2">
        <f>IFERROR(__xludf.DUMMYFUNCTION("""COMPUTED_VALUE"""),523.53)</f>
        <v>523.53</v>
      </c>
    </row>
    <row r="2894">
      <c r="A2894" s="3">
        <f>IFERROR(__xludf.DUMMYFUNCTION("""COMPUTED_VALUE"""),43081.66666666667)</f>
        <v>43081.66667</v>
      </c>
      <c r="B2894" s="2">
        <f>IFERROR(__xludf.DUMMYFUNCTION("""COMPUTED_VALUE"""),522.1)</f>
        <v>522.1</v>
      </c>
    </row>
    <row r="2895">
      <c r="A2895" s="3">
        <f>IFERROR(__xludf.DUMMYFUNCTION("""COMPUTED_VALUE"""),43082.66666666667)</f>
        <v>43082.66667</v>
      </c>
      <c r="B2895" s="2">
        <f>IFERROR(__xludf.DUMMYFUNCTION("""COMPUTED_VALUE"""),529.81)</f>
        <v>529.81</v>
      </c>
    </row>
    <row r="2896">
      <c r="A2896" s="3">
        <f>IFERROR(__xludf.DUMMYFUNCTION("""COMPUTED_VALUE"""),43083.66666666667)</f>
        <v>43083.66667</v>
      </c>
      <c r="B2896" s="2">
        <f>IFERROR(__xludf.DUMMYFUNCTION("""COMPUTED_VALUE"""),521.51)</f>
        <v>521.51</v>
      </c>
    </row>
    <row r="2897">
      <c r="A2897" s="3">
        <f>IFERROR(__xludf.DUMMYFUNCTION("""COMPUTED_VALUE"""),43084.66666666667)</f>
        <v>43084.66667</v>
      </c>
      <c r="B2897" s="2">
        <f>IFERROR(__xludf.DUMMYFUNCTION("""COMPUTED_VALUE"""),522.07)</f>
        <v>522.07</v>
      </c>
    </row>
    <row r="2898">
      <c r="A2898" s="3">
        <f>IFERROR(__xludf.DUMMYFUNCTION("""COMPUTED_VALUE"""),43087.66666666667)</f>
        <v>43087.66667</v>
      </c>
      <c r="B2898" s="2">
        <f>IFERROR(__xludf.DUMMYFUNCTION("""COMPUTED_VALUE"""),528.53)</f>
        <v>528.53</v>
      </c>
    </row>
    <row r="2899">
      <c r="A2899" s="3">
        <f>IFERROR(__xludf.DUMMYFUNCTION("""COMPUTED_VALUE"""),43088.66666666667)</f>
        <v>43088.66667</v>
      </c>
      <c r="B2899" s="2">
        <f>IFERROR(__xludf.DUMMYFUNCTION("""COMPUTED_VALUE"""),526.44)</f>
        <v>526.44</v>
      </c>
    </row>
    <row r="2900">
      <c r="A2900" s="3">
        <f>IFERROR(__xludf.DUMMYFUNCTION("""COMPUTED_VALUE"""),43089.66666666667)</f>
        <v>43089.66667</v>
      </c>
      <c r="B2900" s="2">
        <f>IFERROR(__xludf.DUMMYFUNCTION("""COMPUTED_VALUE"""),526.31)</f>
        <v>526.31</v>
      </c>
    </row>
    <row r="2901">
      <c r="A2901" s="3">
        <f>IFERROR(__xludf.DUMMYFUNCTION("""COMPUTED_VALUE"""),43090.66666666667)</f>
        <v>43090.66667</v>
      </c>
      <c r="B2901" s="2">
        <f>IFERROR(__xludf.DUMMYFUNCTION("""COMPUTED_VALUE"""),526.98)</f>
        <v>526.98</v>
      </c>
    </row>
    <row r="2902">
      <c r="A2902" s="3">
        <f>IFERROR(__xludf.DUMMYFUNCTION("""COMPUTED_VALUE"""),43091.66666666667)</f>
        <v>43091.66667</v>
      </c>
      <c r="B2902" s="2">
        <f>IFERROR(__xludf.DUMMYFUNCTION("""COMPUTED_VALUE"""),524.54)</f>
        <v>524.54</v>
      </c>
    </row>
    <row r="2903">
      <c r="A2903" s="3">
        <f>IFERROR(__xludf.DUMMYFUNCTION("""COMPUTED_VALUE"""),43095.66666666667)</f>
        <v>43095.66667</v>
      </c>
      <c r="B2903" s="2">
        <f>IFERROR(__xludf.DUMMYFUNCTION("""COMPUTED_VALUE"""),521.81)</f>
        <v>521.81</v>
      </c>
    </row>
    <row r="2904">
      <c r="A2904" s="3">
        <f>IFERROR(__xludf.DUMMYFUNCTION("""COMPUTED_VALUE"""),43096.66666666667)</f>
        <v>43096.66667</v>
      </c>
      <c r="B2904" s="2">
        <f>IFERROR(__xludf.DUMMYFUNCTION("""COMPUTED_VALUE"""),523.84)</f>
        <v>523.84</v>
      </c>
    </row>
    <row r="2905">
      <c r="A2905" s="3">
        <f>IFERROR(__xludf.DUMMYFUNCTION("""COMPUTED_VALUE"""),43097.66666666667)</f>
        <v>43097.66667</v>
      </c>
      <c r="B2905" s="2">
        <f>IFERROR(__xludf.DUMMYFUNCTION("""COMPUTED_VALUE"""),524.7)</f>
        <v>524.7</v>
      </c>
    </row>
    <row r="2906">
      <c r="A2906" s="3">
        <f>IFERROR(__xludf.DUMMYFUNCTION("""COMPUTED_VALUE"""),43098.66666666667)</f>
        <v>43098.66667</v>
      </c>
      <c r="B2906" s="2">
        <f>IFERROR(__xludf.DUMMYFUNCTION("""COMPUTED_VALUE"""),518.03)</f>
        <v>518.03</v>
      </c>
    </row>
    <row r="2907">
      <c r="A2907" s="3">
        <f>IFERROR(__xludf.DUMMYFUNCTION("""COMPUTED_VALUE"""),43102.66666666667)</f>
        <v>43102.66667</v>
      </c>
      <c r="B2907" s="2">
        <f>IFERROR(__xludf.DUMMYFUNCTION("""COMPUTED_VALUE"""),524.9)</f>
        <v>524.9</v>
      </c>
    </row>
    <row r="2908">
      <c r="A2908" s="3">
        <f>IFERROR(__xludf.DUMMYFUNCTION("""COMPUTED_VALUE"""),43103.66666666667)</f>
        <v>43103.66667</v>
      </c>
      <c r="B2908" s="2">
        <f>IFERROR(__xludf.DUMMYFUNCTION("""COMPUTED_VALUE"""),526.67)</f>
        <v>526.67</v>
      </c>
    </row>
    <row r="2909">
      <c r="A2909" s="3">
        <f>IFERROR(__xludf.DUMMYFUNCTION("""COMPUTED_VALUE"""),43104.66666666667)</f>
        <v>43104.66667</v>
      </c>
      <c r="B2909" s="2">
        <f>IFERROR(__xludf.DUMMYFUNCTION("""COMPUTED_VALUE"""),528.07)</f>
        <v>528.07</v>
      </c>
    </row>
    <row r="2910">
      <c r="A2910" s="3">
        <f>IFERROR(__xludf.DUMMYFUNCTION("""COMPUTED_VALUE"""),43105.66666666667)</f>
        <v>43105.66667</v>
      </c>
      <c r="B2910" s="2">
        <f>IFERROR(__xludf.DUMMYFUNCTION("""COMPUTED_VALUE"""),529.61)</f>
        <v>529.61</v>
      </c>
    </row>
    <row r="2911">
      <c r="A2911" s="3">
        <f>IFERROR(__xludf.DUMMYFUNCTION("""COMPUTED_VALUE"""),43108.66666666667)</f>
        <v>43108.66667</v>
      </c>
      <c r="B2911" s="2">
        <f>IFERROR(__xludf.DUMMYFUNCTION("""COMPUTED_VALUE"""),533.69)</f>
        <v>533.69</v>
      </c>
    </row>
    <row r="2912">
      <c r="A2912" s="3">
        <f>IFERROR(__xludf.DUMMYFUNCTION("""COMPUTED_VALUE"""),43109.66666666667)</f>
        <v>43109.66667</v>
      </c>
      <c r="B2912" s="2">
        <f>IFERROR(__xludf.DUMMYFUNCTION("""COMPUTED_VALUE"""),526.25)</f>
        <v>526.25</v>
      </c>
    </row>
    <row r="2913">
      <c r="A2913" s="3">
        <f>IFERROR(__xludf.DUMMYFUNCTION("""COMPUTED_VALUE"""),43110.66666666667)</f>
        <v>43110.66667</v>
      </c>
      <c r="B2913" s="2">
        <f>IFERROR(__xludf.DUMMYFUNCTION("""COMPUTED_VALUE"""),523.46)</f>
        <v>523.46</v>
      </c>
    </row>
    <row r="2914">
      <c r="A2914" s="3">
        <f>IFERROR(__xludf.DUMMYFUNCTION("""COMPUTED_VALUE"""),43111.66666666667)</f>
        <v>43111.66667</v>
      </c>
      <c r="B2914" s="2">
        <f>IFERROR(__xludf.DUMMYFUNCTION("""COMPUTED_VALUE"""),531.03)</f>
        <v>531.03</v>
      </c>
    </row>
    <row r="2915">
      <c r="A2915" s="3">
        <f>IFERROR(__xludf.DUMMYFUNCTION("""COMPUTED_VALUE"""),43112.66666666667)</f>
        <v>43112.66667</v>
      </c>
      <c r="B2915" s="2">
        <f>IFERROR(__xludf.DUMMYFUNCTION("""COMPUTED_VALUE"""),536.76)</f>
        <v>536.76</v>
      </c>
    </row>
    <row r="2916">
      <c r="A2916" s="3">
        <f>IFERROR(__xludf.DUMMYFUNCTION("""COMPUTED_VALUE"""),43116.66666666667)</f>
        <v>43116.66667</v>
      </c>
      <c r="B2916" s="2">
        <f>IFERROR(__xludf.DUMMYFUNCTION("""COMPUTED_VALUE"""),528.44)</f>
        <v>528.44</v>
      </c>
    </row>
    <row r="2917">
      <c r="A2917" s="3">
        <f>IFERROR(__xludf.DUMMYFUNCTION("""COMPUTED_VALUE"""),43117.66666666667)</f>
        <v>43117.66667</v>
      </c>
      <c r="B2917" s="2">
        <f>IFERROR(__xludf.DUMMYFUNCTION("""COMPUTED_VALUE"""),531.49)</f>
        <v>531.49</v>
      </c>
    </row>
    <row r="2918">
      <c r="A2918" s="3">
        <f>IFERROR(__xludf.DUMMYFUNCTION("""COMPUTED_VALUE"""),43118.66666666667)</f>
        <v>43118.66667</v>
      </c>
      <c r="B2918" s="2">
        <f>IFERROR(__xludf.DUMMYFUNCTION("""COMPUTED_VALUE"""),525.95)</f>
        <v>525.95</v>
      </c>
    </row>
    <row r="2919">
      <c r="A2919" s="3">
        <f>IFERROR(__xludf.DUMMYFUNCTION("""COMPUTED_VALUE"""),43119.66666666667)</f>
        <v>43119.66667</v>
      </c>
      <c r="B2919" s="2">
        <f>IFERROR(__xludf.DUMMYFUNCTION("""COMPUTED_VALUE"""),530.23)</f>
        <v>530.23</v>
      </c>
    </row>
    <row r="2920">
      <c r="A2920" s="3">
        <f>IFERROR(__xludf.DUMMYFUNCTION("""COMPUTED_VALUE"""),43122.66666666667)</f>
        <v>43122.66667</v>
      </c>
      <c r="B2920" s="2">
        <f>IFERROR(__xludf.DUMMYFUNCTION("""COMPUTED_VALUE"""),532.5)</f>
        <v>532.5</v>
      </c>
    </row>
    <row r="2921">
      <c r="A2921" s="3">
        <f>IFERROR(__xludf.DUMMYFUNCTION("""COMPUTED_VALUE"""),43123.66666666667)</f>
        <v>43123.66667</v>
      </c>
      <c r="B2921" s="2">
        <f>IFERROR(__xludf.DUMMYFUNCTION("""COMPUTED_VALUE"""),529.58)</f>
        <v>529.58</v>
      </c>
    </row>
    <row r="2922">
      <c r="A2922" s="3">
        <f>IFERROR(__xludf.DUMMYFUNCTION("""COMPUTED_VALUE"""),43124.66666666667)</f>
        <v>43124.66667</v>
      </c>
      <c r="B2922" s="2">
        <f>IFERROR(__xludf.DUMMYFUNCTION("""COMPUTED_VALUE"""),526.41)</f>
        <v>526.41</v>
      </c>
    </row>
    <row r="2923">
      <c r="A2923" s="3">
        <f>IFERROR(__xludf.DUMMYFUNCTION("""COMPUTED_VALUE"""),43125.66666666667)</f>
        <v>43125.66667</v>
      </c>
      <c r="B2923" s="2">
        <f>IFERROR(__xludf.DUMMYFUNCTION("""COMPUTED_VALUE"""),527.63)</f>
        <v>527.63</v>
      </c>
    </row>
    <row r="2924">
      <c r="A2924" s="3">
        <f>IFERROR(__xludf.DUMMYFUNCTION("""COMPUTED_VALUE"""),43126.66666666667)</f>
        <v>43126.66667</v>
      </c>
      <c r="B2924" s="2">
        <f>IFERROR(__xludf.DUMMYFUNCTION("""COMPUTED_VALUE"""),533.21)</f>
        <v>533.21</v>
      </c>
    </row>
    <row r="2925">
      <c r="A2925" s="3">
        <f>IFERROR(__xludf.DUMMYFUNCTION("""COMPUTED_VALUE"""),43129.66666666667)</f>
        <v>43129.66667</v>
      </c>
      <c r="B2925" s="2">
        <f>IFERROR(__xludf.DUMMYFUNCTION("""COMPUTED_VALUE"""),528.04)</f>
        <v>528.04</v>
      </c>
    </row>
    <row r="2926">
      <c r="A2926" s="3">
        <f>IFERROR(__xludf.DUMMYFUNCTION("""COMPUTED_VALUE"""),43130.66666666667)</f>
        <v>43130.66667</v>
      </c>
      <c r="B2926" s="2">
        <f>IFERROR(__xludf.DUMMYFUNCTION("""COMPUTED_VALUE"""),529.69)</f>
        <v>529.69</v>
      </c>
    </row>
    <row r="2927">
      <c r="A2927" s="3">
        <f>IFERROR(__xludf.DUMMYFUNCTION("""COMPUTED_VALUE"""),43131.66666666667)</f>
        <v>43131.66667</v>
      </c>
      <c r="B2927" s="2">
        <f>IFERROR(__xludf.DUMMYFUNCTION("""COMPUTED_VALUE"""),529.92)</f>
        <v>529.92</v>
      </c>
    </row>
    <row r="2928">
      <c r="A2928" s="3">
        <f>IFERROR(__xludf.DUMMYFUNCTION("""COMPUTED_VALUE"""),43132.66666666667)</f>
        <v>43132.66667</v>
      </c>
      <c r="B2928" s="2">
        <f>IFERROR(__xludf.DUMMYFUNCTION("""COMPUTED_VALUE"""),532.08)</f>
        <v>532.08</v>
      </c>
    </row>
    <row r="2929">
      <c r="A2929" s="3">
        <f>IFERROR(__xludf.DUMMYFUNCTION("""COMPUTED_VALUE"""),43133.66666666667)</f>
        <v>43133.66667</v>
      </c>
      <c r="B2929" s="2">
        <f>IFERROR(__xludf.DUMMYFUNCTION("""COMPUTED_VALUE"""),525.86)</f>
        <v>525.86</v>
      </c>
    </row>
    <row r="2930">
      <c r="A2930" s="3">
        <f>IFERROR(__xludf.DUMMYFUNCTION("""COMPUTED_VALUE"""),43136.66666666667)</f>
        <v>43136.66667</v>
      </c>
      <c r="B2930" s="2">
        <f>IFERROR(__xludf.DUMMYFUNCTION("""COMPUTED_VALUE"""),507.6)</f>
        <v>507.6</v>
      </c>
    </row>
    <row r="2931">
      <c r="A2931" s="3">
        <f>IFERROR(__xludf.DUMMYFUNCTION("""COMPUTED_VALUE"""),43137.66666666667)</f>
        <v>43137.66667</v>
      </c>
      <c r="B2931" s="2">
        <f>IFERROR(__xludf.DUMMYFUNCTION("""COMPUTED_VALUE"""),520.45)</f>
        <v>520.45</v>
      </c>
    </row>
    <row r="2932">
      <c r="A2932" s="3">
        <f>IFERROR(__xludf.DUMMYFUNCTION("""COMPUTED_VALUE"""),43138.66666666667)</f>
        <v>43138.66667</v>
      </c>
      <c r="B2932" s="2">
        <f>IFERROR(__xludf.DUMMYFUNCTION("""COMPUTED_VALUE"""),516.78)</f>
        <v>516.78</v>
      </c>
    </row>
    <row r="2933">
      <c r="A2933" s="3">
        <f>IFERROR(__xludf.DUMMYFUNCTION("""COMPUTED_VALUE"""),43139.66666666667)</f>
        <v>43139.66667</v>
      </c>
      <c r="B2933" s="2">
        <f>IFERROR(__xludf.DUMMYFUNCTION("""COMPUTED_VALUE"""),503.87)</f>
        <v>503.87</v>
      </c>
    </row>
    <row r="2934">
      <c r="A2934" s="3">
        <f>IFERROR(__xludf.DUMMYFUNCTION("""COMPUTED_VALUE"""),43140.66666666667)</f>
        <v>43140.66667</v>
      </c>
      <c r="B2934" s="2">
        <f>IFERROR(__xludf.DUMMYFUNCTION("""COMPUTED_VALUE"""),506.34)</f>
        <v>506.34</v>
      </c>
    </row>
    <row r="2935">
      <c r="A2935" s="3">
        <f>IFERROR(__xludf.DUMMYFUNCTION("""COMPUTED_VALUE"""),43143.66666666667)</f>
        <v>43143.66667</v>
      </c>
      <c r="B2935" s="2">
        <f>IFERROR(__xludf.DUMMYFUNCTION("""COMPUTED_VALUE"""),512.25)</f>
        <v>512.25</v>
      </c>
    </row>
    <row r="2936">
      <c r="A2936" s="3">
        <f>IFERROR(__xludf.DUMMYFUNCTION("""COMPUTED_VALUE"""),43144.66666666667)</f>
        <v>43144.66667</v>
      </c>
      <c r="B2936" s="2">
        <f>IFERROR(__xludf.DUMMYFUNCTION("""COMPUTED_VALUE"""),515.9)</f>
        <v>515.9</v>
      </c>
    </row>
    <row r="2937">
      <c r="A2937" s="3">
        <f>IFERROR(__xludf.DUMMYFUNCTION("""COMPUTED_VALUE"""),43145.66666666667)</f>
        <v>43145.66667</v>
      </c>
      <c r="B2937" s="2">
        <f>IFERROR(__xludf.DUMMYFUNCTION("""COMPUTED_VALUE"""),523.79)</f>
        <v>523.79</v>
      </c>
    </row>
    <row r="2938">
      <c r="A2938" s="3">
        <f>IFERROR(__xludf.DUMMYFUNCTION("""COMPUTED_VALUE"""),43146.66666666667)</f>
        <v>43146.66667</v>
      </c>
      <c r="B2938" s="2">
        <f>IFERROR(__xludf.DUMMYFUNCTION("""COMPUTED_VALUE"""),535.88)</f>
        <v>535.88</v>
      </c>
    </row>
    <row r="2939">
      <c r="A2939" s="3">
        <f>IFERROR(__xludf.DUMMYFUNCTION("""COMPUTED_VALUE"""),43147.66666666667)</f>
        <v>43147.66667</v>
      </c>
      <c r="B2939" s="2">
        <f>IFERROR(__xludf.DUMMYFUNCTION("""COMPUTED_VALUE"""),534.48)</f>
        <v>534.48</v>
      </c>
    </row>
    <row r="2940">
      <c r="A2940" s="3">
        <f>IFERROR(__xludf.DUMMYFUNCTION("""COMPUTED_VALUE"""),43151.66666666667)</f>
        <v>43151.66667</v>
      </c>
      <c r="B2940" s="2">
        <f>IFERROR(__xludf.DUMMYFUNCTION("""COMPUTED_VALUE"""),528.48)</f>
        <v>528.48</v>
      </c>
    </row>
    <row r="2941">
      <c r="A2941" s="3">
        <f>IFERROR(__xludf.DUMMYFUNCTION("""COMPUTED_VALUE"""),43152.66666666667)</f>
        <v>43152.66667</v>
      </c>
      <c r="B2941" s="2">
        <f>IFERROR(__xludf.DUMMYFUNCTION("""COMPUTED_VALUE"""),523.93)</f>
        <v>523.93</v>
      </c>
    </row>
    <row r="2942">
      <c r="A2942" s="3">
        <f>IFERROR(__xludf.DUMMYFUNCTION("""COMPUTED_VALUE"""),43153.66666666667)</f>
        <v>43153.66667</v>
      </c>
      <c r="B2942" s="2">
        <f>IFERROR(__xludf.DUMMYFUNCTION("""COMPUTED_VALUE"""),513.76)</f>
        <v>513.76</v>
      </c>
    </row>
    <row r="2943">
      <c r="A2943" s="3">
        <f>IFERROR(__xludf.DUMMYFUNCTION("""COMPUTED_VALUE"""),43154.66666666667)</f>
        <v>43154.66667</v>
      </c>
      <c r="B2943" s="2">
        <f>IFERROR(__xludf.DUMMYFUNCTION("""COMPUTED_VALUE"""),525.38)</f>
        <v>525.38</v>
      </c>
    </row>
    <row r="2944">
      <c r="A2944" s="3">
        <f>IFERROR(__xludf.DUMMYFUNCTION("""COMPUTED_VALUE"""),43157.66666666667)</f>
        <v>43157.66667</v>
      </c>
      <c r="B2944" s="2">
        <f>IFERROR(__xludf.DUMMYFUNCTION("""COMPUTED_VALUE"""),531.93)</f>
        <v>531.93</v>
      </c>
    </row>
    <row r="2945">
      <c r="A2945" s="3">
        <f>IFERROR(__xludf.DUMMYFUNCTION("""COMPUTED_VALUE"""),43158.66666666667)</f>
        <v>43158.66667</v>
      </c>
      <c r="B2945" s="2">
        <f>IFERROR(__xludf.DUMMYFUNCTION("""COMPUTED_VALUE"""),527.04)</f>
        <v>527.04</v>
      </c>
    </row>
    <row r="2946">
      <c r="A2946" s="3">
        <f>IFERROR(__xludf.DUMMYFUNCTION("""COMPUTED_VALUE"""),43159.66666666667)</f>
        <v>43159.66667</v>
      </c>
      <c r="B2946" s="2">
        <f>IFERROR(__xludf.DUMMYFUNCTION("""COMPUTED_VALUE"""),521.69)</f>
        <v>521.69</v>
      </c>
    </row>
    <row r="2947">
      <c r="A2947" s="3">
        <f>IFERROR(__xludf.DUMMYFUNCTION("""COMPUTED_VALUE"""),43160.66666666667)</f>
        <v>43160.66667</v>
      </c>
      <c r="B2947" s="2">
        <f>IFERROR(__xludf.DUMMYFUNCTION("""COMPUTED_VALUE"""),520.37)</f>
        <v>520.37</v>
      </c>
    </row>
    <row r="2948">
      <c r="A2948" s="3">
        <f>IFERROR(__xludf.DUMMYFUNCTION("""COMPUTED_VALUE"""),43161.66666666667)</f>
        <v>43161.66667</v>
      </c>
      <c r="B2948" s="2">
        <f>IFERROR(__xludf.DUMMYFUNCTION("""COMPUTED_VALUE"""),526.29)</f>
        <v>526.29</v>
      </c>
    </row>
    <row r="2949">
      <c r="A2949" s="3">
        <f>IFERROR(__xludf.DUMMYFUNCTION("""COMPUTED_VALUE"""),43164.66666666667)</f>
        <v>43164.66667</v>
      </c>
      <c r="B2949" s="2">
        <f>IFERROR(__xludf.DUMMYFUNCTION("""COMPUTED_VALUE"""),533.27)</f>
        <v>533.27</v>
      </c>
    </row>
    <row r="2950">
      <c r="A2950" s="3">
        <f>IFERROR(__xludf.DUMMYFUNCTION("""COMPUTED_VALUE"""),43165.66666666667)</f>
        <v>43165.66667</v>
      </c>
      <c r="B2950" s="2">
        <f>IFERROR(__xludf.DUMMYFUNCTION("""COMPUTED_VALUE"""),541.91)</f>
        <v>541.91</v>
      </c>
    </row>
    <row r="2951">
      <c r="A2951" s="3">
        <f>IFERROR(__xludf.DUMMYFUNCTION("""COMPUTED_VALUE"""),43166.66666666667)</f>
        <v>43166.66667</v>
      </c>
      <c r="B2951" s="2">
        <f>IFERROR(__xludf.DUMMYFUNCTION("""COMPUTED_VALUE"""),546.5)</f>
        <v>546.5</v>
      </c>
    </row>
    <row r="2952">
      <c r="A2952" s="3">
        <f>IFERROR(__xludf.DUMMYFUNCTION("""COMPUTED_VALUE"""),43167.66666666667)</f>
        <v>43167.66667</v>
      </c>
      <c r="B2952" s="2">
        <f>IFERROR(__xludf.DUMMYFUNCTION("""COMPUTED_VALUE"""),548.66)</f>
        <v>548.66</v>
      </c>
    </row>
    <row r="2953">
      <c r="A2953" s="3">
        <f>IFERROR(__xludf.DUMMYFUNCTION("""COMPUTED_VALUE"""),43168.66666666667)</f>
        <v>43168.66667</v>
      </c>
      <c r="B2953" s="2">
        <f>IFERROR(__xludf.DUMMYFUNCTION("""COMPUTED_VALUE"""),554.07)</f>
        <v>554.07</v>
      </c>
    </row>
    <row r="2954">
      <c r="A2954" s="3">
        <f>IFERROR(__xludf.DUMMYFUNCTION("""COMPUTED_VALUE"""),43171.66666666667)</f>
        <v>43171.66667</v>
      </c>
      <c r="B2954" s="2">
        <f>IFERROR(__xludf.DUMMYFUNCTION("""COMPUTED_VALUE"""),561.21)</f>
        <v>561.21</v>
      </c>
    </row>
    <row r="2955">
      <c r="A2955" s="3">
        <f>IFERROR(__xludf.DUMMYFUNCTION("""COMPUTED_VALUE"""),43172.66666666667)</f>
        <v>43172.66667</v>
      </c>
      <c r="B2955" s="2">
        <f>IFERROR(__xludf.DUMMYFUNCTION("""COMPUTED_VALUE"""),556.55)</f>
        <v>556.55</v>
      </c>
    </row>
    <row r="2956">
      <c r="A2956" s="3">
        <f>IFERROR(__xludf.DUMMYFUNCTION("""COMPUTED_VALUE"""),43173.66666666667)</f>
        <v>43173.66667</v>
      </c>
      <c r="B2956" s="2">
        <f>IFERROR(__xludf.DUMMYFUNCTION("""COMPUTED_VALUE"""),555.43)</f>
        <v>555.43</v>
      </c>
    </row>
    <row r="2957">
      <c r="A2957" s="3">
        <f>IFERROR(__xludf.DUMMYFUNCTION("""COMPUTED_VALUE"""),43174.66666666667)</f>
        <v>43174.66667</v>
      </c>
      <c r="B2957" s="2">
        <f>IFERROR(__xludf.DUMMYFUNCTION("""COMPUTED_VALUE"""),550.82)</f>
        <v>550.82</v>
      </c>
    </row>
    <row r="2958">
      <c r="A2958" s="3">
        <f>IFERROR(__xludf.DUMMYFUNCTION("""COMPUTED_VALUE"""),43175.66666666667)</f>
        <v>43175.66667</v>
      </c>
      <c r="B2958" s="2">
        <f>IFERROR(__xludf.DUMMYFUNCTION("""COMPUTED_VALUE"""),552.32)</f>
        <v>552.32</v>
      </c>
    </row>
    <row r="2959">
      <c r="A2959" s="3">
        <f>IFERROR(__xludf.DUMMYFUNCTION("""COMPUTED_VALUE"""),43178.66666666667)</f>
        <v>43178.66667</v>
      </c>
      <c r="B2959" s="2">
        <f>IFERROR(__xludf.DUMMYFUNCTION("""COMPUTED_VALUE"""),541.03)</f>
        <v>541.03</v>
      </c>
    </row>
    <row r="2960">
      <c r="A2960" s="3">
        <f>IFERROR(__xludf.DUMMYFUNCTION("""COMPUTED_VALUE"""),43179.66666666667)</f>
        <v>43179.66667</v>
      </c>
      <c r="B2960" s="2">
        <f>IFERROR(__xludf.DUMMYFUNCTION("""COMPUTED_VALUE"""),542.32)</f>
        <v>542.32</v>
      </c>
    </row>
    <row r="2961">
      <c r="A2961" s="3">
        <f>IFERROR(__xludf.DUMMYFUNCTION("""COMPUTED_VALUE"""),43180.66666666667)</f>
        <v>43180.66667</v>
      </c>
      <c r="B2961" s="2">
        <f>IFERROR(__xludf.DUMMYFUNCTION("""COMPUTED_VALUE"""),543.27)</f>
        <v>543.27</v>
      </c>
    </row>
    <row r="2962">
      <c r="A2962" s="3">
        <f>IFERROR(__xludf.DUMMYFUNCTION("""COMPUTED_VALUE"""),43181.66666666667)</f>
        <v>43181.66667</v>
      </c>
      <c r="B2962" s="2">
        <f>IFERROR(__xludf.DUMMYFUNCTION("""COMPUTED_VALUE"""),533.41)</f>
        <v>533.41</v>
      </c>
    </row>
    <row r="2963">
      <c r="A2963" s="3">
        <f>IFERROR(__xludf.DUMMYFUNCTION("""COMPUTED_VALUE"""),43182.66666666667)</f>
        <v>43182.66667</v>
      </c>
      <c r="B2963" s="2">
        <f>IFERROR(__xludf.DUMMYFUNCTION("""COMPUTED_VALUE"""),522.5)</f>
        <v>522.5</v>
      </c>
    </row>
    <row r="2964">
      <c r="A2964" s="3">
        <f>IFERROR(__xludf.DUMMYFUNCTION("""COMPUTED_VALUE"""),43185.66666666667)</f>
        <v>43185.66667</v>
      </c>
      <c r="B2964" s="2">
        <f>IFERROR(__xludf.DUMMYFUNCTION("""COMPUTED_VALUE"""),529.68)</f>
        <v>529.68</v>
      </c>
    </row>
    <row r="2965">
      <c r="A2965" s="3">
        <f>IFERROR(__xludf.DUMMYFUNCTION("""COMPUTED_VALUE"""),43186.66666666667)</f>
        <v>43186.66667</v>
      </c>
      <c r="B2965" s="2">
        <f>IFERROR(__xludf.DUMMYFUNCTION("""COMPUTED_VALUE"""),521.42)</f>
        <v>521.42</v>
      </c>
    </row>
    <row r="2966">
      <c r="A2966" s="3">
        <f>IFERROR(__xludf.DUMMYFUNCTION("""COMPUTED_VALUE"""),43187.66666666667)</f>
        <v>43187.66667</v>
      </c>
      <c r="B2966" s="2">
        <f>IFERROR(__xludf.DUMMYFUNCTION("""COMPUTED_VALUE"""),515.01)</f>
        <v>515.01</v>
      </c>
    </row>
    <row r="2967">
      <c r="A2967" s="3">
        <f>IFERROR(__xludf.DUMMYFUNCTION("""COMPUTED_VALUE"""),43188.66666666667)</f>
        <v>43188.66667</v>
      </c>
      <c r="B2967" s="2">
        <f>IFERROR(__xludf.DUMMYFUNCTION("""COMPUTED_VALUE"""),523.95)</f>
        <v>523.95</v>
      </c>
    </row>
    <row r="2968">
      <c r="A2968" s="3">
        <f>IFERROR(__xludf.DUMMYFUNCTION("""COMPUTED_VALUE"""),43192.66666666667)</f>
        <v>43192.66667</v>
      </c>
      <c r="B2968" s="2">
        <f>IFERROR(__xludf.DUMMYFUNCTION("""COMPUTED_VALUE"""),512.49)</f>
        <v>512.49</v>
      </c>
    </row>
    <row r="2969">
      <c r="A2969" s="3">
        <f>IFERROR(__xludf.DUMMYFUNCTION("""COMPUTED_VALUE"""),43193.66666666667)</f>
        <v>43193.66667</v>
      </c>
      <c r="B2969" s="2">
        <f>IFERROR(__xludf.DUMMYFUNCTION("""COMPUTED_VALUE"""),515.31)</f>
        <v>515.31</v>
      </c>
    </row>
    <row r="2970">
      <c r="A2970" s="3">
        <f>IFERROR(__xludf.DUMMYFUNCTION("""COMPUTED_VALUE"""),43194.66666666667)</f>
        <v>43194.66667</v>
      </c>
      <c r="B2970" s="2">
        <f>IFERROR(__xludf.DUMMYFUNCTION("""COMPUTED_VALUE"""),524.33)</f>
        <v>524.33</v>
      </c>
    </row>
    <row r="2971">
      <c r="A2971" s="3">
        <f>IFERROR(__xludf.DUMMYFUNCTION("""COMPUTED_VALUE"""),43195.66666666667)</f>
        <v>43195.66667</v>
      </c>
      <c r="B2971" s="2">
        <f>IFERROR(__xludf.DUMMYFUNCTION("""COMPUTED_VALUE"""),528.36)</f>
        <v>528.36</v>
      </c>
    </row>
    <row r="2972">
      <c r="A2972" s="3">
        <f>IFERROR(__xludf.DUMMYFUNCTION("""COMPUTED_VALUE"""),43196.66666666667)</f>
        <v>43196.66667</v>
      </c>
      <c r="B2972" s="2">
        <f>IFERROR(__xludf.DUMMYFUNCTION("""COMPUTED_VALUE"""),521.33)</f>
        <v>521.33</v>
      </c>
    </row>
    <row r="2973">
      <c r="A2973" s="3">
        <f>IFERROR(__xludf.DUMMYFUNCTION("""COMPUTED_VALUE"""),43199.66666666667)</f>
        <v>43199.66667</v>
      </c>
      <c r="B2973" s="2">
        <f>IFERROR(__xludf.DUMMYFUNCTION("""COMPUTED_VALUE"""),521.57)</f>
        <v>521.57</v>
      </c>
    </row>
    <row r="2974">
      <c r="A2974" s="3">
        <f>IFERROR(__xludf.DUMMYFUNCTION("""COMPUTED_VALUE"""),43200.66666666667)</f>
        <v>43200.66667</v>
      </c>
      <c r="B2974" s="2">
        <f>IFERROR(__xludf.DUMMYFUNCTION("""COMPUTED_VALUE"""),535.85)</f>
        <v>535.85</v>
      </c>
    </row>
    <row r="2975">
      <c r="A2975" s="3">
        <f>IFERROR(__xludf.DUMMYFUNCTION("""COMPUTED_VALUE"""),43201.66666666667)</f>
        <v>43201.66667</v>
      </c>
      <c r="B2975" s="2">
        <f>IFERROR(__xludf.DUMMYFUNCTION("""COMPUTED_VALUE"""),541.27)</f>
        <v>541.27</v>
      </c>
    </row>
    <row r="2976">
      <c r="A2976" s="3">
        <f>IFERROR(__xludf.DUMMYFUNCTION("""COMPUTED_VALUE"""),43202.66666666667)</f>
        <v>43202.66667</v>
      </c>
      <c r="B2976" s="2">
        <f>IFERROR(__xludf.DUMMYFUNCTION("""COMPUTED_VALUE"""),542.73)</f>
        <v>542.73</v>
      </c>
    </row>
    <row r="2977">
      <c r="A2977" s="3">
        <f>IFERROR(__xludf.DUMMYFUNCTION("""COMPUTED_VALUE"""),43203.66666666667)</f>
        <v>43203.66667</v>
      </c>
      <c r="B2977" s="2">
        <f>IFERROR(__xludf.DUMMYFUNCTION("""COMPUTED_VALUE"""),539.81)</f>
        <v>539.81</v>
      </c>
    </row>
    <row r="2978">
      <c r="A2978" s="3">
        <f>IFERROR(__xludf.DUMMYFUNCTION("""COMPUTED_VALUE"""),43206.66666666667)</f>
        <v>43206.66667</v>
      </c>
      <c r="B2978" s="2">
        <f>IFERROR(__xludf.DUMMYFUNCTION("""COMPUTED_VALUE"""),534.1)</f>
        <v>534.1</v>
      </c>
    </row>
    <row r="2979">
      <c r="A2979" s="3">
        <f>IFERROR(__xludf.DUMMYFUNCTION("""COMPUTED_VALUE"""),43207.66666666667)</f>
        <v>43207.66667</v>
      </c>
      <c r="B2979" s="2">
        <f>IFERROR(__xludf.DUMMYFUNCTION("""COMPUTED_VALUE"""),544.54)</f>
        <v>544.54</v>
      </c>
    </row>
    <row r="2980">
      <c r="A2980" s="3">
        <f>IFERROR(__xludf.DUMMYFUNCTION("""COMPUTED_VALUE"""),43208.66666666667)</f>
        <v>43208.66667</v>
      </c>
      <c r="B2980" s="2">
        <f>IFERROR(__xludf.DUMMYFUNCTION("""COMPUTED_VALUE"""),545.16)</f>
        <v>545.16</v>
      </c>
    </row>
    <row r="2981">
      <c r="A2981" s="3">
        <f>IFERROR(__xludf.DUMMYFUNCTION("""COMPUTED_VALUE"""),43209.66666666667)</f>
        <v>43209.66667</v>
      </c>
      <c r="B2981" s="2">
        <f>IFERROR(__xludf.DUMMYFUNCTION("""COMPUTED_VALUE"""),542.57)</f>
        <v>542.57</v>
      </c>
    </row>
    <row r="2982">
      <c r="A2982" s="3">
        <f>IFERROR(__xludf.DUMMYFUNCTION("""COMPUTED_VALUE"""),43210.66666666667)</f>
        <v>43210.66667</v>
      </c>
      <c r="B2982" s="2">
        <f>IFERROR(__xludf.DUMMYFUNCTION("""COMPUTED_VALUE"""),542.38)</f>
        <v>542.38</v>
      </c>
    </row>
    <row r="2983">
      <c r="A2983" s="3">
        <f>IFERROR(__xludf.DUMMYFUNCTION("""COMPUTED_VALUE"""),43213.66666666667)</f>
        <v>43213.66667</v>
      </c>
      <c r="B2983" s="2">
        <f>IFERROR(__xludf.DUMMYFUNCTION("""COMPUTED_VALUE"""),539.17)</f>
        <v>539.17</v>
      </c>
    </row>
    <row r="2984">
      <c r="A2984" s="3">
        <f>IFERROR(__xludf.DUMMYFUNCTION("""COMPUTED_VALUE"""),43214.66666666667)</f>
        <v>43214.66667</v>
      </c>
      <c r="B2984" s="2">
        <f>IFERROR(__xludf.DUMMYFUNCTION("""COMPUTED_VALUE"""),540.86)</f>
        <v>540.86</v>
      </c>
    </row>
    <row r="2985">
      <c r="A2985" s="3">
        <f>IFERROR(__xludf.DUMMYFUNCTION("""COMPUTED_VALUE"""),43215.66666666667)</f>
        <v>43215.66667</v>
      </c>
      <c r="B2985" s="2">
        <f>IFERROR(__xludf.DUMMYFUNCTION("""COMPUTED_VALUE"""),537.08)</f>
        <v>537.08</v>
      </c>
    </row>
    <row r="2986">
      <c r="A2986" s="3">
        <f>IFERROR(__xludf.DUMMYFUNCTION("""COMPUTED_VALUE"""),43216.66666666667)</f>
        <v>43216.66667</v>
      </c>
      <c r="B2986" s="2">
        <f>IFERROR(__xludf.DUMMYFUNCTION("""COMPUTED_VALUE"""),535.97)</f>
        <v>535.97</v>
      </c>
    </row>
    <row r="2987">
      <c r="A2987" s="3">
        <f>IFERROR(__xludf.DUMMYFUNCTION("""COMPUTED_VALUE"""),43217.66666666667)</f>
        <v>43217.66667</v>
      </c>
      <c r="B2987" s="2">
        <f>IFERROR(__xludf.DUMMYFUNCTION("""COMPUTED_VALUE"""),536.91)</f>
        <v>536.91</v>
      </c>
    </row>
    <row r="2988">
      <c r="A2988" s="3">
        <f>IFERROR(__xludf.DUMMYFUNCTION("""COMPUTED_VALUE"""),43220.66666666667)</f>
        <v>43220.66667</v>
      </c>
      <c r="B2988" s="2">
        <f>IFERROR(__xludf.DUMMYFUNCTION("""COMPUTED_VALUE"""),528.03)</f>
        <v>528.03</v>
      </c>
    </row>
    <row r="2989">
      <c r="A2989" s="3">
        <f>IFERROR(__xludf.DUMMYFUNCTION("""COMPUTED_VALUE"""),43221.66666666667)</f>
        <v>43221.66667</v>
      </c>
      <c r="B2989" s="2">
        <f>IFERROR(__xludf.DUMMYFUNCTION("""COMPUTED_VALUE"""),523.11)</f>
        <v>523.11</v>
      </c>
    </row>
    <row r="2990">
      <c r="A2990" s="3">
        <f>IFERROR(__xludf.DUMMYFUNCTION("""COMPUTED_VALUE"""),43222.66666666667)</f>
        <v>43222.66667</v>
      </c>
      <c r="B2990" s="2">
        <f>IFERROR(__xludf.DUMMYFUNCTION("""COMPUTED_VALUE"""),529.45)</f>
        <v>529.45</v>
      </c>
    </row>
    <row r="2991">
      <c r="A2991" s="3">
        <f>IFERROR(__xludf.DUMMYFUNCTION("""COMPUTED_VALUE"""),43223.66666666667)</f>
        <v>43223.66667</v>
      </c>
      <c r="B2991" s="2">
        <f>IFERROR(__xludf.DUMMYFUNCTION("""COMPUTED_VALUE"""),528.04)</f>
        <v>528.04</v>
      </c>
    </row>
    <row r="2992">
      <c r="A2992" s="3">
        <f>IFERROR(__xludf.DUMMYFUNCTION("""COMPUTED_VALUE"""),43224.66666666667)</f>
        <v>43224.66667</v>
      </c>
      <c r="B2992" s="2">
        <f>IFERROR(__xludf.DUMMYFUNCTION("""COMPUTED_VALUE"""),531.31)</f>
        <v>531.31</v>
      </c>
    </row>
    <row r="2993">
      <c r="A2993" s="3">
        <f>IFERROR(__xludf.DUMMYFUNCTION("""COMPUTED_VALUE"""),43227.66666666667)</f>
        <v>43227.66667</v>
      </c>
      <c r="B2993" s="2">
        <f>IFERROR(__xludf.DUMMYFUNCTION("""COMPUTED_VALUE"""),537.08)</f>
        <v>537.08</v>
      </c>
    </row>
    <row r="2994">
      <c r="A2994" s="3">
        <f>IFERROR(__xludf.DUMMYFUNCTION("""COMPUTED_VALUE"""),43228.66666666667)</f>
        <v>43228.66667</v>
      </c>
      <c r="B2994" s="2">
        <f>IFERROR(__xludf.DUMMYFUNCTION("""COMPUTED_VALUE"""),537.53)</f>
        <v>537.53</v>
      </c>
    </row>
    <row r="2995">
      <c r="A2995" s="3">
        <f>IFERROR(__xludf.DUMMYFUNCTION("""COMPUTED_VALUE"""),43229.66666666667)</f>
        <v>43229.66667</v>
      </c>
      <c r="B2995" s="2">
        <f>IFERROR(__xludf.DUMMYFUNCTION("""COMPUTED_VALUE"""),532.12)</f>
        <v>532.12</v>
      </c>
    </row>
    <row r="2996">
      <c r="A2996" s="3">
        <f>IFERROR(__xludf.DUMMYFUNCTION("""COMPUTED_VALUE"""),43230.66666666667)</f>
        <v>43230.66667</v>
      </c>
      <c r="B2996" s="2">
        <f>IFERROR(__xludf.DUMMYFUNCTION("""COMPUTED_VALUE"""),534.5)</f>
        <v>534.5</v>
      </c>
    </row>
    <row r="2997">
      <c r="A2997" s="3">
        <f>IFERROR(__xludf.DUMMYFUNCTION("""COMPUTED_VALUE"""),43231.66666666667)</f>
        <v>43231.66667</v>
      </c>
      <c r="B2997" s="2">
        <f>IFERROR(__xludf.DUMMYFUNCTION("""COMPUTED_VALUE"""),533.44)</f>
        <v>533.44</v>
      </c>
    </row>
    <row r="2998">
      <c r="A2998" s="3">
        <f>IFERROR(__xludf.DUMMYFUNCTION("""COMPUTED_VALUE"""),43234.66666666667)</f>
        <v>43234.66667</v>
      </c>
      <c r="B2998" s="2">
        <f>IFERROR(__xludf.DUMMYFUNCTION("""COMPUTED_VALUE"""),531.1)</f>
        <v>531.1</v>
      </c>
    </row>
    <row r="2999">
      <c r="A2999" s="3">
        <f>IFERROR(__xludf.DUMMYFUNCTION("""COMPUTED_VALUE"""),43235.66666666667)</f>
        <v>43235.66667</v>
      </c>
      <c r="B2999" s="2">
        <f>IFERROR(__xludf.DUMMYFUNCTION("""COMPUTED_VALUE"""),530.95)</f>
        <v>530.95</v>
      </c>
    </row>
    <row r="3000">
      <c r="A3000" s="3">
        <f>IFERROR(__xludf.DUMMYFUNCTION("""COMPUTED_VALUE"""),43236.66666666667)</f>
        <v>43236.66667</v>
      </c>
      <c r="B3000" s="2">
        <f>IFERROR(__xludf.DUMMYFUNCTION("""COMPUTED_VALUE"""),533.94)</f>
        <v>533.94</v>
      </c>
    </row>
    <row r="3001">
      <c r="A3001" s="3">
        <f>IFERROR(__xludf.DUMMYFUNCTION("""COMPUTED_VALUE"""),43237.66666666667)</f>
        <v>43237.66667</v>
      </c>
      <c r="B3001" s="2">
        <f>IFERROR(__xludf.DUMMYFUNCTION("""COMPUTED_VALUE"""),533.79)</f>
        <v>533.79</v>
      </c>
    </row>
    <row r="3002">
      <c r="A3002" s="3">
        <f>IFERROR(__xludf.DUMMYFUNCTION("""COMPUTED_VALUE"""),43238.66666666667)</f>
        <v>43238.66667</v>
      </c>
      <c r="B3002" s="2">
        <f>IFERROR(__xludf.DUMMYFUNCTION("""COMPUTED_VALUE"""),533.21)</f>
        <v>533.21</v>
      </c>
    </row>
    <row r="3003">
      <c r="A3003" s="3">
        <f>IFERROR(__xludf.DUMMYFUNCTION("""COMPUTED_VALUE"""),43241.66666666667)</f>
        <v>43241.66667</v>
      </c>
      <c r="B3003" s="2">
        <f>IFERROR(__xludf.DUMMYFUNCTION("""COMPUTED_VALUE"""),538.41)</f>
        <v>538.41</v>
      </c>
    </row>
    <row r="3004">
      <c r="A3004" s="3">
        <f>IFERROR(__xludf.DUMMYFUNCTION("""COMPUTED_VALUE"""),43242.66666666667)</f>
        <v>43242.66667</v>
      </c>
      <c r="B3004" s="2">
        <f>IFERROR(__xludf.DUMMYFUNCTION("""COMPUTED_VALUE"""),537.21)</f>
        <v>537.21</v>
      </c>
    </row>
    <row r="3005">
      <c r="A3005" s="3">
        <f>IFERROR(__xludf.DUMMYFUNCTION("""COMPUTED_VALUE"""),43243.66666666667)</f>
        <v>43243.66667</v>
      </c>
      <c r="B3005" s="2">
        <f>IFERROR(__xludf.DUMMYFUNCTION("""COMPUTED_VALUE"""),534.31)</f>
        <v>534.31</v>
      </c>
    </row>
    <row r="3006">
      <c r="A3006" s="3">
        <f>IFERROR(__xludf.DUMMYFUNCTION("""COMPUTED_VALUE"""),43244.66666666667)</f>
        <v>43244.66667</v>
      </c>
      <c r="B3006" s="2">
        <f>IFERROR(__xludf.DUMMYFUNCTION("""COMPUTED_VALUE"""),531.31)</f>
        <v>531.31</v>
      </c>
    </row>
    <row r="3007">
      <c r="A3007" s="3">
        <f>IFERROR(__xludf.DUMMYFUNCTION("""COMPUTED_VALUE"""),43245.66666666667)</f>
        <v>43245.66667</v>
      </c>
      <c r="B3007" s="2">
        <f>IFERROR(__xludf.DUMMYFUNCTION("""COMPUTED_VALUE"""),532.64)</f>
        <v>532.64</v>
      </c>
    </row>
    <row r="3008">
      <c r="A3008" s="3">
        <f>IFERROR(__xludf.DUMMYFUNCTION("""COMPUTED_VALUE"""),43249.66666666667)</f>
        <v>43249.66667</v>
      </c>
      <c r="B3008" s="2">
        <f>IFERROR(__xludf.DUMMYFUNCTION("""COMPUTED_VALUE"""),531.05)</f>
        <v>531.05</v>
      </c>
    </row>
    <row r="3009">
      <c r="A3009" s="3">
        <f>IFERROR(__xludf.DUMMYFUNCTION("""COMPUTED_VALUE"""),43250.66666666667)</f>
        <v>43250.66667</v>
      </c>
      <c r="B3009" s="2">
        <f>IFERROR(__xludf.DUMMYFUNCTION("""COMPUTED_VALUE"""),533.98)</f>
        <v>533.98</v>
      </c>
    </row>
    <row r="3010">
      <c r="A3010" s="3">
        <f>IFERROR(__xludf.DUMMYFUNCTION("""COMPUTED_VALUE"""),43251.66666666667)</f>
        <v>43251.66667</v>
      </c>
      <c r="B3010" s="2">
        <f>IFERROR(__xludf.DUMMYFUNCTION("""COMPUTED_VALUE"""),531.21)</f>
        <v>531.21</v>
      </c>
    </row>
    <row r="3011">
      <c r="A3011" s="3">
        <f>IFERROR(__xludf.DUMMYFUNCTION("""COMPUTED_VALUE"""),43252.66666666667)</f>
        <v>43252.66667</v>
      </c>
      <c r="B3011" s="2">
        <f>IFERROR(__xludf.DUMMYFUNCTION("""COMPUTED_VALUE"""),536.23)</f>
        <v>536.23</v>
      </c>
    </row>
    <row r="3012">
      <c r="A3012" s="3">
        <f>IFERROR(__xludf.DUMMYFUNCTION("""COMPUTED_VALUE"""),43255.66666666667)</f>
        <v>43255.66667</v>
      </c>
      <c r="B3012" s="2">
        <f>IFERROR(__xludf.DUMMYFUNCTION("""COMPUTED_VALUE"""),542.03)</f>
        <v>542.03</v>
      </c>
    </row>
    <row r="3013">
      <c r="A3013" s="3">
        <f>IFERROR(__xludf.DUMMYFUNCTION("""COMPUTED_VALUE"""),43256.66666666667)</f>
        <v>43256.66667</v>
      </c>
      <c r="B3013" s="2">
        <f>IFERROR(__xludf.DUMMYFUNCTION("""COMPUTED_VALUE"""),545.82)</f>
        <v>545.82</v>
      </c>
    </row>
    <row r="3014">
      <c r="A3014" s="3">
        <f>IFERROR(__xludf.DUMMYFUNCTION("""COMPUTED_VALUE"""),43257.66666666667)</f>
        <v>43257.66667</v>
      </c>
      <c r="B3014" s="2">
        <f>IFERROR(__xludf.DUMMYFUNCTION("""COMPUTED_VALUE"""),544.76)</f>
        <v>544.76</v>
      </c>
    </row>
    <row r="3015">
      <c r="A3015" s="3">
        <f>IFERROR(__xludf.DUMMYFUNCTION("""COMPUTED_VALUE"""),43258.66666666667)</f>
        <v>43258.66667</v>
      </c>
      <c r="B3015" s="2">
        <f>IFERROR(__xludf.DUMMYFUNCTION("""COMPUTED_VALUE"""),544.58)</f>
        <v>544.58</v>
      </c>
    </row>
    <row r="3016">
      <c r="A3016" s="3">
        <f>IFERROR(__xludf.DUMMYFUNCTION("""COMPUTED_VALUE"""),43259.66666666667)</f>
        <v>43259.66667</v>
      </c>
      <c r="B3016" s="2">
        <f>IFERROR(__xludf.DUMMYFUNCTION("""COMPUTED_VALUE"""),544.91)</f>
        <v>544.91</v>
      </c>
    </row>
    <row r="3017">
      <c r="A3017" s="3">
        <f>IFERROR(__xludf.DUMMYFUNCTION("""COMPUTED_VALUE"""),43262.66666666667)</f>
        <v>43262.66667</v>
      </c>
      <c r="B3017" s="2">
        <f>IFERROR(__xludf.DUMMYFUNCTION("""COMPUTED_VALUE"""),546.67)</f>
        <v>546.67</v>
      </c>
    </row>
    <row r="3018">
      <c r="A3018" s="3">
        <f>IFERROR(__xludf.DUMMYFUNCTION("""COMPUTED_VALUE"""),43263.66666666667)</f>
        <v>43263.66667</v>
      </c>
      <c r="B3018" s="2">
        <f>IFERROR(__xludf.DUMMYFUNCTION("""COMPUTED_VALUE"""),553.29)</f>
        <v>553.29</v>
      </c>
    </row>
    <row r="3019">
      <c r="A3019" s="3">
        <f>IFERROR(__xludf.DUMMYFUNCTION("""COMPUTED_VALUE"""),43264.66666666667)</f>
        <v>43264.66667</v>
      </c>
      <c r="B3019" s="2">
        <f>IFERROR(__xludf.DUMMYFUNCTION("""COMPUTED_VALUE"""),553.33)</f>
        <v>553.33</v>
      </c>
    </row>
    <row r="3020">
      <c r="A3020" s="3">
        <f>IFERROR(__xludf.DUMMYFUNCTION("""COMPUTED_VALUE"""),43265.66666666667)</f>
        <v>43265.66667</v>
      </c>
      <c r="B3020" s="2">
        <f>IFERROR(__xludf.DUMMYFUNCTION("""COMPUTED_VALUE"""),559.34)</f>
        <v>559.34</v>
      </c>
    </row>
    <row r="3021">
      <c r="A3021" s="3">
        <f>IFERROR(__xludf.DUMMYFUNCTION("""COMPUTED_VALUE"""),43266.66666666667)</f>
        <v>43266.66667</v>
      </c>
      <c r="B3021" s="2">
        <f>IFERROR(__xludf.DUMMYFUNCTION("""COMPUTED_VALUE"""),559.81)</f>
        <v>559.81</v>
      </c>
    </row>
    <row r="3022">
      <c r="A3022" s="3">
        <f>IFERROR(__xludf.DUMMYFUNCTION("""COMPUTED_VALUE"""),43269.66666666667)</f>
        <v>43269.66667</v>
      </c>
      <c r="B3022" s="2">
        <f>IFERROR(__xludf.DUMMYFUNCTION("""COMPUTED_VALUE"""),559.84)</f>
        <v>559.84</v>
      </c>
    </row>
    <row r="3023">
      <c r="A3023" s="3">
        <f>IFERROR(__xludf.DUMMYFUNCTION("""COMPUTED_VALUE"""),43270.66666666667)</f>
        <v>43270.66667</v>
      </c>
      <c r="B3023" s="2">
        <f>IFERROR(__xludf.DUMMYFUNCTION("""COMPUTED_VALUE"""),557.42)</f>
        <v>557.42</v>
      </c>
    </row>
    <row r="3024">
      <c r="A3024" s="3">
        <f>IFERROR(__xludf.DUMMYFUNCTION("""COMPUTED_VALUE"""),43271.66666666667)</f>
        <v>43271.66667</v>
      </c>
      <c r="B3024" s="2">
        <f>IFERROR(__xludf.DUMMYFUNCTION("""COMPUTED_VALUE"""),557.98)</f>
        <v>557.98</v>
      </c>
    </row>
    <row r="3025">
      <c r="A3025" s="3">
        <f>IFERROR(__xludf.DUMMYFUNCTION("""COMPUTED_VALUE"""),43272.66666666667)</f>
        <v>43272.66667</v>
      </c>
      <c r="B3025" s="2">
        <f>IFERROR(__xludf.DUMMYFUNCTION("""COMPUTED_VALUE"""),550.02)</f>
        <v>550.02</v>
      </c>
    </row>
    <row r="3026">
      <c r="A3026" s="3">
        <f>IFERROR(__xludf.DUMMYFUNCTION("""COMPUTED_VALUE"""),43273.66666666667)</f>
        <v>43273.66667</v>
      </c>
      <c r="B3026" s="2">
        <f>IFERROR(__xludf.DUMMYFUNCTION("""COMPUTED_VALUE"""),549.22)</f>
        <v>549.22</v>
      </c>
    </row>
    <row r="3027">
      <c r="A3027" s="3">
        <f>IFERROR(__xludf.DUMMYFUNCTION("""COMPUTED_VALUE"""),43276.66666666667)</f>
        <v>43276.66667</v>
      </c>
      <c r="B3027" s="2">
        <f>IFERROR(__xludf.DUMMYFUNCTION("""COMPUTED_VALUE"""),540.75)</f>
        <v>540.75</v>
      </c>
    </row>
    <row r="3028">
      <c r="A3028" s="3">
        <f>IFERROR(__xludf.DUMMYFUNCTION("""COMPUTED_VALUE"""),43277.66666666667)</f>
        <v>43277.66667</v>
      </c>
      <c r="B3028" s="2">
        <f>IFERROR(__xludf.DUMMYFUNCTION("""COMPUTED_VALUE"""),545.55)</f>
        <v>545.55</v>
      </c>
    </row>
    <row r="3029">
      <c r="A3029" s="3">
        <f>IFERROR(__xludf.DUMMYFUNCTION("""COMPUTED_VALUE"""),43278.66666666667)</f>
        <v>43278.66667</v>
      </c>
      <c r="B3029" s="2">
        <f>IFERROR(__xludf.DUMMYFUNCTION("""COMPUTED_VALUE"""),538.68)</f>
        <v>538.68</v>
      </c>
    </row>
    <row r="3030">
      <c r="A3030" s="3">
        <f>IFERROR(__xludf.DUMMYFUNCTION("""COMPUTED_VALUE"""),43279.66666666667)</f>
        <v>43279.66667</v>
      </c>
      <c r="B3030" s="2">
        <f>IFERROR(__xludf.DUMMYFUNCTION("""COMPUTED_VALUE"""),544.6)</f>
        <v>544.6</v>
      </c>
    </row>
    <row r="3031">
      <c r="A3031" s="3">
        <f>IFERROR(__xludf.DUMMYFUNCTION("""COMPUTED_VALUE"""),43280.66666666667)</f>
        <v>43280.66667</v>
      </c>
      <c r="B3031" s="2">
        <f>IFERROR(__xludf.DUMMYFUNCTION("""COMPUTED_VALUE"""),547.78)</f>
        <v>547.78</v>
      </c>
    </row>
    <row r="3032">
      <c r="A3032" s="3">
        <f>IFERROR(__xludf.DUMMYFUNCTION("""COMPUTED_VALUE"""),43283.66666666667)</f>
        <v>43283.66667</v>
      </c>
      <c r="B3032" s="2">
        <f>IFERROR(__xludf.DUMMYFUNCTION("""COMPUTED_VALUE"""),552.04)</f>
        <v>552.04</v>
      </c>
    </row>
    <row r="3033">
      <c r="A3033" s="3">
        <f>IFERROR(__xludf.DUMMYFUNCTION("""COMPUTED_VALUE"""),43284.54166666667)</f>
        <v>43284.54167</v>
      </c>
      <c r="B3033" s="2">
        <f>IFERROR(__xludf.DUMMYFUNCTION("""COMPUTED_VALUE"""),551.11)</f>
        <v>551.11</v>
      </c>
    </row>
    <row r="3034">
      <c r="A3034" s="3">
        <f>IFERROR(__xludf.DUMMYFUNCTION("""COMPUTED_VALUE"""),43286.66666666667)</f>
        <v>43286.66667</v>
      </c>
      <c r="B3034" s="2">
        <f>IFERROR(__xludf.DUMMYFUNCTION("""COMPUTED_VALUE"""),559.26)</f>
        <v>559.26</v>
      </c>
    </row>
    <row r="3035">
      <c r="A3035" s="3">
        <f>IFERROR(__xludf.DUMMYFUNCTION("""COMPUTED_VALUE"""),43287.66666666667)</f>
        <v>43287.66667</v>
      </c>
      <c r="B3035" s="2">
        <f>IFERROR(__xludf.DUMMYFUNCTION("""COMPUTED_VALUE"""),567.52)</f>
        <v>567.52</v>
      </c>
    </row>
    <row r="3036">
      <c r="A3036" s="3">
        <f>IFERROR(__xludf.DUMMYFUNCTION("""COMPUTED_VALUE"""),43290.66666666667)</f>
        <v>43290.66667</v>
      </c>
      <c r="B3036" s="2">
        <f>IFERROR(__xludf.DUMMYFUNCTION("""COMPUTED_VALUE"""),567.56)</f>
        <v>567.56</v>
      </c>
    </row>
    <row r="3037">
      <c r="A3037" s="3">
        <f>IFERROR(__xludf.DUMMYFUNCTION("""COMPUTED_VALUE"""),43291.66666666667)</f>
        <v>43291.66667</v>
      </c>
      <c r="B3037" s="2">
        <f>IFERROR(__xludf.DUMMYFUNCTION("""COMPUTED_VALUE"""),569.78)</f>
        <v>569.78</v>
      </c>
    </row>
    <row r="3038">
      <c r="A3038" s="3">
        <f>IFERROR(__xludf.DUMMYFUNCTION("""COMPUTED_VALUE"""),43292.66666666667)</f>
        <v>43292.66667</v>
      </c>
      <c r="B3038" s="2">
        <f>IFERROR(__xludf.DUMMYFUNCTION("""COMPUTED_VALUE"""),563.35)</f>
        <v>563.35</v>
      </c>
    </row>
    <row r="3039">
      <c r="A3039" s="3">
        <f>IFERROR(__xludf.DUMMYFUNCTION("""COMPUTED_VALUE"""),43293.66666666667)</f>
        <v>43293.66667</v>
      </c>
      <c r="B3039" s="2">
        <f>IFERROR(__xludf.DUMMYFUNCTION("""COMPUTED_VALUE"""),569.84)</f>
        <v>569.84</v>
      </c>
    </row>
    <row r="3040">
      <c r="A3040" s="3">
        <f>IFERROR(__xludf.DUMMYFUNCTION("""COMPUTED_VALUE"""),43294.66666666667)</f>
        <v>43294.66667</v>
      </c>
      <c r="B3040" s="2">
        <f>IFERROR(__xludf.DUMMYFUNCTION("""COMPUTED_VALUE"""),565.2)</f>
        <v>565.2</v>
      </c>
    </row>
    <row r="3041">
      <c r="A3041" s="3">
        <f>IFERROR(__xludf.DUMMYFUNCTION("""COMPUTED_VALUE"""),43297.66666666667)</f>
        <v>43297.66667</v>
      </c>
      <c r="B3041" s="2">
        <f>IFERROR(__xludf.DUMMYFUNCTION("""COMPUTED_VALUE"""),561.64)</f>
        <v>561.64</v>
      </c>
    </row>
    <row r="3042">
      <c r="A3042" s="3">
        <f>IFERROR(__xludf.DUMMYFUNCTION("""COMPUTED_VALUE"""),43298.66666666667)</f>
        <v>43298.66667</v>
      </c>
      <c r="B3042" s="2">
        <f>IFERROR(__xludf.DUMMYFUNCTION("""COMPUTED_VALUE"""),561.73)</f>
        <v>561.73</v>
      </c>
    </row>
    <row r="3043">
      <c r="A3043" s="3">
        <f>IFERROR(__xludf.DUMMYFUNCTION("""COMPUTED_VALUE"""),43299.66666666667)</f>
        <v>43299.66667</v>
      </c>
      <c r="B3043" s="2">
        <f>IFERROR(__xludf.DUMMYFUNCTION("""COMPUTED_VALUE"""),558.94)</f>
        <v>558.94</v>
      </c>
    </row>
    <row r="3044">
      <c r="A3044" s="3">
        <f>IFERROR(__xludf.DUMMYFUNCTION("""COMPUTED_VALUE"""),43300.66666666667)</f>
        <v>43300.66667</v>
      </c>
      <c r="B3044" s="2">
        <f>IFERROR(__xludf.DUMMYFUNCTION("""COMPUTED_VALUE"""),555.97)</f>
        <v>555.97</v>
      </c>
    </row>
    <row r="3045">
      <c r="A3045" s="3">
        <f>IFERROR(__xludf.DUMMYFUNCTION("""COMPUTED_VALUE"""),43301.66666666667)</f>
        <v>43301.66667</v>
      </c>
      <c r="B3045" s="2">
        <f>IFERROR(__xludf.DUMMYFUNCTION("""COMPUTED_VALUE"""),549.89)</f>
        <v>549.89</v>
      </c>
    </row>
    <row r="3046">
      <c r="A3046" s="3">
        <f>IFERROR(__xludf.DUMMYFUNCTION("""COMPUTED_VALUE"""),43304.66666666667)</f>
        <v>43304.66667</v>
      </c>
      <c r="B3046" s="2">
        <f>IFERROR(__xludf.DUMMYFUNCTION("""COMPUTED_VALUE"""),545.51)</f>
        <v>545.51</v>
      </c>
    </row>
    <row r="3047">
      <c r="A3047" s="3">
        <f>IFERROR(__xludf.DUMMYFUNCTION("""COMPUTED_VALUE"""),43305.66666666667)</f>
        <v>43305.66667</v>
      </c>
      <c r="B3047" s="2">
        <f>IFERROR(__xludf.DUMMYFUNCTION("""COMPUTED_VALUE"""),542.76)</f>
        <v>542.76</v>
      </c>
    </row>
    <row r="3048">
      <c r="A3048" s="3">
        <f>IFERROR(__xludf.DUMMYFUNCTION("""COMPUTED_VALUE"""),43306.66666666667)</f>
        <v>43306.66667</v>
      </c>
      <c r="B3048" s="2">
        <f>IFERROR(__xludf.DUMMYFUNCTION("""COMPUTED_VALUE"""),543.78)</f>
        <v>543.78</v>
      </c>
    </row>
    <row r="3049">
      <c r="A3049" s="3">
        <f>IFERROR(__xludf.DUMMYFUNCTION("""COMPUTED_VALUE"""),43307.66666666667)</f>
        <v>43307.66667</v>
      </c>
      <c r="B3049" s="2">
        <f>IFERROR(__xludf.DUMMYFUNCTION("""COMPUTED_VALUE"""),548.84)</f>
        <v>548.84</v>
      </c>
    </row>
    <row r="3050">
      <c r="A3050" s="3">
        <f>IFERROR(__xludf.DUMMYFUNCTION("""COMPUTED_VALUE"""),43308.66666666667)</f>
        <v>43308.66667</v>
      </c>
      <c r="B3050" s="2">
        <f>IFERROR(__xludf.DUMMYFUNCTION("""COMPUTED_VALUE"""),539.23)</f>
        <v>539.23</v>
      </c>
    </row>
    <row r="3051">
      <c r="A3051" s="3">
        <f>IFERROR(__xludf.DUMMYFUNCTION("""COMPUTED_VALUE"""),43311.66666666667)</f>
        <v>43311.66667</v>
      </c>
      <c r="B3051" s="2">
        <f>IFERROR(__xludf.DUMMYFUNCTION("""COMPUTED_VALUE"""),535.63)</f>
        <v>535.63</v>
      </c>
    </row>
    <row r="3052">
      <c r="A3052" s="3">
        <f>IFERROR(__xludf.DUMMYFUNCTION("""COMPUTED_VALUE"""),43312.66666666667)</f>
        <v>43312.66667</v>
      </c>
      <c r="B3052" s="2">
        <f>IFERROR(__xludf.DUMMYFUNCTION("""COMPUTED_VALUE"""),538.83)</f>
        <v>538.83</v>
      </c>
    </row>
    <row r="3053">
      <c r="A3053" s="3">
        <f>IFERROR(__xludf.DUMMYFUNCTION("""COMPUTED_VALUE"""),43313.66666666667)</f>
        <v>43313.66667</v>
      </c>
      <c r="B3053" s="2">
        <f>IFERROR(__xludf.DUMMYFUNCTION("""COMPUTED_VALUE"""),538.12)</f>
        <v>538.12</v>
      </c>
    </row>
    <row r="3054">
      <c r="A3054" s="3">
        <f>IFERROR(__xludf.DUMMYFUNCTION("""COMPUTED_VALUE"""),43314.66666666667)</f>
        <v>43314.66667</v>
      </c>
      <c r="B3054" s="2">
        <f>IFERROR(__xludf.DUMMYFUNCTION("""COMPUTED_VALUE"""),547.92)</f>
        <v>547.92</v>
      </c>
    </row>
    <row r="3055">
      <c r="A3055" s="3">
        <f>IFERROR(__xludf.DUMMYFUNCTION("""COMPUTED_VALUE"""),43315.66666666667)</f>
        <v>43315.66667</v>
      </c>
      <c r="B3055" s="2">
        <f>IFERROR(__xludf.DUMMYFUNCTION("""COMPUTED_VALUE"""),547.92)</f>
        <v>547.92</v>
      </c>
    </row>
    <row r="3056">
      <c r="A3056" s="3">
        <f>IFERROR(__xludf.DUMMYFUNCTION("""COMPUTED_VALUE"""),43318.66666666667)</f>
        <v>43318.66667</v>
      </c>
      <c r="B3056" s="2">
        <f>IFERROR(__xludf.DUMMYFUNCTION("""COMPUTED_VALUE"""),558.3)</f>
        <v>558.3</v>
      </c>
    </row>
    <row r="3057">
      <c r="A3057" s="3">
        <f>IFERROR(__xludf.DUMMYFUNCTION("""COMPUTED_VALUE"""),43319.66666666667)</f>
        <v>43319.66667</v>
      </c>
      <c r="B3057" s="2">
        <f>IFERROR(__xludf.DUMMYFUNCTION("""COMPUTED_VALUE"""),561.09)</f>
        <v>561.09</v>
      </c>
    </row>
    <row r="3058">
      <c r="A3058" s="3">
        <f>IFERROR(__xludf.DUMMYFUNCTION("""COMPUTED_VALUE"""),43320.66666666667)</f>
        <v>43320.66667</v>
      </c>
      <c r="B3058" s="2">
        <f>IFERROR(__xludf.DUMMYFUNCTION("""COMPUTED_VALUE"""),553.18)</f>
        <v>553.18</v>
      </c>
    </row>
    <row r="3059">
      <c r="A3059" s="3">
        <f>IFERROR(__xludf.DUMMYFUNCTION("""COMPUTED_VALUE"""),43321.66666666667)</f>
        <v>43321.66667</v>
      </c>
      <c r="B3059" s="2">
        <f>IFERROR(__xludf.DUMMYFUNCTION("""COMPUTED_VALUE"""),561.98)</f>
        <v>561.98</v>
      </c>
    </row>
    <row r="3060">
      <c r="A3060" s="3">
        <f>IFERROR(__xludf.DUMMYFUNCTION("""COMPUTED_VALUE"""),43322.66666666667)</f>
        <v>43322.66667</v>
      </c>
      <c r="B3060" s="2">
        <f>IFERROR(__xludf.DUMMYFUNCTION("""COMPUTED_VALUE"""),558.78)</f>
        <v>558.78</v>
      </c>
    </row>
    <row r="3061">
      <c r="A3061" s="3">
        <f>IFERROR(__xludf.DUMMYFUNCTION("""COMPUTED_VALUE"""),43325.66666666667)</f>
        <v>43325.66667</v>
      </c>
      <c r="B3061" s="2">
        <f>IFERROR(__xludf.DUMMYFUNCTION("""COMPUTED_VALUE"""),560.32)</f>
        <v>560.32</v>
      </c>
    </row>
    <row r="3062">
      <c r="A3062" s="3">
        <f>IFERROR(__xludf.DUMMYFUNCTION("""COMPUTED_VALUE"""),43326.66666666667)</f>
        <v>43326.66667</v>
      </c>
      <c r="B3062" s="2">
        <f>IFERROR(__xludf.DUMMYFUNCTION("""COMPUTED_VALUE"""),565.91)</f>
        <v>565.91</v>
      </c>
    </row>
    <row r="3063">
      <c r="A3063" s="3">
        <f>IFERROR(__xludf.DUMMYFUNCTION("""COMPUTED_VALUE"""),43327.66666666667)</f>
        <v>43327.66667</v>
      </c>
      <c r="B3063" s="2">
        <f>IFERROR(__xludf.DUMMYFUNCTION("""COMPUTED_VALUE"""),557.05)</f>
        <v>557.05</v>
      </c>
    </row>
    <row r="3064">
      <c r="A3064" s="3">
        <f>IFERROR(__xludf.DUMMYFUNCTION("""COMPUTED_VALUE"""),43328.66666666667)</f>
        <v>43328.66667</v>
      </c>
      <c r="B3064" s="2">
        <f>IFERROR(__xludf.DUMMYFUNCTION("""COMPUTED_VALUE"""),564.04)</f>
        <v>564.04</v>
      </c>
    </row>
    <row r="3065">
      <c r="A3065" s="3">
        <f>IFERROR(__xludf.DUMMYFUNCTION("""COMPUTED_VALUE"""),43329.66666666667)</f>
        <v>43329.66667</v>
      </c>
      <c r="B3065" s="2">
        <f>IFERROR(__xludf.DUMMYFUNCTION("""COMPUTED_VALUE"""),567.58)</f>
        <v>567.58</v>
      </c>
    </row>
    <row r="3066">
      <c r="A3066" s="3">
        <f>IFERROR(__xludf.DUMMYFUNCTION("""COMPUTED_VALUE"""),43332.66666666667)</f>
        <v>43332.66667</v>
      </c>
      <c r="B3066" s="2">
        <f>IFERROR(__xludf.DUMMYFUNCTION("""COMPUTED_VALUE"""),571.07)</f>
        <v>571.07</v>
      </c>
    </row>
    <row r="3067">
      <c r="A3067" s="3">
        <f>IFERROR(__xludf.DUMMYFUNCTION("""COMPUTED_VALUE"""),43333.66666666667)</f>
        <v>43333.66667</v>
      </c>
      <c r="B3067" s="2">
        <f>IFERROR(__xludf.DUMMYFUNCTION("""COMPUTED_VALUE"""),575.26)</f>
        <v>575.26</v>
      </c>
    </row>
    <row r="3068">
      <c r="A3068" s="3">
        <f>IFERROR(__xludf.DUMMYFUNCTION("""COMPUTED_VALUE"""),43334.66666666667)</f>
        <v>43334.66667</v>
      </c>
      <c r="B3068" s="2">
        <f>IFERROR(__xludf.DUMMYFUNCTION("""COMPUTED_VALUE"""),573.02)</f>
        <v>573.02</v>
      </c>
    </row>
    <row r="3069">
      <c r="A3069" s="3">
        <f>IFERROR(__xludf.DUMMYFUNCTION("""COMPUTED_VALUE"""),43335.66666666667)</f>
        <v>43335.66667</v>
      </c>
      <c r="B3069" s="2">
        <f>IFERROR(__xludf.DUMMYFUNCTION("""COMPUTED_VALUE"""),575.04)</f>
        <v>575.04</v>
      </c>
    </row>
    <row r="3070">
      <c r="A3070" s="3">
        <f>IFERROR(__xludf.DUMMYFUNCTION("""COMPUTED_VALUE"""),43336.66666666667)</f>
        <v>43336.66667</v>
      </c>
      <c r="B3070" s="2">
        <f>IFERROR(__xludf.DUMMYFUNCTION("""COMPUTED_VALUE"""),579.55)</f>
        <v>579.55</v>
      </c>
    </row>
    <row r="3071">
      <c r="A3071" s="3">
        <f>IFERROR(__xludf.DUMMYFUNCTION("""COMPUTED_VALUE"""),43339.66666666667)</f>
        <v>43339.66667</v>
      </c>
      <c r="B3071" s="2">
        <f>IFERROR(__xludf.DUMMYFUNCTION("""COMPUTED_VALUE"""),581.69)</f>
        <v>581.69</v>
      </c>
    </row>
    <row r="3072">
      <c r="A3072" s="3">
        <f>IFERROR(__xludf.DUMMYFUNCTION("""COMPUTED_VALUE"""),43340.66666666667)</f>
        <v>43340.66667</v>
      </c>
      <c r="B3072" s="2">
        <f>IFERROR(__xludf.DUMMYFUNCTION("""COMPUTED_VALUE"""),583.2)</f>
        <v>583.2</v>
      </c>
    </row>
    <row r="3073">
      <c r="A3073" s="3">
        <f>IFERROR(__xludf.DUMMYFUNCTION("""COMPUTED_VALUE"""),43341.66666666667)</f>
        <v>43341.66667</v>
      </c>
      <c r="B3073" s="2">
        <f>IFERROR(__xludf.DUMMYFUNCTION("""COMPUTED_VALUE"""),583.33)</f>
        <v>583.33</v>
      </c>
    </row>
    <row r="3074">
      <c r="A3074" s="3">
        <f>IFERROR(__xludf.DUMMYFUNCTION("""COMPUTED_VALUE"""),43342.66666666667)</f>
        <v>43342.66667</v>
      </c>
      <c r="B3074" s="2">
        <f>IFERROR(__xludf.DUMMYFUNCTION("""COMPUTED_VALUE"""),581.32)</f>
        <v>581.32</v>
      </c>
    </row>
    <row r="3075">
      <c r="A3075" s="3">
        <f>IFERROR(__xludf.DUMMYFUNCTION("""COMPUTED_VALUE"""),43343.66666666667)</f>
        <v>43343.66667</v>
      </c>
      <c r="B3075" s="2">
        <f>IFERROR(__xludf.DUMMYFUNCTION("""COMPUTED_VALUE"""),582.15)</f>
        <v>582.15</v>
      </c>
    </row>
    <row r="3076">
      <c r="A3076" s="3">
        <f>IFERROR(__xludf.DUMMYFUNCTION("""COMPUTED_VALUE"""),43347.66666666667)</f>
        <v>43347.66667</v>
      </c>
      <c r="B3076" s="2">
        <f>IFERROR(__xludf.DUMMYFUNCTION("""COMPUTED_VALUE"""),576.05)</f>
        <v>576.05</v>
      </c>
    </row>
    <row r="3077">
      <c r="A3077" s="3">
        <f>IFERROR(__xludf.DUMMYFUNCTION("""COMPUTED_VALUE"""),43348.66666666667)</f>
        <v>43348.66667</v>
      </c>
      <c r="B3077" s="2">
        <f>IFERROR(__xludf.DUMMYFUNCTION("""COMPUTED_VALUE"""),571.51)</f>
        <v>571.51</v>
      </c>
    </row>
    <row r="3078">
      <c r="A3078" s="3">
        <f>IFERROR(__xludf.DUMMYFUNCTION("""COMPUTED_VALUE"""),43349.66666666667)</f>
        <v>43349.66667</v>
      </c>
      <c r="B3078" s="2">
        <f>IFERROR(__xludf.DUMMYFUNCTION("""COMPUTED_VALUE"""),568.11)</f>
        <v>568.11</v>
      </c>
    </row>
    <row r="3079">
      <c r="A3079" s="3">
        <f>IFERROR(__xludf.DUMMYFUNCTION("""COMPUTED_VALUE"""),43350.66666666667)</f>
        <v>43350.66667</v>
      </c>
      <c r="B3079" s="2">
        <f>IFERROR(__xludf.DUMMYFUNCTION("""COMPUTED_VALUE"""),569.1)</f>
        <v>569.1</v>
      </c>
    </row>
    <row r="3080">
      <c r="A3080" s="3">
        <f>IFERROR(__xludf.DUMMYFUNCTION("""COMPUTED_VALUE"""),43353.66666666667)</f>
        <v>43353.66667</v>
      </c>
      <c r="B3080" s="2">
        <f>IFERROR(__xludf.DUMMYFUNCTION("""COMPUTED_VALUE"""),572.36)</f>
        <v>572.36</v>
      </c>
    </row>
    <row r="3081">
      <c r="A3081" s="3">
        <f>IFERROR(__xludf.DUMMYFUNCTION("""COMPUTED_VALUE"""),43354.66666666667)</f>
        <v>43354.66667</v>
      </c>
      <c r="B3081" s="2">
        <f>IFERROR(__xludf.DUMMYFUNCTION("""COMPUTED_VALUE"""),572.8)</f>
        <v>572.8</v>
      </c>
    </row>
    <row r="3082">
      <c r="A3082" s="3">
        <f>IFERROR(__xludf.DUMMYFUNCTION("""COMPUTED_VALUE"""),43355.66666666667)</f>
        <v>43355.66667</v>
      </c>
      <c r="B3082" s="2">
        <f>IFERROR(__xludf.DUMMYFUNCTION("""COMPUTED_VALUE"""),577.36)</f>
        <v>577.36</v>
      </c>
    </row>
    <row r="3083">
      <c r="A3083" s="3">
        <f>IFERROR(__xludf.DUMMYFUNCTION("""COMPUTED_VALUE"""),43356.66666666667)</f>
        <v>43356.66667</v>
      </c>
      <c r="B3083" s="2">
        <f>IFERROR(__xludf.DUMMYFUNCTION("""COMPUTED_VALUE"""),578.51)</f>
        <v>578.51</v>
      </c>
    </row>
    <row r="3084">
      <c r="A3084" s="3">
        <f>IFERROR(__xludf.DUMMYFUNCTION("""COMPUTED_VALUE"""),43357.66666666667)</f>
        <v>43357.66667</v>
      </c>
      <c r="B3084" s="2">
        <f>IFERROR(__xludf.DUMMYFUNCTION("""COMPUTED_VALUE"""),578.05)</f>
        <v>578.05</v>
      </c>
    </row>
    <row r="3085">
      <c r="A3085" s="3">
        <f>IFERROR(__xludf.DUMMYFUNCTION("""COMPUTED_VALUE"""),43360.66666666667)</f>
        <v>43360.66667</v>
      </c>
      <c r="B3085" s="2">
        <f>IFERROR(__xludf.DUMMYFUNCTION("""COMPUTED_VALUE"""),576.03)</f>
        <v>576.03</v>
      </c>
    </row>
    <row r="3086">
      <c r="A3086" s="3">
        <f>IFERROR(__xludf.DUMMYFUNCTION("""COMPUTED_VALUE"""),43361.66666666667)</f>
        <v>43361.66667</v>
      </c>
      <c r="B3086" s="2">
        <f>IFERROR(__xludf.DUMMYFUNCTION("""COMPUTED_VALUE"""),578.42)</f>
        <v>578.42</v>
      </c>
    </row>
    <row r="3087">
      <c r="A3087" s="3">
        <f>IFERROR(__xludf.DUMMYFUNCTION("""COMPUTED_VALUE"""),43362.66666666667)</f>
        <v>43362.66667</v>
      </c>
      <c r="B3087" s="2">
        <f>IFERROR(__xludf.DUMMYFUNCTION("""COMPUTED_VALUE"""),573.79)</f>
        <v>573.79</v>
      </c>
    </row>
    <row r="3088">
      <c r="A3088" s="3">
        <f>IFERROR(__xludf.DUMMYFUNCTION("""COMPUTED_VALUE"""),43363.66666666667)</f>
        <v>43363.66667</v>
      </c>
      <c r="B3088" s="2">
        <f>IFERROR(__xludf.DUMMYFUNCTION("""COMPUTED_VALUE"""),580.49)</f>
        <v>580.49</v>
      </c>
    </row>
    <row r="3089">
      <c r="A3089" s="3">
        <f>IFERROR(__xludf.DUMMYFUNCTION("""COMPUTED_VALUE"""),43364.66666666667)</f>
        <v>43364.66667</v>
      </c>
      <c r="B3089" s="2">
        <f>IFERROR(__xludf.DUMMYFUNCTION("""COMPUTED_VALUE"""),577.83)</f>
        <v>577.83</v>
      </c>
    </row>
    <row r="3090">
      <c r="A3090" s="3">
        <f>IFERROR(__xludf.DUMMYFUNCTION("""COMPUTED_VALUE"""),43367.66666666667)</f>
        <v>43367.66667</v>
      </c>
      <c r="B3090" s="2">
        <f>IFERROR(__xludf.DUMMYFUNCTION("""COMPUTED_VALUE"""),578.85)</f>
        <v>578.85</v>
      </c>
    </row>
    <row r="3091">
      <c r="A3091" s="3">
        <f>IFERROR(__xludf.DUMMYFUNCTION("""COMPUTED_VALUE"""),43368.66666666667)</f>
        <v>43368.66667</v>
      </c>
      <c r="B3091" s="2">
        <f>IFERROR(__xludf.DUMMYFUNCTION("""COMPUTED_VALUE"""),581.44)</f>
        <v>581.44</v>
      </c>
    </row>
    <row r="3092">
      <c r="A3092" s="3">
        <f>IFERROR(__xludf.DUMMYFUNCTION("""COMPUTED_VALUE"""),43369.66666666667)</f>
        <v>43369.66667</v>
      </c>
      <c r="B3092" s="2">
        <f>IFERROR(__xludf.DUMMYFUNCTION("""COMPUTED_VALUE"""),574.8)</f>
        <v>574.8</v>
      </c>
    </row>
    <row r="3093">
      <c r="A3093" s="3">
        <f>IFERROR(__xludf.DUMMYFUNCTION("""COMPUTED_VALUE"""),43370.66666666667)</f>
        <v>43370.66667</v>
      </c>
      <c r="B3093" s="2">
        <f>IFERROR(__xludf.DUMMYFUNCTION("""COMPUTED_VALUE"""),576.42)</f>
        <v>576.42</v>
      </c>
    </row>
    <row r="3094">
      <c r="A3094" s="3">
        <f>IFERROR(__xludf.DUMMYFUNCTION("""COMPUTED_VALUE"""),43371.66666666667)</f>
        <v>43371.66667</v>
      </c>
      <c r="B3094" s="2">
        <f>IFERROR(__xludf.DUMMYFUNCTION("""COMPUTED_VALUE"""),579.16)</f>
        <v>579.16</v>
      </c>
    </row>
    <row r="3095">
      <c r="A3095" s="3">
        <f>IFERROR(__xludf.DUMMYFUNCTION("""COMPUTED_VALUE"""),43374.66666666667)</f>
        <v>43374.66667</v>
      </c>
      <c r="B3095" s="2">
        <f>IFERROR(__xludf.DUMMYFUNCTION("""COMPUTED_VALUE"""),569.82)</f>
        <v>569.82</v>
      </c>
    </row>
    <row r="3096">
      <c r="A3096" s="3">
        <f>IFERROR(__xludf.DUMMYFUNCTION("""COMPUTED_VALUE"""),43375.66666666667)</f>
        <v>43375.66667</v>
      </c>
      <c r="B3096" s="2">
        <f>IFERROR(__xludf.DUMMYFUNCTION("""COMPUTED_VALUE"""),571.18)</f>
        <v>571.18</v>
      </c>
    </row>
    <row r="3097">
      <c r="A3097" s="3">
        <f>IFERROR(__xludf.DUMMYFUNCTION("""COMPUTED_VALUE"""),43376.66666666667)</f>
        <v>43376.66667</v>
      </c>
      <c r="B3097" s="2">
        <f>IFERROR(__xludf.DUMMYFUNCTION("""COMPUTED_VALUE"""),575.01)</f>
        <v>575.01</v>
      </c>
    </row>
    <row r="3098">
      <c r="A3098" s="3">
        <f>IFERROR(__xludf.DUMMYFUNCTION("""COMPUTED_VALUE"""),43377.66666666667)</f>
        <v>43377.66667</v>
      </c>
      <c r="B3098" s="2">
        <f>IFERROR(__xludf.DUMMYFUNCTION("""COMPUTED_VALUE"""),570.0)</f>
        <v>570</v>
      </c>
    </row>
    <row r="3099">
      <c r="A3099" s="3">
        <f>IFERROR(__xludf.DUMMYFUNCTION("""COMPUTED_VALUE"""),43378.66666666667)</f>
        <v>43378.66667</v>
      </c>
      <c r="B3099" s="2">
        <f>IFERROR(__xludf.DUMMYFUNCTION("""COMPUTED_VALUE"""),559.25)</f>
        <v>559.25</v>
      </c>
    </row>
    <row r="3100">
      <c r="A3100" s="3">
        <f>IFERROR(__xludf.DUMMYFUNCTION("""COMPUTED_VALUE"""),43381.66666666667)</f>
        <v>43381.66667</v>
      </c>
      <c r="B3100" s="2">
        <f>IFERROR(__xludf.DUMMYFUNCTION("""COMPUTED_VALUE"""),553.2)</f>
        <v>553.2</v>
      </c>
    </row>
    <row r="3101">
      <c r="A3101" s="3">
        <f>IFERROR(__xludf.DUMMYFUNCTION("""COMPUTED_VALUE"""),43382.66666666667)</f>
        <v>43382.66667</v>
      </c>
      <c r="B3101" s="2">
        <f>IFERROR(__xludf.DUMMYFUNCTION("""COMPUTED_VALUE"""),550.54)</f>
        <v>550.54</v>
      </c>
    </row>
    <row r="3102">
      <c r="A3102" s="3">
        <f>IFERROR(__xludf.DUMMYFUNCTION("""COMPUTED_VALUE"""),43383.66666666667)</f>
        <v>43383.66667</v>
      </c>
      <c r="B3102" s="2">
        <f>IFERROR(__xludf.DUMMYFUNCTION("""COMPUTED_VALUE"""),532.75)</f>
        <v>532.75</v>
      </c>
    </row>
    <row r="3103">
      <c r="A3103" s="3">
        <f>IFERROR(__xludf.DUMMYFUNCTION("""COMPUTED_VALUE"""),43384.66666666667)</f>
        <v>43384.66667</v>
      </c>
      <c r="B3103" s="2">
        <f>IFERROR(__xludf.DUMMYFUNCTION("""COMPUTED_VALUE"""),520.92)</f>
        <v>520.92</v>
      </c>
    </row>
    <row r="3104">
      <c r="A3104" s="3">
        <f>IFERROR(__xludf.DUMMYFUNCTION("""COMPUTED_VALUE"""),43385.66666666667)</f>
        <v>43385.66667</v>
      </c>
      <c r="B3104" s="2">
        <f>IFERROR(__xludf.DUMMYFUNCTION("""COMPUTED_VALUE"""),527.68)</f>
        <v>527.68</v>
      </c>
    </row>
    <row r="3105">
      <c r="A3105" s="3">
        <f>IFERROR(__xludf.DUMMYFUNCTION("""COMPUTED_VALUE"""),43388.66666666667)</f>
        <v>43388.66667</v>
      </c>
      <c r="B3105" s="2">
        <f>IFERROR(__xludf.DUMMYFUNCTION("""COMPUTED_VALUE"""),530.35)</f>
        <v>530.35</v>
      </c>
    </row>
    <row r="3106">
      <c r="A3106" s="3">
        <f>IFERROR(__xludf.DUMMYFUNCTION("""COMPUTED_VALUE"""),43389.66666666667)</f>
        <v>43389.66667</v>
      </c>
      <c r="B3106" s="2">
        <f>IFERROR(__xludf.DUMMYFUNCTION("""COMPUTED_VALUE"""),546.38)</f>
        <v>546.38</v>
      </c>
    </row>
    <row r="3107">
      <c r="A3107" s="3">
        <f>IFERROR(__xludf.DUMMYFUNCTION("""COMPUTED_VALUE"""),43390.66666666667)</f>
        <v>43390.66667</v>
      </c>
      <c r="B3107" s="2">
        <f>IFERROR(__xludf.DUMMYFUNCTION("""COMPUTED_VALUE"""),549.71)</f>
        <v>549.71</v>
      </c>
    </row>
    <row r="3108">
      <c r="A3108" s="3">
        <f>IFERROR(__xludf.DUMMYFUNCTION("""COMPUTED_VALUE"""),43391.66666666667)</f>
        <v>43391.66667</v>
      </c>
      <c r="B3108" s="2">
        <f>IFERROR(__xludf.DUMMYFUNCTION("""COMPUTED_VALUE"""),542.26)</f>
        <v>542.26</v>
      </c>
    </row>
    <row r="3109">
      <c r="A3109" s="3">
        <f>IFERROR(__xludf.DUMMYFUNCTION("""COMPUTED_VALUE"""),43392.66666666667)</f>
        <v>43392.66667</v>
      </c>
      <c r="B3109" s="2">
        <f>IFERROR(__xludf.DUMMYFUNCTION("""COMPUTED_VALUE"""),540.31)</f>
        <v>540.31</v>
      </c>
    </row>
    <row r="3110">
      <c r="A3110" s="3">
        <f>IFERROR(__xludf.DUMMYFUNCTION("""COMPUTED_VALUE"""),43395.66666666667)</f>
        <v>43395.66667</v>
      </c>
      <c r="B3110" s="2">
        <f>IFERROR(__xludf.DUMMYFUNCTION("""COMPUTED_VALUE"""),540.88)</f>
        <v>540.88</v>
      </c>
    </row>
    <row r="3111">
      <c r="A3111" s="3">
        <f>IFERROR(__xludf.DUMMYFUNCTION("""COMPUTED_VALUE"""),43396.66666666667)</f>
        <v>43396.66667</v>
      </c>
      <c r="B3111" s="2">
        <f>IFERROR(__xludf.DUMMYFUNCTION("""COMPUTED_VALUE"""),538.73)</f>
        <v>538.73</v>
      </c>
    </row>
    <row r="3112">
      <c r="A3112" s="3">
        <f>IFERROR(__xludf.DUMMYFUNCTION("""COMPUTED_VALUE"""),43397.66666666667)</f>
        <v>43397.66667</v>
      </c>
      <c r="B3112" s="2">
        <f>IFERROR(__xludf.DUMMYFUNCTION("""COMPUTED_VALUE"""),518.52)</f>
        <v>518.52</v>
      </c>
    </row>
    <row r="3113">
      <c r="A3113" s="3">
        <f>IFERROR(__xludf.DUMMYFUNCTION("""COMPUTED_VALUE"""),43398.66666666667)</f>
        <v>43398.66667</v>
      </c>
      <c r="B3113" s="2">
        <f>IFERROR(__xludf.DUMMYFUNCTION("""COMPUTED_VALUE"""),529.05)</f>
        <v>529.05</v>
      </c>
    </row>
    <row r="3114">
      <c r="A3114" s="3">
        <f>IFERROR(__xludf.DUMMYFUNCTION("""COMPUTED_VALUE"""),43399.66666666667)</f>
        <v>43399.66667</v>
      </c>
      <c r="B3114" s="2">
        <f>IFERROR(__xludf.DUMMYFUNCTION("""COMPUTED_VALUE"""),515.37)</f>
        <v>515.37</v>
      </c>
    </row>
    <row r="3115">
      <c r="A3115" s="3">
        <f>IFERROR(__xludf.DUMMYFUNCTION("""COMPUTED_VALUE"""),43402.66666666667)</f>
        <v>43402.66667</v>
      </c>
      <c r="B3115" s="2">
        <f>IFERROR(__xludf.DUMMYFUNCTION("""COMPUTED_VALUE"""),509.6)</f>
        <v>509.6</v>
      </c>
    </row>
    <row r="3116">
      <c r="A3116" s="3">
        <f>IFERROR(__xludf.DUMMYFUNCTION("""COMPUTED_VALUE"""),43403.66666666667)</f>
        <v>43403.66667</v>
      </c>
      <c r="B3116" s="2">
        <f>IFERROR(__xludf.DUMMYFUNCTION("""COMPUTED_VALUE"""),520.96)</f>
        <v>520.96</v>
      </c>
    </row>
    <row r="3117">
      <c r="A3117" s="3">
        <f>IFERROR(__xludf.DUMMYFUNCTION("""COMPUTED_VALUE"""),43404.66666666667)</f>
        <v>43404.66667</v>
      </c>
      <c r="B3117" s="2">
        <f>IFERROR(__xludf.DUMMYFUNCTION("""COMPUTED_VALUE"""),531.56)</f>
        <v>531.56</v>
      </c>
    </row>
    <row r="3118">
      <c r="A3118" s="3">
        <f>IFERROR(__xludf.DUMMYFUNCTION("""COMPUTED_VALUE"""),43405.66666666667)</f>
        <v>43405.66667</v>
      </c>
      <c r="B3118" s="2">
        <f>IFERROR(__xludf.DUMMYFUNCTION("""COMPUTED_VALUE"""),541.59)</f>
        <v>541.59</v>
      </c>
    </row>
    <row r="3119">
      <c r="A3119" s="3">
        <f>IFERROR(__xludf.DUMMYFUNCTION("""COMPUTED_VALUE"""),43406.66666666667)</f>
        <v>43406.66667</v>
      </c>
      <c r="B3119" s="2">
        <f>IFERROR(__xludf.DUMMYFUNCTION("""COMPUTED_VALUE"""),550.07)</f>
        <v>550.07</v>
      </c>
    </row>
    <row r="3120">
      <c r="A3120" s="3">
        <f>IFERROR(__xludf.DUMMYFUNCTION("""COMPUTED_VALUE"""),43409.66666666667)</f>
        <v>43409.66667</v>
      </c>
      <c r="B3120" s="2">
        <f>IFERROR(__xludf.DUMMYFUNCTION("""COMPUTED_VALUE"""),548.89)</f>
        <v>548.89</v>
      </c>
    </row>
    <row r="3121">
      <c r="A3121" s="3">
        <f>IFERROR(__xludf.DUMMYFUNCTION("""COMPUTED_VALUE"""),43410.66666666667)</f>
        <v>43410.66667</v>
      </c>
      <c r="B3121" s="2">
        <f>IFERROR(__xludf.DUMMYFUNCTION("""COMPUTED_VALUE"""),551.09)</f>
        <v>551.09</v>
      </c>
    </row>
    <row r="3122">
      <c r="A3122" s="3">
        <f>IFERROR(__xludf.DUMMYFUNCTION("""COMPUTED_VALUE"""),43411.66666666667)</f>
        <v>43411.66667</v>
      </c>
      <c r="B3122" s="2">
        <f>IFERROR(__xludf.DUMMYFUNCTION("""COMPUTED_VALUE"""),555.14)</f>
        <v>555.14</v>
      </c>
    </row>
    <row r="3123">
      <c r="A3123" s="3">
        <f>IFERROR(__xludf.DUMMYFUNCTION("""COMPUTED_VALUE"""),43412.66666666667)</f>
        <v>43412.66667</v>
      </c>
      <c r="B3123" s="2">
        <f>IFERROR(__xludf.DUMMYFUNCTION("""COMPUTED_VALUE"""),553.12)</f>
        <v>553.12</v>
      </c>
    </row>
    <row r="3124">
      <c r="A3124" s="3">
        <f>IFERROR(__xludf.DUMMYFUNCTION("""COMPUTED_VALUE"""),43413.66666666667)</f>
        <v>43413.66667</v>
      </c>
      <c r="B3124" s="2">
        <f>IFERROR(__xludf.DUMMYFUNCTION("""COMPUTED_VALUE"""),549.06)</f>
        <v>549.06</v>
      </c>
    </row>
    <row r="3125">
      <c r="A3125" s="3">
        <f>IFERROR(__xludf.DUMMYFUNCTION("""COMPUTED_VALUE"""),43416.66666666667)</f>
        <v>43416.66667</v>
      </c>
      <c r="B3125" s="2">
        <f>IFERROR(__xludf.DUMMYFUNCTION("""COMPUTED_VALUE"""),529.44)</f>
        <v>529.44</v>
      </c>
    </row>
    <row r="3126">
      <c r="A3126" s="3">
        <f>IFERROR(__xludf.DUMMYFUNCTION("""COMPUTED_VALUE"""),43417.66666666667)</f>
        <v>43417.66667</v>
      </c>
      <c r="B3126" s="2">
        <f>IFERROR(__xludf.DUMMYFUNCTION("""COMPUTED_VALUE"""),528.58)</f>
        <v>528.58</v>
      </c>
    </row>
    <row r="3127">
      <c r="A3127" s="3">
        <f>IFERROR(__xludf.DUMMYFUNCTION("""COMPUTED_VALUE"""),43418.66666666667)</f>
        <v>43418.66667</v>
      </c>
      <c r="B3127" s="2">
        <f>IFERROR(__xludf.DUMMYFUNCTION("""COMPUTED_VALUE"""),525.64)</f>
        <v>525.64</v>
      </c>
    </row>
    <row r="3128">
      <c r="A3128" s="3">
        <f>IFERROR(__xludf.DUMMYFUNCTION("""COMPUTED_VALUE"""),43419.66666666667)</f>
        <v>43419.66667</v>
      </c>
      <c r="B3128" s="2">
        <f>IFERROR(__xludf.DUMMYFUNCTION("""COMPUTED_VALUE"""),534.64)</f>
        <v>534.64</v>
      </c>
    </row>
    <row r="3129">
      <c r="A3129" s="3">
        <f>IFERROR(__xludf.DUMMYFUNCTION("""COMPUTED_VALUE"""),43420.66666666667)</f>
        <v>43420.66667</v>
      </c>
      <c r="B3129" s="2">
        <f>IFERROR(__xludf.DUMMYFUNCTION("""COMPUTED_VALUE"""),536.62)</f>
        <v>536.62</v>
      </c>
    </row>
    <row r="3130">
      <c r="A3130" s="3">
        <f>IFERROR(__xludf.DUMMYFUNCTION("""COMPUTED_VALUE"""),43423.66666666667)</f>
        <v>43423.66667</v>
      </c>
      <c r="B3130" s="2">
        <f>IFERROR(__xludf.DUMMYFUNCTION("""COMPUTED_VALUE"""),525.22)</f>
        <v>525.22</v>
      </c>
    </row>
    <row r="3131">
      <c r="A3131" s="3">
        <f>IFERROR(__xludf.DUMMYFUNCTION("""COMPUTED_VALUE"""),43424.66666666667)</f>
        <v>43424.66667</v>
      </c>
      <c r="B3131" s="2">
        <f>IFERROR(__xludf.DUMMYFUNCTION("""COMPUTED_VALUE"""),513.66)</f>
        <v>513.66</v>
      </c>
    </row>
    <row r="3132">
      <c r="A3132" s="3">
        <f>IFERROR(__xludf.DUMMYFUNCTION("""COMPUTED_VALUE"""),43425.66666666667)</f>
        <v>43425.66667</v>
      </c>
      <c r="B3132" s="2">
        <f>IFERROR(__xludf.DUMMYFUNCTION("""COMPUTED_VALUE"""),521.42)</f>
        <v>521.42</v>
      </c>
    </row>
    <row r="3133">
      <c r="A3133" s="3">
        <f>IFERROR(__xludf.DUMMYFUNCTION("""COMPUTED_VALUE"""),43427.54166666667)</f>
        <v>43427.54167</v>
      </c>
      <c r="B3133" s="2">
        <f>IFERROR(__xludf.DUMMYFUNCTION("""COMPUTED_VALUE"""),521.2)</f>
        <v>521.2</v>
      </c>
    </row>
    <row r="3134">
      <c r="A3134" s="3">
        <f>IFERROR(__xludf.DUMMYFUNCTION("""COMPUTED_VALUE"""),43430.66666666667)</f>
        <v>43430.66667</v>
      </c>
      <c r="B3134" s="2">
        <f>IFERROR(__xludf.DUMMYFUNCTION("""COMPUTED_VALUE"""),528.11)</f>
        <v>528.11</v>
      </c>
    </row>
    <row r="3135">
      <c r="A3135" s="3">
        <f>IFERROR(__xludf.DUMMYFUNCTION("""COMPUTED_VALUE"""),43431.66666666667)</f>
        <v>43431.66667</v>
      </c>
      <c r="B3135" s="2">
        <f>IFERROR(__xludf.DUMMYFUNCTION("""COMPUTED_VALUE"""),527.01)</f>
        <v>527.01</v>
      </c>
    </row>
    <row r="3136">
      <c r="A3136" s="3">
        <f>IFERROR(__xludf.DUMMYFUNCTION("""COMPUTED_VALUE"""),43432.66666666667)</f>
        <v>43432.66667</v>
      </c>
      <c r="B3136" s="2">
        <f>IFERROR(__xludf.DUMMYFUNCTION("""COMPUTED_VALUE"""),538.27)</f>
        <v>538.27</v>
      </c>
    </row>
    <row r="3137">
      <c r="A3137" s="3">
        <f>IFERROR(__xludf.DUMMYFUNCTION("""COMPUTED_VALUE"""),43433.66666666667)</f>
        <v>43433.66667</v>
      </c>
      <c r="B3137" s="2">
        <f>IFERROR(__xludf.DUMMYFUNCTION("""COMPUTED_VALUE"""),534.32)</f>
        <v>534.32</v>
      </c>
    </row>
    <row r="3138">
      <c r="A3138" s="3">
        <f>IFERROR(__xludf.DUMMYFUNCTION("""COMPUTED_VALUE"""),43434.66666666667)</f>
        <v>43434.66667</v>
      </c>
      <c r="B3138" s="2">
        <f>IFERROR(__xludf.DUMMYFUNCTION("""COMPUTED_VALUE"""),536.08)</f>
        <v>536.08</v>
      </c>
    </row>
    <row r="3139">
      <c r="A3139" s="3">
        <f>IFERROR(__xludf.DUMMYFUNCTION("""COMPUTED_VALUE"""),43437.66666666667)</f>
        <v>43437.66667</v>
      </c>
      <c r="B3139" s="2">
        <f>IFERROR(__xludf.DUMMYFUNCTION("""COMPUTED_VALUE"""),542.99)</f>
        <v>542.99</v>
      </c>
    </row>
    <row r="3140">
      <c r="A3140" s="3">
        <f>IFERROR(__xludf.DUMMYFUNCTION("""COMPUTED_VALUE"""),43438.66666666667)</f>
        <v>43438.66667</v>
      </c>
      <c r="B3140" s="2">
        <f>IFERROR(__xludf.DUMMYFUNCTION("""COMPUTED_VALUE"""),521.89)</f>
        <v>521.89</v>
      </c>
    </row>
    <row r="3141">
      <c r="A3141" s="3">
        <f>IFERROR(__xludf.DUMMYFUNCTION("""COMPUTED_VALUE"""),43440.66666666667)</f>
        <v>43440.66667</v>
      </c>
      <c r="B3141" s="2">
        <f>IFERROR(__xludf.DUMMYFUNCTION("""COMPUTED_VALUE"""),525.16)</f>
        <v>525.16</v>
      </c>
    </row>
    <row r="3142">
      <c r="A3142" s="3">
        <f>IFERROR(__xludf.DUMMYFUNCTION("""COMPUTED_VALUE"""),43441.66666666667)</f>
        <v>43441.66667</v>
      </c>
      <c r="B3142" s="2">
        <f>IFERROR(__xludf.DUMMYFUNCTION("""COMPUTED_VALUE"""),511.04)</f>
        <v>511.04</v>
      </c>
    </row>
    <row r="3143">
      <c r="A3143" s="3">
        <f>IFERROR(__xludf.DUMMYFUNCTION("""COMPUTED_VALUE"""),43444.66666666667)</f>
        <v>43444.66667</v>
      </c>
      <c r="B3143" s="2">
        <f>IFERROR(__xludf.DUMMYFUNCTION("""COMPUTED_VALUE"""),512.3)</f>
        <v>512.3</v>
      </c>
    </row>
    <row r="3144">
      <c r="A3144" s="3">
        <f>IFERROR(__xludf.DUMMYFUNCTION("""COMPUTED_VALUE"""),43445.66666666667)</f>
        <v>43445.66667</v>
      </c>
      <c r="B3144" s="2">
        <f>IFERROR(__xludf.DUMMYFUNCTION("""COMPUTED_VALUE"""),512.41)</f>
        <v>512.41</v>
      </c>
    </row>
    <row r="3145">
      <c r="A3145" s="3">
        <f>IFERROR(__xludf.DUMMYFUNCTION("""COMPUTED_VALUE"""),43446.66666666667)</f>
        <v>43446.66667</v>
      </c>
      <c r="B3145" s="2">
        <f>IFERROR(__xludf.DUMMYFUNCTION("""COMPUTED_VALUE"""),518.68)</f>
        <v>518.68</v>
      </c>
    </row>
    <row r="3146">
      <c r="A3146" s="3">
        <f>IFERROR(__xludf.DUMMYFUNCTION("""COMPUTED_VALUE"""),43447.66666666667)</f>
        <v>43447.66667</v>
      </c>
      <c r="B3146" s="2">
        <f>IFERROR(__xludf.DUMMYFUNCTION("""COMPUTED_VALUE"""),511.24)</f>
        <v>511.24</v>
      </c>
    </row>
    <row r="3147">
      <c r="A3147" s="3">
        <f>IFERROR(__xludf.DUMMYFUNCTION("""COMPUTED_VALUE"""),43448.66666666667)</f>
        <v>43448.66667</v>
      </c>
      <c r="B3147" s="2">
        <f>IFERROR(__xludf.DUMMYFUNCTION("""COMPUTED_VALUE"""),502.35)</f>
        <v>502.35</v>
      </c>
    </row>
    <row r="3148">
      <c r="A3148" s="3">
        <f>IFERROR(__xludf.DUMMYFUNCTION("""COMPUTED_VALUE"""),43451.66666666667)</f>
        <v>43451.66667</v>
      </c>
      <c r="B3148" s="2">
        <f>IFERROR(__xludf.DUMMYFUNCTION("""COMPUTED_VALUE"""),488.46)</f>
        <v>488.46</v>
      </c>
    </row>
    <row r="3149">
      <c r="A3149" s="3">
        <f>IFERROR(__xludf.DUMMYFUNCTION("""COMPUTED_VALUE"""),43452.66666666667)</f>
        <v>43452.66667</v>
      </c>
      <c r="B3149" s="2">
        <f>IFERROR(__xludf.DUMMYFUNCTION("""COMPUTED_VALUE"""),485.81)</f>
        <v>485.81</v>
      </c>
    </row>
    <row r="3150">
      <c r="A3150" s="3">
        <f>IFERROR(__xludf.DUMMYFUNCTION("""COMPUTED_VALUE"""),43453.66666666667)</f>
        <v>43453.66667</v>
      </c>
      <c r="B3150" s="2">
        <f>IFERROR(__xludf.DUMMYFUNCTION("""COMPUTED_VALUE"""),479.94)</f>
        <v>479.94</v>
      </c>
    </row>
    <row r="3151">
      <c r="A3151" s="3">
        <f>IFERROR(__xludf.DUMMYFUNCTION("""COMPUTED_VALUE"""),43454.66666666667)</f>
        <v>43454.66667</v>
      </c>
      <c r="B3151" s="2">
        <f>IFERROR(__xludf.DUMMYFUNCTION("""COMPUTED_VALUE"""),471.52)</f>
        <v>471.52</v>
      </c>
    </row>
    <row r="3152">
      <c r="A3152" s="3">
        <f>IFERROR(__xludf.DUMMYFUNCTION("""COMPUTED_VALUE"""),43455.66666666667)</f>
        <v>43455.66667</v>
      </c>
      <c r="B3152" s="2">
        <f>IFERROR(__xludf.DUMMYFUNCTION("""COMPUTED_VALUE"""),454.73)</f>
        <v>454.73</v>
      </c>
    </row>
    <row r="3153">
      <c r="A3153" s="3">
        <f>IFERROR(__xludf.DUMMYFUNCTION("""COMPUTED_VALUE"""),43458.54166666667)</f>
        <v>43458.54167</v>
      </c>
      <c r="B3153" s="2">
        <f>IFERROR(__xludf.DUMMYFUNCTION("""COMPUTED_VALUE"""),445.22)</f>
        <v>445.22</v>
      </c>
    </row>
    <row r="3154">
      <c r="A3154" s="3">
        <f>IFERROR(__xludf.DUMMYFUNCTION("""COMPUTED_VALUE"""),43460.66666666667)</f>
        <v>43460.66667</v>
      </c>
      <c r="B3154" s="2">
        <f>IFERROR(__xludf.DUMMYFUNCTION("""COMPUTED_VALUE"""),467.68)</f>
        <v>467.68</v>
      </c>
    </row>
    <row r="3155">
      <c r="A3155" s="3">
        <f>IFERROR(__xludf.DUMMYFUNCTION("""COMPUTED_VALUE"""),43461.66666666667)</f>
        <v>43461.66667</v>
      </c>
      <c r="B3155" s="2">
        <f>IFERROR(__xludf.DUMMYFUNCTION("""COMPUTED_VALUE"""),469.37)</f>
        <v>469.37</v>
      </c>
    </row>
    <row r="3156">
      <c r="A3156" s="3">
        <f>IFERROR(__xludf.DUMMYFUNCTION("""COMPUTED_VALUE"""),43462.66666666667)</f>
        <v>43462.66667</v>
      </c>
      <c r="B3156" s="2">
        <f>IFERROR(__xludf.DUMMYFUNCTION("""COMPUTED_VALUE"""),473.69)</f>
        <v>473.69</v>
      </c>
    </row>
    <row r="3157">
      <c r="A3157" s="3">
        <f>IFERROR(__xludf.DUMMYFUNCTION("""COMPUTED_VALUE"""),43465.66666666667)</f>
        <v>43465.66667</v>
      </c>
      <c r="B3157" s="2">
        <f>IFERROR(__xludf.DUMMYFUNCTION("""COMPUTED_VALUE"""),478.87)</f>
        <v>478.87</v>
      </c>
    </row>
    <row r="3158">
      <c r="A3158" s="3">
        <f>IFERROR(__xludf.DUMMYFUNCTION("""COMPUTED_VALUE"""),43467.66666666667)</f>
        <v>43467.66667</v>
      </c>
      <c r="B3158" s="2">
        <f>IFERROR(__xludf.DUMMYFUNCTION("""COMPUTED_VALUE"""),482.45)</f>
        <v>482.45</v>
      </c>
    </row>
    <row r="3159">
      <c r="A3159" s="3">
        <f>IFERROR(__xludf.DUMMYFUNCTION("""COMPUTED_VALUE"""),43468.66666666667)</f>
        <v>43468.66667</v>
      </c>
      <c r="B3159" s="2">
        <f>IFERROR(__xludf.DUMMYFUNCTION("""COMPUTED_VALUE"""),472.65)</f>
        <v>472.65</v>
      </c>
    </row>
    <row r="3160">
      <c r="A3160" s="3">
        <f>IFERROR(__xludf.DUMMYFUNCTION("""COMPUTED_VALUE"""),43469.66666666667)</f>
        <v>43469.66667</v>
      </c>
      <c r="B3160" s="2">
        <f>IFERROR(__xludf.DUMMYFUNCTION("""COMPUTED_VALUE"""),490.95)</f>
        <v>490.95</v>
      </c>
    </row>
    <row r="3161">
      <c r="A3161" s="3">
        <f>IFERROR(__xludf.DUMMYFUNCTION("""COMPUTED_VALUE"""),43472.66666666667)</f>
        <v>43472.66667</v>
      </c>
      <c r="B3161" s="2">
        <f>IFERROR(__xludf.DUMMYFUNCTION("""COMPUTED_VALUE"""),499.72)</f>
        <v>499.72</v>
      </c>
    </row>
    <row r="3162">
      <c r="A3162" s="3">
        <f>IFERROR(__xludf.DUMMYFUNCTION("""COMPUTED_VALUE"""),43473.66666666667)</f>
        <v>43473.66667</v>
      </c>
      <c r="B3162" s="2">
        <f>IFERROR(__xludf.DUMMYFUNCTION("""COMPUTED_VALUE"""),508.39)</f>
        <v>508.39</v>
      </c>
    </row>
    <row r="3163">
      <c r="A3163" s="3">
        <f>IFERROR(__xludf.DUMMYFUNCTION("""COMPUTED_VALUE"""),43474.66666666667)</f>
        <v>43474.66667</v>
      </c>
      <c r="B3163" s="2">
        <f>IFERROR(__xludf.DUMMYFUNCTION("""COMPUTED_VALUE"""),507.6)</f>
        <v>507.6</v>
      </c>
    </row>
    <row r="3164">
      <c r="A3164" s="3">
        <f>IFERROR(__xludf.DUMMYFUNCTION("""COMPUTED_VALUE"""),43475.66666666667)</f>
        <v>43475.66667</v>
      </c>
      <c r="B3164" s="2">
        <f>IFERROR(__xludf.DUMMYFUNCTION("""COMPUTED_VALUE"""),511.0)</f>
        <v>511</v>
      </c>
    </row>
    <row r="3165">
      <c r="A3165" s="3">
        <f>IFERROR(__xludf.DUMMYFUNCTION("""COMPUTED_VALUE"""),43476.66666666667)</f>
        <v>43476.66667</v>
      </c>
      <c r="B3165" s="2">
        <f>IFERROR(__xludf.DUMMYFUNCTION("""COMPUTED_VALUE"""),514.94)</f>
        <v>514.94</v>
      </c>
    </row>
    <row r="3166">
      <c r="A3166" s="3">
        <f>IFERROR(__xludf.DUMMYFUNCTION("""COMPUTED_VALUE"""),43479.66666666667)</f>
        <v>43479.66667</v>
      </c>
      <c r="B3166" s="2">
        <f>IFERROR(__xludf.DUMMYFUNCTION("""COMPUTED_VALUE"""),507.5)</f>
        <v>507.5</v>
      </c>
    </row>
    <row r="3167">
      <c r="A3167" s="3">
        <f>IFERROR(__xludf.DUMMYFUNCTION("""COMPUTED_VALUE"""),43480.66666666667)</f>
        <v>43480.66667</v>
      </c>
      <c r="B3167" s="2">
        <f>IFERROR(__xludf.DUMMYFUNCTION("""COMPUTED_VALUE"""),511.48)</f>
        <v>511.48</v>
      </c>
    </row>
    <row r="3168">
      <c r="A3168" s="3">
        <f>IFERROR(__xludf.DUMMYFUNCTION("""COMPUTED_VALUE"""),43481.66666666667)</f>
        <v>43481.66667</v>
      </c>
      <c r="B3168" s="2">
        <f>IFERROR(__xludf.DUMMYFUNCTION("""COMPUTED_VALUE"""),510.34)</f>
        <v>510.34</v>
      </c>
    </row>
    <row r="3169">
      <c r="A3169" s="3">
        <f>IFERROR(__xludf.DUMMYFUNCTION("""COMPUTED_VALUE"""),43482.66666666667)</f>
        <v>43482.66667</v>
      </c>
      <c r="B3169" s="2">
        <f>IFERROR(__xludf.DUMMYFUNCTION("""COMPUTED_VALUE"""),511.03)</f>
        <v>511.03</v>
      </c>
    </row>
    <row r="3170">
      <c r="A3170" s="3">
        <f>IFERROR(__xludf.DUMMYFUNCTION("""COMPUTED_VALUE"""),43483.66666666667)</f>
        <v>43483.66667</v>
      </c>
      <c r="B3170" s="2">
        <f>IFERROR(__xludf.DUMMYFUNCTION("""COMPUTED_VALUE"""),515.36)</f>
        <v>515.36</v>
      </c>
    </row>
    <row r="3171">
      <c r="A3171" s="3">
        <f>IFERROR(__xludf.DUMMYFUNCTION("""COMPUTED_VALUE"""),43487.66666666667)</f>
        <v>43487.66667</v>
      </c>
      <c r="B3171" s="2">
        <f>IFERROR(__xludf.DUMMYFUNCTION("""COMPUTED_VALUE"""),504.64)</f>
        <v>504.64</v>
      </c>
    </row>
    <row r="3172">
      <c r="A3172" s="3">
        <f>IFERROR(__xludf.DUMMYFUNCTION("""COMPUTED_VALUE"""),43488.66666666667)</f>
        <v>43488.66667</v>
      </c>
      <c r="B3172" s="2">
        <f>IFERROR(__xludf.DUMMYFUNCTION("""COMPUTED_VALUE"""),506.63)</f>
        <v>506.63</v>
      </c>
    </row>
    <row r="3173">
      <c r="A3173" s="3">
        <f>IFERROR(__xludf.DUMMYFUNCTION("""COMPUTED_VALUE"""),43489.66666666667)</f>
        <v>43489.66667</v>
      </c>
      <c r="B3173" s="2">
        <f>IFERROR(__xludf.DUMMYFUNCTION("""COMPUTED_VALUE"""),510.96)</f>
        <v>510.96</v>
      </c>
    </row>
    <row r="3174">
      <c r="A3174" s="3">
        <f>IFERROR(__xludf.DUMMYFUNCTION("""COMPUTED_VALUE"""),43490.66666666667)</f>
        <v>43490.66667</v>
      </c>
      <c r="B3174" s="2">
        <f>IFERROR(__xludf.DUMMYFUNCTION("""COMPUTED_VALUE"""),515.5)</f>
        <v>515.5</v>
      </c>
    </row>
    <row r="3175">
      <c r="A3175" s="3">
        <f>IFERROR(__xludf.DUMMYFUNCTION("""COMPUTED_VALUE"""),43493.66666666667)</f>
        <v>43493.66667</v>
      </c>
      <c r="B3175" s="2">
        <f>IFERROR(__xludf.DUMMYFUNCTION("""COMPUTED_VALUE"""),512.17)</f>
        <v>512.17</v>
      </c>
    </row>
    <row r="3176">
      <c r="A3176" s="3">
        <f>IFERROR(__xludf.DUMMYFUNCTION("""COMPUTED_VALUE"""),43494.66666666667)</f>
        <v>43494.66667</v>
      </c>
      <c r="B3176" s="2">
        <f>IFERROR(__xludf.DUMMYFUNCTION("""COMPUTED_VALUE"""),507.3)</f>
        <v>507.3</v>
      </c>
    </row>
    <row r="3177">
      <c r="A3177" s="3">
        <f>IFERROR(__xludf.DUMMYFUNCTION("""COMPUTED_VALUE"""),43495.66666666667)</f>
        <v>43495.66667</v>
      </c>
      <c r="B3177" s="2">
        <f>IFERROR(__xludf.DUMMYFUNCTION("""COMPUTED_VALUE"""),510.17)</f>
        <v>510.17</v>
      </c>
    </row>
    <row r="3178">
      <c r="A3178" s="3">
        <f>IFERROR(__xludf.DUMMYFUNCTION("""COMPUTED_VALUE"""),43496.66666666667)</f>
        <v>43496.66667</v>
      </c>
      <c r="B3178" s="2">
        <f>IFERROR(__xludf.DUMMYFUNCTION("""COMPUTED_VALUE"""),519.53)</f>
        <v>519.53</v>
      </c>
    </row>
    <row r="3179">
      <c r="A3179" s="3">
        <f>IFERROR(__xludf.DUMMYFUNCTION("""COMPUTED_VALUE"""),43497.66666666667)</f>
        <v>43497.66667</v>
      </c>
      <c r="B3179" s="2">
        <f>IFERROR(__xludf.DUMMYFUNCTION("""COMPUTED_VALUE"""),522.36)</f>
        <v>522.36</v>
      </c>
    </row>
    <row r="3180">
      <c r="A3180" s="3">
        <f>IFERROR(__xludf.DUMMYFUNCTION("""COMPUTED_VALUE"""),43500.66666666667)</f>
        <v>43500.66667</v>
      </c>
      <c r="B3180" s="2">
        <f>IFERROR(__xludf.DUMMYFUNCTION("""COMPUTED_VALUE"""),523.42)</f>
        <v>523.42</v>
      </c>
    </row>
    <row r="3181">
      <c r="A3181" s="3">
        <f>IFERROR(__xludf.DUMMYFUNCTION("""COMPUTED_VALUE"""),43501.66666666667)</f>
        <v>43501.66667</v>
      </c>
      <c r="B3181" s="2">
        <f>IFERROR(__xludf.DUMMYFUNCTION("""COMPUTED_VALUE"""),519.93)</f>
        <v>519.93</v>
      </c>
    </row>
    <row r="3182">
      <c r="A3182" s="3">
        <f>IFERROR(__xludf.DUMMYFUNCTION("""COMPUTED_VALUE"""),43502.66666666667)</f>
        <v>43502.66667</v>
      </c>
      <c r="B3182" s="2">
        <f>IFERROR(__xludf.DUMMYFUNCTION("""COMPUTED_VALUE"""),522.41)</f>
        <v>522.41</v>
      </c>
    </row>
    <row r="3183">
      <c r="A3183" s="3">
        <f>IFERROR(__xludf.DUMMYFUNCTION("""COMPUTED_VALUE"""),43503.66666666667)</f>
        <v>43503.66667</v>
      </c>
      <c r="B3183" s="2">
        <f>IFERROR(__xludf.DUMMYFUNCTION("""COMPUTED_VALUE"""),514.79)</f>
        <v>514.79</v>
      </c>
    </row>
    <row r="3184">
      <c r="A3184" s="3">
        <f>IFERROR(__xludf.DUMMYFUNCTION("""COMPUTED_VALUE"""),43504.66666666667)</f>
        <v>43504.66667</v>
      </c>
      <c r="B3184" s="2">
        <f>IFERROR(__xludf.DUMMYFUNCTION("""COMPUTED_VALUE"""),522.07)</f>
        <v>522.07</v>
      </c>
    </row>
    <row r="3185">
      <c r="A3185" s="3">
        <f>IFERROR(__xludf.DUMMYFUNCTION("""COMPUTED_VALUE"""),43507.66666666667)</f>
        <v>43507.66667</v>
      </c>
      <c r="B3185" s="2">
        <f>IFERROR(__xludf.DUMMYFUNCTION("""COMPUTED_VALUE"""),526.83)</f>
        <v>526.83</v>
      </c>
    </row>
    <row r="3186">
      <c r="A3186" s="3">
        <f>IFERROR(__xludf.DUMMYFUNCTION("""COMPUTED_VALUE"""),43508.66666666667)</f>
        <v>43508.66667</v>
      </c>
      <c r="B3186" s="2">
        <f>IFERROR(__xludf.DUMMYFUNCTION("""COMPUTED_VALUE"""),531.08)</f>
        <v>531.08</v>
      </c>
    </row>
    <row r="3187">
      <c r="A3187" s="3">
        <f>IFERROR(__xludf.DUMMYFUNCTION("""COMPUTED_VALUE"""),43509.66666666667)</f>
        <v>43509.66667</v>
      </c>
      <c r="B3187" s="2">
        <f>IFERROR(__xludf.DUMMYFUNCTION("""COMPUTED_VALUE"""),534.35)</f>
        <v>534.35</v>
      </c>
    </row>
    <row r="3188">
      <c r="A3188" s="3">
        <f>IFERROR(__xludf.DUMMYFUNCTION("""COMPUTED_VALUE"""),43510.66666666667)</f>
        <v>43510.66667</v>
      </c>
      <c r="B3188" s="2">
        <f>IFERROR(__xludf.DUMMYFUNCTION("""COMPUTED_VALUE"""),535.3)</f>
        <v>535.3</v>
      </c>
    </row>
    <row r="3189">
      <c r="A3189" s="3">
        <f>IFERROR(__xludf.DUMMYFUNCTION("""COMPUTED_VALUE"""),43511.66666666667)</f>
        <v>43511.66667</v>
      </c>
      <c r="B3189" s="2">
        <f>IFERROR(__xludf.DUMMYFUNCTION("""COMPUTED_VALUE"""),547.5)</f>
        <v>547.5</v>
      </c>
    </row>
    <row r="3190">
      <c r="A3190" s="3">
        <f>IFERROR(__xludf.DUMMYFUNCTION("""COMPUTED_VALUE"""),43515.66666666667)</f>
        <v>43515.66667</v>
      </c>
      <c r="B3190" s="2">
        <f>IFERROR(__xludf.DUMMYFUNCTION("""COMPUTED_VALUE"""),553.24)</f>
        <v>553.24</v>
      </c>
    </row>
    <row r="3191">
      <c r="A3191" s="3">
        <f>IFERROR(__xludf.DUMMYFUNCTION("""COMPUTED_VALUE"""),43516.66666666667)</f>
        <v>43516.66667</v>
      </c>
      <c r="B3191" s="2">
        <f>IFERROR(__xludf.DUMMYFUNCTION("""COMPUTED_VALUE"""),555.97)</f>
        <v>555.97</v>
      </c>
    </row>
    <row r="3192">
      <c r="A3192" s="3">
        <f>IFERROR(__xludf.DUMMYFUNCTION("""COMPUTED_VALUE"""),43517.66666666667)</f>
        <v>43517.66667</v>
      </c>
      <c r="B3192" s="2">
        <f>IFERROR(__xludf.DUMMYFUNCTION("""COMPUTED_VALUE"""),549.89)</f>
        <v>549.89</v>
      </c>
    </row>
    <row r="3193">
      <c r="A3193" s="3">
        <f>IFERROR(__xludf.DUMMYFUNCTION("""COMPUTED_VALUE"""),43518.66666666667)</f>
        <v>43518.66667</v>
      </c>
      <c r="B3193" s="2">
        <f>IFERROR(__xludf.DUMMYFUNCTION("""COMPUTED_VALUE"""),556.44)</f>
        <v>556.44</v>
      </c>
    </row>
    <row r="3194">
      <c r="A3194" s="3">
        <f>IFERROR(__xludf.DUMMYFUNCTION("""COMPUTED_VALUE"""),43521.66666666667)</f>
        <v>43521.66667</v>
      </c>
      <c r="B3194" s="2">
        <f>IFERROR(__xludf.DUMMYFUNCTION("""COMPUTED_VALUE"""),554.34)</f>
        <v>554.34</v>
      </c>
    </row>
    <row r="3195">
      <c r="A3195" s="3">
        <f>IFERROR(__xludf.DUMMYFUNCTION("""COMPUTED_VALUE"""),43522.66666666667)</f>
        <v>43522.66667</v>
      </c>
      <c r="B3195" s="2">
        <f>IFERROR(__xludf.DUMMYFUNCTION("""COMPUTED_VALUE"""),550.31)</f>
        <v>550.31</v>
      </c>
    </row>
    <row r="3196">
      <c r="A3196" s="3">
        <f>IFERROR(__xludf.DUMMYFUNCTION("""COMPUTED_VALUE"""),43523.66666666667)</f>
        <v>43523.66667</v>
      </c>
      <c r="B3196" s="2">
        <f>IFERROR(__xludf.DUMMYFUNCTION("""COMPUTED_VALUE"""),554.54)</f>
        <v>554.54</v>
      </c>
    </row>
    <row r="3197">
      <c r="A3197" s="3">
        <f>IFERROR(__xludf.DUMMYFUNCTION("""COMPUTED_VALUE"""),43524.66666666667)</f>
        <v>43524.66667</v>
      </c>
      <c r="B3197" s="2">
        <f>IFERROR(__xludf.DUMMYFUNCTION("""COMPUTED_VALUE"""),547.66)</f>
        <v>547.66</v>
      </c>
    </row>
    <row r="3198">
      <c r="A3198" s="3">
        <f>IFERROR(__xludf.DUMMYFUNCTION("""COMPUTED_VALUE"""),43525.66666666667)</f>
        <v>43525.66667</v>
      </c>
      <c r="B3198" s="2">
        <f>IFERROR(__xludf.DUMMYFUNCTION("""COMPUTED_VALUE"""),549.66)</f>
        <v>549.66</v>
      </c>
    </row>
    <row r="3199">
      <c r="A3199" s="3">
        <f>IFERROR(__xludf.DUMMYFUNCTION("""COMPUTED_VALUE"""),43528.66666666667)</f>
        <v>43528.66667</v>
      </c>
      <c r="B3199" s="2">
        <f>IFERROR(__xludf.DUMMYFUNCTION("""COMPUTED_VALUE"""),547.07)</f>
        <v>547.07</v>
      </c>
    </row>
    <row r="3200">
      <c r="A3200" s="3">
        <f>IFERROR(__xludf.DUMMYFUNCTION("""COMPUTED_VALUE"""),43529.66666666667)</f>
        <v>43529.66667</v>
      </c>
      <c r="B3200" s="2">
        <f>IFERROR(__xludf.DUMMYFUNCTION("""COMPUTED_VALUE"""),539.88)</f>
        <v>539.88</v>
      </c>
    </row>
    <row r="3201">
      <c r="A3201" s="3">
        <f>IFERROR(__xludf.DUMMYFUNCTION("""COMPUTED_VALUE"""),43530.66666666667)</f>
        <v>43530.66667</v>
      </c>
      <c r="B3201" s="2">
        <f>IFERROR(__xludf.DUMMYFUNCTION("""COMPUTED_VALUE"""),532.0)</f>
        <v>532</v>
      </c>
    </row>
    <row r="3202">
      <c r="A3202" s="3">
        <f>IFERROR(__xludf.DUMMYFUNCTION("""COMPUTED_VALUE"""),43531.66666666667)</f>
        <v>43531.66667</v>
      </c>
      <c r="B3202" s="2">
        <f>IFERROR(__xludf.DUMMYFUNCTION("""COMPUTED_VALUE"""),528.54)</f>
        <v>528.54</v>
      </c>
    </row>
    <row r="3203">
      <c r="A3203" s="3">
        <f>IFERROR(__xludf.DUMMYFUNCTION("""COMPUTED_VALUE"""),43532.66666666667)</f>
        <v>43532.66667</v>
      </c>
      <c r="B3203" s="2">
        <f>IFERROR(__xludf.DUMMYFUNCTION("""COMPUTED_VALUE"""),526.54)</f>
        <v>526.54</v>
      </c>
    </row>
    <row r="3204">
      <c r="A3204" s="3">
        <f>IFERROR(__xludf.DUMMYFUNCTION("""COMPUTED_VALUE"""),43535.66666666667)</f>
        <v>43535.66667</v>
      </c>
      <c r="B3204" s="2">
        <f>IFERROR(__xludf.DUMMYFUNCTION("""COMPUTED_VALUE"""),537.28)</f>
        <v>537.28</v>
      </c>
    </row>
    <row r="3205">
      <c r="A3205" s="3">
        <f>IFERROR(__xludf.DUMMYFUNCTION("""COMPUTED_VALUE"""),43536.66666666667)</f>
        <v>43536.66667</v>
      </c>
      <c r="B3205" s="2">
        <f>IFERROR(__xludf.DUMMYFUNCTION("""COMPUTED_VALUE"""),536.94)</f>
        <v>536.94</v>
      </c>
    </row>
    <row r="3206">
      <c r="A3206" s="3">
        <f>IFERROR(__xludf.DUMMYFUNCTION("""COMPUTED_VALUE"""),43537.66666666667)</f>
        <v>43537.66667</v>
      </c>
      <c r="B3206" s="2">
        <f>IFERROR(__xludf.DUMMYFUNCTION("""COMPUTED_VALUE"""),540.2)</f>
        <v>540.2</v>
      </c>
    </row>
    <row r="3207">
      <c r="A3207" s="3">
        <f>IFERROR(__xludf.DUMMYFUNCTION("""COMPUTED_VALUE"""),43538.66666666667)</f>
        <v>43538.66667</v>
      </c>
      <c r="B3207" s="2">
        <f>IFERROR(__xludf.DUMMYFUNCTION("""COMPUTED_VALUE"""),536.7)</f>
        <v>536.7</v>
      </c>
    </row>
    <row r="3208">
      <c r="A3208" s="3">
        <f>IFERROR(__xludf.DUMMYFUNCTION("""COMPUTED_VALUE"""),43539.66666666667)</f>
        <v>43539.66667</v>
      </c>
      <c r="B3208" s="2">
        <f>IFERROR(__xludf.DUMMYFUNCTION("""COMPUTED_VALUE"""),541.09)</f>
        <v>541.09</v>
      </c>
    </row>
    <row r="3209">
      <c r="A3209" s="3">
        <f>IFERROR(__xludf.DUMMYFUNCTION("""COMPUTED_VALUE"""),43542.66666666667)</f>
        <v>43542.66667</v>
      </c>
      <c r="B3209" s="2">
        <f>IFERROR(__xludf.DUMMYFUNCTION("""COMPUTED_VALUE"""),541.82)</f>
        <v>541.82</v>
      </c>
    </row>
    <row r="3210">
      <c r="A3210" s="3">
        <f>IFERROR(__xludf.DUMMYFUNCTION("""COMPUTED_VALUE"""),43543.66666666667)</f>
        <v>43543.66667</v>
      </c>
      <c r="B3210" s="2">
        <f>IFERROR(__xludf.DUMMYFUNCTION("""COMPUTED_VALUE"""),537.09)</f>
        <v>537.09</v>
      </c>
    </row>
    <row r="3211">
      <c r="A3211" s="3">
        <f>IFERROR(__xludf.DUMMYFUNCTION("""COMPUTED_VALUE"""),43544.66666666667)</f>
        <v>43544.66667</v>
      </c>
      <c r="B3211" s="2">
        <f>IFERROR(__xludf.DUMMYFUNCTION("""COMPUTED_VALUE"""),533.45)</f>
        <v>533.45</v>
      </c>
    </row>
    <row r="3212">
      <c r="A3212" s="3">
        <f>IFERROR(__xludf.DUMMYFUNCTION("""COMPUTED_VALUE"""),43545.66666666667)</f>
        <v>43545.66667</v>
      </c>
      <c r="B3212" s="2">
        <f>IFERROR(__xludf.DUMMYFUNCTION("""COMPUTED_VALUE"""),543.45)</f>
        <v>543.45</v>
      </c>
    </row>
    <row r="3213">
      <c r="A3213" s="3">
        <f>IFERROR(__xludf.DUMMYFUNCTION("""COMPUTED_VALUE"""),43546.66666666667)</f>
        <v>43546.66667</v>
      </c>
      <c r="B3213" s="2">
        <f>IFERROR(__xludf.DUMMYFUNCTION("""COMPUTED_VALUE"""),530.39)</f>
        <v>530.39</v>
      </c>
    </row>
    <row r="3214">
      <c r="A3214" s="3">
        <f>IFERROR(__xludf.DUMMYFUNCTION("""COMPUTED_VALUE"""),43549.66666666667)</f>
        <v>43549.66667</v>
      </c>
      <c r="B3214" s="2">
        <f>IFERROR(__xludf.DUMMYFUNCTION("""COMPUTED_VALUE"""),530.52)</f>
        <v>530.52</v>
      </c>
    </row>
    <row r="3215">
      <c r="A3215" s="3">
        <f>IFERROR(__xludf.DUMMYFUNCTION("""COMPUTED_VALUE"""),43550.66666666667)</f>
        <v>43550.66667</v>
      </c>
      <c r="B3215" s="2">
        <f>IFERROR(__xludf.DUMMYFUNCTION("""COMPUTED_VALUE"""),536.63)</f>
        <v>536.63</v>
      </c>
    </row>
    <row r="3216">
      <c r="A3216" s="3">
        <f>IFERROR(__xludf.DUMMYFUNCTION("""COMPUTED_VALUE"""),43551.66666666667)</f>
        <v>43551.66667</v>
      </c>
      <c r="B3216" s="2">
        <f>IFERROR(__xludf.DUMMYFUNCTION("""COMPUTED_VALUE"""),532.97)</f>
        <v>532.97</v>
      </c>
    </row>
    <row r="3217">
      <c r="A3217" s="3">
        <f>IFERROR(__xludf.DUMMYFUNCTION("""COMPUTED_VALUE"""),43552.66666666667)</f>
        <v>43552.66667</v>
      </c>
      <c r="B3217" s="2">
        <f>IFERROR(__xludf.DUMMYFUNCTION("""COMPUTED_VALUE"""),534.81)</f>
        <v>534.81</v>
      </c>
    </row>
    <row r="3218">
      <c r="A3218" s="3">
        <f>IFERROR(__xludf.DUMMYFUNCTION("""COMPUTED_VALUE"""),43553.66666666667)</f>
        <v>43553.66667</v>
      </c>
      <c r="B3218" s="2">
        <f>IFERROR(__xludf.DUMMYFUNCTION("""COMPUTED_VALUE"""),537.27)</f>
        <v>537.27</v>
      </c>
    </row>
    <row r="3219">
      <c r="A3219" s="3">
        <f>IFERROR(__xludf.DUMMYFUNCTION("""COMPUTED_VALUE"""),43556.66666666667)</f>
        <v>43556.66667</v>
      </c>
      <c r="B3219" s="2">
        <f>IFERROR(__xludf.DUMMYFUNCTION("""COMPUTED_VALUE"""),545.92)</f>
        <v>545.92</v>
      </c>
    </row>
    <row r="3220">
      <c r="A3220" s="3">
        <f>IFERROR(__xludf.DUMMYFUNCTION("""COMPUTED_VALUE"""),43557.66666666667)</f>
        <v>43557.66667</v>
      </c>
      <c r="B3220" s="2">
        <f>IFERROR(__xludf.DUMMYFUNCTION("""COMPUTED_VALUE"""),546.35)</f>
        <v>546.35</v>
      </c>
    </row>
    <row r="3221">
      <c r="A3221" s="3">
        <f>IFERROR(__xludf.DUMMYFUNCTION("""COMPUTED_VALUE"""),43558.66666666667)</f>
        <v>43558.66667</v>
      </c>
      <c r="B3221" s="2">
        <f>IFERROR(__xludf.DUMMYFUNCTION("""COMPUTED_VALUE"""),551.3)</f>
        <v>551.3</v>
      </c>
    </row>
    <row r="3222">
      <c r="A3222" s="3">
        <f>IFERROR(__xludf.DUMMYFUNCTION("""COMPUTED_VALUE"""),43559.66666666667)</f>
        <v>43559.66667</v>
      </c>
      <c r="B3222" s="2">
        <f>IFERROR(__xludf.DUMMYFUNCTION("""COMPUTED_VALUE"""),554.51)</f>
        <v>554.51</v>
      </c>
    </row>
    <row r="3223">
      <c r="A3223" s="3">
        <f>IFERROR(__xludf.DUMMYFUNCTION("""COMPUTED_VALUE"""),43560.66666666667)</f>
        <v>43560.66667</v>
      </c>
      <c r="B3223" s="2">
        <f>IFERROR(__xludf.DUMMYFUNCTION("""COMPUTED_VALUE"""),557.19)</f>
        <v>557.19</v>
      </c>
    </row>
    <row r="3224">
      <c r="A3224" s="3">
        <f>IFERROR(__xludf.DUMMYFUNCTION("""COMPUTED_VALUE"""),43563.66666666667)</f>
        <v>43563.66667</v>
      </c>
      <c r="B3224" s="2">
        <f>IFERROR(__xludf.DUMMYFUNCTION("""COMPUTED_VALUE"""),557.2)</f>
        <v>557.2</v>
      </c>
    </row>
    <row r="3225">
      <c r="A3225" s="3">
        <f>IFERROR(__xludf.DUMMYFUNCTION("""COMPUTED_VALUE"""),43564.66666666667)</f>
        <v>43564.66667</v>
      </c>
      <c r="B3225" s="2">
        <f>IFERROR(__xludf.DUMMYFUNCTION("""COMPUTED_VALUE"""),553.73)</f>
        <v>553.73</v>
      </c>
    </row>
    <row r="3226">
      <c r="A3226" s="3">
        <f>IFERROR(__xludf.DUMMYFUNCTION("""COMPUTED_VALUE"""),43565.66666666667)</f>
        <v>43565.66667</v>
      </c>
      <c r="B3226" s="2">
        <f>IFERROR(__xludf.DUMMYFUNCTION("""COMPUTED_VALUE"""),562.78)</f>
        <v>562.78</v>
      </c>
    </row>
    <row r="3227">
      <c r="A3227" s="3">
        <f>IFERROR(__xludf.DUMMYFUNCTION("""COMPUTED_VALUE"""),43566.66666666667)</f>
        <v>43566.66667</v>
      </c>
      <c r="B3227" s="2">
        <f>IFERROR(__xludf.DUMMYFUNCTION("""COMPUTED_VALUE"""),562.31)</f>
        <v>562.31</v>
      </c>
    </row>
    <row r="3228">
      <c r="A3228" s="3">
        <f>IFERROR(__xludf.DUMMYFUNCTION("""COMPUTED_VALUE"""),43567.66666666667)</f>
        <v>43567.66667</v>
      </c>
      <c r="B3228" s="2">
        <f>IFERROR(__xludf.DUMMYFUNCTION("""COMPUTED_VALUE"""),566.22)</f>
        <v>566.22</v>
      </c>
    </row>
    <row r="3229">
      <c r="A3229" s="3">
        <f>IFERROR(__xludf.DUMMYFUNCTION("""COMPUTED_VALUE"""),43570.66666666667)</f>
        <v>43570.66667</v>
      </c>
      <c r="B3229" s="2">
        <f>IFERROR(__xludf.DUMMYFUNCTION("""COMPUTED_VALUE"""),563.68)</f>
        <v>563.68</v>
      </c>
    </row>
    <row r="3230">
      <c r="A3230" s="3">
        <f>IFERROR(__xludf.DUMMYFUNCTION("""COMPUTED_VALUE"""),43571.66666666667)</f>
        <v>43571.66667</v>
      </c>
      <c r="B3230" s="2">
        <f>IFERROR(__xludf.DUMMYFUNCTION("""COMPUTED_VALUE"""),567.55)</f>
        <v>567.55</v>
      </c>
    </row>
    <row r="3231">
      <c r="A3231" s="3">
        <f>IFERROR(__xludf.DUMMYFUNCTION("""COMPUTED_VALUE"""),43572.66666666667)</f>
        <v>43572.66667</v>
      </c>
      <c r="B3231" s="2">
        <f>IFERROR(__xludf.DUMMYFUNCTION("""COMPUTED_VALUE"""),561.38)</f>
        <v>561.38</v>
      </c>
    </row>
    <row r="3232">
      <c r="A3232" s="3">
        <f>IFERROR(__xludf.DUMMYFUNCTION("""COMPUTED_VALUE"""),43573.66666666667)</f>
        <v>43573.66667</v>
      </c>
      <c r="B3232" s="2">
        <f>IFERROR(__xludf.DUMMYFUNCTION("""COMPUTED_VALUE"""),561.7)</f>
        <v>561.7</v>
      </c>
    </row>
    <row r="3233">
      <c r="A3233" s="3">
        <f>IFERROR(__xludf.DUMMYFUNCTION("""COMPUTED_VALUE"""),43577.66666666667)</f>
        <v>43577.66667</v>
      </c>
      <c r="B3233" s="2">
        <f>IFERROR(__xludf.DUMMYFUNCTION("""COMPUTED_VALUE"""),564.51)</f>
        <v>564.51</v>
      </c>
    </row>
    <row r="3234">
      <c r="A3234" s="3">
        <f>IFERROR(__xludf.DUMMYFUNCTION("""COMPUTED_VALUE"""),43578.66666666667)</f>
        <v>43578.66667</v>
      </c>
      <c r="B3234" s="2">
        <f>IFERROR(__xludf.DUMMYFUNCTION("""COMPUTED_VALUE"""),567.06)</f>
        <v>567.06</v>
      </c>
    </row>
    <row r="3235">
      <c r="A3235" s="3">
        <f>IFERROR(__xludf.DUMMYFUNCTION("""COMPUTED_VALUE"""),43579.66666666667)</f>
        <v>43579.66667</v>
      </c>
      <c r="B3235" s="2">
        <f>IFERROR(__xludf.DUMMYFUNCTION("""COMPUTED_VALUE"""),564.38)</f>
        <v>564.38</v>
      </c>
    </row>
    <row r="3236">
      <c r="A3236" s="3">
        <f>IFERROR(__xludf.DUMMYFUNCTION("""COMPUTED_VALUE"""),43580.66666666667)</f>
        <v>43580.66667</v>
      </c>
      <c r="B3236" s="2">
        <f>IFERROR(__xludf.DUMMYFUNCTION("""COMPUTED_VALUE"""),553.26)</f>
        <v>553.26</v>
      </c>
    </row>
    <row r="3237">
      <c r="A3237" s="3">
        <f>IFERROR(__xludf.DUMMYFUNCTION("""COMPUTED_VALUE"""),43581.66666666667)</f>
        <v>43581.66667</v>
      </c>
      <c r="B3237" s="2">
        <f>IFERROR(__xludf.DUMMYFUNCTION("""COMPUTED_VALUE"""),553.66)</f>
        <v>553.66</v>
      </c>
    </row>
    <row r="3238">
      <c r="A3238" s="3">
        <f>IFERROR(__xludf.DUMMYFUNCTION("""COMPUTED_VALUE"""),43584.66666666667)</f>
        <v>43584.66667</v>
      </c>
      <c r="B3238" s="2">
        <f>IFERROR(__xludf.DUMMYFUNCTION("""COMPUTED_VALUE"""),555.76)</f>
        <v>555.76</v>
      </c>
    </row>
    <row r="3239">
      <c r="A3239" s="3">
        <f>IFERROR(__xludf.DUMMYFUNCTION("""COMPUTED_VALUE"""),43585.66666666667)</f>
        <v>43585.66667</v>
      </c>
      <c r="B3239" s="2">
        <f>IFERROR(__xludf.DUMMYFUNCTION("""COMPUTED_VALUE"""),554.82)</f>
        <v>554.82</v>
      </c>
    </row>
    <row r="3240">
      <c r="A3240" s="3">
        <f>IFERROR(__xludf.DUMMYFUNCTION("""COMPUTED_VALUE"""),43586.66666666667)</f>
        <v>43586.66667</v>
      </c>
      <c r="B3240" s="2">
        <f>IFERROR(__xludf.DUMMYFUNCTION("""COMPUTED_VALUE"""),549.07)</f>
        <v>549.07</v>
      </c>
    </row>
    <row r="3241">
      <c r="A3241" s="3">
        <f>IFERROR(__xludf.DUMMYFUNCTION("""COMPUTED_VALUE"""),43587.66666666667)</f>
        <v>43587.66667</v>
      </c>
      <c r="B3241" s="2">
        <f>IFERROR(__xludf.DUMMYFUNCTION("""COMPUTED_VALUE"""),547.91)</f>
        <v>547.91</v>
      </c>
    </row>
    <row r="3242">
      <c r="A3242" s="3">
        <f>IFERROR(__xludf.DUMMYFUNCTION("""COMPUTED_VALUE"""),43588.66666666667)</f>
        <v>43588.66667</v>
      </c>
      <c r="B3242" s="2">
        <f>IFERROR(__xludf.DUMMYFUNCTION("""COMPUTED_VALUE"""),555.98)</f>
        <v>555.98</v>
      </c>
    </row>
    <row r="3243">
      <c r="A3243" s="3">
        <f>IFERROR(__xludf.DUMMYFUNCTION("""COMPUTED_VALUE"""),43591.66666666667)</f>
        <v>43591.66667</v>
      </c>
      <c r="B3243" s="2">
        <f>IFERROR(__xludf.DUMMYFUNCTION("""COMPUTED_VALUE"""),550.39)</f>
        <v>550.39</v>
      </c>
    </row>
    <row r="3244">
      <c r="A3244" s="3">
        <f>IFERROR(__xludf.DUMMYFUNCTION("""COMPUTED_VALUE"""),43592.66666666667)</f>
        <v>43592.66667</v>
      </c>
      <c r="B3244" s="2">
        <f>IFERROR(__xludf.DUMMYFUNCTION("""COMPUTED_VALUE"""),541.24)</f>
        <v>541.24</v>
      </c>
    </row>
    <row r="3245">
      <c r="A3245" s="3">
        <f>IFERROR(__xludf.DUMMYFUNCTION("""COMPUTED_VALUE"""),43593.66666666667)</f>
        <v>43593.66667</v>
      </c>
      <c r="B3245" s="2">
        <f>IFERROR(__xludf.DUMMYFUNCTION("""COMPUTED_VALUE"""),542.62)</f>
        <v>542.62</v>
      </c>
    </row>
    <row r="3246">
      <c r="A3246" s="3">
        <f>IFERROR(__xludf.DUMMYFUNCTION("""COMPUTED_VALUE"""),43594.66666666667)</f>
        <v>43594.66667</v>
      </c>
      <c r="B3246" s="2">
        <f>IFERROR(__xludf.DUMMYFUNCTION("""COMPUTED_VALUE"""),533.07)</f>
        <v>533.07</v>
      </c>
    </row>
    <row r="3247">
      <c r="A3247" s="3">
        <f>IFERROR(__xludf.DUMMYFUNCTION("""COMPUTED_VALUE"""),43595.66666666667)</f>
        <v>43595.66667</v>
      </c>
      <c r="B3247" s="2">
        <f>IFERROR(__xludf.DUMMYFUNCTION("""COMPUTED_VALUE"""),533.36)</f>
        <v>533.36</v>
      </c>
    </row>
    <row r="3248">
      <c r="A3248" s="3">
        <f>IFERROR(__xludf.DUMMYFUNCTION("""COMPUTED_VALUE"""),43598.66666666667)</f>
        <v>43598.66667</v>
      </c>
      <c r="B3248" s="2">
        <f>IFERROR(__xludf.DUMMYFUNCTION("""COMPUTED_VALUE"""),514.89)</f>
        <v>514.89</v>
      </c>
    </row>
    <row r="3249">
      <c r="A3249" s="3">
        <f>IFERROR(__xludf.DUMMYFUNCTION("""COMPUTED_VALUE"""),43599.66666666667)</f>
        <v>43599.66667</v>
      </c>
      <c r="B3249" s="2">
        <f>IFERROR(__xludf.DUMMYFUNCTION("""COMPUTED_VALUE"""),520.98)</f>
        <v>520.98</v>
      </c>
    </row>
    <row r="3250">
      <c r="A3250" s="3">
        <f>IFERROR(__xludf.DUMMYFUNCTION("""COMPUTED_VALUE"""),43600.66666666667)</f>
        <v>43600.66667</v>
      </c>
      <c r="B3250" s="2">
        <f>IFERROR(__xludf.DUMMYFUNCTION("""COMPUTED_VALUE"""),523.46)</f>
        <v>523.46</v>
      </c>
    </row>
    <row r="3251">
      <c r="A3251" s="3">
        <f>IFERROR(__xludf.DUMMYFUNCTION("""COMPUTED_VALUE"""),43601.66666666667)</f>
        <v>43601.66667</v>
      </c>
      <c r="B3251" s="2">
        <f>IFERROR(__xludf.DUMMYFUNCTION("""COMPUTED_VALUE"""),522.79)</f>
        <v>522.79</v>
      </c>
    </row>
    <row r="3252">
      <c r="A3252" s="3">
        <f>IFERROR(__xludf.DUMMYFUNCTION("""COMPUTED_VALUE"""),43602.66666666667)</f>
        <v>43602.66667</v>
      </c>
      <c r="B3252" s="2">
        <f>IFERROR(__xludf.DUMMYFUNCTION("""COMPUTED_VALUE"""),515.54)</f>
        <v>515.54</v>
      </c>
    </row>
    <row r="3253">
      <c r="A3253" s="3">
        <f>IFERROR(__xludf.DUMMYFUNCTION("""COMPUTED_VALUE"""),43605.66666666667)</f>
        <v>43605.66667</v>
      </c>
      <c r="B3253" s="2">
        <f>IFERROR(__xludf.DUMMYFUNCTION("""COMPUTED_VALUE"""),515.38)</f>
        <v>515.38</v>
      </c>
    </row>
    <row r="3254">
      <c r="A3254" s="3">
        <f>IFERROR(__xludf.DUMMYFUNCTION("""COMPUTED_VALUE"""),43606.66666666667)</f>
        <v>43606.66667</v>
      </c>
      <c r="B3254" s="2">
        <f>IFERROR(__xludf.DUMMYFUNCTION("""COMPUTED_VALUE"""),521.85)</f>
        <v>521.85</v>
      </c>
    </row>
    <row r="3255">
      <c r="A3255" s="3">
        <f>IFERROR(__xludf.DUMMYFUNCTION("""COMPUTED_VALUE"""),43607.66666666667)</f>
        <v>43607.66667</v>
      </c>
      <c r="B3255" s="2">
        <f>IFERROR(__xludf.DUMMYFUNCTION("""COMPUTED_VALUE"""),516.94)</f>
        <v>516.94</v>
      </c>
    </row>
    <row r="3256">
      <c r="A3256" s="3">
        <f>IFERROR(__xludf.DUMMYFUNCTION("""COMPUTED_VALUE"""),43608.66666666667)</f>
        <v>43608.66667</v>
      </c>
      <c r="B3256" s="2">
        <f>IFERROR(__xludf.DUMMYFUNCTION("""COMPUTED_VALUE"""),507.09)</f>
        <v>507.09</v>
      </c>
    </row>
    <row r="3257">
      <c r="A3257" s="3">
        <f>IFERROR(__xludf.DUMMYFUNCTION("""COMPUTED_VALUE"""),43609.66666666667)</f>
        <v>43609.66667</v>
      </c>
      <c r="B3257" s="2">
        <f>IFERROR(__xludf.DUMMYFUNCTION("""COMPUTED_VALUE"""),512.9)</f>
        <v>512.9</v>
      </c>
    </row>
    <row r="3258">
      <c r="A3258" s="3">
        <f>IFERROR(__xludf.DUMMYFUNCTION("""COMPUTED_VALUE"""),43613.66666666667)</f>
        <v>43613.66667</v>
      </c>
      <c r="B3258" s="2">
        <f>IFERROR(__xludf.DUMMYFUNCTION("""COMPUTED_VALUE"""),506.61)</f>
        <v>506.61</v>
      </c>
    </row>
    <row r="3259">
      <c r="A3259" s="3">
        <f>IFERROR(__xludf.DUMMYFUNCTION("""COMPUTED_VALUE"""),43614.66666666667)</f>
        <v>43614.66667</v>
      </c>
      <c r="B3259" s="2">
        <f>IFERROR(__xludf.DUMMYFUNCTION("""COMPUTED_VALUE"""),504.48)</f>
        <v>504.48</v>
      </c>
    </row>
    <row r="3260">
      <c r="A3260" s="3">
        <f>IFERROR(__xludf.DUMMYFUNCTION("""COMPUTED_VALUE"""),43615.66666666667)</f>
        <v>43615.66667</v>
      </c>
      <c r="B3260" s="2">
        <f>IFERROR(__xludf.DUMMYFUNCTION("""COMPUTED_VALUE"""),507.32)</f>
        <v>507.32</v>
      </c>
    </row>
    <row r="3261">
      <c r="A3261" s="3">
        <f>IFERROR(__xludf.DUMMYFUNCTION("""COMPUTED_VALUE"""),43616.66666666667)</f>
        <v>43616.66667</v>
      </c>
      <c r="B3261" s="2">
        <f>IFERROR(__xludf.DUMMYFUNCTION("""COMPUTED_VALUE"""),494.07)</f>
        <v>494.07</v>
      </c>
    </row>
    <row r="3262">
      <c r="A3262" s="3">
        <f>IFERROR(__xludf.DUMMYFUNCTION("""COMPUTED_VALUE"""),43619.66666666667)</f>
        <v>43619.66667</v>
      </c>
      <c r="B3262" s="2">
        <f>IFERROR(__xludf.DUMMYFUNCTION("""COMPUTED_VALUE"""),494.99)</f>
        <v>494.99</v>
      </c>
    </row>
    <row r="3263">
      <c r="A3263" s="3">
        <f>IFERROR(__xludf.DUMMYFUNCTION("""COMPUTED_VALUE"""),43620.66666666667)</f>
        <v>43620.66667</v>
      </c>
      <c r="B3263" s="2">
        <f>IFERROR(__xludf.DUMMYFUNCTION("""COMPUTED_VALUE"""),505.95)</f>
        <v>505.95</v>
      </c>
    </row>
    <row r="3264">
      <c r="A3264" s="3">
        <f>IFERROR(__xludf.DUMMYFUNCTION("""COMPUTED_VALUE"""),43621.66666666667)</f>
        <v>43621.66667</v>
      </c>
      <c r="B3264" s="2">
        <f>IFERROR(__xludf.DUMMYFUNCTION("""COMPUTED_VALUE"""),508.96)</f>
        <v>508.96</v>
      </c>
    </row>
    <row r="3265">
      <c r="A3265" s="3">
        <f>IFERROR(__xludf.DUMMYFUNCTION("""COMPUTED_VALUE"""),43622.66666666667)</f>
        <v>43622.66667</v>
      </c>
      <c r="B3265" s="2">
        <f>IFERROR(__xludf.DUMMYFUNCTION("""COMPUTED_VALUE"""),513.35)</f>
        <v>513.35</v>
      </c>
    </row>
    <row r="3266">
      <c r="A3266" s="3">
        <f>IFERROR(__xludf.DUMMYFUNCTION("""COMPUTED_VALUE"""),43623.66666666667)</f>
        <v>43623.66667</v>
      </c>
      <c r="B3266" s="2">
        <f>IFERROR(__xludf.DUMMYFUNCTION("""COMPUTED_VALUE"""),515.32)</f>
        <v>515.32</v>
      </c>
    </row>
    <row r="3267">
      <c r="A3267" s="3">
        <f>IFERROR(__xludf.DUMMYFUNCTION("""COMPUTED_VALUE"""),43626.66666666667)</f>
        <v>43626.66667</v>
      </c>
      <c r="B3267" s="2">
        <f>IFERROR(__xludf.DUMMYFUNCTION("""COMPUTED_VALUE"""),517.0)</f>
        <v>517</v>
      </c>
    </row>
    <row r="3268">
      <c r="A3268" s="3">
        <f>IFERROR(__xludf.DUMMYFUNCTION("""COMPUTED_VALUE"""),43627.66666666667)</f>
        <v>43627.66667</v>
      </c>
      <c r="B3268" s="2">
        <f>IFERROR(__xludf.DUMMYFUNCTION("""COMPUTED_VALUE"""),516.08)</f>
        <v>516.08</v>
      </c>
    </row>
    <row r="3269">
      <c r="A3269" s="3">
        <f>IFERROR(__xludf.DUMMYFUNCTION("""COMPUTED_VALUE"""),43628.66666666667)</f>
        <v>43628.66667</v>
      </c>
      <c r="B3269" s="2">
        <f>IFERROR(__xludf.DUMMYFUNCTION("""COMPUTED_VALUE"""),513.58)</f>
        <v>513.58</v>
      </c>
    </row>
    <row r="3270">
      <c r="A3270" s="3">
        <f>IFERROR(__xludf.DUMMYFUNCTION("""COMPUTED_VALUE"""),43629.66666666667)</f>
        <v>43629.66667</v>
      </c>
      <c r="B3270" s="2">
        <f>IFERROR(__xludf.DUMMYFUNCTION("""COMPUTED_VALUE"""),516.55)</f>
        <v>516.55</v>
      </c>
    </row>
    <row r="3271">
      <c r="A3271" s="3">
        <f>IFERROR(__xludf.DUMMYFUNCTION("""COMPUTED_VALUE"""),43630.66666666667)</f>
        <v>43630.66667</v>
      </c>
      <c r="B3271" s="2">
        <f>IFERROR(__xludf.DUMMYFUNCTION("""COMPUTED_VALUE"""),510.23)</f>
        <v>510.23</v>
      </c>
    </row>
    <row r="3272">
      <c r="A3272" s="3">
        <f>IFERROR(__xludf.DUMMYFUNCTION("""COMPUTED_VALUE"""),43633.66666666667)</f>
        <v>43633.66667</v>
      </c>
      <c r="B3272" s="2">
        <f>IFERROR(__xludf.DUMMYFUNCTION("""COMPUTED_VALUE"""),511.13)</f>
        <v>511.13</v>
      </c>
    </row>
    <row r="3273">
      <c r="A3273" s="3">
        <f>IFERROR(__xludf.DUMMYFUNCTION("""COMPUTED_VALUE"""),43634.66666666667)</f>
        <v>43634.66667</v>
      </c>
      <c r="B3273" s="2">
        <f>IFERROR(__xludf.DUMMYFUNCTION("""COMPUTED_VALUE"""),521.55)</f>
        <v>521.55</v>
      </c>
    </row>
    <row r="3274">
      <c r="A3274" s="3">
        <f>IFERROR(__xludf.DUMMYFUNCTION("""COMPUTED_VALUE"""),43635.66666666667)</f>
        <v>43635.66667</v>
      </c>
      <c r="B3274" s="2">
        <f>IFERROR(__xludf.DUMMYFUNCTION("""COMPUTED_VALUE"""),521.76)</f>
        <v>521.76</v>
      </c>
    </row>
    <row r="3275">
      <c r="A3275" s="3">
        <f>IFERROR(__xludf.DUMMYFUNCTION("""COMPUTED_VALUE"""),43636.66666666667)</f>
        <v>43636.66667</v>
      </c>
      <c r="B3275" s="2">
        <f>IFERROR(__xludf.DUMMYFUNCTION("""COMPUTED_VALUE"""),523.81)</f>
        <v>523.81</v>
      </c>
    </row>
    <row r="3276">
      <c r="A3276" s="3">
        <f>IFERROR(__xludf.DUMMYFUNCTION("""COMPUTED_VALUE"""),43637.66666666667)</f>
        <v>43637.66667</v>
      </c>
      <c r="B3276" s="2">
        <f>IFERROR(__xludf.DUMMYFUNCTION("""COMPUTED_VALUE"""),516.93)</f>
        <v>516.93</v>
      </c>
    </row>
    <row r="3277">
      <c r="A3277" s="3">
        <f>IFERROR(__xludf.DUMMYFUNCTION("""COMPUTED_VALUE"""),43640.66666666667)</f>
        <v>43640.66667</v>
      </c>
      <c r="B3277" s="2">
        <f>IFERROR(__xludf.DUMMYFUNCTION("""COMPUTED_VALUE"""),513.17)</f>
        <v>513.17</v>
      </c>
    </row>
    <row r="3278">
      <c r="A3278" s="3">
        <f>IFERROR(__xludf.DUMMYFUNCTION("""COMPUTED_VALUE"""),43641.66666666667)</f>
        <v>43641.66667</v>
      </c>
      <c r="B3278" s="2">
        <f>IFERROR(__xludf.DUMMYFUNCTION("""COMPUTED_VALUE"""),505.32)</f>
        <v>505.32</v>
      </c>
    </row>
    <row r="3279">
      <c r="A3279" s="3">
        <f>IFERROR(__xludf.DUMMYFUNCTION("""COMPUTED_VALUE"""),43642.66666666667)</f>
        <v>43642.66667</v>
      </c>
      <c r="B3279" s="2">
        <f>IFERROR(__xludf.DUMMYFUNCTION("""COMPUTED_VALUE"""),503.13)</f>
        <v>503.13</v>
      </c>
    </row>
    <row r="3280">
      <c r="A3280" s="3">
        <f>IFERROR(__xludf.DUMMYFUNCTION("""COMPUTED_VALUE"""),43643.66666666667)</f>
        <v>43643.66667</v>
      </c>
      <c r="B3280" s="2">
        <f>IFERROR(__xludf.DUMMYFUNCTION("""COMPUTED_VALUE"""),509.99)</f>
        <v>509.99</v>
      </c>
    </row>
    <row r="3281">
      <c r="A3281" s="3">
        <f>IFERROR(__xludf.DUMMYFUNCTION("""COMPUTED_VALUE"""),43644.66666666667)</f>
        <v>43644.66667</v>
      </c>
      <c r="B3281" s="2">
        <f>IFERROR(__xludf.DUMMYFUNCTION("""COMPUTED_VALUE"""),514.14)</f>
        <v>514.14</v>
      </c>
    </row>
    <row r="3282">
      <c r="A3282" s="3">
        <f>IFERROR(__xludf.DUMMYFUNCTION("""COMPUTED_VALUE"""),43647.66666666667)</f>
        <v>43647.66667</v>
      </c>
      <c r="B3282" s="2">
        <f>IFERROR(__xludf.DUMMYFUNCTION("""COMPUTED_VALUE"""),519.93)</f>
        <v>519.93</v>
      </c>
    </row>
    <row r="3283">
      <c r="A3283" s="3">
        <f>IFERROR(__xludf.DUMMYFUNCTION("""COMPUTED_VALUE"""),43648.66666666667)</f>
        <v>43648.66667</v>
      </c>
      <c r="B3283" s="2">
        <f>IFERROR(__xludf.DUMMYFUNCTION("""COMPUTED_VALUE"""),521.82)</f>
        <v>521.82</v>
      </c>
    </row>
    <row r="3284">
      <c r="A3284" s="3">
        <f>IFERROR(__xludf.DUMMYFUNCTION("""COMPUTED_VALUE"""),43649.54166666667)</f>
        <v>43649.54167</v>
      </c>
      <c r="B3284" s="2">
        <f>IFERROR(__xludf.DUMMYFUNCTION("""COMPUTED_VALUE"""),526.52)</f>
        <v>526.52</v>
      </c>
    </row>
    <row r="3285">
      <c r="A3285" s="3">
        <f>IFERROR(__xludf.DUMMYFUNCTION("""COMPUTED_VALUE"""),43651.66666666667)</f>
        <v>43651.66667</v>
      </c>
      <c r="B3285" s="2">
        <f>IFERROR(__xludf.DUMMYFUNCTION("""COMPUTED_VALUE"""),528.25)</f>
        <v>528.25</v>
      </c>
    </row>
    <row r="3286">
      <c r="A3286" s="3">
        <f>IFERROR(__xludf.DUMMYFUNCTION("""COMPUTED_VALUE"""),43654.66666666667)</f>
        <v>43654.66667</v>
      </c>
      <c r="B3286" s="2">
        <f>IFERROR(__xludf.DUMMYFUNCTION("""COMPUTED_VALUE"""),521.69)</f>
        <v>521.69</v>
      </c>
    </row>
    <row r="3287">
      <c r="A3287" s="3">
        <f>IFERROR(__xludf.DUMMYFUNCTION("""COMPUTED_VALUE"""),43655.66666666667)</f>
        <v>43655.66667</v>
      </c>
      <c r="B3287" s="2">
        <f>IFERROR(__xludf.DUMMYFUNCTION("""COMPUTED_VALUE"""),530.45)</f>
        <v>530.45</v>
      </c>
    </row>
    <row r="3288">
      <c r="A3288" s="3">
        <f>IFERROR(__xludf.DUMMYFUNCTION("""COMPUTED_VALUE"""),43656.66666666667)</f>
        <v>43656.66667</v>
      </c>
      <c r="B3288" s="2">
        <f>IFERROR(__xludf.DUMMYFUNCTION("""COMPUTED_VALUE"""),532.75)</f>
        <v>532.75</v>
      </c>
    </row>
    <row r="3289">
      <c r="A3289" s="3">
        <f>IFERROR(__xludf.DUMMYFUNCTION("""COMPUTED_VALUE"""),43657.66666666667)</f>
        <v>43657.66667</v>
      </c>
      <c r="B3289" s="2">
        <f>IFERROR(__xludf.DUMMYFUNCTION("""COMPUTED_VALUE"""),532.26)</f>
        <v>532.26</v>
      </c>
    </row>
    <row r="3290">
      <c r="A3290" s="3">
        <f>IFERROR(__xludf.DUMMYFUNCTION("""COMPUTED_VALUE"""),43658.66666666667)</f>
        <v>43658.66667</v>
      </c>
      <c r="B3290" s="2">
        <f>IFERROR(__xludf.DUMMYFUNCTION("""COMPUTED_VALUE"""),536.99)</f>
        <v>536.99</v>
      </c>
    </row>
    <row r="3291">
      <c r="A3291" s="3">
        <f>IFERROR(__xludf.DUMMYFUNCTION("""COMPUTED_VALUE"""),43661.66666666667)</f>
        <v>43661.66667</v>
      </c>
      <c r="B3291" s="2">
        <f>IFERROR(__xludf.DUMMYFUNCTION("""COMPUTED_VALUE"""),535.65)</f>
        <v>535.65</v>
      </c>
    </row>
    <row r="3292">
      <c r="A3292" s="3">
        <f>IFERROR(__xludf.DUMMYFUNCTION("""COMPUTED_VALUE"""),43662.66666666667)</f>
        <v>43662.66667</v>
      </c>
      <c r="B3292" s="2">
        <f>IFERROR(__xludf.DUMMYFUNCTION("""COMPUTED_VALUE"""),537.37)</f>
        <v>537.37</v>
      </c>
    </row>
    <row r="3293">
      <c r="A3293" s="3">
        <f>IFERROR(__xludf.DUMMYFUNCTION("""COMPUTED_VALUE"""),43663.66666666667)</f>
        <v>43663.66667</v>
      </c>
      <c r="B3293" s="2">
        <f>IFERROR(__xludf.DUMMYFUNCTION("""COMPUTED_VALUE"""),536.53)</f>
        <v>536.53</v>
      </c>
    </row>
    <row r="3294">
      <c r="A3294" s="3">
        <f>IFERROR(__xludf.DUMMYFUNCTION("""COMPUTED_VALUE"""),43664.66666666667)</f>
        <v>43664.66667</v>
      </c>
      <c r="B3294" s="2">
        <f>IFERROR(__xludf.DUMMYFUNCTION("""COMPUTED_VALUE"""),534.65)</f>
        <v>534.65</v>
      </c>
    </row>
    <row r="3295">
      <c r="A3295" s="3">
        <f>IFERROR(__xludf.DUMMYFUNCTION("""COMPUTED_VALUE"""),43665.66666666667)</f>
        <v>43665.66667</v>
      </c>
      <c r="B3295" s="2">
        <f>IFERROR(__xludf.DUMMYFUNCTION("""COMPUTED_VALUE"""),532.46)</f>
        <v>532.46</v>
      </c>
    </row>
    <row r="3296">
      <c r="A3296" s="3">
        <f>IFERROR(__xludf.DUMMYFUNCTION("""COMPUTED_VALUE"""),43668.66666666667)</f>
        <v>43668.66667</v>
      </c>
      <c r="B3296" s="2">
        <f>IFERROR(__xludf.DUMMYFUNCTION("""COMPUTED_VALUE"""),529.96)</f>
        <v>529.96</v>
      </c>
    </row>
    <row r="3297">
      <c r="A3297" s="3">
        <f>IFERROR(__xludf.DUMMYFUNCTION("""COMPUTED_VALUE"""),43669.66666666667)</f>
        <v>43669.66667</v>
      </c>
      <c r="B3297" s="2">
        <f>IFERROR(__xludf.DUMMYFUNCTION("""COMPUTED_VALUE"""),536.02)</f>
        <v>536.02</v>
      </c>
    </row>
    <row r="3298">
      <c r="A3298" s="3">
        <f>IFERROR(__xludf.DUMMYFUNCTION("""COMPUTED_VALUE"""),43670.66666666667)</f>
        <v>43670.66667</v>
      </c>
      <c r="B3298" s="2">
        <f>IFERROR(__xludf.DUMMYFUNCTION("""COMPUTED_VALUE"""),542.92)</f>
        <v>542.92</v>
      </c>
    </row>
    <row r="3299">
      <c r="A3299" s="3">
        <f>IFERROR(__xludf.DUMMYFUNCTION("""COMPUTED_VALUE"""),43671.66666666667)</f>
        <v>43671.66667</v>
      </c>
      <c r="B3299" s="2">
        <f>IFERROR(__xludf.DUMMYFUNCTION("""COMPUTED_VALUE"""),539.81)</f>
        <v>539.81</v>
      </c>
    </row>
    <row r="3300">
      <c r="A3300" s="3">
        <f>IFERROR(__xludf.DUMMYFUNCTION("""COMPUTED_VALUE"""),43672.66666666667)</f>
        <v>43672.66667</v>
      </c>
      <c r="B3300" s="2">
        <f>IFERROR(__xludf.DUMMYFUNCTION("""COMPUTED_VALUE"""),549.08)</f>
        <v>549.08</v>
      </c>
    </row>
    <row r="3301">
      <c r="A3301" s="3">
        <f>IFERROR(__xludf.DUMMYFUNCTION("""COMPUTED_VALUE"""),43675.66666666667)</f>
        <v>43675.66667</v>
      </c>
      <c r="B3301" s="2">
        <f>IFERROR(__xludf.DUMMYFUNCTION("""COMPUTED_VALUE"""),548.2)</f>
        <v>548.2</v>
      </c>
    </row>
    <row r="3302">
      <c r="A3302" s="3">
        <f>IFERROR(__xludf.DUMMYFUNCTION("""COMPUTED_VALUE"""),43676.66666666667)</f>
        <v>43676.66667</v>
      </c>
      <c r="B3302" s="2">
        <f>IFERROR(__xludf.DUMMYFUNCTION("""COMPUTED_VALUE"""),545.96)</f>
        <v>545.96</v>
      </c>
    </row>
    <row r="3303">
      <c r="A3303" s="3">
        <f>IFERROR(__xludf.DUMMYFUNCTION("""COMPUTED_VALUE"""),43677.66666666667)</f>
        <v>43677.66667</v>
      </c>
      <c r="B3303" s="2">
        <f>IFERROR(__xludf.DUMMYFUNCTION("""COMPUTED_VALUE"""),539.61)</f>
        <v>539.61</v>
      </c>
    </row>
    <row r="3304">
      <c r="A3304" s="3">
        <f>IFERROR(__xludf.DUMMYFUNCTION("""COMPUTED_VALUE"""),43678.66666666667)</f>
        <v>43678.66667</v>
      </c>
      <c r="B3304" s="2">
        <f>IFERROR(__xludf.DUMMYFUNCTION("""COMPUTED_VALUE"""),531.88)</f>
        <v>531.88</v>
      </c>
    </row>
    <row r="3305">
      <c r="A3305" s="3">
        <f>IFERROR(__xludf.DUMMYFUNCTION("""COMPUTED_VALUE"""),43679.66666666667)</f>
        <v>43679.66667</v>
      </c>
      <c r="B3305" s="2">
        <f>IFERROR(__xludf.DUMMYFUNCTION("""COMPUTED_VALUE"""),516.56)</f>
        <v>516.56</v>
      </c>
    </row>
    <row r="3306">
      <c r="A3306" s="3">
        <f>IFERROR(__xludf.DUMMYFUNCTION("""COMPUTED_VALUE"""),43682.66666666667)</f>
        <v>43682.66667</v>
      </c>
      <c r="B3306" s="2">
        <f>IFERROR(__xludf.DUMMYFUNCTION("""COMPUTED_VALUE"""),502.86)</f>
        <v>502.86</v>
      </c>
    </row>
    <row r="3307">
      <c r="A3307" s="3">
        <f>IFERROR(__xludf.DUMMYFUNCTION("""COMPUTED_VALUE"""),43683.66666666667)</f>
        <v>43683.66667</v>
      </c>
      <c r="B3307" s="2">
        <f>IFERROR(__xludf.DUMMYFUNCTION("""COMPUTED_VALUE"""),509.3)</f>
        <v>509.3</v>
      </c>
    </row>
    <row r="3308">
      <c r="A3308" s="3">
        <f>IFERROR(__xludf.DUMMYFUNCTION("""COMPUTED_VALUE"""),43684.66666666667)</f>
        <v>43684.66667</v>
      </c>
      <c r="B3308" s="2">
        <f>IFERROR(__xludf.DUMMYFUNCTION("""COMPUTED_VALUE"""),505.31)</f>
        <v>505.31</v>
      </c>
    </row>
    <row r="3309">
      <c r="A3309" s="3">
        <f>IFERROR(__xludf.DUMMYFUNCTION("""COMPUTED_VALUE"""),43685.66666666667)</f>
        <v>43685.66667</v>
      </c>
      <c r="B3309" s="2">
        <f>IFERROR(__xludf.DUMMYFUNCTION("""COMPUTED_VALUE"""),514.93)</f>
        <v>514.93</v>
      </c>
    </row>
    <row r="3310">
      <c r="A3310" s="3">
        <f>IFERROR(__xludf.DUMMYFUNCTION("""COMPUTED_VALUE"""),43686.66666666667)</f>
        <v>43686.66667</v>
      </c>
      <c r="B3310" s="2">
        <f>IFERROR(__xludf.DUMMYFUNCTION("""COMPUTED_VALUE"""),506.93)</f>
        <v>506.93</v>
      </c>
    </row>
    <row r="3311">
      <c r="A3311" s="3">
        <f>IFERROR(__xludf.DUMMYFUNCTION("""COMPUTED_VALUE"""),43689.66666666667)</f>
        <v>43689.66667</v>
      </c>
      <c r="B3311" s="2">
        <f>IFERROR(__xludf.DUMMYFUNCTION("""COMPUTED_VALUE"""),502.4)</f>
        <v>502.4</v>
      </c>
    </row>
    <row r="3312">
      <c r="A3312" s="3">
        <f>IFERROR(__xludf.DUMMYFUNCTION("""COMPUTED_VALUE"""),43690.66666666667)</f>
        <v>43690.66667</v>
      </c>
      <c r="B3312" s="2">
        <f>IFERROR(__xludf.DUMMYFUNCTION("""COMPUTED_VALUE"""),510.95)</f>
        <v>510.95</v>
      </c>
    </row>
    <row r="3313">
      <c r="A3313" s="3">
        <f>IFERROR(__xludf.DUMMYFUNCTION("""COMPUTED_VALUE"""),43691.66666666667)</f>
        <v>43691.66667</v>
      </c>
      <c r="B3313" s="2">
        <f>IFERROR(__xludf.DUMMYFUNCTION("""COMPUTED_VALUE"""),496.23)</f>
        <v>496.23</v>
      </c>
    </row>
    <row r="3314">
      <c r="A3314" s="3">
        <f>IFERROR(__xludf.DUMMYFUNCTION("""COMPUTED_VALUE"""),43692.66666666667)</f>
        <v>43692.66667</v>
      </c>
      <c r="B3314" s="2">
        <f>IFERROR(__xludf.DUMMYFUNCTION("""COMPUTED_VALUE"""),489.53)</f>
        <v>489.53</v>
      </c>
    </row>
    <row r="3315">
      <c r="A3315" s="3">
        <f>IFERROR(__xludf.DUMMYFUNCTION("""COMPUTED_VALUE"""),43693.66666666667)</f>
        <v>43693.66667</v>
      </c>
      <c r="B3315" s="2">
        <f>IFERROR(__xludf.DUMMYFUNCTION("""COMPUTED_VALUE"""),498.29)</f>
        <v>498.29</v>
      </c>
    </row>
    <row r="3316">
      <c r="A3316" s="3">
        <f>IFERROR(__xludf.DUMMYFUNCTION("""COMPUTED_VALUE"""),43696.66666666667)</f>
        <v>43696.66667</v>
      </c>
      <c r="B3316" s="2">
        <f>IFERROR(__xludf.DUMMYFUNCTION("""COMPUTED_VALUE"""),506.12)</f>
        <v>506.12</v>
      </c>
    </row>
    <row r="3317">
      <c r="A3317" s="3">
        <f>IFERROR(__xludf.DUMMYFUNCTION("""COMPUTED_VALUE"""),43697.66666666667)</f>
        <v>43697.66667</v>
      </c>
      <c r="B3317" s="2">
        <f>IFERROR(__xludf.DUMMYFUNCTION("""COMPUTED_VALUE"""),501.08)</f>
        <v>501.08</v>
      </c>
    </row>
    <row r="3318">
      <c r="A3318" s="3">
        <f>IFERROR(__xludf.DUMMYFUNCTION("""COMPUTED_VALUE"""),43698.66666666667)</f>
        <v>43698.66667</v>
      </c>
      <c r="B3318" s="2">
        <f>IFERROR(__xludf.DUMMYFUNCTION("""COMPUTED_VALUE"""),506.22)</f>
        <v>506.22</v>
      </c>
    </row>
    <row r="3319">
      <c r="A3319" s="3">
        <f>IFERROR(__xludf.DUMMYFUNCTION("""COMPUTED_VALUE"""),43699.66666666667)</f>
        <v>43699.66667</v>
      </c>
      <c r="B3319" s="2">
        <f>IFERROR(__xludf.DUMMYFUNCTION("""COMPUTED_VALUE"""),506.74)</f>
        <v>506.74</v>
      </c>
    </row>
    <row r="3320">
      <c r="A3320" s="3">
        <f>IFERROR(__xludf.DUMMYFUNCTION("""COMPUTED_VALUE"""),43700.66666666667)</f>
        <v>43700.66667</v>
      </c>
      <c r="B3320" s="2">
        <f>IFERROR(__xludf.DUMMYFUNCTION("""COMPUTED_VALUE"""),492.22)</f>
        <v>492.22</v>
      </c>
    </row>
    <row r="3321">
      <c r="A3321" s="3">
        <f>IFERROR(__xludf.DUMMYFUNCTION("""COMPUTED_VALUE"""),43703.66666666667)</f>
        <v>43703.66667</v>
      </c>
      <c r="B3321" s="2">
        <f>IFERROR(__xludf.DUMMYFUNCTION("""COMPUTED_VALUE"""),498.2)</f>
        <v>498.2</v>
      </c>
    </row>
    <row r="3322">
      <c r="A3322" s="3">
        <f>IFERROR(__xludf.DUMMYFUNCTION("""COMPUTED_VALUE"""),43704.66666666667)</f>
        <v>43704.66667</v>
      </c>
      <c r="B3322" s="2">
        <f>IFERROR(__xludf.DUMMYFUNCTION("""COMPUTED_VALUE"""),492.1)</f>
        <v>492.1</v>
      </c>
    </row>
    <row r="3323">
      <c r="A3323" s="3">
        <f>IFERROR(__xludf.DUMMYFUNCTION("""COMPUTED_VALUE"""),43705.66666666667)</f>
        <v>43705.66667</v>
      </c>
      <c r="B3323" s="2">
        <f>IFERROR(__xludf.DUMMYFUNCTION("""COMPUTED_VALUE"""),497.76)</f>
        <v>497.76</v>
      </c>
    </row>
    <row r="3324">
      <c r="A3324" s="3">
        <f>IFERROR(__xludf.DUMMYFUNCTION("""COMPUTED_VALUE"""),43706.66666666667)</f>
        <v>43706.66667</v>
      </c>
      <c r="B3324" s="2">
        <f>IFERROR(__xludf.DUMMYFUNCTION("""COMPUTED_VALUE"""),507.05)</f>
        <v>507.05</v>
      </c>
    </row>
    <row r="3325">
      <c r="A3325" s="3">
        <f>IFERROR(__xludf.DUMMYFUNCTION("""COMPUTED_VALUE"""),43707.66666666667)</f>
        <v>43707.66667</v>
      </c>
      <c r="B3325" s="2">
        <f>IFERROR(__xludf.DUMMYFUNCTION("""COMPUTED_VALUE"""),506.93)</f>
        <v>506.93</v>
      </c>
    </row>
    <row r="3326">
      <c r="A3326" s="3">
        <f>IFERROR(__xludf.DUMMYFUNCTION("""COMPUTED_VALUE"""),43711.66666666667)</f>
        <v>43711.66667</v>
      </c>
      <c r="B3326" s="2">
        <f>IFERROR(__xludf.DUMMYFUNCTION("""COMPUTED_VALUE"""),501.44)</f>
        <v>501.44</v>
      </c>
    </row>
    <row r="3327">
      <c r="A3327" s="3">
        <f>IFERROR(__xludf.DUMMYFUNCTION("""COMPUTED_VALUE"""),43712.66666666667)</f>
        <v>43712.66667</v>
      </c>
      <c r="B3327" s="2">
        <f>IFERROR(__xludf.DUMMYFUNCTION("""COMPUTED_VALUE"""),505.11)</f>
        <v>505.11</v>
      </c>
    </row>
    <row r="3328">
      <c r="A3328" s="3">
        <f>IFERROR(__xludf.DUMMYFUNCTION("""COMPUTED_VALUE"""),43713.66666666667)</f>
        <v>43713.66667</v>
      </c>
      <c r="B3328" s="2">
        <f>IFERROR(__xludf.DUMMYFUNCTION("""COMPUTED_VALUE"""),513.21)</f>
        <v>513.21</v>
      </c>
    </row>
    <row r="3329">
      <c r="A3329" s="3">
        <f>IFERROR(__xludf.DUMMYFUNCTION("""COMPUTED_VALUE"""),43714.66666666667)</f>
        <v>43714.66667</v>
      </c>
      <c r="B3329" s="2">
        <f>IFERROR(__xludf.DUMMYFUNCTION("""COMPUTED_VALUE"""),514.92)</f>
        <v>514.92</v>
      </c>
    </row>
    <row r="3330">
      <c r="A3330" s="3">
        <f>IFERROR(__xludf.DUMMYFUNCTION("""COMPUTED_VALUE"""),43717.66666666667)</f>
        <v>43717.66667</v>
      </c>
      <c r="B3330" s="2">
        <f>IFERROR(__xludf.DUMMYFUNCTION("""COMPUTED_VALUE"""),514.97)</f>
        <v>514.97</v>
      </c>
    </row>
    <row r="3331">
      <c r="A3331" s="3">
        <f>IFERROR(__xludf.DUMMYFUNCTION("""COMPUTED_VALUE"""),43718.66666666667)</f>
        <v>43718.66667</v>
      </c>
      <c r="B3331" s="2">
        <f>IFERROR(__xludf.DUMMYFUNCTION("""COMPUTED_VALUE"""),522.24)</f>
        <v>522.24</v>
      </c>
    </row>
    <row r="3332">
      <c r="A3332" s="3">
        <f>IFERROR(__xludf.DUMMYFUNCTION("""COMPUTED_VALUE"""),43719.66666666667)</f>
        <v>43719.66667</v>
      </c>
      <c r="B3332" s="2">
        <f>IFERROR(__xludf.DUMMYFUNCTION("""COMPUTED_VALUE"""),534.76)</f>
        <v>534.76</v>
      </c>
    </row>
    <row r="3333">
      <c r="A3333" s="3">
        <f>IFERROR(__xludf.DUMMYFUNCTION("""COMPUTED_VALUE"""),43720.66666666667)</f>
        <v>43720.66667</v>
      </c>
      <c r="B3333" s="2">
        <f>IFERROR(__xludf.DUMMYFUNCTION("""COMPUTED_VALUE"""),534.66)</f>
        <v>534.66</v>
      </c>
    </row>
    <row r="3334">
      <c r="A3334" s="3">
        <f>IFERROR(__xludf.DUMMYFUNCTION("""COMPUTED_VALUE"""),43721.66666666667)</f>
        <v>43721.66667</v>
      </c>
      <c r="B3334" s="2">
        <f>IFERROR(__xludf.DUMMYFUNCTION("""COMPUTED_VALUE"""),528.15)</f>
        <v>528.15</v>
      </c>
    </row>
    <row r="3335">
      <c r="A3335" s="3">
        <f>IFERROR(__xludf.DUMMYFUNCTION("""COMPUTED_VALUE"""),43724.66666666667)</f>
        <v>43724.66667</v>
      </c>
      <c r="B3335" s="2">
        <f>IFERROR(__xludf.DUMMYFUNCTION("""COMPUTED_VALUE"""),529.47)</f>
        <v>529.47</v>
      </c>
    </row>
    <row r="3336">
      <c r="A3336" s="3">
        <f>IFERROR(__xludf.DUMMYFUNCTION("""COMPUTED_VALUE"""),43725.66666666667)</f>
        <v>43725.66667</v>
      </c>
      <c r="B3336" s="2">
        <f>IFERROR(__xludf.DUMMYFUNCTION("""COMPUTED_VALUE"""),523.97)</f>
        <v>523.97</v>
      </c>
    </row>
    <row r="3337">
      <c r="A3337" s="3">
        <f>IFERROR(__xludf.DUMMYFUNCTION("""COMPUTED_VALUE"""),43726.66666666667)</f>
        <v>43726.66667</v>
      </c>
      <c r="B3337" s="2">
        <f>IFERROR(__xludf.DUMMYFUNCTION("""COMPUTED_VALUE"""),520.6)</f>
        <v>520.6</v>
      </c>
    </row>
    <row r="3338">
      <c r="A3338" s="3">
        <f>IFERROR(__xludf.DUMMYFUNCTION("""COMPUTED_VALUE"""),43727.66666666667)</f>
        <v>43727.66667</v>
      </c>
      <c r="B3338" s="2">
        <f>IFERROR(__xludf.DUMMYFUNCTION("""COMPUTED_VALUE"""),518.82)</f>
        <v>518.82</v>
      </c>
    </row>
    <row r="3339">
      <c r="A3339" s="3">
        <f>IFERROR(__xludf.DUMMYFUNCTION("""COMPUTED_VALUE"""),43728.66666666667)</f>
        <v>43728.66667</v>
      </c>
      <c r="B3339" s="2">
        <f>IFERROR(__xludf.DUMMYFUNCTION("""COMPUTED_VALUE"""),519.01)</f>
        <v>519.01</v>
      </c>
    </row>
    <row r="3340">
      <c r="A3340" s="3">
        <f>IFERROR(__xludf.DUMMYFUNCTION("""COMPUTED_VALUE"""),43731.66666666667)</f>
        <v>43731.66667</v>
      </c>
      <c r="B3340" s="2">
        <f>IFERROR(__xludf.DUMMYFUNCTION("""COMPUTED_VALUE"""),519.17)</f>
        <v>519.17</v>
      </c>
    </row>
    <row r="3341">
      <c r="A3341" s="3">
        <f>IFERROR(__xludf.DUMMYFUNCTION("""COMPUTED_VALUE"""),43732.66666666667)</f>
        <v>43732.66667</v>
      </c>
      <c r="B3341" s="2">
        <f>IFERROR(__xludf.DUMMYFUNCTION("""COMPUTED_VALUE"""),510.08)</f>
        <v>510.08</v>
      </c>
    </row>
    <row r="3342">
      <c r="A3342" s="3">
        <f>IFERROR(__xludf.DUMMYFUNCTION("""COMPUTED_VALUE"""),43733.66666666667)</f>
        <v>43733.66667</v>
      </c>
      <c r="B3342" s="2">
        <f>IFERROR(__xludf.DUMMYFUNCTION("""COMPUTED_VALUE"""),518.2)</f>
        <v>518.2</v>
      </c>
    </row>
    <row r="3343">
      <c r="A3343" s="3">
        <f>IFERROR(__xludf.DUMMYFUNCTION("""COMPUTED_VALUE"""),43734.66666666667)</f>
        <v>43734.66667</v>
      </c>
      <c r="B3343" s="2">
        <f>IFERROR(__xludf.DUMMYFUNCTION("""COMPUTED_VALUE"""),512.35)</f>
        <v>512.35</v>
      </c>
    </row>
    <row r="3344">
      <c r="A3344" s="3">
        <f>IFERROR(__xludf.DUMMYFUNCTION("""COMPUTED_VALUE"""),43735.66666666667)</f>
        <v>43735.66667</v>
      </c>
      <c r="B3344" s="2">
        <f>IFERROR(__xludf.DUMMYFUNCTION("""COMPUTED_VALUE"""),508.42)</f>
        <v>508.42</v>
      </c>
    </row>
    <row r="3345">
      <c r="A3345" s="3">
        <f>IFERROR(__xludf.DUMMYFUNCTION("""COMPUTED_VALUE"""),43738.66666666667)</f>
        <v>43738.66667</v>
      </c>
      <c r="B3345" s="2">
        <f>IFERROR(__xludf.DUMMYFUNCTION("""COMPUTED_VALUE"""),509.58)</f>
        <v>509.58</v>
      </c>
    </row>
    <row r="3346">
      <c r="A3346" s="3">
        <f>IFERROR(__xludf.DUMMYFUNCTION("""COMPUTED_VALUE"""),43739.66666666667)</f>
        <v>43739.66667</v>
      </c>
      <c r="B3346" s="2">
        <f>IFERROR(__xludf.DUMMYFUNCTION("""COMPUTED_VALUE"""),497.0)</f>
        <v>497</v>
      </c>
    </row>
    <row r="3347">
      <c r="A3347" s="3">
        <f>IFERROR(__xludf.DUMMYFUNCTION("""COMPUTED_VALUE"""),43740.66666666667)</f>
        <v>43740.66667</v>
      </c>
      <c r="B3347" s="2">
        <f>IFERROR(__xludf.DUMMYFUNCTION("""COMPUTED_VALUE"""),489.72)</f>
        <v>489.72</v>
      </c>
    </row>
    <row r="3348">
      <c r="A3348" s="3">
        <f>IFERROR(__xludf.DUMMYFUNCTION("""COMPUTED_VALUE"""),43741.66666666667)</f>
        <v>43741.66667</v>
      </c>
      <c r="B3348" s="2">
        <f>IFERROR(__xludf.DUMMYFUNCTION("""COMPUTED_VALUE"""),489.62)</f>
        <v>489.62</v>
      </c>
    </row>
    <row r="3349">
      <c r="A3349" s="3">
        <f>IFERROR(__xludf.DUMMYFUNCTION("""COMPUTED_VALUE"""),43742.66666666667)</f>
        <v>43742.66667</v>
      </c>
      <c r="B3349" s="2">
        <f>IFERROR(__xludf.DUMMYFUNCTION("""COMPUTED_VALUE"""),495.0)</f>
        <v>495</v>
      </c>
    </row>
    <row r="3350">
      <c r="A3350" s="3">
        <f>IFERROR(__xludf.DUMMYFUNCTION("""COMPUTED_VALUE"""),43745.66666666667)</f>
        <v>43745.66667</v>
      </c>
      <c r="B3350" s="2">
        <f>IFERROR(__xludf.DUMMYFUNCTION("""COMPUTED_VALUE"""),496.48)</f>
        <v>496.48</v>
      </c>
    </row>
    <row r="3351">
      <c r="A3351" s="3">
        <f>IFERROR(__xludf.DUMMYFUNCTION("""COMPUTED_VALUE"""),43746.66666666667)</f>
        <v>43746.66667</v>
      </c>
      <c r="B3351" s="2">
        <f>IFERROR(__xludf.DUMMYFUNCTION("""COMPUTED_VALUE"""),488.5)</f>
        <v>488.5</v>
      </c>
    </row>
    <row r="3352">
      <c r="A3352" s="3">
        <f>IFERROR(__xludf.DUMMYFUNCTION("""COMPUTED_VALUE"""),43747.66666666667)</f>
        <v>43747.66667</v>
      </c>
      <c r="B3352" s="2">
        <f>IFERROR(__xludf.DUMMYFUNCTION("""COMPUTED_VALUE"""),491.25)</f>
        <v>491.25</v>
      </c>
    </row>
    <row r="3353">
      <c r="A3353" s="3">
        <f>IFERROR(__xludf.DUMMYFUNCTION("""COMPUTED_VALUE"""),43748.66666666667)</f>
        <v>43748.66667</v>
      </c>
      <c r="B3353" s="2">
        <f>IFERROR(__xludf.DUMMYFUNCTION("""COMPUTED_VALUE"""),490.92)</f>
        <v>490.92</v>
      </c>
    </row>
    <row r="3354">
      <c r="A3354" s="3">
        <f>IFERROR(__xludf.DUMMYFUNCTION("""COMPUTED_VALUE"""),43749.66666666667)</f>
        <v>43749.66667</v>
      </c>
      <c r="B3354" s="2">
        <f>IFERROR(__xludf.DUMMYFUNCTION("""COMPUTED_VALUE"""),499.39)</f>
        <v>499.39</v>
      </c>
    </row>
    <row r="3355">
      <c r="A3355" s="3">
        <f>IFERROR(__xludf.DUMMYFUNCTION("""COMPUTED_VALUE"""),43752.66666666667)</f>
        <v>43752.66667</v>
      </c>
      <c r="B3355" s="2">
        <f>IFERROR(__xludf.DUMMYFUNCTION("""COMPUTED_VALUE"""),495.96)</f>
        <v>495.96</v>
      </c>
    </row>
    <row r="3356">
      <c r="A3356" s="3">
        <f>IFERROR(__xludf.DUMMYFUNCTION("""COMPUTED_VALUE"""),43753.66666666667)</f>
        <v>43753.66667</v>
      </c>
      <c r="B3356" s="2">
        <f>IFERROR(__xludf.DUMMYFUNCTION("""COMPUTED_VALUE"""),502.21)</f>
        <v>502.21</v>
      </c>
    </row>
    <row r="3357">
      <c r="A3357" s="3">
        <f>IFERROR(__xludf.DUMMYFUNCTION("""COMPUTED_VALUE"""),43754.66666666667)</f>
        <v>43754.66667</v>
      </c>
      <c r="B3357" s="2">
        <f>IFERROR(__xludf.DUMMYFUNCTION("""COMPUTED_VALUE"""),502.17)</f>
        <v>502.17</v>
      </c>
    </row>
    <row r="3358">
      <c r="A3358" s="3">
        <f>IFERROR(__xludf.DUMMYFUNCTION("""COMPUTED_VALUE"""),43755.66666666667)</f>
        <v>43755.66667</v>
      </c>
      <c r="B3358" s="2">
        <f>IFERROR(__xludf.DUMMYFUNCTION("""COMPUTED_VALUE"""),508.08)</f>
        <v>508.08</v>
      </c>
    </row>
    <row r="3359">
      <c r="A3359" s="3">
        <f>IFERROR(__xludf.DUMMYFUNCTION("""COMPUTED_VALUE"""),43756.66666666667)</f>
        <v>43756.66667</v>
      </c>
      <c r="B3359" s="2">
        <f>IFERROR(__xludf.DUMMYFUNCTION("""COMPUTED_VALUE"""),508.07)</f>
        <v>508.07</v>
      </c>
    </row>
    <row r="3360">
      <c r="A3360" s="3">
        <f>IFERROR(__xludf.DUMMYFUNCTION("""COMPUTED_VALUE"""),43759.66666666667)</f>
        <v>43759.66667</v>
      </c>
      <c r="B3360" s="2">
        <f>IFERROR(__xludf.DUMMYFUNCTION("""COMPUTED_VALUE"""),512.98)</f>
        <v>512.98</v>
      </c>
    </row>
    <row r="3361">
      <c r="A3361" s="3">
        <f>IFERROR(__xludf.DUMMYFUNCTION("""COMPUTED_VALUE"""),43760.66666666667)</f>
        <v>43760.66667</v>
      </c>
      <c r="B3361" s="2">
        <f>IFERROR(__xludf.DUMMYFUNCTION("""COMPUTED_VALUE"""),512.86)</f>
        <v>512.86</v>
      </c>
    </row>
    <row r="3362">
      <c r="A3362" s="3">
        <f>IFERROR(__xludf.DUMMYFUNCTION("""COMPUTED_VALUE"""),43761.66666666667)</f>
        <v>43761.66667</v>
      </c>
      <c r="B3362" s="2">
        <f>IFERROR(__xludf.DUMMYFUNCTION("""COMPUTED_VALUE"""),513.78)</f>
        <v>513.78</v>
      </c>
    </row>
    <row r="3363">
      <c r="A3363" s="3">
        <f>IFERROR(__xludf.DUMMYFUNCTION("""COMPUTED_VALUE"""),43762.66666666667)</f>
        <v>43762.66667</v>
      </c>
      <c r="B3363" s="2">
        <f>IFERROR(__xludf.DUMMYFUNCTION("""COMPUTED_VALUE"""),507.48)</f>
        <v>507.48</v>
      </c>
    </row>
    <row r="3364">
      <c r="A3364" s="3">
        <f>IFERROR(__xludf.DUMMYFUNCTION("""COMPUTED_VALUE"""),43763.66666666667)</f>
        <v>43763.66667</v>
      </c>
      <c r="B3364" s="2">
        <f>IFERROR(__xludf.DUMMYFUNCTION("""COMPUTED_VALUE"""),512.13)</f>
        <v>512.13</v>
      </c>
    </row>
    <row r="3365">
      <c r="A3365" s="3">
        <f>IFERROR(__xludf.DUMMYFUNCTION("""COMPUTED_VALUE"""),43766.66666666667)</f>
        <v>43766.66667</v>
      </c>
      <c r="B3365" s="2">
        <f>IFERROR(__xludf.DUMMYFUNCTION("""COMPUTED_VALUE"""),514.93)</f>
        <v>514.93</v>
      </c>
    </row>
    <row r="3366">
      <c r="A3366" s="3">
        <f>IFERROR(__xludf.DUMMYFUNCTION("""COMPUTED_VALUE"""),43767.66666666667)</f>
        <v>43767.66667</v>
      </c>
      <c r="B3366" s="2">
        <f>IFERROR(__xludf.DUMMYFUNCTION("""COMPUTED_VALUE"""),513.82)</f>
        <v>513.82</v>
      </c>
    </row>
    <row r="3367">
      <c r="A3367" s="3">
        <f>IFERROR(__xludf.DUMMYFUNCTION("""COMPUTED_VALUE"""),43768.66666666667)</f>
        <v>43768.66667</v>
      </c>
      <c r="B3367" s="2">
        <f>IFERROR(__xludf.DUMMYFUNCTION("""COMPUTED_VALUE"""),513.44)</f>
        <v>513.44</v>
      </c>
    </row>
    <row r="3368">
      <c r="A3368" s="3">
        <f>IFERROR(__xludf.DUMMYFUNCTION("""COMPUTED_VALUE"""),43769.66666666667)</f>
        <v>43769.66667</v>
      </c>
      <c r="B3368" s="2">
        <f>IFERROR(__xludf.DUMMYFUNCTION("""COMPUTED_VALUE"""),514.08)</f>
        <v>514.08</v>
      </c>
    </row>
    <row r="3369">
      <c r="A3369" s="3">
        <f>IFERROR(__xludf.DUMMYFUNCTION("""COMPUTED_VALUE"""),43770.66666666667)</f>
        <v>43770.66667</v>
      </c>
      <c r="B3369" s="2">
        <f>IFERROR(__xludf.DUMMYFUNCTION("""COMPUTED_VALUE"""),510.68)</f>
        <v>510.68</v>
      </c>
    </row>
    <row r="3370">
      <c r="A3370" s="3">
        <f>IFERROR(__xludf.DUMMYFUNCTION("""COMPUTED_VALUE"""),43773.66666666667)</f>
        <v>43773.66667</v>
      </c>
      <c r="B3370" s="2">
        <f>IFERROR(__xludf.DUMMYFUNCTION("""COMPUTED_VALUE"""),513.2)</f>
        <v>513.2</v>
      </c>
    </row>
    <row r="3371">
      <c r="A3371" s="3">
        <f>IFERROR(__xludf.DUMMYFUNCTION("""COMPUTED_VALUE"""),43774.66666666667)</f>
        <v>43774.66667</v>
      </c>
      <c r="B3371" s="2">
        <f>IFERROR(__xludf.DUMMYFUNCTION("""COMPUTED_VALUE"""),516.45)</f>
        <v>516.45</v>
      </c>
    </row>
    <row r="3372">
      <c r="A3372" s="3">
        <f>IFERROR(__xludf.DUMMYFUNCTION("""COMPUTED_VALUE"""),43775.66666666667)</f>
        <v>43775.66667</v>
      </c>
      <c r="B3372" s="2">
        <f>IFERROR(__xludf.DUMMYFUNCTION("""COMPUTED_VALUE"""),508.01)</f>
        <v>508.01</v>
      </c>
    </row>
    <row r="3373">
      <c r="A3373" s="3">
        <f>IFERROR(__xludf.DUMMYFUNCTION("""COMPUTED_VALUE"""),43776.66666666667)</f>
        <v>43776.66667</v>
      </c>
      <c r="B3373" s="2">
        <f>IFERROR(__xludf.DUMMYFUNCTION("""COMPUTED_VALUE"""),515.02)</f>
        <v>515.02</v>
      </c>
    </row>
    <row r="3374">
      <c r="A3374" s="3">
        <f>IFERROR(__xludf.DUMMYFUNCTION("""COMPUTED_VALUE"""),43777.66666666667)</f>
        <v>43777.66667</v>
      </c>
      <c r="B3374" s="2">
        <f>IFERROR(__xludf.DUMMYFUNCTION("""COMPUTED_VALUE"""),524.39)</f>
        <v>524.39</v>
      </c>
    </row>
    <row r="3375">
      <c r="A3375" s="3">
        <f>IFERROR(__xludf.DUMMYFUNCTION("""COMPUTED_VALUE"""),43780.66666666667)</f>
        <v>43780.66667</v>
      </c>
      <c r="B3375" s="2">
        <f>IFERROR(__xludf.DUMMYFUNCTION("""COMPUTED_VALUE"""),523.92)</f>
        <v>523.92</v>
      </c>
    </row>
    <row r="3376">
      <c r="A3376" s="3">
        <f>IFERROR(__xludf.DUMMYFUNCTION("""COMPUTED_VALUE"""),43781.66666666667)</f>
        <v>43781.66667</v>
      </c>
      <c r="B3376" s="2">
        <f>IFERROR(__xludf.DUMMYFUNCTION("""COMPUTED_VALUE"""),524.43)</f>
        <v>524.43</v>
      </c>
    </row>
    <row r="3377">
      <c r="A3377" s="3">
        <f>IFERROR(__xludf.DUMMYFUNCTION("""COMPUTED_VALUE"""),43782.66666666667)</f>
        <v>43782.66667</v>
      </c>
      <c r="B3377" s="2">
        <f>IFERROR(__xludf.DUMMYFUNCTION("""COMPUTED_VALUE"""),523.88)</f>
        <v>523.88</v>
      </c>
    </row>
    <row r="3378">
      <c r="A3378" s="3">
        <f>IFERROR(__xludf.DUMMYFUNCTION("""COMPUTED_VALUE"""),43783.66666666667)</f>
        <v>43783.66667</v>
      </c>
      <c r="B3378" s="2">
        <f>IFERROR(__xludf.DUMMYFUNCTION("""COMPUTED_VALUE"""),520.22)</f>
        <v>520.22</v>
      </c>
    </row>
    <row r="3379">
      <c r="A3379" s="3">
        <f>IFERROR(__xludf.DUMMYFUNCTION("""COMPUTED_VALUE"""),43784.66666666667)</f>
        <v>43784.66667</v>
      </c>
      <c r="B3379" s="2">
        <f>IFERROR(__xludf.DUMMYFUNCTION("""COMPUTED_VALUE"""),524.97)</f>
        <v>524.97</v>
      </c>
    </row>
    <row r="3380">
      <c r="A3380" s="3">
        <f>IFERROR(__xludf.DUMMYFUNCTION("""COMPUTED_VALUE"""),43787.66666666667)</f>
        <v>43787.66667</v>
      </c>
      <c r="B3380" s="2">
        <f>IFERROR(__xludf.DUMMYFUNCTION("""COMPUTED_VALUE"""),525.49)</f>
        <v>525.49</v>
      </c>
    </row>
    <row r="3381">
      <c r="A3381" s="3">
        <f>IFERROR(__xludf.DUMMYFUNCTION("""COMPUTED_VALUE"""),43788.66666666667)</f>
        <v>43788.66667</v>
      </c>
      <c r="B3381" s="2">
        <f>IFERROR(__xludf.DUMMYFUNCTION("""COMPUTED_VALUE"""),523.8)</f>
        <v>523.8</v>
      </c>
    </row>
    <row r="3382">
      <c r="A3382" s="3">
        <f>IFERROR(__xludf.DUMMYFUNCTION("""COMPUTED_VALUE"""),43789.66666666667)</f>
        <v>43789.66667</v>
      </c>
      <c r="B3382" s="2">
        <f>IFERROR(__xludf.DUMMYFUNCTION("""COMPUTED_VALUE"""),519.68)</f>
        <v>519.68</v>
      </c>
    </row>
    <row r="3383">
      <c r="A3383" s="3">
        <f>IFERROR(__xludf.DUMMYFUNCTION("""COMPUTED_VALUE"""),43790.66666666667)</f>
        <v>43790.66667</v>
      </c>
      <c r="B3383" s="2">
        <f>IFERROR(__xludf.DUMMYFUNCTION("""COMPUTED_VALUE"""),516.84)</f>
        <v>516.84</v>
      </c>
    </row>
    <row r="3384">
      <c r="A3384" s="3">
        <f>IFERROR(__xludf.DUMMYFUNCTION("""COMPUTED_VALUE"""),43791.66666666667)</f>
        <v>43791.66667</v>
      </c>
      <c r="B3384" s="2">
        <f>IFERROR(__xludf.DUMMYFUNCTION("""COMPUTED_VALUE"""),519.45)</f>
        <v>519.45</v>
      </c>
    </row>
    <row r="3385">
      <c r="A3385" s="3">
        <f>IFERROR(__xludf.DUMMYFUNCTION("""COMPUTED_VALUE"""),43794.66666666667)</f>
        <v>43794.66667</v>
      </c>
      <c r="B3385" s="2">
        <f>IFERROR(__xludf.DUMMYFUNCTION("""COMPUTED_VALUE"""),524.86)</f>
        <v>524.86</v>
      </c>
    </row>
    <row r="3386">
      <c r="A3386" s="3">
        <f>IFERROR(__xludf.DUMMYFUNCTION("""COMPUTED_VALUE"""),43795.66666666667)</f>
        <v>43795.66667</v>
      </c>
      <c r="B3386" s="2">
        <f>IFERROR(__xludf.DUMMYFUNCTION("""COMPUTED_VALUE"""),522.1)</f>
        <v>522.1</v>
      </c>
    </row>
    <row r="3387">
      <c r="A3387" s="3">
        <f>IFERROR(__xludf.DUMMYFUNCTION("""COMPUTED_VALUE"""),43796.66666666667)</f>
        <v>43796.66667</v>
      </c>
      <c r="B3387" s="2">
        <f>IFERROR(__xludf.DUMMYFUNCTION("""COMPUTED_VALUE"""),523.93)</f>
        <v>523.93</v>
      </c>
    </row>
    <row r="3388">
      <c r="A3388" s="3">
        <f>IFERROR(__xludf.DUMMYFUNCTION("""COMPUTED_VALUE"""),43798.54166666667)</f>
        <v>43798.54167</v>
      </c>
      <c r="B3388" s="2">
        <f>IFERROR(__xludf.DUMMYFUNCTION("""COMPUTED_VALUE"""),523.72)</f>
        <v>523.72</v>
      </c>
    </row>
    <row r="3389">
      <c r="A3389" s="3">
        <f>IFERROR(__xludf.DUMMYFUNCTION("""COMPUTED_VALUE"""),43801.66666666667)</f>
        <v>43801.66667</v>
      </c>
      <c r="B3389" s="2">
        <f>IFERROR(__xludf.DUMMYFUNCTION("""COMPUTED_VALUE"""),516.88)</f>
        <v>516.88</v>
      </c>
    </row>
    <row r="3390">
      <c r="A3390" s="3">
        <f>IFERROR(__xludf.DUMMYFUNCTION("""COMPUTED_VALUE"""),43802.66666666667)</f>
        <v>43802.66667</v>
      </c>
      <c r="B3390" s="2">
        <f>IFERROR(__xludf.DUMMYFUNCTION("""COMPUTED_VALUE"""),514.47)</f>
        <v>514.47</v>
      </c>
    </row>
    <row r="3391">
      <c r="A3391" s="3">
        <f>IFERROR(__xludf.DUMMYFUNCTION("""COMPUTED_VALUE"""),43803.66666666667)</f>
        <v>43803.66667</v>
      </c>
      <c r="B3391" s="2">
        <f>IFERROR(__xludf.DUMMYFUNCTION("""COMPUTED_VALUE"""),514.15)</f>
        <v>514.15</v>
      </c>
    </row>
    <row r="3392">
      <c r="A3392" s="3">
        <f>IFERROR(__xludf.DUMMYFUNCTION("""COMPUTED_VALUE"""),43804.66666666667)</f>
        <v>43804.66667</v>
      </c>
      <c r="B3392" s="2">
        <f>IFERROR(__xludf.DUMMYFUNCTION("""COMPUTED_VALUE"""),511.1)</f>
        <v>511.1</v>
      </c>
    </row>
    <row r="3393">
      <c r="A3393" s="3">
        <f>IFERROR(__xludf.DUMMYFUNCTION("""COMPUTED_VALUE"""),43805.66666666667)</f>
        <v>43805.66667</v>
      </c>
      <c r="B3393" s="2">
        <f>IFERROR(__xludf.DUMMYFUNCTION("""COMPUTED_VALUE"""),513.85)</f>
        <v>513.85</v>
      </c>
    </row>
    <row r="3394">
      <c r="A3394" s="3">
        <f>IFERROR(__xludf.DUMMYFUNCTION("""COMPUTED_VALUE"""),43808.66666666667)</f>
        <v>43808.66667</v>
      </c>
      <c r="B3394" s="2">
        <f>IFERROR(__xludf.DUMMYFUNCTION("""COMPUTED_VALUE"""),508.16)</f>
        <v>508.16</v>
      </c>
    </row>
    <row r="3395">
      <c r="A3395" s="3">
        <f>IFERROR(__xludf.DUMMYFUNCTION("""COMPUTED_VALUE"""),43809.66666666667)</f>
        <v>43809.66667</v>
      </c>
      <c r="B3395" s="2">
        <f>IFERROR(__xludf.DUMMYFUNCTION("""COMPUTED_VALUE"""),506.38)</f>
        <v>506.38</v>
      </c>
    </row>
    <row r="3396">
      <c r="A3396" s="3">
        <f>IFERROR(__xludf.DUMMYFUNCTION("""COMPUTED_VALUE"""),43810.66666666667)</f>
        <v>43810.66667</v>
      </c>
      <c r="B3396" s="2">
        <f>IFERROR(__xludf.DUMMYFUNCTION("""COMPUTED_VALUE"""),509.26)</f>
        <v>509.26</v>
      </c>
    </row>
    <row r="3397">
      <c r="A3397" s="3">
        <f>IFERROR(__xludf.DUMMYFUNCTION("""COMPUTED_VALUE"""),43811.66666666667)</f>
        <v>43811.66667</v>
      </c>
      <c r="B3397" s="2">
        <f>IFERROR(__xludf.DUMMYFUNCTION("""COMPUTED_VALUE"""),517.68)</f>
        <v>517.68</v>
      </c>
    </row>
    <row r="3398">
      <c r="A3398" s="3">
        <f>IFERROR(__xludf.DUMMYFUNCTION("""COMPUTED_VALUE"""),43812.66666666667)</f>
        <v>43812.66667</v>
      </c>
      <c r="B3398" s="2">
        <f>IFERROR(__xludf.DUMMYFUNCTION("""COMPUTED_VALUE"""),516.23)</f>
        <v>516.23</v>
      </c>
    </row>
    <row r="3399">
      <c r="A3399" s="3">
        <f>IFERROR(__xludf.DUMMYFUNCTION("""COMPUTED_VALUE"""),43815.66666666667)</f>
        <v>43815.66667</v>
      </c>
      <c r="B3399" s="2">
        <f>IFERROR(__xludf.DUMMYFUNCTION("""COMPUTED_VALUE"""),522.12)</f>
        <v>522.12</v>
      </c>
    </row>
    <row r="3400">
      <c r="A3400" s="3">
        <f>IFERROR(__xludf.DUMMYFUNCTION("""COMPUTED_VALUE"""),43816.66666666667)</f>
        <v>43816.66667</v>
      </c>
      <c r="B3400" s="2">
        <f>IFERROR(__xludf.DUMMYFUNCTION("""COMPUTED_VALUE"""),523.35)</f>
        <v>523.35</v>
      </c>
    </row>
    <row r="3401">
      <c r="A3401" s="3">
        <f>IFERROR(__xludf.DUMMYFUNCTION("""COMPUTED_VALUE"""),43817.66666666667)</f>
        <v>43817.66667</v>
      </c>
      <c r="B3401" s="2">
        <f>IFERROR(__xludf.DUMMYFUNCTION("""COMPUTED_VALUE"""),522.91)</f>
        <v>522.91</v>
      </c>
    </row>
    <row r="3402">
      <c r="A3402" s="3">
        <f>IFERROR(__xludf.DUMMYFUNCTION("""COMPUTED_VALUE"""),43818.66666666667)</f>
        <v>43818.66667</v>
      </c>
      <c r="B3402" s="2">
        <f>IFERROR(__xludf.DUMMYFUNCTION("""COMPUTED_VALUE"""),529.84)</f>
        <v>529.84</v>
      </c>
    </row>
    <row r="3403">
      <c r="A3403" s="3">
        <f>IFERROR(__xludf.DUMMYFUNCTION("""COMPUTED_VALUE"""),43819.66666666667)</f>
        <v>43819.66667</v>
      </c>
      <c r="B3403" s="2">
        <f>IFERROR(__xludf.DUMMYFUNCTION("""COMPUTED_VALUE"""),530.06)</f>
        <v>530.06</v>
      </c>
    </row>
    <row r="3404">
      <c r="A3404" s="3">
        <f>IFERROR(__xludf.DUMMYFUNCTION("""COMPUTED_VALUE"""),43822.66666666667)</f>
        <v>43822.66667</v>
      </c>
      <c r="B3404" s="2">
        <f>IFERROR(__xludf.DUMMYFUNCTION("""COMPUTED_VALUE"""),530.48)</f>
        <v>530.48</v>
      </c>
    </row>
    <row r="3405">
      <c r="A3405" s="3">
        <f>IFERROR(__xludf.DUMMYFUNCTION("""COMPUTED_VALUE"""),43823.54166666667)</f>
        <v>43823.54167</v>
      </c>
      <c r="B3405" s="2">
        <f>IFERROR(__xludf.DUMMYFUNCTION("""COMPUTED_VALUE"""),531.05)</f>
        <v>531.05</v>
      </c>
    </row>
    <row r="3406">
      <c r="A3406" s="3">
        <f>IFERROR(__xludf.DUMMYFUNCTION("""COMPUTED_VALUE"""),43825.66666666667)</f>
        <v>43825.66667</v>
      </c>
      <c r="B3406" s="2">
        <f>IFERROR(__xludf.DUMMYFUNCTION("""COMPUTED_VALUE"""),531.82)</f>
        <v>531.82</v>
      </c>
    </row>
    <row r="3407">
      <c r="A3407" s="3">
        <f>IFERROR(__xludf.DUMMYFUNCTION("""COMPUTED_VALUE"""),43826.66666666667)</f>
        <v>43826.66667</v>
      </c>
      <c r="B3407" s="2">
        <f>IFERROR(__xludf.DUMMYFUNCTION("""COMPUTED_VALUE"""),529.78)</f>
        <v>529.78</v>
      </c>
    </row>
    <row r="3408">
      <c r="A3408" s="3">
        <f>IFERROR(__xludf.DUMMYFUNCTION("""COMPUTED_VALUE"""),43829.66666666667)</f>
        <v>43829.66667</v>
      </c>
      <c r="B3408" s="2">
        <f>IFERROR(__xludf.DUMMYFUNCTION("""COMPUTED_VALUE"""),529.06)</f>
        <v>529.06</v>
      </c>
    </row>
    <row r="3409">
      <c r="A3409" s="3">
        <f>IFERROR(__xludf.DUMMYFUNCTION("""COMPUTED_VALUE"""),43830.66666666667)</f>
        <v>43830.66667</v>
      </c>
      <c r="B3409" s="2">
        <f>IFERROR(__xludf.DUMMYFUNCTION("""COMPUTED_VALUE"""),531.73)</f>
        <v>531.73</v>
      </c>
    </row>
    <row r="3410">
      <c r="A3410" s="3">
        <f>IFERROR(__xludf.DUMMYFUNCTION("""COMPUTED_VALUE"""),43832.66666666667)</f>
        <v>43832.66667</v>
      </c>
      <c r="B3410" s="2">
        <f>IFERROR(__xludf.DUMMYFUNCTION("""COMPUTED_VALUE"""),534.28)</f>
        <v>534.28</v>
      </c>
    </row>
    <row r="3411">
      <c r="A3411" s="3">
        <f>IFERROR(__xludf.DUMMYFUNCTION("""COMPUTED_VALUE"""),43833.66666666667)</f>
        <v>43833.66667</v>
      </c>
      <c r="B3411" s="2">
        <f>IFERROR(__xludf.DUMMYFUNCTION("""COMPUTED_VALUE"""),530.67)</f>
        <v>530.67</v>
      </c>
    </row>
    <row r="3412">
      <c r="A3412" s="3">
        <f>IFERROR(__xludf.DUMMYFUNCTION("""COMPUTED_VALUE"""),43836.66666666667)</f>
        <v>43836.66667</v>
      </c>
      <c r="B3412" s="2">
        <f>IFERROR(__xludf.DUMMYFUNCTION("""COMPUTED_VALUE"""),532.67)</f>
        <v>532.67</v>
      </c>
    </row>
    <row r="3413">
      <c r="A3413" s="3">
        <f>IFERROR(__xludf.DUMMYFUNCTION("""COMPUTED_VALUE"""),43837.66666666667)</f>
        <v>43837.66667</v>
      </c>
      <c r="B3413" s="2">
        <f>IFERROR(__xludf.DUMMYFUNCTION("""COMPUTED_VALUE"""),531.98)</f>
        <v>531.98</v>
      </c>
    </row>
    <row r="3414">
      <c r="A3414" s="3">
        <f>IFERROR(__xludf.DUMMYFUNCTION("""COMPUTED_VALUE"""),43838.66666666667)</f>
        <v>43838.66667</v>
      </c>
      <c r="B3414" s="2">
        <f>IFERROR(__xludf.DUMMYFUNCTION("""COMPUTED_VALUE"""),534.99)</f>
        <v>534.99</v>
      </c>
    </row>
    <row r="3415">
      <c r="A3415" s="3">
        <f>IFERROR(__xludf.DUMMYFUNCTION("""COMPUTED_VALUE"""),43839.66666666667)</f>
        <v>43839.66667</v>
      </c>
      <c r="B3415" s="2">
        <f>IFERROR(__xludf.DUMMYFUNCTION("""COMPUTED_VALUE"""),535.75)</f>
        <v>535.75</v>
      </c>
    </row>
    <row r="3416">
      <c r="A3416" s="3">
        <f>IFERROR(__xludf.DUMMYFUNCTION("""COMPUTED_VALUE"""),43840.66666666667)</f>
        <v>43840.66667</v>
      </c>
      <c r="B3416" s="2">
        <f>IFERROR(__xludf.DUMMYFUNCTION("""COMPUTED_VALUE"""),532.8)</f>
        <v>532.8</v>
      </c>
    </row>
    <row r="3417">
      <c r="A3417" s="3">
        <f>IFERROR(__xludf.DUMMYFUNCTION("""COMPUTED_VALUE"""),43843.66666666667)</f>
        <v>43843.66667</v>
      </c>
      <c r="B3417" s="2">
        <f>IFERROR(__xludf.DUMMYFUNCTION("""COMPUTED_VALUE"""),540.0)</f>
        <v>540</v>
      </c>
    </row>
    <row r="3418">
      <c r="A3418" s="3">
        <f>IFERROR(__xludf.DUMMYFUNCTION("""COMPUTED_VALUE"""),43844.66666666667)</f>
        <v>43844.66667</v>
      </c>
      <c r="B3418" s="2">
        <f>IFERROR(__xludf.DUMMYFUNCTION("""COMPUTED_VALUE"""),541.29)</f>
        <v>541.29</v>
      </c>
    </row>
    <row r="3419">
      <c r="A3419" s="3">
        <f>IFERROR(__xludf.DUMMYFUNCTION("""COMPUTED_VALUE"""),43845.66666666667)</f>
        <v>43845.66667</v>
      </c>
      <c r="B3419" s="2">
        <f>IFERROR(__xludf.DUMMYFUNCTION("""COMPUTED_VALUE"""),543.69)</f>
        <v>543.69</v>
      </c>
    </row>
    <row r="3420">
      <c r="A3420" s="3">
        <f>IFERROR(__xludf.DUMMYFUNCTION("""COMPUTED_VALUE"""),43846.66666666667)</f>
        <v>43846.66667</v>
      </c>
      <c r="B3420" s="2">
        <f>IFERROR(__xludf.DUMMYFUNCTION("""COMPUTED_VALUE"""),553.36)</f>
        <v>553.36</v>
      </c>
    </row>
    <row r="3421">
      <c r="A3421" s="3">
        <f>IFERROR(__xludf.DUMMYFUNCTION("""COMPUTED_VALUE"""),43847.66666666667)</f>
        <v>43847.66667</v>
      </c>
      <c r="B3421" s="2">
        <f>IFERROR(__xludf.DUMMYFUNCTION("""COMPUTED_VALUE"""),550.5)</f>
        <v>550.5</v>
      </c>
    </row>
    <row r="3422">
      <c r="A3422" s="3">
        <f>IFERROR(__xludf.DUMMYFUNCTION("""COMPUTED_VALUE"""),43851.66666666667)</f>
        <v>43851.66667</v>
      </c>
      <c r="B3422" s="2">
        <f>IFERROR(__xludf.DUMMYFUNCTION("""COMPUTED_VALUE"""),548.88)</f>
        <v>548.88</v>
      </c>
    </row>
    <row r="3423">
      <c r="A3423" s="3">
        <f>IFERROR(__xludf.DUMMYFUNCTION("""COMPUTED_VALUE"""),43852.66666666667)</f>
        <v>43852.66667</v>
      </c>
      <c r="B3423" s="2">
        <f>IFERROR(__xludf.DUMMYFUNCTION("""COMPUTED_VALUE"""),549.97)</f>
        <v>549.97</v>
      </c>
    </row>
    <row r="3424">
      <c r="A3424" s="3">
        <f>IFERROR(__xludf.DUMMYFUNCTION("""COMPUTED_VALUE"""),43853.66666666667)</f>
        <v>43853.66667</v>
      </c>
      <c r="B3424" s="2">
        <f>IFERROR(__xludf.DUMMYFUNCTION("""COMPUTED_VALUE"""),551.11)</f>
        <v>551.11</v>
      </c>
    </row>
    <row r="3425">
      <c r="A3425" s="3">
        <f>IFERROR(__xludf.DUMMYFUNCTION("""COMPUTED_VALUE"""),43854.66666666667)</f>
        <v>43854.66667</v>
      </c>
      <c r="B3425" s="2">
        <f>IFERROR(__xludf.DUMMYFUNCTION("""COMPUTED_VALUE"""),548.99)</f>
        <v>548.99</v>
      </c>
    </row>
    <row r="3426">
      <c r="A3426" s="3">
        <f>IFERROR(__xludf.DUMMYFUNCTION("""COMPUTED_VALUE"""),43857.66666666667)</f>
        <v>43857.66667</v>
      </c>
      <c r="B3426" s="2">
        <f>IFERROR(__xludf.DUMMYFUNCTION("""COMPUTED_VALUE"""),539.73)</f>
        <v>539.73</v>
      </c>
    </row>
    <row r="3427">
      <c r="A3427" s="3">
        <f>IFERROR(__xludf.DUMMYFUNCTION("""COMPUTED_VALUE"""),43858.66666666667)</f>
        <v>43858.66667</v>
      </c>
      <c r="B3427" s="2">
        <f>IFERROR(__xludf.DUMMYFUNCTION("""COMPUTED_VALUE"""),542.49)</f>
        <v>542.49</v>
      </c>
    </row>
    <row r="3428">
      <c r="A3428" s="3">
        <f>IFERROR(__xludf.DUMMYFUNCTION("""COMPUTED_VALUE"""),43859.66666666667)</f>
        <v>43859.66667</v>
      </c>
      <c r="B3428" s="2">
        <f>IFERROR(__xludf.DUMMYFUNCTION("""COMPUTED_VALUE"""),531.33)</f>
        <v>531.33</v>
      </c>
    </row>
    <row r="3429">
      <c r="A3429" s="3">
        <f>IFERROR(__xludf.DUMMYFUNCTION("""COMPUTED_VALUE"""),43860.66666666667)</f>
        <v>43860.66667</v>
      </c>
      <c r="B3429" s="2">
        <f>IFERROR(__xludf.DUMMYFUNCTION("""COMPUTED_VALUE"""),529.83)</f>
        <v>529.83</v>
      </c>
    </row>
    <row r="3430">
      <c r="A3430" s="3">
        <f>IFERROR(__xludf.DUMMYFUNCTION("""COMPUTED_VALUE"""),43861.66666666667)</f>
        <v>43861.66667</v>
      </c>
      <c r="B3430" s="2">
        <f>IFERROR(__xludf.DUMMYFUNCTION("""COMPUTED_VALUE"""),520.15)</f>
        <v>520.15</v>
      </c>
    </row>
    <row r="3431">
      <c r="A3431" s="3">
        <f>IFERROR(__xludf.DUMMYFUNCTION("""COMPUTED_VALUE"""),43864.66666666667)</f>
        <v>43864.66667</v>
      </c>
      <c r="B3431" s="2">
        <f>IFERROR(__xludf.DUMMYFUNCTION("""COMPUTED_VALUE"""),523.49)</f>
        <v>523.49</v>
      </c>
    </row>
    <row r="3432">
      <c r="A3432" s="3">
        <f>IFERROR(__xludf.DUMMYFUNCTION("""COMPUTED_VALUE"""),43865.66666666667)</f>
        <v>43865.66667</v>
      </c>
      <c r="B3432" s="2">
        <f>IFERROR(__xludf.DUMMYFUNCTION("""COMPUTED_VALUE"""),532.37)</f>
        <v>532.37</v>
      </c>
    </row>
    <row r="3433">
      <c r="A3433" s="3">
        <f>IFERROR(__xludf.DUMMYFUNCTION("""COMPUTED_VALUE"""),43866.66666666667)</f>
        <v>43866.66667</v>
      </c>
      <c r="B3433" s="2">
        <f>IFERROR(__xludf.DUMMYFUNCTION("""COMPUTED_VALUE"""),532.6)</f>
        <v>532.6</v>
      </c>
    </row>
    <row r="3434">
      <c r="A3434" s="3">
        <f>IFERROR(__xludf.DUMMYFUNCTION("""COMPUTED_VALUE"""),43867.66666666667)</f>
        <v>43867.66667</v>
      </c>
      <c r="B3434" s="2">
        <f>IFERROR(__xludf.DUMMYFUNCTION("""COMPUTED_VALUE"""),533.41)</f>
        <v>533.41</v>
      </c>
    </row>
    <row r="3435">
      <c r="A3435" s="3">
        <f>IFERROR(__xludf.DUMMYFUNCTION("""COMPUTED_VALUE"""),43868.66666666667)</f>
        <v>43868.66667</v>
      </c>
      <c r="B3435" s="2">
        <f>IFERROR(__xludf.DUMMYFUNCTION("""COMPUTED_VALUE"""),529.77)</f>
        <v>529.77</v>
      </c>
    </row>
    <row r="3436">
      <c r="A3436" s="3">
        <f>IFERROR(__xludf.DUMMYFUNCTION("""COMPUTED_VALUE"""),43871.66666666667)</f>
        <v>43871.66667</v>
      </c>
      <c r="B3436" s="2">
        <f>IFERROR(__xludf.DUMMYFUNCTION("""COMPUTED_VALUE"""),532.4)</f>
        <v>532.4</v>
      </c>
    </row>
    <row r="3437">
      <c r="A3437" s="3">
        <f>IFERROR(__xludf.DUMMYFUNCTION("""COMPUTED_VALUE"""),43872.66666666667)</f>
        <v>43872.66667</v>
      </c>
      <c r="B3437" s="2">
        <f>IFERROR(__xludf.DUMMYFUNCTION("""COMPUTED_VALUE"""),553.59)</f>
        <v>553.59</v>
      </c>
    </row>
    <row r="3438">
      <c r="A3438" s="3">
        <f>IFERROR(__xludf.DUMMYFUNCTION("""COMPUTED_VALUE"""),43873.66666666667)</f>
        <v>43873.66667</v>
      </c>
      <c r="B3438" s="2">
        <f>IFERROR(__xludf.DUMMYFUNCTION("""COMPUTED_VALUE"""),559.6)</f>
        <v>559.6</v>
      </c>
    </row>
    <row r="3439">
      <c r="A3439" s="3">
        <f>IFERROR(__xludf.DUMMYFUNCTION("""COMPUTED_VALUE"""),43874.66666666667)</f>
        <v>43874.66667</v>
      </c>
      <c r="B3439" s="2">
        <f>IFERROR(__xludf.DUMMYFUNCTION("""COMPUTED_VALUE"""),557.77)</f>
        <v>557.77</v>
      </c>
    </row>
    <row r="3440">
      <c r="A3440" s="3">
        <f>IFERROR(__xludf.DUMMYFUNCTION("""COMPUTED_VALUE"""),43875.66666666667)</f>
        <v>43875.66667</v>
      </c>
      <c r="B3440" s="2">
        <f>IFERROR(__xludf.DUMMYFUNCTION("""COMPUTED_VALUE"""),553.48)</f>
        <v>553.48</v>
      </c>
    </row>
    <row r="3441">
      <c r="A3441" s="3">
        <f>IFERROR(__xludf.DUMMYFUNCTION("""COMPUTED_VALUE"""),43879.66666666667)</f>
        <v>43879.66667</v>
      </c>
      <c r="B3441" s="2">
        <f>IFERROR(__xludf.DUMMYFUNCTION("""COMPUTED_VALUE"""),557.05)</f>
        <v>557.05</v>
      </c>
    </row>
    <row r="3442">
      <c r="A3442" s="3">
        <f>IFERROR(__xludf.DUMMYFUNCTION("""COMPUTED_VALUE"""),43880.66666666667)</f>
        <v>43880.66667</v>
      </c>
      <c r="B3442" s="2">
        <f>IFERROR(__xludf.DUMMYFUNCTION("""COMPUTED_VALUE"""),559.02)</f>
        <v>559.02</v>
      </c>
    </row>
    <row r="3443">
      <c r="A3443" s="3">
        <f>IFERROR(__xludf.DUMMYFUNCTION("""COMPUTED_VALUE"""),43881.66666666667)</f>
        <v>43881.66667</v>
      </c>
      <c r="B3443" s="2">
        <f>IFERROR(__xludf.DUMMYFUNCTION("""COMPUTED_VALUE"""),560.51)</f>
        <v>560.51</v>
      </c>
    </row>
    <row r="3444">
      <c r="A3444" s="3">
        <f>IFERROR(__xludf.DUMMYFUNCTION("""COMPUTED_VALUE"""),43882.66666666667)</f>
        <v>43882.66667</v>
      </c>
      <c r="B3444" s="2">
        <f>IFERROR(__xludf.DUMMYFUNCTION("""COMPUTED_VALUE"""),554.86)</f>
        <v>554.86</v>
      </c>
    </row>
    <row r="3445">
      <c r="A3445" s="3">
        <f>IFERROR(__xludf.DUMMYFUNCTION("""COMPUTED_VALUE"""),43885.66666666667)</f>
        <v>43885.66667</v>
      </c>
      <c r="B3445" s="2">
        <f>IFERROR(__xludf.DUMMYFUNCTION("""COMPUTED_VALUE"""),540.48)</f>
        <v>540.48</v>
      </c>
    </row>
    <row r="3446">
      <c r="A3446" s="3">
        <f>IFERROR(__xludf.DUMMYFUNCTION("""COMPUTED_VALUE"""),43886.66666666667)</f>
        <v>43886.66667</v>
      </c>
      <c r="B3446" s="2">
        <f>IFERROR(__xludf.DUMMYFUNCTION("""COMPUTED_VALUE"""),525.31)</f>
        <v>525.31</v>
      </c>
    </row>
    <row r="3447">
      <c r="A3447" s="3">
        <f>IFERROR(__xludf.DUMMYFUNCTION("""COMPUTED_VALUE"""),43887.66666666667)</f>
        <v>43887.66667</v>
      </c>
      <c r="B3447" s="2">
        <f>IFERROR(__xludf.DUMMYFUNCTION("""COMPUTED_VALUE"""),522.57)</f>
        <v>522.57</v>
      </c>
    </row>
    <row r="3448">
      <c r="A3448" s="3">
        <f>IFERROR(__xludf.DUMMYFUNCTION("""COMPUTED_VALUE"""),43888.66666666667)</f>
        <v>43888.66667</v>
      </c>
      <c r="B3448" s="2">
        <f>IFERROR(__xludf.DUMMYFUNCTION("""COMPUTED_VALUE"""),504.2)</f>
        <v>504.2</v>
      </c>
    </row>
    <row r="3449">
      <c r="A3449" s="3">
        <f>IFERROR(__xludf.DUMMYFUNCTION("""COMPUTED_VALUE"""),43889.66666666667)</f>
        <v>43889.66667</v>
      </c>
      <c r="B3449" s="2">
        <f>IFERROR(__xludf.DUMMYFUNCTION("""COMPUTED_VALUE"""),501.26)</f>
        <v>501.26</v>
      </c>
    </row>
    <row r="3450">
      <c r="A3450" s="3">
        <f>IFERROR(__xludf.DUMMYFUNCTION("""COMPUTED_VALUE"""),43892.66666666667)</f>
        <v>43892.66667</v>
      </c>
      <c r="B3450" s="2">
        <f>IFERROR(__xludf.DUMMYFUNCTION("""COMPUTED_VALUE"""),514.18)</f>
        <v>514.18</v>
      </c>
    </row>
    <row r="3451">
      <c r="A3451" s="3">
        <f>IFERROR(__xludf.DUMMYFUNCTION("""COMPUTED_VALUE"""),43893.66666666667)</f>
        <v>43893.66667</v>
      </c>
      <c r="B3451" s="2">
        <f>IFERROR(__xludf.DUMMYFUNCTION("""COMPUTED_VALUE"""),505.68)</f>
        <v>505.68</v>
      </c>
    </row>
    <row r="3452">
      <c r="A3452" s="3">
        <f>IFERROR(__xludf.DUMMYFUNCTION("""COMPUTED_VALUE"""),43894.66666666667)</f>
        <v>43894.66667</v>
      </c>
      <c r="B3452" s="2">
        <f>IFERROR(__xludf.DUMMYFUNCTION("""COMPUTED_VALUE"""),520.93)</f>
        <v>520.93</v>
      </c>
    </row>
    <row r="3453">
      <c r="A3453" s="3">
        <f>IFERROR(__xludf.DUMMYFUNCTION("""COMPUTED_VALUE"""),43895.66666666667)</f>
        <v>43895.66667</v>
      </c>
      <c r="B3453" s="2">
        <f>IFERROR(__xludf.DUMMYFUNCTION("""COMPUTED_VALUE"""),505.61)</f>
        <v>505.61</v>
      </c>
    </row>
    <row r="3454">
      <c r="A3454" s="3">
        <f>IFERROR(__xludf.DUMMYFUNCTION("""COMPUTED_VALUE"""),43896.66666666667)</f>
        <v>43896.66667</v>
      </c>
      <c r="B3454" s="2">
        <f>IFERROR(__xludf.DUMMYFUNCTION("""COMPUTED_VALUE"""),497.02)</f>
        <v>497.02</v>
      </c>
    </row>
    <row r="3455">
      <c r="A3455" s="3">
        <f>IFERROR(__xludf.DUMMYFUNCTION("""COMPUTED_VALUE"""),43899.66666666667)</f>
        <v>43899.66667</v>
      </c>
      <c r="B3455" s="2">
        <f>IFERROR(__xludf.DUMMYFUNCTION("""COMPUTED_VALUE"""),458.56)</f>
        <v>458.56</v>
      </c>
    </row>
    <row r="3456">
      <c r="A3456" s="3">
        <f>IFERROR(__xludf.DUMMYFUNCTION("""COMPUTED_VALUE"""),43900.66666666667)</f>
        <v>43900.66667</v>
      </c>
      <c r="B3456" s="2">
        <f>IFERROR(__xludf.DUMMYFUNCTION("""COMPUTED_VALUE"""),475.88)</f>
        <v>475.88</v>
      </c>
    </row>
    <row r="3457">
      <c r="A3457" s="3">
        <f>IFERROR(__xludf.DUMMYFUNCTION("""COMPUTED_VALUE"""),43901.66666666667)</f>
        <v>43901.66667</v>
      </c>
      <c r="B3457" s="2">
        <f>IFERROR(__xludf.DUMMYFUNCTION("""COMPUTED_VALUE"""),452.68)</f>
        <v>452.68</v>
      </c>
    </row>
    <row r="3458">
      <c r="A3458" s="3">
        <f>IFERROR(__xludf.DUMMYFUNCTION("""COMPUTED_VALUE"""),43902.66666666667)</f>
        <v>43902.66667</v>
      </c>
      <c r="B3458" s="2">
        <f>IFERROR(__xludf.DUMMYFUNCTION("""COMPUTED_VALUE"""),409.15)</f>
        <v>409.15</v>
      </c>
    </row>
    <row r="3459">
      <c r="A3459" s="3">
        <f>IFERROR(__xludf.DUMMYFUNCTION("""COMPUTED_VALUE"""),43903.66666666667)</f>
        <v>43903.66667</v>
      </c>
      <c r="B3459" s="2">
        <f>IFERROR(__xludf.DUMMYFUNCTION("""COMPUTED_VALUE"""),439.95)</f>
        <v>439.95</v>
      </c>
    </row>
    <row r="3460">
      <c r="A3460" s="3">
        <f>IFERROR(__xludf.DUMMYFUNCTION("""COMPUTED_VALUE"""),43906.66666666667)</f>
        <v>43906.66667</v>
      </c>
      <c r="B3460" s="2">
        <f>IFERROR(__xludf.DUMMYFUNCTION("""COMPUTED_VALUE"""),401.42)</f>
        <v>401.42</v>
      </c>
    </row>
    <row r="3461">
      <c r="A3461" s="3">
        <f>IFERROR(__xludf.DUMMYFUNCTION("""COMPUTED_VALUE"""),43907.66666666667)</f>
        <v>43907.66667</v>
      </c>
      <c r="B3461" s="2">
        <f>IFERROR(__xludf.DUMMYFUNCTION("""COMPUTED_VALUE"""),424.6)</f>
        <v>424.6</v>
      </c>
    </row>
    <row r="3462">
      <c r="A3462" s="3">
        <f>IFERROR(__xludf.DUMMYFUNCTION("""COMPUTED_VALUE"""),43908.66666666667)</f>
        <v>43908.66667</v>
      </c>
      <c r="B3462" s="2">
        <f>IFERROR(__xludf.DUMMYFUNCTION("""COMPUTED_VALUE"""),394.88)</f>
        <v>394.88</v>
      </c>
    </row>
    <row r="3463">
      <c r="A3463" s="3">
        <f>IFERROR(__xludf.DUMMYFUNCTION("""COMPUTED_VALUE"""),43909.66666666667)</f>
        <v>43909.66667</v>
      </c>
      <c r="B3463" s="2">
        <f>IFERROR(__xludf.DUMMYFUNCTION("""COMPUTED_VALUE"""),416.81)</f>
        <v>416.81</v>
      </c>
    </row>
    <row r="3464">
      <c r="A3464" s="3">
        <f>IFERROR(__xludf.DUMMYFUNCTION("""COMPUTED_VALUE"""),43910.66666666667)</f>
        <v>43910.66667</v>
      </c>
      <c r="B3464" s="2">
        <f>IFERROR(__xludf.DUMMYFUNCTION("""COMPUTED_VALUE"""),398.85)</f>
        <v>398.85</v>
      </c>
    </row>
    <row r="3465">
      <c r="A3465" s="3">
        <f>IFERROR(__xludf.DUMMYFUNCTION("""COMPUTED_VALUE"""),43913.66666666667)</f>
        <v>43913.66667</v>
      </c>
      <c r="B3465" s="2">
        <f>IFERROR(__xludf.DUMMYFUNCTION("""COMPUTED_VALUE"""),394.97)</f>
        <v>394.97</v>
      </c>
    </row>
    <row r="3466">
      <c r="A3466" s="3">
        <f>IFERROR(__xludf.DUMMYFUNCTION("""COMPUTED_VALUE"""),43914.66666666667)</f>
        <v>43914.66667</v>
      </c>
      <c r="B3466" s="2">
        <f>IFERROR(__xludf.DUMMYFUNCTION("""COMPUTED_VALUE"""),432.13)</f>
        <v>432.13</v>
      </c>
    </row>
    <row r="3467">
      <c r="A3467" s="3">
        <f>IFERROR(__xludf.DUMMYFUNCTION("""COMPUTED_VALUE"""),43915.66666666667)</f>
        <v>43915.66667</v>
      </c>
      <c r="B3467" s="2">
        <f>IFERROR(__xludf.DUMMYFUNCTION("""COMPUTED_VALUE"""),432.0)</f>
        <v>432</v>
      </c>
    </row>
    <row r="3468">
      <c r="A3468" s="3">
        <f>IFERROR(__xludf.DUMMYFUNCTION("""COMPUTED_VALUE"""),43916.66666666667)</f>
        <v>43916.66667</v>
      </c>
      <c r="B3468" s="2">
        <f>IFERROR(__xludf.DUMMYFUNCTION("""COMPUTED_VALUE"""),460.15)</f>
        <v>460.15</v>
      </c>
    </row>
    <row r="3469">
      <c r="A3469" s="3">
        <f>IFERROR(__xludf.DUMMYFUNCTION("""COMPUTED_VALUE"""),43917.66666666667)</f>
        <v>43917.66667</v>
      </c>
      <c r="B3469" s="2">
        <f>IFERROR(__xludf.DUMMYFUNCTION("""COMPUTED_VALUE"""),445.16)</f>
        <v>445.16</v>
      </c>
    </row>
    <row r="3470">
      <c r="A3470" s="3">
        <f>IFERROR(__xludf.DUMMYFUNCTION("""COMPUTED_VALUE"""),43920.66666666667)</f>
        <v>43920.66667</v>
      </c>
      <c r="B3470" s="2">
        <f>IFERROR(__xludf.DUMMYFUNCTION("""COMPUTED_VALUE"""),457.45)</f>
        <v>457.45</v>
      </c>
    </row>
    <row r="3471">
      <c r="A3471" s="3">
        <f>IFERROR(__xludf.DUMMYFUNCTION("""COMPUTED_VALUE"""),43921.66666666667)</f>
        <v>43921.66667</v>
      </c>
      <c r="B3471" s="2">
        <f>IFERROR(__xludf.DUMMYFUNCTION("""COMPUTED_VALUE"""),451.42)</f>
        <v>451.42</v>
      </c>
    </row>
    <row r="3472">
      <c r="A3472" s="3">
        <f>IFERROR(__xludf.DUMMYFUNCTION("""COMPUTED_VALUE"""),43922.66666666667)</f>
        <v>43922.66667</v>
      </c>
      <c r="B3472" s="2">
        <f>IFERROR(__xludf.DUMMYFUNCTION("""COMPUTED_VALUE"""),432.65)</f>
        <v>432.65</v>
      </c>
    </row>
    <row r="3473">
      <c r="A3473" s="3">
        <f>IFERROR(__xludf.DUMMYFUNCTION("""COMPUTED_VALUE"""),43923.66666666667)</f>
        <v>43923.66667</v>
      </c>
      <c r="B3473" s="2">
        <f>IFERROR(__xludf.DUMMYFUNCTION("""COMPUTED_VALUE"""),439.59)</f>
        <v>439.59</v>
      </c>
    </row>
    <row r="3474">
      <c r="A3474" s="3">
        <f>IFERROR(__xludf.DUMMYFUNCTION("""COMPUTED_VALUE"""),43924.66666666667)</f>
        <v>43924.66667</v>
      </c>
      <c r="B3474" s="2">
        <f>IFERROR(__xludf.DUMMYFUNCTION("""COMPUTED_VALUE"""),436.73)</f>
        <v>436.73</v>
      </c>
    </row>
    <row r="3475">
      <c r="A3475" s="3">
        <f>IFERROR(__xludf.DUMMYFUNCTION("""COMPUTED_VALUE"""),43927.66666666667)</f>
        <v>43927.66667</v>
      </c>
      <c r="B3475" s="2">
        <f>IFERROR(__xludf.DUMMYFUNCTION("""COMPUTED_VALUE"""),468.05)</f>
        <v>468.05</v>
      </c>
    </row>
    <row r="3476">
      <c r="A3476" s="3">
        <f>IFERROR(__xludf.DUMMYFUNCTION("""COMPUTED_VALUE"""),43928.66666666667)</f>
        <v>43928.66667</v>
      </c>
      <c r="B3476" s="2">
        <f>IFERROR(__xludf.DUMMYFUNCTION("""COMPUTED_VALUE"""),470.02)</f>
        <v>470.02</v>
      </c>
    </row>
    <row r="3477">
      <c r="A3477" s="3">
        <f>IFERROR(__xludf.DUMMYFUNCTION("""COMPUTED_VALUE"""),43929.66666666667)</f>
        <v>43929.66667</v>
      </c>
      <c r="B3477" s="2">
        <f>IFERROR(__xludf.DUMMYFUNCTION("""COMPUTED_VALUE"""),484.76)</f>
        <v>484.76</v>
      </c>
    </row>
    <row r="3478">
      <c r="A3478" s="3">
        <f>IFERROR(__xludf.DUMMYFUNCTION("""COMPUTED_VALUE"""),43930.66666666667)</f>
        <v>43930.66667</v>
      </c>
      <c r="B3478" s="2">
        <f>IFERROR(__xludf.DUMMYFUNCTION("""COMPUTED_VALUE"""),493.06)</f>
        <v>493.06</v>
      </c>
    </row>
    <row r="3479">
      <c r="A3479" s="3">
        <f>IFERROR(__xludf.DUMMYFUNCTION("""COMPUTED_VALUE"""),43934.66666666667)</f>
        <v>43934.66667</v>
      </c>
      <c r="B3479" s="2">
        <f>IFERROR(__xludf.DUMMYFUNCTION("""COMPUTED_VALUE"""),483.21)</f>
        <v>483.21</v>
      </c>
    </row>
    <row r="3480">
      <c r="A3480" s="3">
        <f>IFERROR(__xludf.DUMMYFUNCTION("""COMPUTED_VALUE"""),43935.66666666667)</f>
        <v>43935.66667</v>
      </c>
      <c r="B3480" s="2">
        <f>IFERROR(__xludf.DUMMYFUNCTION("""COMPUTED_VALUE"""),494.97)</f>
        <v>494.97</v>
      </c>
    </row>
    <row r="3481">
      <c r="A3481" s="3">
        <f>IFERROR(__xludf.DUMMYFUNCTION("""COMPUTED_VALUE"""),43936.66666666667)</f>
        <v>43936.66667</v>
      </c>
      <c r="B3481" s="2">
        <f>IFERROR(__xludf.DUMMYFUNCTION("""COMPUTED_VALUE"""),479.39)</f>
        <v>479.39</v>
      </c>
    </row>
    <row r="3482">
      <c r="A3482" s="3">
        <f>IFERROR(__xludf.DUMMYFUNCTION("""COMPUTED_VALUE"""),43937.66666666667)</f>
        <v>43937.66667</v>
      </c>
      <c r="B3482" s="2">
        <f>IFERROR(__xludf.DUMMYFUNCTION("""COMPUTED_VALUE"""),484.47)</f>
        <v>484.47</v>
      </c>
    </row>
    <row r="3483">
      <c r="A3483" s="3">
        <f>IFERROR(__xludf.DUMMYFUNCTION("""COMPUTED_VALUE"""),43938.66666666667)</f>
        <v>43938.66667</v>
      </c>
      <c r="B3483" s="2">
        <f>IFERROR(__xludf.DUMMYFUNCTION("""COMPUTED_VALUE"""),492.22)</f>
        <v>492.22</v>
      </c>
    </row>
    <row r="3484">
      <c r="A3484" s="3">
        <f>IFERROR(__xludf.DUMMYFUNCTION("""COMPUTED_VALUE"""),43941.66666666667)</f>
        <v>43941.66667</v>
      </c>
      <c r="B3484" s="2">
        <f>IFERROR(__xludf.DUMMYFUNCTION("""COMPUTED_VALUE"""),493.19)</f>
        <v>493.19</v>
      </c>
    </row>
    <row r="3485">
      <c r="A3485" s="3">
        <f>IFERROR(__xludf.DUMMYFUNCTION("""COMPUTED_VALUE"""),43942.66666666667)</f>
        <v>43942.66667</v>
      </c>
      <c r="B3485" s="2">
        <f>IFERROR(__xludf.DUMMYFUNCTION("""COMPUTED_VALUE"""),477.81)</f>
        <v>477.81</v>
      </c>
    </row>
    <row r="3486">
      <c r="A3486" s="3">
        <f>IFERROR(__xludf.DUMMYFUNCTION("""COMPUTED_VALUE"""),43943.66666666667)</f>
        <v>43943.66667</v>
      </c>
      <c r="B3486" s="2">
        <f>IFERROR(__xludf.DUMMYFUNCTION("""COMPUTED_VALUE"""),490.11)</f>
        <v>490.11</v>
      </c>
    </row>
    <row r="3487">
      <c r="A3487" s="3">
        <f>IFERROR(__xludf.DUMMYFUNCTION("""COMPUTED_VALUE"""),43944.66666666667)</f>
        <v>43944.66667</v>
      </c>
      <c r="B3487" s="2">
        <f>IFERROR(__xludf.DUMMYFUNCTION("""COMPUTED_VALUE"""),492.78)</f>
        <v>492.78</v>
      </c>
    </row>
    <row r="3488">
      <c r="A3488" s="3">
        <f>IFERROR(__xludf.DUMMYFUNCTION("""COMPUTED_VALUE"""),43945.66666666667)</f>
        <v>43945.66667</v>
      </c>
      <c r="B3488" s="2">
        <f>IFERROR(__xludf.DUMMYFUNCTION("""COMPUTED_VALUE"""),498.41)</f>
        <v>498.41</v>
      </c>
    </row>
    <row r="3489">
      <c r="A3489" s="3">
        <f>IFERROR(__xludf.DUMMYFUNCTION("""COMPUTED_VALUE"""),43948.66666666667)</f>
        <v>43948.66667</v>
      </c>
      <c r="B3489" s="2">
        <f>IFERROR(__xludf.DUMMYFUNCTION("""COMPUTED_VALUE"""),509.15)</f>
        <v>509.15</v>
      </c>
    </row>
    <row r="3490">
      <c r="A3490" s="3">
        <f>IFERROR(__xludf.DUMMYFUNCTION("""COMPUTED_VALUE"""),43949.66666666667)</f>
        <v>43949.66667</v>
      </c>
      <c r="B3490" s="2">
        <f>IFERROR(__xludf.DUMMYFUNCTION("""COMPUTED_VALUE"""),508.83)</f>
        <v>508.83</v>
      </c>
    </row>
    <row r="3491">
      <c r="A3491" s="3">
        <f>IFERROR(__xludf.DUMMYFUNCTION("""COMPUTED_VALUE"""),43950.66666666667)</f>
        <v>43950.66667</v>
      </c>
      <c r="B3491" s="2">
        <f>IFERROR(__xludf.DUMMYFUNCTION("""COMPUTED_VALUE"""),521.29)</f>
        <v>521.29</v>
      </c>
    </row>
    <row r="3492">
      <c r="A3492" s="3">
        <f>IFERROR(__xludf.DUMMYFUNCTION("""COMPUTED_VALUE"""),43951.66666666667)</f>
        <v>43951.66667</v>
      </c>
      <c r="B3492" s="2">
        <f>IFERROR(__xludf.DUMMYFUNCTION("""COMPUTED_VALUE"""),506.17)</f>
        <v>506.17</v>
      </c>
    </row>
    <row r="3493">
      <c r="A3493" s="3">
        <f>IFERROR(__xludf.DUMMYFUNCTION("""COMPUTED_VALUE"""),43952.66666666667)</f>
        <v>43952.66667</v>
      </c>
      <c r="B3493" s="2">
        <f>IFERROR(__xludf.DUMMYFUNCTION("""COMPUTED_VALUE"""),492.71)</f>
        <v>492.71</v>
      </c>
    </row>
    <row r="3494">
      <c r="A3494" s="3">
        <f>IFERROR(__xludf.DUMMYFUNCTION("""COMPUTED_VALUE"""),43955.66666666667)</f>
        <v>43955.66667</v>
      </c>
      <c r="B3494" s="2">
        <f>IFERROR(__xludf.DUMMYFUNCTION("""COMPUTED_VALUE"""),493.77)</f>
        <v>493.77</v>
      </c>
    </row>
    <row r="3495">
      <c r="A3495" s="3">
        <f>IFERROR(__xludf.DUMMYFUNCTION("""COMPUTED_VALUE"""),43956.66666666667)</f>
        <v>43956.66667</v>
      </c>
      <c r="B3495" s="2">
        <f>IFERROR(__xludf.DUMMYFUNCTION("""COMPUTED_VALUE"""),500.34)</f>
        <v>500.34</v>
      </c>
    </row>
    <row r="3496">
      <c r="A3496" s="3">
        <f>IFERROR(__xludf.DUMMYFUNCTION("""COMPUTED_VALUE"""),43957.66666666667)</f>
        <v>43957.66667</v>
      </c>
      <c r="B3496" s="2">
        <f>IFERROR(__xludf.DUMMYFUNCTION("""COMPUTED_VALUE"""),493.86)</f>
        <v>493.86</v>
      </c>
    </row>
    <row r="3497">
      <c r="A3497" s="3">
        <f>IFERROR(__xludf.DUMMYFUNCTION("""COMPUTED_VALUE"""),43958.66666666667)</f>
        <v>43958.66667</v>
      </c>
      <c r="B3497" s="2">
        <f>IFERROR(__xludf.DUMMYFUNCTION("""COMPUTED_VALUE"""),503.36)</f>
        <v>503.36</v>
      </c>
    </row>
    <row r="3498">
      <c r="A3498" s="3">
        <f>IFERROR(__xludf.DUMMYFUNCTION("""COMPUTED_VALUE"""),43959.66666666667)</f>
        <v>43959.66667</v>
      </c>
      <c r="B3498" s="2">
        <f>IFERROR(__xludf.DUMMYFUNCTION("""COMPUTED_VALUE"""),520.84)</f>
        <v>520.84</v>
      </c>
    </row>
    <row r="3499">
      <c r="A3499" s="3">
        <f>IFERROR(__xludf.DUMMYFUNCTION("""COMPUTED_VALUE"""),43962.66666666667)</f>
        <v>43962.66667</v>
      </c>
      <c r="B3499" s="2">
        <f>IFERROR(__xludf.DUMMYFUNCTION("""COMPUTED_VALUE"""),515.27)</f>
        <v>515.27</v>
      </c>
    </row>
    <row r="3500">
      <c r="A3500" s="3">
        <f>IFERROR(__xludf.DUMMYFUNCTION("""COMPUTED_VALUE"""),43963.66666666667)</f>
        <v>43963.66667</v>
      </c>
      <c r="B3500" s="2">
        <f>IFERROR(__xludf.DUMMYFUNCTION("""COMPUTED_VALUE"""),501.92)</f>
        <v>501.92</v>
      </c>
    </row>
    <row r="3501">
      <c r="A3501" s="3">
        <f>IFERROR(__xludf.DUMMYFUNCTION("""COMPUTED_VALUE"""),43964.66666666667)</f>
        <v>43964.66667</v>
      </c>
      <c r="B3501" s="2">
        <f>IFERROR(__xludf.DUMMYFUNCTION("""COMPUTED_VALUE"""),486.76)</f>
        <v>486.76</v>
      </c>
    </row>
    <row r="3502">
      <c r="A3502" s="3">
        <f>IFERROR(__xludf.DUMMYFUNCTION("""COMPUTED_VALUE"""),43965.66666666667)</f>
        <v>43965.66667</v>
      </c>
      <c r="B3502" s="2">
        <f>IFERROR(__xludf.DUMMYFUNCTION("""COMPUTED_VALUE"""),486.11)</f>
        <v>486.11</v>
      </c>
    </row>
    <row r="3503">
      <c r="A3503" s="3">
        <f>IFERROR(__xludf.DUMMYFUNCTION("""COMPUTED_VALUE"""),43966.66666666667)</f>
        <v>43966.66667</v>
      </c>
      <c r="B3503" s="2">
        <f>IFERROR(__xludf.DUMMYFUNCTION("""COMPUTED_VALUE"""),490.23)</f>
        <v>490.23</v>
      </c>
    </row>
    <row r="3504">
      <c r="A3504" s="3">
        <f>IFERROR(__xludf.DUMMYFUNCTION("""COMPUTED_VALUE"""),43969.66666666667)</f>
        <v>43969.66667</v>
      </c>
      <c r="B3504" s="2">
        <f>IFERROR(__xludf.DUMMYFUNCTION("""COMPUTED_VALUE"""),509.79)</f>
        <v>509.79</v>
      </c>
    </row>
    <row r="3505">
      <c r="A3505" s="3">
        <f>IFERROR(__xludf.DUMMYFUNCTION("""COMPUTED_VALUE"""),43970.66666666667)</f>
        <v>43970.66667</v>
      </c>
      <c r="B3505" s="2">
        <f>IFERROR(__xludf.DUMMYFUNCTION("""COMPUTED_VALUE"""),505.02)</f>
        <v>505.02</v>
      </c>
    </row>
    <row r="3506">
      <c r="A3506" s="3">
        <f>IFERROR(__xludf.DUMMYFUNCTION("""COMPUTED_VALUE"""),43971.66666666667)</f>
        <v>43971.66667</v>
      </c>
      <c r="B3506" s="2">
        <f>IFERROR(__xludf.DUMMYFUNCTION("""COMPUTED_VALUE"""),514.69)</f>
        <v>514.69</v>
      </c>
    </row>
    <row r="3507">
      <c r="A3507" s="3">
        <f>IFERROR(__xludf.DUMMYFUNCTION("""COMPUTED_VALUE"""),43972.66666666667)</f>
        <v>43972.66667</v>
      </c>
      <c r="B3507" s="2">
        <f>IFERROR(__xludf.DUMMYFUNCTION("""COMPUTED_VALUE"""),508.0)</f>
        <v>508</v>
      </c>
    </row>
    <row r="3508">
      <c r="A3508" s="3">
        <f>IFERROR(__xludf.DUMMYFUNCTION("""COMPUTED_VALUE"""),43973.66666666667)</f>
        <v>43973.66667</v>
      </c>
      <c r="B3508" s="2">
        <f>IFERROR(__xludf.DUMMYFUNCTION("""COMPUTED_VALUE"""),513.07)</f>
        <v>513.07</v>
      </c>
    </row>
    <row r="3509">
      <c r="A3509" s="3">
        <f>IFERROR(__xludf.DUMMYFUNCTION("""COMPUTED_VALUE"""),43977.66666666667)</f>
        <v>43977.66667</v>
      </c>
      <c r="B3509" s="2">
        <f>IFERROR(__xludf.DUMMYFUNCTION("""COMPUTED_VALUE"""),520.44)</f>
        <v>520.44</v>
      </c>
    </row>
    <row r="3510">
      <c r="A3510" s="3">
        <f>IFERROR(__xludf.DUMMYFUNCTION("""COMPUTED_VALUE"""),43978.66666666667)</f>
        <v>43978.66667</v>
      </c>
      <c r="B3510" s="2">
        <f>IFERROR(__xludf.DUMMYFUNCTION("""COMPUTED_VALUE"""),529.31)</f>
        <v>529.31</v>
      </c>
    </row>
    <row r="3511">
      <c r="A3511" s="3">
        <f>IFERROR(__xludf.DUMMYFUNCTION("""COMPUTED_VALUE"""),43979.66666666667)</f>
        <v>43979.66667</v>
      </c>
      <c r="B3511" s="2">
        <f>IFERROR(__xludf.DUMMYFUNCTION("""COMPUTED_VALUE"""),522.32)</f>
        <v>522.32</v>
      </c>
    </row>
    <row r="3512">
      <c r="A3512" s="3">
        <f>IFERROR(__xludf.DUMMYFUNCTION("""COMPUTED_VALUE"""),43980.66666666667)</f>
        <v>43980.66667</v>
      </c>
      <c r="B3512" s="2">
        <f>IFERROR(__xludf.DUMMYFUNCTION("""COMPUTED_VALUE"""),527.19)</f>
        <v>527.19</v>
      </c>
    </row>
    <row r="3513">
      <c r="A3513" s="3">
        <f>IFERROR(__xludf.DUMMYFUNCTION("""COMPUTED_VALUE"""),43983.66666666667)</f>
        <v>43983.66667</v>
      </c>
      <c r="B3513" s="2">
        <f>IFERROR(__xludf.DUMMYFUNCTION("""COMPUTED_VALUE"""),532.29)</f>
        <v>532.29</v>
      </c>
    </row>
    <row r="3514">
      <c r="A3514" s="3">
        <f>IFERROR(__xludf.DUMMYFUNCTION("""COMPUTED_VALUE"""),43984.66666666667)</f>
        <v>43984.66667</v>
      </c>
      <c r="B3514" s="2">
        <f>IFERROR(__xludf.DUMMYFUNCTION("""COMPUTED_VALUE"""),534.47)</f>
        <v>534.47</v>
      </c>
    </row>
    <row r="3515">
      <c r="A3515" s="3">
        <f>IFERROR(__xludf.DUMMYFUNCTION("""COMPUTED_VALUE"""),43985.66666666667)</f>
        <v>43985.66667</v>
      </c>
      <c r="B3515" s="2">
        <f>IFERROR(__xludf.DUMMYFUNCTION("""COMPUTED_VALUE"""),546.23)</f>
        <v>546.23</v>
      </c>
    </row>
    <row r="3516">
      <c r="A3516" s="3">
        <f>IFERROR(__xludf.DUMMYFUNCTION("""COMPUTED_VALUE"""),43986.66666666667)</f>
        <v>43986.66667</v>
      </c>
      <c r="B3516" s="2">
        <f>IFERROR(__xludf.DUMMYFUNCTION("""COMPUTED_VALUE"""),542.95)</f>
        <v>542.95</v>
      </c>
    </row>
    <row r="3517">
      <c r="A3517" s="3">
        <f>IFERROR(__xludf.DUMMYFUNCTION("""COMPUTED_VALUE"""),43987.66666666667)</f>
        <v>43987.66667</v>
      </c>
      <c r="B3517" s="2">
        <f>IFERROR(__xludf.DUMMYFUNCTION("""COMPUTED_VALUE"""),554.91)</f>
        <v>554.91</v>
      </c>
    </row>
    <row r="3518">
      <c r="A3518" s="3">
        <f>IFERROR(__xludf.DUMMYFUNCTION("""COMPUTED_VALUE"""),43990.66666666667)</f>
        <v>43990.66667</v>
      </c>
      <c r="B3518" s="2">
        <f>IFERROR(__xludf.DUMMYFUNCTION("""COMPUTED_VALUE"""),563.9)</f>
        <v>563.9</v>
      </c>
    </row>
    <row r="3519">
      <c r="A3519" s="3">
        <f>IFERROR(__xludf.DUMMYFUNCTION("""COMPUTED_VALUE"""),43991.66666666667)</f>
        <v>43991.66667</v>
      </c>
      <c r="B3519" s="2">
        <f>IFERROR(__xludf.DUMMYFUNCTION("""COMPUTED_VALUE"""),557.48)</f>
        <v>557.48</v>
      </c>
    </row>
    <row r="3520">
      <c r="A3520" s="3">
        <f>IFERROR(__xludf.DUMMYFUNCTION("""COMPUTED_VALUE"""),43992.66666666667)</f>
        <v>43992.66667</v>
      </c>
      <c r="B3520" s="2">
        <f>IFERROR(__xludf.DUMMYFUNCTION("""COMPUTED_VALUE"""),550.9)</f>
        <v>550.9</v>
      </c>
    </row>
    <row r="3521">
      <c r="A3521" s="3">
        <f>IFERROR(__xludf.DUMMYFUNCTION("""COMPUTED_VALUE"""),43993.66666666667)</f>
        <v>43993.66667</v>
      </c>
      <c r="B3521" s="2">
        <f>IFERROR(__xludf.DUMMYFUNCTION("""COMPUTED_VALUE"""),513.94)</f>
        <v>513.94</v>
      </c>
    </row>
    <row r="3522">
      <c r="A3522" s="3">
        <f>IFERROR(__xludf.DUMMYFUNCTION("""COMPUTED_VALUE"""),43994.66666666667)</f>
        <v>43994.66667</v>
      </c>
      <c r="B3522" s="2">
        <f>IFERROR(__xludf.DUMMYFUNCTION("""COMPUTED_VALUE"""),524.37)</f>
        <v>524.37</v>
      </c>
    </row>
    <row r="3523">
      <c r="A3523" s="3">
        <f>IFERROR(__xludf.DUMMYFUNCTION("""COMPUTED_VALUE"""),43997.66666666667)</f>
        <v>43997.66667</v>
      </c>
      <c r="B3523" s="2">
        <f>IFERROR(__xludf.DUMMYFUNCTION("""COMPUTED_VALUE"""),529.08)</f>
        <v>529.08</v>
      </c>
    </row>
    <row r="3524">
      <c r="A3524" s="3">
        <f>IFERROR(__xludf.DUMMYFUNCTION("""COMPUTED_VALUE"""),43998.66666666667)</f>
        <v>43998.66667</v>
      </c>
      <c r="B3524" s="2">
        <f>IFERROR(__xludf.DUMMYFUNCTION("""COMPUTED_VALUE"""),542.49)</f>
        <v>542.49</v>
      </c>
    </row>
    <row r="3525">
      <c r="A3525" s="3">
        <f>IFERROR(__xludf.DUMMYFUNCTION("""COMPUTED_VALUE"""),43999.66666666667)</f>
        <v>43999.66667</v>
      </c>
      <c r="B3525" s="2">
        <f>IFERROR(__xludf.DUMMYFUNCTION("""COMPUTED_VALUE"""),532.09)</f>
        <v>532.09</v>
      </c>
    </row>
    <row r="3526">
      <c r="A3526" s="3">
        <f>IFERROR(__xludf.DUMMYFUNCTION("""COMPUTED_VALUE"""),44000.66666666667)</f>
        <v>44000.66667</v>
      </c>
      <c r="B3526" s="2">
        <f>IFERROR(__xludf.DUMMYFUNCTION("""COMPUTED_VALUE"""),533.31)</f>
        <v>533.31</v>
      </c>
    </row>
    <row r="3527">
      <c r="A3527" s="3">
        <f>IFERROR(__xludf.DUMMYFUNCTION("""COMPUTED_VALUE"""),44001.66666666667)</f>
        <v>44001.66667</v>
      </c>
      <c r="B3527" s="2">
        <f>IFERROR(__xludf.DUMMYFUNCTION("""COMPUTED_VALUE"""),530.73)</f>
        <v>530.73</v>
      </c>
    </row>
    <row r="3528">
      <c r="A3528" s="3">
        <f>IFERROR(__xludf.DUMMYFUNCTION("""COMPUTED_VALUE"""),44004.66666666667)</f>
        <v>44004.66667</v>
      </c>
      <c r="B3528" s="2">
        <f>IFERROR(__xludf.DUMMYFUNCTION("""COMPUTED_VALUE"""),531.59)</f>
        <v>531.59</v>
      </c>
    </row>
    <row r="3529">
      <c r="A3529" s="3">
        <f>IFERROR(__xludf.DUMMYFUNCTION("""COMPUTED_VALUE"""),44005.66666666667)</f>
        <v>44005.66667</v>
      </c>
      <c r="B3529" s="2">
        <f>IFERROR(__xludf.DUMMYFUNCTION("""COMPUTED_VALUE"""),528.74)</f>
        <v>528.74</v>
      </c>
    </row>
    <row r="3530">
      <c r="A3530" s="3">
        <f>IFERROR(__xludf.DUMMYFUNCTION("""COMPUTED_VALUE"""),44006.66666666667)</f>
        <v>44006.66667</v>
      </c>
      <c r="B3530" s="2">
        <f>IFERROR(__xludf.DUMMYFUNCTION("""COMPUTED_VALUE"""),515.66)</f>
        <v>515.66</v>
      </c>
    </row>
    <row r="3531">
      <c r="A3531" s="3">
        <f>IFERROR(__xludf.DUMMYFUNCTION("""COMPUTED_VALUE"""),44007.66666666667)</f>
        <v>44007.66667</v>
      </c>
      <c r="B3531" s="2">
        <f>IFERROR(__xludf.DUMMYFUNCTION("""COMPUTED_VALUE"""),522.5)</f>
        <v>522.5</v>
      </c>
    </row>
    <row r="3532">
      <c r="A3532" s="3">
        <f>IFERROR(__xludf.DUMMYFUNCTION("""COMPUTED_VALUE"""),44008.66666666667)</f>
        <v>44008.66667</v>
      </c>
      <c r="B3532" s="2">
        <f>IFERROR(__xludf.DUMMYFUNCTION("""COMPUTED_VALUE"""),511.97)</f>
        <v>511.97</v>
      </c>
    </row>
    <row r="3533">
      <c r="A3533" s="3">
        <f>IFERROR(__xludf.DUMMYFUNCTION("""COMPUTED_VALUE"""),44011.66666666667)</f>
        <v>44011.66667</v>
      </c>
      <c r="B3533" s="2">
        <f>IFERROR(__xludf.DUMMYFUNCTION("""COMPUTED_VALUE"""),524.0)</f>
        <v>524</v>
      </c>
    </row>
    <row r="3534">
      <c r="A3534" s="3">
        <f>IFERROR(__xludf.DUMMYFUNCTION("""COMPUTED_VALUE"""),44012.66666666667)</f>
        <v>44012.66667</v>
      </c>
      <c r="B3534" s="2">
        <f>IFERROR(__xludf.DUMMYFUNCTION("""COMPUTED_VALUE"""),529.81)</f>
        <v>529.81</v>
      </c>
    </row>
    <row r="3535">
      <c r="A3535" s="3">
        <f>IFERROR(__xludf.DUMMYFUNCTION("""COMPUTED_VALUE"""),44013.66666666667)</f>
        <v>44013.66667</v>
      </c>
      <c r="B3535" s="2">
        <f>IFERROR(__xludf.DUMMYFUNCTION("""COMPUTED_VALUE"""),527.77)</f>
        <v>527.77</v>
      </c>
    </row>
    <row r="3536">
      <c r="A3536" s="3">
        <f>IFERROR(__xludf.DUMMYFUNCTION("""COMPUTED_VALUE"""),44014.66666666667)</f>
        <v>44014.66667</v>
      </c>
      <c r="B3536" s="2">
        <f>IFERROR(__xludf.DUMMYFUNCTION("""COMPUTED_VALUE"""),528.0)</f>
        <v>528</v>
      </c>
    </row>
    <row r="3537">
      <c r="A3537" s="3">
        <f>IFERROR(__xludf.DUMMYFUNCTION("""COMPUTED_VALUE"""),44018.66666666667)</f>
        <v>44018.66667</v>
      </c>
      <c r="B3537" s="2">
        <f>IFERROR(__xludf.DUMMYFUNCTION("""COMPUTED_VALUE"""),538.32)</f>
        <v>538.32</v>
      </c>
    </row>
    <row r="3538">
      <c r="A3538" s="3">
        <f>IFERROR(__xludf.DUMMYFUNCTION("""COMPUTED_VALUE"""),44019.66666666667)</f>
        <v>44019.66667</v>
      </c>
      <c r="B3538" s="2">
        <f>IFERROR(__xludf.DUMMYFUNCTION("""COMPUTED_VALUE"""),526.71)</f>
        <v>526.71</v>
      </c>
    </row>
    <row r="3539">
      <c r="A3539" s="3">
        <f>IFERROR(__xludf.DUMMYFUNCTION("""COMPUTED_VALUE"""),44020.66666666667)</f>
        <v>44020.66667</v>
      </c>
      <c r="B3539" s="2">
        <f>IFERROR(__xludf.DUMMYFUNCTION("""COMPUTED_VALUE"""),532.17)</f>
        <v>532.17</v>
      </c>
    </row>
    <row r="3540">
      <c r="A3540" s="3">
        <f>IFERROR(__xludf.DUMMYFUNCTION("""COMPUTED_VALUE"""),44021.66666666667)</f>
        <v>44021.66667</v>
      </c>
      <c r="B3540" s="2">
        <f>IFERROR(__xludf.DUMMYFUNCTION("""COMPUTED_VALUE"""),532.04)</f>
        <v>532.04</v>
      </c>
    </row>
    <row r="3541">
      <c r="A3541" s="3">
        <f>IFERROR(__xludf.DUMMYFUNCTION("""COMPUTED_VALUE"""),44022.66666666667)</f>
        <v>44022.66667</v>
      </c>
      <c r="B3541" s="2">
        <f>IFERROR(__xludf.DUMMYFUNCTION("""COMPUTED_VALUE"""),530.99)</f>
        <v>530.99</v>
      </c>
    </row>
    <row r="3542">
      <c r="A3542" s="3">
        <f>IFERROR(__xludf.DUMMYFUNCTION("""COMPUTED_VALUE"""),44025.66666666667)</f>
        <v>44025.66667</v>
      </c>
      <c r="B3542" s="2">
        <f>IFERROR(__xludf.DUMMYFUNCTION("""COMPUTED_VALUE"""),523.96)</f>
        <v>523.96</v>
      </c>
    </row>
    <row r="3543">
      <c r="A3543" s="3">
        <f>IFERROR(__xludf.DUMMYFUNCTION("""COMPUTED_VALUE"""),44026.66666666667)</f>
        <v>44026.66667</v>
      </c>
      <c r="B3543" s="2">
        <f>IFERROR(__xludf.DUMMYFUNCTION("""COMPUTED_VALUE"""),530.2)</f>
        <v>530.2</v>
      </c>
    </row>
    <row r="3544">
      <c r="A3544" s="3">
        <f>IFERROR(__xludf.DUMMYFUNCTION("""COMPUTED_VALUE"""),44027.66666666667)</f>
        <v>44027.66667</v>
      </c>
      <c r="B3544" s="2">
        <f>IFERROR(__xludf.DUMMYFUNCTION("""COMPUTED_VALUE"""),536.87)</f>
        <v>536.87</v>
      </c>
    </row>
    <row r="3545">
      <c r="A3545" s="3">
        <f>IFERROR(__xludf.DUMMYFUNCTION("""COMPUTED_VALUE"""),44028.66666666667)</f>
        <v>44028.66667</v>
      </c>
      <c r="B3545" s="2">
        <f>IFERROR(__xludf.DUMMYFUNCTION("""COMPUTED_VALUE"""),536.69)</f>
        <v>536.69</v>
      </c>
    </row>
    <row r="3546">
      <c r="A3546" s="3">
        <f>IFERROR(__xludf.DUMMYFUNCTION("""COMPUTED_VALUE"""),44029.66666666667)</f>
        <v>44029.66667</v>
      </c>
      <c r="B3546" s="2">
        <f>IFERROR(__xludf.DUMMYFUNCTION("""COMPUTED_VALUE"""),545.64)</f>
        <v>545.64</v>
      </c>
    </row>
    <row r="3547">
      <c r="A3547" s="3">
        <f>IFERROR(__xludf.DUMMYFUNCTION("""COMPUTED_VALUE"""),44032.66666666667)</f>
        <v>44032.66667</v>
      </c>
      <c r="B3547" s="2">
        <f>IFERROR(__xludf.DUMMYFUNCTION("""COMPUTED_VALUE"""),550.78)</f>
        <v>550.78</v>
      </c>
    </row>
    <row r="3548">
      <c r="A3548" s="3">
        <f>IFERROR(__xludf.DUMMYFUNCTION("""COMPUTED_VALUE"""),44033.66666666667)</f>
        <v>44033.66667</v>
      </c>
      <c r="B3548" s="2">
        <f>IFERROR(__xludf.DUMMYFUNCTION("""COMPUTED_VALUE"""),557.76)</f>
        <v>557.76</v>
      </c>
    </row>
    <row r="3549">
      <c r="A3549" s="3">
        <f>IFERROR(__xludf.DUMMYFUNCTION("""COMPUTED_VALUE"""),44034.66666666667)</f>
        <v>44034.66667</v>
      </c>
      <c r="B3549" s="2">
        <f>IFERROR(__xludf.DUMMYFUNCTION("""COMPUTED_VALUE"""),558.76)</f>
        <v>558.76</v>
      </c>
    </row>
    <row r="3550">
      <c r="A3550" s="3">
        <f>IFERROR(__xludf.DUMMYFUNCTION("""COMPUTED_VALUE"""),44035.66666666667)</f>
        <v>44035.66667</v>
      </c>
      <c r="B3550" s="2">
        <f>IFERROR(__xludf.DUMMYFUNCTION("""COMPUTED_VALUE"""),563.16)</f>
        <v>563.16</v>
      </c>
    </row>
    <row r="3551">
      <c r="A3551" s="3">
        <f>IFERROR(__xludf.DUMMYFUNCTION("""COMPUTED_VALUE"""),44036.66666666667)</f>
        <v>44036.66667</v>
      </c>
      <c r="B3551" s="2">
        <f>IFERROR(__xludf.DUMMYFUNCTION("""COMPUTED_VALUE"""),556.41)</f>
        <v>556.41</v>
      </c>
    </row>
    <row r="3552">
      <c r="A3552" s="3">
        <f>IFERROR(__xludf.DUMMYFUNCTION("""COMPUTED_VALUE"""),44039.66666666667)</f>
        <v>44039.66667</v>
      </c>
      <c r="B3552" s="2">
        <f>IFERROR(__xludf.DUMMYFUNCTION("""COMPUTED_VALUE"""),564.0)</f>
        <v>564</v>
      </c>
    </row>
    <row r="3553">
      <c r="A3553" s="3">
        <f>IFERROR(__xludf.DUMMYFUNCTION("""COMPUTED_VALUE"""),44040.66666666667)</f>
        <v>44040.66667</v>
      </c>
      <c r="B3553" s="2">
        <f>IFERROR(__xludf.DUMMYFUNCTION("""COMPUTED_VALUE"""),559.53)</f>
        <v>559.53</v>
      </c>
    </row>
    <row r="3554">
      <c r="A3554" s="3">
        <f>IFERROR(__xludf.DUMMYFUNCTION("""COMPUTED_VALUE"""),44041.66666666667)</f>
        <v>44041.66667</v>
      </c>
      <c r="B3554" s="2">
        <f>IFERROR(__xludf.DUMMYFUNCTION("""COMPUTED_VALUE"""),574.82)</f>
        <v>574.82</v>
      </c>
    </row>
    <row r="3555">
      <c r="A3555" s="3">
        <f>IFERROR(__xludf.DUMMYFUNCTION("""COMPUTED_VALUE"""),44042.66666666667)</f>
        <v>44042.66667</v>
      </c>
      <c r="B3555" s="2">
        <f>IFERROR(__xludf.DUMMYFUNCTION("""COMPUTED_VALUE"""),572.02)</f>
        <v>572.02</v>
      </c>
    </row>
    <row r="3556">
      <c r="A3556" s="3">
        <f>IFERROR(__xludf.DUMMYFUNCTION("""COMPUTED_VALUE"""),44043.66666666667)</f>
        <v>44043.66667</v>
      </c>
      <c r="B3556" s="2">
        <f>IFERROR(__xludf.DUMMYFUNCTION("""COMPUTED_VALUE"""),574.75)</f>
        <v>574.75</v>
      </c>
    </row>
    <row r="3557">
      <c r="A3557" s="3">
        <f>IFERROR(__xludf.DUMMYFUNCTION("""COMPUTED_VALUE"""),44046.66666666667)</f>
        <v>44046.66667</v>
      </c>
      <c r="B3557" s="2">
        <f>IFERROR(__xludf.DUMMYFUNCTION("""COMPUTED_VALUE"""),583.21)</f>
        <v>583.21</v>
      </c>
    </row>
    <row r="3558">
      <c r="A3558" s="3">
        <f>IFERROR(__xludf.DUMMYFUNCTION("""COMPUTED_VALUE"""),44047.66666666667)</f>
        <v>44047.66667</v>
      </c>
      <c r="B3558" s="2">
        <f>IFERROR(__xludf.DUMMYFUNCTION("""COMPUTED_VALUE"""),586.89)</f>
        <v>586.89</v>
      </c>
    </row>
    <row r="3559">
      <c r="A3559" s="3">
        <f>IFERROR(__xludf.DUMMYFUNCTION("""COMPUTED_VALUE"""),44048.66666666667)</f>
        <v>44048.66667</v>
      </c>
      <c r="B3559" s="2">
        <f>IFERROR(__xludf.DUMMYFUNCTION("""COMPUTED_VALUE"""),584.31)</f>
        <v>584.31</v>
      </c>
    </row>
    <row r="3560">
      <c r="A3560" s="3">
        <f>IFERROR(__xludf.DUMMYFUNCTION("""COMPUTED_VALUE"""),44049.66666666667)</f>
        <v>44049.66667</v>
      </c>
      <c r="B3560" s="2">
        <f>IFERROR(__xludf.DUMMYFUNCTION("""COMPUTED_VALUE"""),586.12)</f>
        <v>586.12</v>
      </c>
    </row>
    <row r="3561">
      <c r="A3561" s="3">
        <f>IFERROR(__xludf.DUMMYFUNCTION("""COMPUTED_VALUE"""),44050.66666666667)</f>
        <v>44050.66667</v>
      </c>
      <c r="B3561" s="2">
        <f>IFERROR(__xludf.DUMMYFUNCTION("""COMPUTED_VALUE"""),589.58)</f>
        <v>589.58</v>
      </c>
    </row>
    <row r="3562">
      <c r="A3562" s="3">
        <f>IFERROR(__xludf.DUMMYFUNCTION("""COMPUTED_VALUE"""),44053.66666666667)</f>
        <v>44053.66667</v>
      </c>
      <c r="B3562" s="2">
        <f>IFERROR(__xludf.DUMMYFUNCTION("""COMPUTED_VALUE"""),588.12)</f>
        <v>588.12</v>
      </c>
    </row>
    <row r="3563">
      <c r="A3563" s="3">
        <f>IFERROR(__xludf.DUMMYFUNCTION("""COMPUTED_VALUE"""),44054.66666666667)</f>
        <v>44054.66667</v>
      </c>
      <c r="B3563" s="2">
        <f>IFERROR(__xludf.DUMMYFUNCTION("""COMPUTED_VALUE"""),583.47)</f>
        <v>583.47</v>
      </c>
    </row>
    <row r="3564">
      <c r="A3564" s="3">
        <f>IFERROR(__xludf.DUMMYFUNCTION("""COMPUTED_VALUE"""),44055.66666666667)</f>
        <v>44055.66667</v>
      </c>
      <c r="B3564" s="2">
        <f>IFERROR(__xludf.DUMMYFUNCTION("""COMPUTED_VALUE"""),584.78)</f>
        <v>584.78</v>
      </c>
    </row>
    <row r="3565">
      <c r="A3565" s="3">
        <f>IFERROR(__xludf.DUMMYFUNCTION("""COMPUTED_VALUE"""),44056.66666666667)</f>
        <v>44056.66667</v>
      </c>
      <c r="B3565" s="2">
        <f>IFERROR(__xludf.DUMMYFUNCTION("""COMPUTED_VALUE"""),583.46)</f>
        <v>583.46</v>
      </c>
    </row>
    <row r="3566">
      <c r="A3566" s="3">
        <f>IFERROR(__xludf.DUMMYFUNCTION("""COMPUTED_VALUE"""),44057.66666666667)</f>
        <v>44057.66667</v>
      </c>
      <c r="B3566" s="2">
        <f>IFERROR(__xludf.DUMMYFUNCTION("""COMPUTED_VALUE"""),582.21)</f>
        <v>582.21</v>
      </c>
    </row>
    <row r="3567">
      <c r="A3567" s="3">
        <f>IFERROR(__xludf.DUMMYFUNCTION("""COMPUTED_VALUE"""),44060.66666666667)</f>
        <v>44060.66667</v>
      </c>
      <c r="B3567" s="2">
        <f>IFERROR(__xludf.DUMMYFUNCTION("""COMPUTED_VALUE"""),576.77)</f>
        <v>576.77</v>
      </c>
    </row>
    <row r="3568">
      <c r="A3568" s="3">
        <f>IFERROR(__xludf.DUMMYFUNCTION("""COMPUTED_VALUE"""),44061.66666666667)</f>
        <v>44061.66667</v>
      </c>
      <c r="B3568" s="2">
        <f>IFERROR(__xludf.DUMMYFUNCTION("""COMPUTED_VALUE"""),574.3)</f>
        <v>574.3</v>
      </c>
    </row>
    <row r="3569">
      <c r="A3569" s="3">
        <f>IFERROR(__xludf.DUMMYFUNCTION("""COMPUTED_VALUE"""),44062.66666666667)</f>
        <v>44062.66667</v>
      </c>
      <c r="B3569" s="2">
        <f>IFERROR(__xludf.DUMMYFUNCTION("""COMPUTED_VALUE"""),575.66)</f>
        <v>575.66</v>
      </c>
    </row>
    <row r="3570">
      <c r="A3570" s="3">
        <f>IFERROR(__xludf.DUMMYFUNCTION("""COMPUTED_VALUE"""),44063.66666666667)</f>
        <v>44063.66667</v>
      </c>
      <c r="B3570" s="2">
        <f>IFERROR(__xludf.DUMMYFUNCTION("""COMPUTED_VALUE"""),571.52)</f>
        <v>571.52</v>
      </c>
    </row>
    <row r="3571">
      <c r="A3571" s="3">
        <f>IFERROR(__xludf.DUMMYFUNCTION("""COMPUTED_VALUE"""),44064.66666666667)</f>
        <v>44064.66667</v>
      </c>
      <c r="B3571" s="2">
        <f>IFERROR(__xludf.DUMMYFUNCTION("""COMPUTED_VALUE"""),565.65)</f>
        <v>565.65</v>
      </c>
    </row>
    <row r="3572">
      <c r="A3572" s="3">
        <f>IFERROR(__xludf.DUMMYFUNCTION("""COMPUTED_VALUE"""),44067.66666666667)</f>
        <v>44067.66667</v>
      </c>
      <c r="B3572" s="2">
        <f>IFERROR(__xludf.DUMMYFUNCTION("""COMPUTED_VALUE"""),568.64)</f>
        <v>568.64</v>
      </c>
    </row>
    <row r="3573">
      <c r="A3573" s="3">
        <f>IFERROR(__xludf.DUMMYFUNCTION("""COMPUTED_VALUE"""),44068.66666666667)</f>
        <v>44068.66667</v>
      </c>
      <c r="B3573" s="2">
        <f>IFERROR(__xludf.DUMMYFUNCTION("""COMPUTED_VALUE"""),568.1)</f>
        <v>568.1</v>
      </c>
    </row>
    <row r="3574">
      <c r="A3574" s="3">
        <f>IFERROR(__xludf.DUMMYFUNCTION("""COMPUTED_VALUE"""),44069.66666666667)</f>
        <v>44069.66667</v>
      </c>
      <c r="B3574" s="2">
        <f>IFERROR(__xludf.DUMMYFUNCTION("""COMPUTED_VALUE"""),567.83)</f>
        <v>567.83</v>
      </c>
    </row>
    <row r="3575">
      <c r="A3575" s="3">
        <f>IFERROR(__xludf.DUMMYFUNCTION("""COMPUTED_VALUE"""),44070.66666666667)</f>
        <v>44070.66667</v>
      </c>
      <c r="B3575" s="2">
        <f>IFERROR(__xludf.DUMMYFUNCTION("""COMPUTED_VALUE"""),563.54)</f>
        <v>563.54</v>
      </c>
    </row>
    <row r="3576">
      <c r="A3576" s="3">
        <f>IFERROR(__xludf.DUMMYFUNCTION("""COMPUTED_VALUE"""),44071.66666666667)</f>
        <v>44071.66667</v>
      </c>
      <c r="B3576" s="2">
        <f>IFERROR(__xludf.DUMMYFUNCTION("""COMPUTED_VALUE"""),564.24)</f>
        <v>564.24</v>
      </c>
    </row>
    <row r="3577">
      <c r="A3577" s="3">
        <f>IFERROR(__xludf.DUMMYFUNCTION("""COMPUTED_VALUE"""),44074.66666666667)</f>
        <v>44074.66667</v>
      </c>
      <c r="B3577" s="2">
        <f>IFERROR(__xludf.DUMMYFUNCTION("""COMPUTED_VALUE"""),563.02)</f>
        <v>563.02</v>
      </c>
    </row>
    <row r="3578">
      <c r="A3578" s="3">
        <f>IFERROR(__xludf.DUMMYFUNCTION("""COMPUTED_VALUE"""),44075.66666666667)</f>
        <v>44075.66667</v>
      </c>
      <c r="B3578" s="2">
        <f>IFERROR(__xludf.DUMMYFUNCTION("""COMPUTED_VALUE"""),566.09)</f>
        <v>566.09</v>
      </c>
    </row>
    <row r="3579">
      <c r="A3579" s="3">
        <f>IFERROR(__xludf.DUMMYFUNCTION("""COMPUTED_VALUE"""),44076.66666666667)</f>
        <v>44076.66667</v>
      </c>
      <c r="B3579" s="2">
        <f>IFERROR(__xludf.DUMMYFUNCTION("""COMPUTED_VALUE"""),573.81)</f>
        <v>573.81</v>
      </c>
    </row>
    <row r="3580">
      <c r="A3580" s="3">
        <f>IFERROR(__xludf.DUMMYFUNCTION("""COMPUTED_VALUE"""),44077.66666666667)</f>
        <v>44077.66667</v>
      </c>
      <c r="B3580" s="2">
        <f>IFERROR(__xludf.DUMMYFUNCTION("""COMPUTED_VALUE"""),544.63)</f>
        <v>544.63</v>
      </c>
    </row>
    <row r="3581">
      <c r="A3581" s="3">
        <f>IFERROR(__xludf.DUMMYFUNCTION("""COMPUTED_VALUE"""),44078.66666666667)</f>
        <v>44078.66667</v>
      </c>
      <c r="B3581" s="2">
        <f>IFERROR(__xludf.DUMMYFUNCTION("""COMPUTED_VALUE"""),537.32)</f>
        <v>537.32</v>
      </c>
    </row>
    <row r="3582">
      <c r="A3582" s="3">
        <f>IFERROR(__xludf.DUMMYFUNCTION("""COMPUTED_VALUE"""),44082.66666666667)</f>
        <v>44082.66667</v>
      </c>
      <c r="B3582" s="2">
        <f>IFERROR(__xludf.DUMMYFUNCTION("""COMPUTED_VALUE"""),526.32)</f>
        <v>526.32</v>
      </c>
    </row>
    <row r="3583">
      <c r="A3583" s="3">
        <f>IFERROR(__xludf.DUMMYFUNCTION("""COMPUTED_VALUE"""),44083.66666666667)</f>
        <v>44083.66667</v>
      </c>
      <c r="B3583" s="2">
        <f>IFERROR(__xludf.DUMMYFUNCTION("""COMPUTED_VALUE"""),532.19)</f>
        <v>532.19</v>
      </c>
    </row>
    <row r="3584">
      <c r="A3584" s="3">
        <f>IFERROR(__xludf.DUMMYFUNCTION("""COMPUTED_VALUE"""),44084.66666666667)</f>
        <v>44084.66667</v>
      </c>
      <c r="B3584" s="2">
        <f>IFERROR(__xludf.DUMMYFUNCTION("""COMPUTED_VALUE"""),521.49)</f>
        <v>521.49</v>
      </c>
    </row>
    <row r="3585">
      <c r="A3585" s="3">
        <f>IFERROR(__xludf.DUMMYFUNCTION("""COMPUTED_VALUE"""),44085.66666666667)</f>
        <v>44085.66667</v>
      </c>
      <c r="B3585" s="2">
        <f>IFERROR(__xludf.DUMMYFUNCTION("""COMPUTED_VALUE"""),521.95)</f>
        <v>521.95</v>
      </c>
    </row>
    <row r="3586">
      <c r="A3586" s="3">
        <f>IFERROR(__xludf.DUMMYFUNCTION("""COMPUTED_VALUE"""),44088.66666666667)</f>
        <v>44088.66667</v>
      </c>
      <c r="B3586" s="2">
        <f>IFERROR(__xludf.DUMMYFUNCTION("""COMPUTED_VALUE"""),524.91)</f>
        <v>524.91</v>
      </c>
    </row>
    <row r="3587">
      <c r="A3587" s="3">
        <f>IFERROR(__xludf.DUMMYFUNCTION("""COMPUTED_VALUE"""),44089.66666666667)</f>
        <v>44089.66667</v>
      </c>
      <c r="B3587" s="2">
        <f>IFERROR(__xludf.DUMMYFUNCTION("""COMPUTED_VALUE"""),526.73)</f>
        <v>526.73</v>
      </c>
    </row>
    <row r="3588">
      <c r="A3588" s="3">
        <f>IFERROR(__xludf.DUMMYFUNCTION("""COMPUTED_VALUE"""),44090.66666666667)</f>
        <v>44090.66667</v>
      </c>
      <c r="B3588" s="2">
        <f>IFERROR(__xludf.DUMMYFUNCTION("""COMPUTED_VALUE"""),528.01)</f>
        <v>528.01</v>
      </c>
    </row>
    <row r="3589">
      <c r="A3589" s="3">
        <f>IFERROR(__xludf.DUMMYFUNCTION("""COMPUTED_VALUE"""),44091.66666666667)</f>
        <v>44091.66667</v>
      </c>
      <c r="B3589" s="2">
        <f>IFERROR(__xludf.DUMMYFUNCTION("""COMPUTED_VALUE"""),523.76)</f>
        <v>523.76</v>
      </c>
    </row>
    <row r="3590">
      <c r="A3590" s="3">
        <f>IFERROR(__xludf.DUMMYFUNCTION("""COMPUTED_VALUE"""),44092.66666666667)</f>
        <v>44092.66667</v>
      </c>
      <c r="B3590" s="2">
        <f>IFERROR(__xludf.DUMMYFUNCTION("""COMPUTED_VALUE"""),522.91)</f>
        <v>522.91</v>
      </c>
    </row>
    <row r="3591">
      <c r="A3591" s="3"/>
    </row>
    <row r="3592">
      <c r="A3592" s="3"/>
    </row>
    <row r="3593">
      <c r="A3593" s="3"/>
    </row>
    <row r="3594">
      <c r="A3594" s="3"/>
    </row>
    <row r="3595">
      <c r="A3595" s="3"/>
    </row>
    <row r="3596">
      <c r="A3596" s="3"/>
    </row>
    <row r="3597">
      <c r="A3597" s="3"/>
    </row>
    <row r="3598">
      <c r="A3598" s="3"/>
    </row>
    <row r="3599">
      <c r="A3599" s="3"/>
    </row>
    <row r="3600">
      <c r="A3600" s="3"/>
    </row>
    <row r="3601">
      <c r="A3601" s="3"/>
    </row>
    <row r="3602">
      <c r="A3602" s="3"/>
    </row>
    <row r="3603">
      <c r="A3603" s="3"/>
    </row>
    <row r="3604">
      <c r="A3604" s="3"/>
    </row>
    <row r="3605">
      <c r="A3605" s="3"/>
    </row>
    <row r="3606">
      <c r="A3606" s="3"/>
    </row>
    <row r="3607">
      <c r="A3607" s="3"/>
    </row>
    <row r="3608">
      <c r="A3608" s="3"/>
    </row>
    <row r="3609">
      <c r="A3609" s="3"/>
    </row>
    <row r="3610">
      <c r="A3610" s="3"/>
    </row>
    <row r="3611">
      <c r="A3611" s="3"/>
    </row>
    <row r="3612">
      <c r="A3612" s="3"/>
    </row>
    <row r="3613">
      <c r="A3613" s="3"/>
    </row>
    <row r="3614">
      <c r="A3614" s="3"/>
    </row>
    <row r="3615">
      <c r="A3615" s="3"/>
    </row>
    <row r="3616">
      <c r="A3616" s="3"/>
    </row>
    <row r="3617">
      <c r="A3617" s="3"/>
    </row>
    <row r="3618">
      <c r="A3618" s="3"/>
    </row>
    <row r="3619">
      <c r="A3619" s="3"/>
    </row>
    <row r="3620">
      <c r="A3620" s="3"/>
    </row>
    <row r="3621">
      <c r="A3621" s="3"/>
    </row>
    <row r="3622">
      <c r="A3622" s="3"/>
    </row>
    <row r="3623">
      <c r="A3623" s="3"/>
    </row>
    <row r="3624">
      <c r="A3624" s="3"/>
    </row>
    <row r="3625">
      <c r="A3625" s="3"/>
    </row>
    <row r="3626">
      <c r="A3626" s="3"/>
    </row>
    <row r="3627">
      <c r="A3627" s="3"/>
    </row>
    <row r="3628">
      <c r="A3628" s="3"/>
    </row>
    <row r="3629">
      <c r="A3629" s="3"/>
    </row>
    <row r="3630">
      <c r="A3630" s="3"/>
    </row>
    <row r="3631">
      <c r="A3631" s="3"/>
    </row>
    <row r="3632">
      <c r="A3632" s="3"/>
    </row>
    <row r="3633">
      <c r="A3633" s="3"/>
    </row>
    <row r="3634">
      <c r="A3634" s="3"/>
    </row>
    <row r="3635">
      <c r="A3635" s="3"/>
    </row>
    <row r="3636">
      <c r="A3636" s="3"/>
    </row>
    <row r="3637">
      <c r="A3637" s="3"/>
    </row>
    <row r="3638">
      <c r="A3638" s="3"/>
    </row>
    <row r="3639">
      <c r="A3639" s="3"/>
    </row>
    <row r="3640">
      <c r="A3640" s="3"/>
    </row>
    <row r="3641">
      <c r="A3641" s="3"/>
    </row>
    <row r="3642">
      <c r="A3642" s="3"/>
    </row>
    <row r="3643">
      <c r="A3643" s="3"/>
    </row>
    <row r="3644">
      <c r="A3644" s="3"/>
    </row>
    <row r="3645">
      <c r="A3645" s="3"/>
    </row>
    <row r="3646">
      <c r="A3646" s="3"/>
    </row>
    <row r="3647">
      <c r="A3647" s="3"/>
    </row>
    <row r="3648">
      <c r="A3648" s="3"/>
    </row>
    <row r="3649">
      <c r="A3649" s="3"/>
    </row>
    <row r="3650">
      <c r="A3650" s="3"/>
    </row>
    <row r="3651">
      <c r="A3651" s="3"/>
    </row>
    <row r="3652">
      <c r="A3652" s="3"/>
    </row>
    <row r="3653">
      <c r="A3653" s="3"/>
    </row>
    <row r="3654">
      <c r="A3654" s="3"/>
    </row>
    <row r="3655">
      <c r="A3655" s="3"/>
    </row>
    <row r="3656">
      <c r="A3656" s="3"/>
    </row>
    <row r="3657">
      <c r="A3657" s="3"/>
    </row>
    <row r="3658">
      <c r="A3658" s="3"/>
    </row>
    <row r="3659">
      <c r="A3659" s="3"/>
    </row>
    <row r="3660">
      <c r="A3660" s="3"/>
    </row>
    <row r="3661">
      <c r="A3661" s="3"/>
    </row>
    <row r="3662">
      <c r="A3662" s="3"/>
    </row>
    <row r="3663">
      <c r="A3663" s="3"/>
    </row>
    <row r="3664">
      <c r="A3664" s="3"/>
    </row>
    <row r="3665">
      <c r="A3665" s="3"/>
    </row>
    <row r="3666">
      <c r="A3666" s="3"/>
    </row>
    <row r="3667">
      <c r="A3667" s="3"/>
    </row>
    <row r="3668">
      <c r="A3668" s="3"/>
    </row>
    <row r="3669">
      <c r="A3669" s="3"/>
    </row>
    <row r="3670">
      <c r="A3670" s="3"/>
    </row>
    <row r="3671">
      <c r="A3671" s="3"/>
    </row>
    <row r="3672">
      <c r="A3672" s="3"/>
    </row>
    <row r="3673">
      <c r="A3673" s="3"/>
    </row>
    <row r="3674">
      <c r="A3674" s="3"/>
    </row>
    <row r="3675">
      <c r="A3675" s="3"/>
    </row>
    <row r="3676">
      <c r="A3676" s="3"/>
    </row>
    <row r="3677">
      <c r="A3677" s="3"/>
    </row>
    <row r="3678">
      <c r="A3678" s="3"/>
    </row>
    <row r="3679">
      <c r="A3679" s="3"/>
    </row>
    <row r="3680">
      <c r="A3680" s="3"/>
    </row>
    <row r="3681">
      <c r="A3681" s="3"/>
    </row>
    <row r="3682">
      <c r="A3682" s="3"/>
    </row>
    <row r="3683">
      <c r="A3683" s="3"/>
    </row>
    <row r="3684">
      <c r="A3684" s="3"/>
    </row>
    <row r="3685">
      <c r="A3685" s="3"/>
    </row>
    <row r="3686">
      <c r="A3686" s="3"/>
    </row>
    <row r="3687">
      <c r="A3687" s="3"/>
    </row>
    <row r="3688">
      <c r="A3688" s="3"/>
    </row>
    <row r="3689">
      <c r="A3689" s="3"/>
    </row>
    <row r="3690">
      <c r="A3690" s="3"/>
    </row>
    <row r="3691">
      <c r="A3691" s="3"/>
    </row>
    <row r="3692">
      <c r="A3692" s="3"/>
    </row>
    <row r="3693">
      <c r="A3693" s="3"/>
    </row>
    <row r="3694">
      <c r="A3694" s="3"/>
    </row>
    <row r="3695">
      <c r="A3695" s="3"/>
    </row>
    <row r="3696">
      <c r="A3696" s="3"/>
    </row>
    <row r="3697">
      <c r="A3697" s="3"/>
    </row>
    <row r="3698">
      <c r="A3698" s="3"/>
    </row>
    <row r="3699">
      <c r="A3699" s="3"/>
    </row>
    <row r="3700">
      <c r="A3700" s="3"/>
    </row>
    <row r="3701">
      <c r="A3701" s="3"/>
    </row>
    <row r="3702">
      <c r="A3702" s="3"/>
    </row>
    <row r="3703">
      <c r="A3703" s="3"/>
    </row>
    <row r="3704">
      <c r="A3704" s="3"/>
    </row>
    <row r="3705">
      <c r="A3705" s="3"/>
    </row>
    <row r="3706">
      <c r="A3706" s="3"/>
    </row>
    <row r="3707">
      <c r="A3707" s="3"/>
    </row>
    <row r="3708">
      <c r="A3708" s="3"/>
    </row>
    <row r="3709">
      <c r="A3709" s="3"/>
    </row>
    <row r="3710">
      <c r="A3710" s="3"/>
    </row>
    <row r="3711">
      <c r="A3711" s="3"/>
    </row>
    <row r="3712">
      <c r="A3712" s="3"/>
    </row>
    <row r="3713">
      <c r="A3713" s="3"/>
    </row>
    <row r="3714">
      <c r="A3714" s="3"/>
    </row>
    <row r="3715">
      <c r="A3715" s="3"/>
    </row>
    <row r="3716">
      <c r="A3716" s="3"/>
    </row>
    <row r="3717">
      <c r="A3717" s="3"/>
    </row>
    <row r="3718">
      <c r="A3718" s="3"/>
    </row>
    <row r="3719">
      <c r="A3719" s="3"/>
    </row>
    <row r="3720">
      <c r="A3720" s="3"/>
    </row>
    <row r="3721">
      <c r="A3721" s="3"/>
    </row>
    <row r="3722">
      <c r="A3722" s="3"/>
    </row>
    <row r="3723">
      <c r="A3723" s="3"/>
    </row>
    <row r="3724">
      <c r="A3724" s="3"/>
    </row>
    <row r="3725">
      <c r="A3725" s="3"/>
    </row>
    <row r="3726">
      <c r="A3726" s="3"/>
    </row>
    <row r="3727">
      <c r="A3727" s="3"/>
    </row>
    <row r="3728">
      <c r="A3728" s="3"/>
    </row>
    <row r="3729">
      <c r="A3729" s="3"/>
    </row>
    <row r="3730">
      <c r="A3730" s="3"/>
    </row>
    <row r="3731">
      <c r="A3731" s="3"/>
    </row>
    <row r="3732">
      <c r="A3732" s="3"/>
    </row>
    <row r="3733">
      <c r="A3733" s="3"/>
    </row>
    <row r="3734">
      <c r="A3734" s="3"/>
    </row>
    <row r="3735">
      <c r="A3735" s="3"/>
    </row>
    <row r="3736">
      <c r="A3736" s="3"/>
    </row>
    <row r="3737">
      <c r="A3737" s="3"/>
    </row>
    <row r="3738">
      <c r="A3738" s="3"/>
    </row>
    <row r="3739">
      <c r="A3739" s="3"/>
    </row>
    <row r="3740">
      <c r="A3740" s="3"/>
    </row>
    <row r="3741">
      <c r="A3741" s="3"/>
    </row>
    <row r="3742">
      <c r="A3742" s="3"/>
    </row>
    <row r="3743">
      <c r="A3743" s="3"/>
    </row>
    <row r="3744">
      <c r="A3744" s="3"/>
    </row>
    <row r="3745">
      <c r="A3745" s="3"/>
    </row>
    <row r="3746">
      <c r="A3746" s="3"/>
    </row>
    <row r="3747">
      <c r="A3747" s="3"/>
    </row>
    <row r="3748">
      <c r="A3748" s="3"/>
    </row>
    <row r="3749">
      <c r="A3749" s="3"/>
    </row>
    <row r="3750">
      <c r="A3750" s="3"/>
    </row>
    <row r="3751">
      <c r="A3751" s="3"/>
    </row>
    <row r="3752">
      <c r="A3752" s="3"/>
    </row>
    <row r="3753">
      <c r="A3753" s="3"/>
    </row>
    <row r="3754">
      <c r="A3754" s="3"/>
    </row>
    <row r="3755">
      <c r="A3755" s="3"/>
    </row>
    <row r="3756">
      <c r="A3756" s="3"/>
    </row>
    <row r="3757">
      <c r="A3757" s="3"/>
    </row>
    <row r="3758">
      <c r="A3758" s="3"/>
    </row>
    <row r="3759">
      <c r="A3759" s="3"/>
    </row>
    <row r="3760">
      <c r="A3760" s="3"/>
    </row>
    <row r="3761">
      <c r="A3761" s="3"/>
    </row>
    <row r="3762">
      <c r="A3762" s="3"/>
    </row>
    <row r="3763">
      <c r="A3763" s="3"/>
    </row>
    <row r="3764">
      <c r="A3764" s="3"/>
    </row>
    <row r="3765">
      <c r="A3765" s="3"/>
    </row>
    <row r="3766">
      <c r="A3766" s="3"/>
    </row>
    <row r="3767">
      <c r="A3767" s="3"/>
    </row>
    <row r="3768">
      <c r="A3768" s="3"/>
    </row>
    <row r="3769">
      <c r="A3769" s="3"/>
    </row>
    <row r="3770">
      <c r="A3770" s="3"/>
    </row>
    <row r="3771">
      <c r="A3771" s="3"/>
    </row>
    <row r="3772">
      <c r="A3772" s="3"/>
    </row>
    <row r="3773">
      <c r="A3773" s="3"/>
    </row>
    <row r="3774">
      <c r="A3774" s="3"/>
    </row>
    <row r="3775">
      <c r="A3775" s="3"/>
    </row>
    <row r="3776">
      <c r="A3776" s="3"/>
    </row>
    <row r="3777">
      <c r="A3777" s="3"/>
    </row>
    <row r="3778">
      <c r="A3778" s="3"/>
    </row>
    <row r="3779">
      <c r="A3779" s="3"/>
    </row>
    <row r="3780">
      <c r="A3780" s="3"/>
    </row>
    <row r="3781">
      <c r="A3781" s="3"/>
    </row>
    <row r="3782">
      <c r="A3782" s="3"/>
    </row>
    <row r="3783">
      <c r="A3783" s="3"/>
    </row>
    <row r="3784">
      <c r="A3784" s="3"/>
    </row>
    <row r="3785">
      <c r="A3785" s="3"/>
    </row>
    <row r="3786">
      <c r="A3786" s="3"/>
    </row>
    <row r="3787">
      <c r="A3787" s="3"/>
    </row>
    <row r="3788">
      <c r="A3788" s="3"/>
    </row>
    <row r="3789">
      <c r="A3789" s="3"/>
    </row>
    <row r="3790">
      <c r="A3790" s="3"/>
    </row>
    <row r="3791">
      <c r="A3791" s="3"/>
    </row>
    <row r="3792">
      <c r="A3792" s="3"/>
    </row>
    <row r="3793">
      <c r="A3793" s="3"/>
    </row>
    <row r="3794">
      <c r="A3794" s="3"/>
    </row>
    <row r="3795">
      <c r="A3795" s="3"/>
    </row>
    <row r="3796">
      <c r="A3796" s="3"/>
    </row>
    <row r="3797">
      <c r="A3797" s="3"/>
    </row>
    <row r="3798">
      <c r="A3798" s="3"/>
    </row>
    <row r="3799">
      <c r="A3799" s="3"/>
    </row>
    <row r="3800">
      <c r="A3800" s="3"/>
    </row>
    <row r="3801">
      <c r="A3801" s="3"/>
    </row>
    <row r="3802">
      <c r="A3802" s="3"/>
    </row>
    <row r="3803">
      <c r="A3803" s="3"/>
    </row>
    <row r="3804">
      <c r="A3804" s="3"/>
    </row>
    <row r="3805">
      <c r="A3805" s="3"/>
    </row>
    <row r="3806">
      <c r="A3806" s="3"/>
    </row>
    <row r="3807">
      <c r="A3807" s="3"/>
    </row>
    <row r="3808">
      <c r="A3808" s="3"/>
    </row>
    <row r="3809">
      <c r="A3809" s="3"/>
    </row>
    <row r="3810">
      <c r="A3810" s="3"/>
    </row>
    <row r="3811">
      <c r="A3811" s="3"/>
    </row>
    <row r="3812">
      <c r="A3812" s="3"/>
    </row>
    <row r="3813">
      <c r="A3813" s="3"/>
    </row>
    <row r="3814">
      <c r="A3814" s="3"/>
    </row>
    <row r="3815">
      <c r="A3815" s="3"/>
    </row>
    <row r="3816">
      <c r="A3816" s="3"/>
    </row>
    <row r="3817">
      <c r="A3817" s="3"/>
    </row>
    <row r="3818">
      <c r="A3818" s="3"/>
    </row>
    <row r="3819">
      <c r="A3819" s="3"/>
    </row>
    <row r="3820">
      <c r="A3820" s="3"/>
    </row>
    <row r="3821">
      <c r="A3821" s="3"/>
    </row>
    <row r="3822">
      <c r="A3822" s="3"/>
    </row>
    <row r="3823">
      <c r="A3823" s="3"/>
    </row>
    <row r="3824">
      <c r="A3824" s="3"/>
    </row>
    <row r="3825">
      <c r="A3825" s="3"/>
    </row>
    <row r="3826">
      <c r="A3826" s="3"/>
    </row>
    <row r="3827">
      <c r="A3827" s="3"/>
    </row>
    <row r="3828">
      <c r="A3828" s="3"/>
    </row>
    <row r="3829">
      <c r="A3829" s="3"/>
    </row>
    <row r="3830">
      <c r="A3830" s="3"/>
    </row>
    <row r="3831">
      <c r="A3831" s="3"/>
    </row>
    <row r="3832">
      <c r="A3832" s="3"/>
    </row>
    <row r="3833">
      <c r="A3833" s="3"/>
    </row>
    <row r="3834">
      <c r="A3834" s="3"/>
    </row>
    <row r="3835">
      <c r="A3835" s="3"/>
    </row>
    <row r="3836">
      <c r="A3836" s="3"/>
    </row>
    <row r="3837">
      <c r="A3837" s="3"/>
    </row>
    <row r="3838">
      <c r="A3838" s="3"/>
    </row>
    <row r="3839">
      <c r="A3839" s="3"/>
    </row>
    <row r="3840">
      <c r="A3840" s="3"/>
    </row>
    <row r="3841">
      <c r="A3841" s="3"/>
    </row>
    <row r="3842">
      <c r="A3842" s="3"/>
    </row>
    <row r="3843">
      <c r="A3843" s="3"/>
    </row>
    <row r="3844">
      <c r="A3844" s="3"/>
    </row>
    <row r="3845">
      <c r="A3845" s="3"/>
    </row>
    <row r="3846">
      <c r="A3846" s="3"/>
    </row>
    <row r="3847">
      <c r="A3847" s="3"/>
    </row>
    <row r="3848">
      <c r="A3848" s="3"/>
    </row>
    <row r="3849">
      <c r="A3849" s="3"/>
    </row>
    <row r="3850">
      <c r="A3850" s="3"/>
    </row>
    <row r="3851">
      <c r="A3851" s="3"/>
    </row>
    <row r="3852">
      <c r="A3852" s="3"/>
    </row>
    <row r="3853">
      <c r="A3853" s="3"/>
    </row>
    <row r="3854">
      <c r="A3854" s="3"/>
    </row>
    <row r="3855">
      <c r="A3855" s="3"/>
    </row>
    <row r="3856">
      <c r="A3856" s="3"/>
    </row>
    <row r="3857">
      <c r="A3857" s="3"/>
    </row>
    <row r="3858">
      <c r="A3858" s="3"/>
    </row>
    <row r="3859">
      <c r="A3859" s="3"/>
    </row>
    <row r="3860">
      <c r="A3860" s="3"/>
    </row>
    <row r="3861">
      <c r="A3861" s="3"/>
    </row>
    <row r="3862">
      <c r="A3862" s="3"/>
    </row>
    <row r="3863">
      <c r="A3863" s="3"/>
    </row>
    <row r="3864">
      <c r="A3864" s="3"/>
    </row>
    <row r="3865">
      <c r="A3865" s="3"/>
    </row>
    <row r="3866">
      <c r="A3866" s="3"/>
    </row>
    <row r="3867">
      <c r="A3867" s="3"/>
    </row>
    <row r="3868">
      <c r="A3868" s="3"/>
    </row>
    <row r="3869">
      <c r="A3869" s="3"/>
    </row>
    <row r="3870">
      <c r="A3870" s="3"/>
    </row>
    <row r="3871">
      <c r="A3871" s="3"/>
    </row>
    <row r="3872">
      <c r="A3872" s="3"/>
    </row>
    <row r="3873">
      <c r="A3873" s="3"/>
    </row>
    <row r="3874">
      <c r="A3874" s="3"/>
    </row>
    <row r="3875">
      <c r="A3875" s="3"/>
    </row>
    <row r="3876">
      <c r="A3876" s="3"/>
    </row>
    <row r="3877">
      <c r="A3877" s="3"/>
    </row>
    <row r="3878">
      <c r="A3878" s="3"/>
    </row>
    <row r="3879">
      <c r="A3879" s="3"/>
    </row>
    <row r="3880">
      <c r="A3880" s="3"/>
    </row>
    <row r="3881">
      <c r="A3881" s="3"/>
    </row>
    <row r="3882">
      <c r="A3882" s="3"/>
    </row>
    <row r="3883">
      <c r="A3883" s="3"/>
    </row>
    <row r="3884">
      <c r="A3884" s="3"/>
    </row>
    <row r="3885">
      <c r="A3885" s="3"/>
    </row>
    <row r="3886">
      <c r="A3886" s="3"/>
    </row>
    <row r="3887">
      <c r="A3887" s="3"/>
    </row>
    <row r="3888">
      <c r="A3888" s="3"/>
    </row>
    <row r="3889">
      <c r="A3889" s="3"/>
    </row>
    <row r="3890">
      <c r="A3890" s="3"/>
    </row>
    <row r="3891">
      <c r="A3891" s="3"/>
    </row>
    <row r="3892">
      <c r="A3892" s="3"/>
    </row>
    <row r="3893">
      <c r="A3893" s="3"/>
    </row>
    <row r="3894">
      <c r="A3894" s="3"/>
    </row>
    <row r="3895">
      <c r="A3895" s="3"/>
    </row>
    <row r="3896">
      <c r="A3896" s="3"/>
    </row>
    <row r="3897">
      <c r="A3897" s="3"/>
    </row>
    <row r="3898">
      <c r="A3898" s="3"/>
    </row>
    <row r="3899">
      <c r="A3899" s="3"/>
    </row>
    <row r="3900">
      <c r="A3900" s="3"/>
    </row>
    <row r="3901">
      <c r="A3901" s="3"/>
    </row>
    <row r="3902">
      <c r="A3902" s="3"/>
    </row>
    <row r="3903">
      <c r="A3903" s="3"/>
    </row>
    <row r="3904">
      <c r="A3904" s="3"/>
    </row>
    <row r="3905">
      <c r="A3905" s="3"/>
    </row>
    <row r="3906">
      <c r="A3906" s="3"/>
    </row>
    <row r="3907">
      <c r="A3907" s="3"/>
    </row>
    <row r="3908">
      <c r="A3908" s="3"/>
    </row>
    <row r="3909">
      <c r="A3909" s="3"/>
    </row>
    <row r="3910">
      <c r="A3910" s="3"/>
    </row>
    <row r="3911">
      <c r="A3911" s="3"/>
    </row>
    <row r="3912">
      <c r="A3912" s="3"/>
    </row>
    <row r="3913">
      <c r="A3913" s="3"/>
    </row>
    <row r="3914">
      <c r="A3914" s="3"/>
    </row>
    <row r="3915">
      <c r="A3915" s="3"/>
    </row>
    <row r="3916">
      <c r="A3916" s="3"/>
    </row>
    <row r="3917">
      <c r="A3917" s="3"/>
    </row>
    <row r="3918">
      <c r="A3918" s="3"/>
    </row>
    <row r="3919">
      <c r="A3919" s="3"/>
    </row>
    <row r="3920">
      <c r="A3920" s="3"/>
    </row>
    <row r="3921">
      <c r="A3921" s="3"/>
    </row>
    <row r="3922">
      <c r="A3922" s="3"/>
    </row>
    <row r="3923">
      <c r="A3923" s="3"/>
    </row>
    <row r="3924">
      <c r="A3924" s="3"/>
    </row>
    <row r="3925">
      <c r="A3925" s="3"/>
    </row>
    <row r="3926">
      <c r="A3926" s="3"/>
    </row>
    <row r="3927">
      <c r="A3927" s="3"/>
    </row>
    <row r="3928">
      <c r="A3928" s="3"/>
    </row>
    <row r="3929">
      <c r="A3929" s="3"/>
    </row>
    <row r="3930">
      <c r="A3930" s="3"/>
    </row>
    <row r="3931">
      <c r="A3931" s="3"/>
    </row>
    <row r="3932">
      <c r="A3932" s="3"/>
    </row>
    <row r="3933">
      <c r="A3933" s="3"/>
    </row>
    <row r="3934">
      <c r="A3934" s="3"/>
    </row>
    <row r="3935">
      <c r="A3935" s="3"/>
    </row>
    <row r="3936">
      <c r="A3936" s="3"/>
    </row>
    <row r="3937">
      <c r="A3937" s="3"/>
    </row>
    <row r="3938">
      <c r="A3938" s="3"/>
    </row>
    <row r="3939">
      <c r="A3939" s="3"/>
    </row>
    <row r="3940">
      <c r="A3940" s="3"/>
    </row>
    <row r="3941">
      <c r="A3941" s="3"/>
    </row>
    <row r="3942">
      <c r="A3942" s="3"/>
    </row>
    <row r="3943">
      <c r="A3943" s="3"/>
    </row>
    <row r="3944">
      <c r="A3944" s="3"/>
    </row>
    <row r="3945">
      <c r="A3945" s="3"/>
    </row>
    <row r="3946">
      <c r="A3946" s="3"/>
    </row>
    <row r="3947">
      <c r="A3947" s="3"/>
    </row>
    <row r="3948">
      <c r="A3948" s="3"/>
    </row>
    <row r="3949">
      <c r="A3949" s="3"/>
    </row>
    <row r="3950">
      <c r="A3950" s="3"/>
    </row>
    <row r="3951">
      <c r="A3951" s="3"/>
    </row>
    <row r="3952">
      <c r="A3952" s="3"/>
    </row>
    <row r="3953">
      <c r="A3953" s="3"/>
    </row>
    <row r="3954">
      <c r="A3954" s="3"/>
    </row>
    <row r="3955">
      <c r="A3955" s="3"/>
    </row>
    <row r="3956">
      <c r="A3956" s="3"/>
    </row>
    <row r="3957">
      <c r="A3957" s="3"/>
    </row>
    <row r="3958">
      <c r="A3958" s="3"/>
    </row>
    <row r="3959">
      <c r="A3959" s="3"/>
    </row>
    <row r="3960">
      <c r="A3960" s="3"/>
    </row>
    <row r="3961">
      <c r="A3961" s="3"/>
    </row>
    <row r="3962">
      <c r="A3962" s="3"/>
    </row>
    <row r="3963">
      <c r="A3963" s="3"/>
    </row>
    <row r="3964">
      <c r="A3964" s="3"/>
    </row>
    <row r="3965">
      <c r="A3965" s="3"/>
    </row>
    <row r="3966">
      <c r="A3966" s="3"/>
    </row>
    <row r="3967">
      <c r="A3967" s="3"/>
    </row>
    <row r="3968">
      <c r="A3968" s="3"/>
    </row>
    <row r="3969">
      <c r="A3969" s="3"/>
    </row>
    <row r="3970">
      <c r="A3970" s="3"/>
    </row>
    <row r="3971">
      <c r="A3971" s="3"/>
    </row>
    <row r="3972">
      <c r="A3972" s="3"/>
    </row>
    <row r="3973">
      <c r="A3973" s="3"/>
    </row>
    <row r="3974">
      <c r="A3974" s="3"/>
    </row>
    <row r="3975">
      <c r="A3975" s="3"/>
    </row>
    <row r="3976">
      <c r="A3976" s="3"/>
    </row>
    <row r="3977">
      <c r="A3977" s="3"/>
    </row>
    <row r="3978">
      <c r="A3978" s="3"/>
    </row>
    <row r="3979">
      <c r="A3979" s="3"/>
    </row>
    <row r="3980">
      <c r="A3980" s="3"/>
    </row>
    <row r="3981">
      <c r="A3981" s="3"/>
    </row>
    <row r="3982">
      <c r="A3982" s="3"/>
    </row>
    <row r="3983">
      <c r="A3983" s="3"/>
    </row>
    <row r="3984">
      <c r="A3984" s="3"/>
    </row>
    <row r="3985">
      <c r="A3985" s="3"/>
    </row>
    <row r="3986">
      <c r="A3986" s="3"/>
    </row>
    <row r="3987">
      <c r="A3987" s="3"/>
    </row>
    <row r="3988">
      <c r="A3988" s="3"/>
    </row>
    <row r="3989">
      <c r="A3989" s="3"/>
    </row>
    <row r="3990">
      <c r="A3990" s="3"/>
    </row>
    <row r="3991">
      <c r="A3991" s="3"/>
    </row>
    <row r="3992">
      <c r="A3992" s="3"/>
    </row>
    <row r="3993">
      <c r="A3993" s="3"/>
    </row>
    <row r="3994">
      <c r="A3994" s="3"/>
    </row>
    <row r="3995">
      <c r="A3995" s="3"/>
    </row>
    <row r="3996">
      <c r="A3996" s="3"/>
    </row>
    <row r="3997">
      <c r="A3997" s="3"/>
    </row>
    <row r="3998">
      <c r="A3998" s="3"/>
    </row>
    <row r="3999">
      <c r="A3999" s="3"/>
    </row>
    <row r="4000">
      <c r="A4000" s="3"/>
    </row>
    <row r="4001">
      <c r="A4001" s="3"/>
    </row>
    <row r="4002">
      <c r="A4002" s="3"/>
    </row>
    <row r="4003">
      <c r="A4003" s="3"/>
    </row>
    <row r="4004">
      <c r="A4004" s="3"/>
    </row>
    <row r="4005">
      <c r="A4005" s="3"/>
    </row>
    <row r="4006">
      <c r="A4006" s="3"/>
    </row>
    <row r="4007">
      <c r="A4007" s="3"/>
    </row>
    <row r="4008">
      <c r="A4008" s="3"/>
    </row>
    <row r="4009">
      <c r="A4009" s="3"/>
    </row>
    <row r="4010">
      <c r="A4010" s="3"/>
    </row>
    <row r="4011">
      <c r="A4011" s="3"/>
    </row>
    <row r="4012">
      <c r="A4012" s="3"/>
    </row>
    <row r="4013">
      <c r="A4013" s="3"/>
    </row>
    <row r="4014">
      <c r="A4014" s="3"/>
    </row>
    <row r="4015">
      <c r="A4015" s="3"/>
    </row>
    <row r="4016">
      <c r="A4016" s="3"/>
    </row>
    <row r="4017">
      <c r="A4017" s="3"/>
    </row>
    <row r="4018">
      <c r="A4018" s="3"/>
    </row>
    <row r="4019">
      <c r="A4019" s="3"/>
    </row>
    <row r="4020">
      <c r="A4020" s="3"/>
    </row>
    <row r="4021">
      <c r="A4021" s="3"/>
    </row>
    <row r="4022">
      <c r="A4022" s="3"/>
    </row>
    <row r="4023">
      <c r="A4023" s="3"/>
    </row>
    <row r="4024">
      <c r="A4024" s="3"/>
    </row>
    <row r="4025">
      <c r="A4025" s="3"/>
    </row>
    <row r="4026">
      <c r="A4026" s="3"/>
    </row>
    <row r="4027">
      <c r="A4027" s="3"/>
    </row>
    <row r="4028">
      <c r="A4028" s="3"/>
    </row>
    <row r="4029">
      <c r="A4029" s="3"/>
    </row>
    <row r="4030">
      <c r="A4030" s="3"/>
    </row>
    <row r="4031">
      <c r="A4031" s="3"/>
    </row>
    <row r="4032">
      <c r="A4032" s="3"/>
    </row>
    <row r="4033">
      <c r="A4033" s="3"/>
    </row>
    <row r="4034">
      <c r="A4034" s="3"/>
    </row>
    <row r="4035">
      <c r="A4035" s="3"/>
    </row>
    <row r="4036">
      <c r="A4036" s="3"/>
    </row>
    <row r="4037">
      <c r="A4037" s="3"/>
    </row>
    <row r="4038">
      <c r="A4038" s="3"/>
    </row>
    <row r="4039">
      <c r="A4039" s="3"/>
    </row>
    <row r="4040">
      <c r="A4040" s="3"/>
    </row>
    <row r="4041">
      <c r="A4041" s="3"/>
    </row>
    <row r="4042">
      <c r="A4042" s="3"/>
    </row>
    <row r="4043">
      <c r="A4043" s="3"/>
    </row>
    <row r="4044">
      <c r="A4044" s="3"/>
    </row>
    <row r="4045">
      <c r="A4045" s="3"/>
    </row>
    <row r="4046">
      <c r="A4046" s="3"/>
    </row>
    <row r="4047">
      <c r="A4047" s="3"/>
    </row>
    <row r="4048">
      <c r="A4048" s="3"/>
    </row>
    <row r="4049">
      <c r="A4049" s="3"/>
    </row>
    <row r="4050">
      <c r="A4050" s="3"/>
    </row>
    <row r="4051">
      <c r="A4051" s="3"/>
    </row>
    <row r="4052">
      <c r="A4052" s="3"/>
    </row>
    <row r="4053">
      <c r="A4053" s="3"/>
    </row>
    <row r="4054">
      <c r="A4054" s="3"/>
    </row>
    <row r="4055">
      <c r="A4055" s="3"/>
    </row>
    <row r="4056">
      <c r="A4056" s="3"/>
    </row>
    <row r="4057">
      <c r="A4057" s="3"/>
    </row>
    <row r="4058">
      <c r="A4058" s="3"/>
    </row>
    <row r="4059">
      <c r="A4059" s="3"/>
    </row>
    <row r="4060">
      <c r="A4060" s="3"/>
    </row>
    <row r="4061">
      <c r="A4061" s="3"/>
    </row>
    <row r="4062">
      <c r="A4062" s="3"/>
    </row>
    <row r="4063">
      <c r="A4063" s="3"/>
    </row>
    <row r="4064">
      <c r="A4064" s="3"/>
    </row>
    <row r="4065">
      <c r="A4065" s="3"/>
    </row>
    <row r="4066">
      <c r="A4066" s="3"/>
    </row>
    <row r="4067">
      <c r="A4067" s="3"/>
    </row>
    <row r="4068">
      <c r="A4068" s="3"/>
    </row>
    <row r="4069">
      <c r="A4069" s="3"/>
    </row>
    <row r="4070">
      <c r="A4070" s="3"/>
    </row>
    <row r="4071">
      <c r="A4071" s="3"/>
    </row>
    <row r="4072">
      <c r="A4072" s="3"/>
    </row>
    <row r="4073">
      <c r="A4073" s="3"/>
    </row>
    <row r="4074">
      <c r="A4074" s="3"/>
    </row>
    <row r="4075">
      <c r="A4075" s="3"/>
    </row>
    <row r="4076">
      <c r="A4076" s="3"/>
    </row>
    <row r="4077">
      <c r="A4077" s="3"/>
    </row>
    <row r="4078">
      <c r="A4078" s="3"/>
    </row>
    <row r="4079">
      <c r="A4079" s="3"/>
    </row>
    <row r="4080">
      <c r="A4080" s="3"/>
    </row>
    <row r="4081">
      <c r="A4081" s="3"/>
    </row>
    <row r="4082">
      <c r="A4082" s="3"/>
    </row>
    <row r="4083">
      <c r="A4083" s="3"/>
    </row>
    <row r="4084">
      <c r="A4084" s="3"/>
    </row>
    <row r="4085">
      <c r="A4085" s="3"/>
    </row>
    <row r="4086">
      <c r="A4086" s="3"/>
    </row>
    <row r="4087">
      <c r="A4087" s="3"/>
    </row>
    <row r="4088">
      <c r="A4088" s="3"/>
    </row>
    <row r="4089">
      <c r="A4089" s="3"/>
    </row>
    <row r="4090">
      <c r="A4090" s="3"/>
    </row>
  </sheetData>
  <drawing r:id="rId1"/>
</worksheet>
</file>