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CENS\2021\5 - Análise de dados\Aula do dia 25 de março\"/>
    </mc:Choice>
  </mc:AlternateContent>
  <xr:revisionPtr revIDLastSave="0" documentId="13_ncr:1_{B91C6A19-DCF1-4227-86EF-8B31910E908C}" xr6:coauthVersionLast="46" xr6:coauthVersionMax="46" xr10:uidLastSave="{00000000-0000-0000-0000-000000000000}"/>
  <bookViews>
    <workbookView xWindow="-120" yWindow="-120" windowWidth="20730" windowHeight="11160" firstSheet="1" activeTab="1" xr2:uid="{E603D636-5685-4448-96E6-CE603174CF27}"/>
  </bookViews>
  <sheets>
    <sheet name="Média e Moda" sheetId="1" r:id="rId1"/>
    <sheet name="Exemplo k = n" sheetId="4" r:id="rId2"/>
    <sheet name="Exemplo 3 - V1" sheetId="3" r:id="rId3"/>
    <sheet name="Exemplo 3 - V2" sheetId="8" r:id="rId4"/>
    <sheet name="Exemplo 2 - V1" sheetId="5" r:id="rId5"/>
    <sheet name="Exemplo 2 - V2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9" l="1"/>
  <c r="O28" i="9"/>
  <c r="O27" i="9"/>
  <c r="O26" i="9"/>
  <c r="H11" i="9"/>
  <c r="D14" i="9"/>
  <c r="D11" i="9"/>
  <c r="D13" i="9"/>
  <c r="D12" i="9"/>
  <c r="D10" i="9"/>
  <c r="D9" i="9"/>
  <c r="I25" i="8"/>
  <c r="I10" i="8"/>
  <c r="I11" i="8"/>
  <c r="I12" i="8"/>
  <c r="I13" i="8"/>
  <c r="I14" i="8" s="1"/>
  <c r="I15" i="8" s="1"/>
  <c r="I16" i="8" s="1"/>
  <c r="I17" i="8" s="1"/>
  <c r="I18" i="8" s="1"/>
  <c r="I9" i="8"/>
  <c r="I8" i="8"/>
  <c r="H9" i="8"/>
  <c r="H10" i="8"/>
  <c r="H11" i="8"/>
  <c r="H12" i="8"/>
  <c r="H13" i="8"/>
  <c r="H14" i="8"/>
  <c r="H15" i="8"/>
  <c r="H16" i="8"/>
  <c r="H17" i="8"/>
  <c r="H18" i="8"/>
  <c r="H8" i="8"/>
  <c r="F25" i="8"/>
  <c r="L19" i="8"/>
  <c r="L9" i="8"/>
  <c r="L10" i="8"/>
  <c r="L11" i="8"/>
  <c r="L12" i="8"/>
  <c r="L13" i="8"/>
  <c r="L14" i="8"/>
  <c r="L15" i="8"/>
  <c r="L16" i="8"/>
  <c r="L17" i="8"/>
  <c r="L18" i="8"/>
  <c r="L8" i="8"/>
  <c r="K9" i="8"/>
  <c r="K10" i="8"/>
  <c r="K11" i="8"/>
  <c r="K12" i="8"/>
  <c r="K13" i="8"/>
  <c r="K14" i="8"/>
  <c r="K15" i="8"/>
  <c r="K16" i="8"/>
  <c r="K17" i="8"/>
  <c r="K18" i="8"/>
  <c r="K8" i="8"/>
  <c r="J18" i="8"/>
  <c r="J9" i="8"/>
  <c r="J10" i="8"/>
  <c r="J11" i="8"/>
  <c r="J12" i="8"/>
  <c r="J13" i="8"/>
  <c r="J14" i="8"/>
  <c r="J15" i="8"/>
  <c r="J16" i="8"/>
  <c r="J17" i="8"/>
  <c r="J8" i="8"/>
  <c r="I23" i="8"/>
  <c r="I22" i="8"/>
  <c r="I21" i="8"/>
  <c r="G11" i="8"/>
  <c r="G12" i="8" s="1"/>
  <c r="G13" i="8" s="1"/>
  <c r="G14" i="8" s="1"/>
  <c r="G15" i="8" s="1"/>
  <c r="G16" i="8" s="1"/>
  <c r="G17" i="8" s="1"/>
  <c r="G18" i="8" s="1"/>
  <c r="G10" i="8"/>
  <c r="G9" i="8"/>
  <c r="G8" i="8"/>
  <c r="F21" i="8"/>
  <c r="F19" i="8"/>
  <c r="F9" i="8"/>
  <c r="F10" i="8"/>
  <c r="F11" i="8"/>
  <c r="F12" i="8"/>
  <c r="F13" i="8"/>
  <c r="F14" i="8"/>
  <c r="F15" i="8"/>
  <c r="F16" i="8"/>
  <c r="F17" i="8"/>
  <c r="F18" i="8"/>
  <c r="F8" i="8"/>
  <c r="E8" i="8"/>
  <c r="E9" i="8"/>
  <c r="E10" i="8"/>
  <c r="E11" i="8"/>
  <c r="E12" i="8"/>
  <c r="E13" i="8"/>
  <c r="E14" i="8"/>
  <c r="E15" i="8"/>
  <c r="E16" i="8"/>
  <c r="E17" i="8"/>
  <c r="E18" i="8"/>
  <c r="E19" i="8"/>
  <c r="G22" i="4"/>
  <c r="G20" i="4"/>
  <c r="G19" i="4"/>
  <c r="D22" i="4"/>
  <c r="W15" i="4"/>
  <c r="G17" i="4"/>
  <c r="G10" i="4"/>
  <c r="G14" i="4"/>
  <c r="F7" i="4"/>
  <c r="G7" i="4" s="1"/>
  <c r="F8" i="4"/>
  <c r="G8" i="4" s="1"/>
  <c r="F9" i="4"/>
  <c r="G9" i="4" s="1"/>
  <c r="F10" i="4"/>
  <c r="F11" i="4"/>
  <c r="G11" i="4" s="1"/>
  <c r="F12" i="4"/>
  <c r="G12" i="4" s="1"/>
  <c r="F13" i="4"/>
  <c r="G13" i="4" s="1"/>
  <c r="F14" i="4"/>
  <c r="F15" i="4"/>
  <c r="G15" i="4" s="1"/>
  <c r="F16" i="4"/>
  <c r="G16" i="4" s="1"/>
  <c r="F6" i="4"/>
  <c r="G6" i="4" s="1"/>
  <c r="W13" i="4"/>
  <c r="Y11" i="4" s="1"/>
  <c r="Z11" i="4" s="1"/>
  <c r="P17" i="4"/>
  <c r="G13" i="9"/>
  <c r="G14" i="9" s="1"/>
  <c r="G15" i="9" s="1"/>
  <c r="G16" i="9" s="1"/>
  <c r="G17" i="9" s="1"/>
  <c r="G18" i="9" s="1"/>
  <c r="G12" i="9"/>
  <c r="C9" i="8"/>
  <c r="C10" i="8" s="1"/>
  <c r="C11" i="8" s="1"/>
  <c r="C12" i="8" s="1"/>
  <c r="C13" i="8" s="1"/>
  <c r="C14" i="8" s="1"/>
  <c r="C15" i="8" s="1"/>
  <c r="C16" i="8" s="1"/>
  <c r="C17" i="8" s="1"/>
  <c r="C18" i="8" s="1"/>
  <c r="G31" i="5"/>
  <c r="G20" i="5"/>
  <c r="G21" i="5"/>
  <c r="G22" i="5"/>
  <c r="G23" i="5"/>
  <c r="G24" i="5"/>
  <c r="G25" i="5"/>
  <c r="G26" i="5"/>
  <c r="G27" i="5"/>
  <c r="G28" i="5"/>
  <c r="G29" i="5"/>
  <c r="G19" i="5"/>
  <c r="D30" i="3"/>
  <c r="E28" i="3"/>
  <c r="E18" i="3"/>
  <c r="E19" i="3"/>
  <c r="E20" i="3"/>
  <c r="E21" i="3"/>
  <c r="E22" i="3"/>
  <c r="E23" i="3"/>
  <c r="E24" i="3"/>
  <c r="E25" i="3"/>
  <c r="E26" i="3"/>
  <c r="E27" i="3"/>
  <c r="E17" i="3"/>
  <c r="E21" i="5"/>
  <c r="E22" i="5"/>
  <c r="E23" i="5"/>
  <c r="E24" i="5"/>
  <c r="E25" i="5"/>
  <c r="E26" i="5"/>
  <c r="E27" i="5"/>
  <c r="E28" i="5"/>
  <c r="E29" i="5"/>
  <c r="I21" i="5"/>
  <c r="I20" i="5"/>
  <c r="I19" i="5"/>
  <c r="E20" i="5"/>
  <c r="E19" i="5"/>
  <c r="F30" i="5"/>
  <c r="C20" i="5"/>
  <c r="D20" i="5" s="1"/>
  <c r="C21" i="5" s="1"/>
  <c r="D21" i="5" s="1"/>
  <c r="C22" i="5" s="1"/>
  <c r="D22" i="5" s="1"/>
  <c r="C23" i="5" s="1"/>
  <c r="D23" i="5" s="1"/>
  <c r="C24" i="5" s="1"/>
  <c r="D24" i="5" s="1"/>
  <c r="C25" i="5" s="1"/>
  <c r="D25" i="5" s="1"/>
  <c r="C26" i="5" s="1"/>
  <c r="D26" i="5" s="1"/>
  <c r="C27" i="5" s="1"/>
  <c r="D27" i="5" s="1"/>
  <c r="C28" i="5" s="1"/>
  <c r="D28" i="5" s="1"/>
  <c r="C29" i="5" s="1"/>
  <c r="D29" i="5" s="1"/>
  <c r="B20" i="5"/>
  <c r="B21" i="5" s="1"/>
  <c r="B22" i="5" s="1"/>
  <c r="B23" i="5" s="1"/>
  <c r="B24" i="5" s="1"/>
  <c r="B25" i="5" s="1"/>
  <c r="B26" i="5" s="1"/>
  <c r="B27" i="5" s="1"/>
  <c r="B28" i="5" s="1"/>
  <c r="M3" i="5"/>
  <c r="M6" i="5" s="1"/>
  <c r="C7" i="4"/>
  <c r="C8" i="4" s="1"/>
  <c r="C9" i="4" s="1"/>
  <c r="C10" i="4" s="1"/>
  <c r="C11" i="4" s="1"/>
  <c r="C12" i="4" s="1"/>
  <c r="C13" i="4" s="1"/>
  <c r="C14" i="4" s="1"/>
  <c r="C15" i="4" s="1"/>
  <c r="C16" i="4" s="1"/>
  <c r="D19" i="4" s="1"/>
  <c r="B20" i="3"/>
  <c r="B21" i="3" s="1"/>
  <c r="B22" i="3" s="1"/>
  <c r="B23" i="3" s="1"/>
  <c r="B24" i="3" s="1"/>
  <c r="B25" i="3" s="1"/>
  <c r="B26" i="3" s="1"/>
  <c r="C24" i="3"/>
  <c r="C25" i="3" s="1"/>
  <c r="C26" i="3" s="1"/>
  <c r="C27" i="3" s="1"/>
  <c r="K15" i="1"/>
  <c r="S15" i="1"/>
  <c r="O15" i="1"/>
  <c r="C25" i="1"/>
  <c r="C24" i="1"/>
  <c r="C23" i="1"/>
  <c r="B21" i="1"/>
  <c r="B22" i="1" s="1"/>
  <c r="B13" i="1"/>
  <c r="B14" i="1" s="1"/>
  <c r="B15" i="1" s="1"/>
  <c r="B16" i="1" s="1"/>
  <c r="B17" i="1" s="1"/>
  <c r="B18" i="1" s="1"/>
  <c r="B19" i="1" s="1"/>
  <c r="B20" i="1" s="1"/>
  <c r="B12" i="1"/>
  <c r="H12" i="9" l="1"/>
  <c r="I12" i="9" s="1"/>
  <c r="J12" i="9" s="1"/>
  <c r="I11" i="9"/>
  <c r="J11" i="9" s="1"/>
  <c r="K11" i="9"/>
  <c r="H13" i="9"/>
  <c r="Y10" i="4"/>
  <c r="Z10" i="4" s="1"/>
  <c r="Y9" i="4"/>
  <c r="Z9" i="4" s="1"/>
  <c r="Y7" i="4"/>
  <c r="Z7" i="4" s="1"/>
  <c r="Y8" i="4"/>
  <c r="Z8" i="4" s="1"/>
  <c r="W17" i="4"/>
  <c r="K12" i="9" l="1"/>
  <c r="H14" i="9"/>
  <c r="I13" i="9"/>
  <c r="J13" i="9" s="1"/>
  <c r="K13" i="9"/>
  <c r="Z12" i="4"/>
  <c r="X17" i="4" s="1"/>
  <c r="H15" i="9" l="1"/>
  <c r="I14" i="9"/>
  <c r="J14" i="9" s="1"/>
  <c r="X21" i="4"/>
  <c r="V21" i="4"/>
  <c r="K14" i="9" l="1"/>
  <c r="H16" i="9"/>
  <c r="I15" i="9"/>
  <c r="K15" i="9" s="1"/>
  <c r="J15" i="9" l="1"/>
  <c r="H17" i="9"/>
  <c r="I16" i="9"/>
  <c r="J16" i="9" s="1"/>
  <c r="K16" i="9" l="1"/>
  <c r="H18" i="9"/>
  <c r="I17" i="9"/>
  <c r="K17" i="9" s="1"/>
  <c r="J17" i="9" l="1"/>
  <c r="I18" i="9"/>
  <c r="K18" i="9" s="1"/>
  <c r="K25" i="9" s="1"/>
  <c r="J18" i="9" l="1"/>
</calcChain>
</file>

<file path=xl/sharedStrings.xml><?xml version="1.0" encoding="utf-8"?>
<sst xmlns="http://schemas.openxmlformats.org/spreadsheetml/2006/main" count="153" uniqueCount="84">
  <si>
    <t>Dados brutos da amostra</t>
  </si>
  <si>
    <t>Rol crescente</t>
  </si>
  <si>
    <t>Xi</t>
  </si>
  <si>
    <t>i</t>
  </si>
  <si>
    <t>i =</t>
  </si>
  <si>
    <t>i = n =</t>
  </si>
  <si>
    <t>AC1 (15%)</t>
  </si>
  <si>
    <t>AC2 (30%)</t>
  </si>
  <si>
    <t>AG (10%)</t>
  </si>
  <si>
    <t>AF (45%)</t>
  </si>
  <si>
    <t>Aluno A</t>
  </si>
  <si>
    <t>Aluno B</t>
  </si>
  <si>
    <t xml:space="preserve"> Aluno C</t>
  </si>
  <si>
    <t>Média =</t>
  </si>
  <si>
    <t>Moda =</t>
  </si>
  <si>
    <t>Média Final</t>
  </si>
  <si>
    <t>fi</t>
  </si>
  <si>
    <t>frequência absoluta</t>
  </si>
  <si>
    <t>Amostra bruta</t>
  </si>
  <si>
    <t>Amostra em rol crescente</t>
  </si>
  <si>
    <t>n</t>
  </si>
  <si>
    <t>quantidade de elementos da amostra</t>
  </si>
  <si>
    <t>k=</t>
  </si>
  <si>
    <t>n =</t>
  </si>
  <si>
    <t>i=k=</t>
  </si>
  <si>
    <t>k =</t>
  </si>
  <si>
    <t>k: contador do número de classes</t>
  </si>
  <si>
    <t>n: quantidade total de elementos na nossa amostra</t>
  </si>
  <si>
    <t>Amostra organizada em rol crescente</t>
  </si>
  <si>
    <t>Dados brutos</t>
  </si>
  <si>
    <t>elementos não agrupados</t>
  </si>
  <si>
    <t>Classes de consumo</t>
  </si>
  <si>
    <t>amplitude total</t>
  </si>
  <si>
    <t>classes</t>
  </si>
  <si>
    <t>limite inferior da primeira classe (inclusive)</t>
  </si>
  <si>
    <t>limite superior da primeira classe (exclusive)</t>
  </si>
  <si>
    <t>Agrupar os elementos desta amostra em intervalo de classes</t>
  </si>
  <si>
    <t>Não agrupar em intervalos de classe</t>
  </si>
  <si>
    <t>elemento médio representativo da i-ésima classe</t>
  </si>
  <si>
    <t>Xi*fi</t>
  </si>
  <si>
    <t xml:space="preserve">n = </t>
  </si>
  <si>
    <t xml:space="preserve">A média está na sexta classe. </t>
  </si>
  <si>
    <t>xi*fi</t>
  </si>
  <si>
    <t>Fri</t>
  </si>
  <si>
    <t>fri (%)</t>
  </si>
  <si>
    <t>xi</t>
  </si>
  <si>
    <t>Fi</t>
  </si>
  <si>
    <t>Mediana =</t>
  </si>
  <si>
    <t>Fri (%)</t>
  </si>
  <si>
    <t>Lim. Inf.</t>
  </si>
  <si>
    <t>Lim. Sup.</t>
  </si>
  <si>
    <t>Num. de elementos</t>
  </si>
  <si>
    <t>Maior</t>
  </si>
  <si>
    <t>Menor</t>
  </si>
  <si>
    <t>Diferença</t>
  </si>
  <si>
    <t>Amplitude total</t>
  </si>
  <si>
    <t>n=</t>
  </si>
  <si>
    <t>Número de intervalos</t>
  </si>
  <si>
    <t>Amplitude de cada classe</t>
  </si>
  <si>
    <t>Desvio-padrão =</t>
  </si>
  <si>
    <t>xi - x</t>
  </si>
  <si>
    <t>(xi - x)^2</t>
  </si>
  <si>
    <t>(xi - x)^2 * fi</t>
  </si>
  <si>
    <t>(xi - x) ^2</t>
  </si>
  <si>
    <t>Var =</t>
  </si>
  <si>
    <t>DP =</t>
  </si>
  <si>
    <t>Dados em rol crescente</t>
  </si>
  <si>
    <t>fi: frequência absoluta da classe i</t>
  </si>
  <si>
    <t>Se n é ímpar, então a gente pega o elemento do meio para a mediana</t>
  </si>
  <si>
    <t>Se n é par, a gente calcula a média dos elementos do meio para determinar a mediana</t>
  </si>
  <si>
    <t>Amodal</t>
  </si>
  <si>
    <t>xi (mm)</t>
  </si>
  <si>
    <t>Média = x =</t>
  </si>
  <si>
    <t xml:space="preserve">Média </t>
  </si>
  <si>
    <t>DP</t>
  </si>
  <si>
    <t>x - DP</t>
  </si>
  <si>
    <t>x</t>
  </si>
  <si>
    <t>x + DP</t>
  </si>
  <si>
    <t>Xi - x</t>
  </si>
  <si>
    <t>(Xi - x)^2</t>
  </si>
  <si>
    <t>Fi: Frequência acumula absoluta</t>
  </si>
  <si>
    <t>24º elemento está na 6ª classe é é x6 = 5</t>
  </si>
  <si>
    <t>Fri: Frequência relativa acumulada dos elementos</t>
  </si>
  <si>
    <t>fri: frequência relativa dos elementos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</si>
</sst>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 applyBorder="1"/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Fill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0" xfId="0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'Exemplo 3 - V2'!$G$7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'Exemplo 3 - V2'!$G$8:$G$18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29</c:v>
                </c:pt>
                <c:pt idx="6">
                  <c:v>38</c:v>
                </c:pt>
                <c:pt idx="7">
                  <c:v>42</c:v>
                </c:pt>
                <c:pt idx="8">
                  <c:v>45</c:v>
                </c:pt>
                <c:pt idx="9">
                  <c:v>47</c:v>
                </c:pt>
                <c:pt idx="1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5-4F4F-80CC-F79B4E00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339512"/>
        <c:axId val="431347056"/>
      </c:barChart>
      <c:catAx>
        <c:axId val="43133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1347056"/>
        <c:crosses val="autoZero"/>
        <c:auto val="1"/>
        <c:lblAlgn val="ctr"/>
        <c:lblOffset val="100"/>
        <c:noMultiLvlLbl val="0"/>
      </c:catAx>
      <c:valAx>
        <c:axId val="4313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133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21</xdr:row>
      <xdr:rowOff>52387</xdr:rowOff>
    </xdr:from>
    <xdr:to>
      <xdr:col>18</xdr:col>
      <xdr:colOff>295275</xdr:colOff>
      <xdr:row>35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BC4B12-627D-49F1-BB1A-0A06C428E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639D-A4F9-4267-BB93-71A5B4692281}">
  <dimension ref="A2:S27"/>
  <sheetViews>
    <sheetView topLeftCell="A7" workbookViewId="0">
      <selection activeCell="S18" sqref="S18"/>
    </sheetView>
  </sheetViews>
  <sheetFormatPr defaultRowHeight="15" x14ac:dyDescent="0.25"/>
  <cols>
    <col min="3" max="3" width="9.5703125" bestFit="1" customWidth="1"/>
    <col min="8" max="8" width="3.5703125" customWidth="1"/>
    <col min="9" max="9" width="13.28515625" customWidth="1"/>
  </cols>
  <sheetData>
    <row r="2" spans="1:19" x14ac:dyDescent="0.25">
      <c r="B2" t="s">
        <v>0</v>
      </c>
    </row>
    <row r="3" spans="1:19" x14ac:dyDescent="0.25">
      <c r="B3" s="1">
        <v>18</v>
      </c>
      <c r="C3" s="1">
        <v>18</v>
      </c>
      <c r="D3" s="1">
        <v>19</v>
      </c>
      <c r="E3" s="1">
        <v>18</v>
      </c>
      <c r="F3" s="1">
        <v>18</v>
      </c>
      <c r="G3" s="1">
        <v>18</v>
      </c>
    </row>
    <row r="4" spans="1:19" x14ac:dyDescent="0.25">
      <c r="B4" s="1">
        <v>17</v>
      </c>
      <c r="C4" s="1">
        <v>24</v>
      </c>
      <c r="D4" s="1">
        <v>19</v>
      </c>
      <c r="E4" s="1">
        <v>17</v>
      </c>
      <c r="F4" s="1">
        <v>17</v>
      </c>
      <c r="G4" s="1">
        <v>18</v>
      </c>
    </row>
    <row r="6" spans="1:19" x14ac:dyDescent="0.25">
      <c r="B6" t="s">
        <v>1</v>
      </c>
    </row>
    <row r="7" spans="1:19" x14ac:dyDescent="0.25">
      <c r="B7" s="1">
        <v>17</v>
      </c>
      <c r="C7" s="1">
        <v>17</v>
      </c>
      <c r="D7" s="1">
        <v>17</v>
      </c>
      <c r="E7" s="1">
        <v>18</v>
      </c>
      <c r="F7" s="1">
        <v>18</v>
      </c>
      <c r="G7" s="1">
        <v>18</v>
      </c>
    </row>
    <row r="8" spans="1:19" x14ac:dyDescent="0.25">
      <c r="B8" s="1">
        <v>18</v>
      </c>
      <c r="C8" s="1">
        <v>18</v>
      </c>
      <c r="D8" s="1">
        <v>18</v>
      </c>
      <c r="E8" s="1">
        <v>19</v>
      </c>
      <c r="F8" s="1">
        <v>19</v>
      </c>
      <c r="G8" s="1">
        <v>24</v>
      </c>
    </row>
    <row r="9" spans="1:19" x14ac:dyDescent="0.25">
      <c r="I9" t="s">
        <v>10</v>
      </c>
      <c r="M9" t="s">
        <v>11</v>
      </c>
      <c r="Q9" t="s">
        <v>12</v>
      </c>
    </row>
    <row r="10" spans="1:19" x14ac:dyDescent="0.25">
      <c r="B10" s="3" t="s">
        <v>3</v>
      </c>
      <c r="C10" s="3" t="s">
        <v>2</v>
      </c>
      <c r="I10" s="9"/>
      <c r="J10" s="2" t="s">
        <v>3</v>
      </c>
      <c r="K10" s="2" t="s">
        <v>2</v>
      </c>
      <c r="L10" s="9"/>
      <c r="M10" s="9"/>
      <c r="N10" s="2" t="s">
        <v>3</v>
      </c>
      <c r="O10" s="2" t="s">
        <v>2</v>
      </c>
      <c r="P10" s="9"/>
      <c r="Q10" s="9"/>
      <c r="R10" s="2" t="s">
        <v>3</v>
      </c>
      <c r="S10" s="2" t="s">
        <v>2</v>
      </c>
    </row>
    <row r="11" spans="1:19" x14ac:dyDescent="0.25">
      <c r="A11" s="1" t="s">
        <v>4</v>
      </c>
      <c r="B11" s="2">
        <v>1</v>
      </c>
      <c r="C11" s="2">
        <v>17</v>
      </c>
      <c r="D11" s="40">
        <v>3</v>
      </c>
      <c r="I11" s="2" t="s">
        <v>6</v>
      </c>
      <c r="J11" s="2">
        <v>1</v>
      </c>
      <c r="K11" s="10">
        <v>5</v>
      </c>
      <c r="L11" s="9"/>
      <c r="M11" s="9" t="s">
        <v>6</v>
      </c>
      <c r="N11" s="2">
        <v>1</v>
      </c>
      <c r="O11" s="12">
        <v>10</v>
      </c>
      <c r="P11" s="9"/>
      <c r="Q11" s="9" t="s">
        <v>6</v>
      </c>
      <c r="R11" s="2">
        <v>1</v>
      </c>
      <c r="S11" s="10">
        <v>5</v>
      </c>
    </row>
    <row r="12" spans="1:19" x14ac:dyDescent="0.25">
      <c r="B12" s="2">
        <f>B11+1</f>
        <v>2</v>
      </c>
      <c r="C12" s="2">
        <v>17</v>
      </c>
      <c r="D12" s="40"/>
      <c r="I12" s="2" t="s">
        <v>7</v>
      </c>
      <c r="J12" s="2">
        <v>2</v>
      </c>
      <c r="K12" s="10">
        <v>5</v>
      </c>
      <c r="L12" s="9"/>
      <c r="M12" s="9" t="s">
        <v>7</v>
      </c>
      <c r="N12" s="2">
        <v>2</v>
      </c>
      <c r="O12" s="10">
        <v>5</v>
      </c>
      <c r="P12" s="9"/>
      <c r="Q12" s="9" t="s">
        <v>7</v>
      </c>
      <c r="R12" s="2">
        <v>2</v>
      </c>
      <c r="S12" s="10">
        <v>5</v>
      </c>
    </row>
    <row r="13" spans="1:19" x14ac:dyDescent="0.25">
      <c r="B13" s="2">
        <f t="shared" ref="B13:B22" si="0">B12+1</f>
        <v>3</v>
      </c>
      <c r="C13" s="2">
        <v>17</v>
      </c>
      <c r="D13" s="40"/>
      <c r="I13" s="2" t="s">
        <v>8</v>
      </c>
      <c r="J13" s="2">
        <v>3</v>
      </c>
      <c r="K13" s="10">
        <v>5</v>
      </c>
      <c r="L13" s="9"/>
      <c r="M13" s="9" t="s">
        <v>8</v>
      </c>
      <c r="N13" s="2">
        <v>3</v>
      </c>
      <c r="O13" s="10">
        <v>5</v>
      </c>
      <c r="P13" s="9"/>
      <c r="Q13" s="9" t="s">
        <v>8</v>
      </c>
      <c r="R13" s="2">
        <v>3</v>
      </c>
      <c r="S13" s="10">
        <v>5</v>
      </c>
    </row>
    <row r="14" spans="1:19" x14ac:dyDescent="0.25">
      <c r="B14" s="2">
        <f t="shared" si="0"/>
        <v>4</v>
      </c>
      <c r="C14" s="2">
        <v>18</v>
      </c>
      <c r="D14" s="40">
        <v>6</v>
      </c>
      <c r="I14" s="2" t="s">
        <v>9</v>
      </c>
      <c r="J14" s="2">
        <v>4</v>
      </c>
      <c r="K14" s="10">
        <v>5</v>
      </c>
      <c r="L14" s="9"/>
      <c r="M14" s="9" t="s">
        <v>9</v>
      </c>
      <c r="N14" s="2">
        <v>4</v>
      </c>
      <c r="O14" s="10">
        <v>5</v>
      </c>
      <c r="P14" s="9"/>
      <c r="Q14" s="9" t="s">
        <v>9</v>
      </c>
      <c r="R14" s="2">
        <v>4</v>
      </c>
      <c r="S14" s="12">
        <v>10</v>
      </c>
    </row>
    <row r="15" spans="1:19" x14ac:dyDescent="0.25">
      <c r="B15" s="2">
        <f t="shared" si="0"/>
        <v>5</v>
      </c>
      <c r="C15" s="2">
        <v>18</v>
      </c>
      <c r="D15" s="40"/>
      <c r="I15" s="3" t="s">
        <v>15</v>
      </c>
      <c r="J15" s="9"/>
      <c r="K15" s="11">
        <f>((15*K11)+(30*K12)+(10*K13)+(45*K14))/(15+30+10+45)</f>
        <v>5</v>
      </c>
      <c r="L15" s="9"/>
      <c r="M15" s="9"/>
      <c r="N15" s="9"/>
      <c r="O15" s="11">
        <f>((15*O11)+(30*O12)+(10*O13)+(45*O14))/100</f>
        <v>5.75</v>
      </c>
      <c r="P15" s="9"/>
      <c r="Q15" s="9"/>
      <c r="R15" s="9"/>
      <c r="S15" s="11">
        <f>((15*S11)+(30*S12)+(10*S13)+(45*S14))/100</f>
        <v>7.25</v>
      </c>
    </row>
    <row r="16" spans="1:19" x14ac:dyDescent="0.25">
      <c r="B16" s="2">
        <f t="shared" si="0"/>
        <v>6</v>
      </c>
      <c r="C16" s="2">
        <v>18</v>
      </c>
      <c r="D16" s="40"/>
    </row>
    <row r="17" spans="1:4" x14ac:dyDescent="0.25">
      <c r="B17" s="2">
        <f t="shared" si="0"/>
        <v>7</v>
      </c>
      <c r="C17" s="2">
        <v>18</v>
      </c>
      <c r="D17" s="40"/>
    </row>
    <row r="18" spans="1:4" x14ac:dyDescent="0.25">
      <c r="B18" s="2">
        <f t="shared" si="0"/>
        <v>8</v>
      </c>
      <c r="C18" s="2">
        <v>18</v>
      </c>
      <c r="D18" s="40"/>
    </row>
    <row r="19" spans="1:4" x14ac:dyDescent="0.25">
      <c r="B19" s="2">
        <f t="shared" si="0"/>
        <v>9</v>
      </c>
      <c r="C19" s="2">
        <v>18</v>
      </c>
      <c r="D19" s="40"/>
    </row>
    <row r="20" spans="1:4" x14ac:dyDescent="0.25">
      <c r="B20" s="2">
        <f t="shared" si="0"/>
        <v>10</v>
      </c>
      <c r="C20" s="2">
        <v>19</v>
      </c>
      <c r="D20" s="40">
        <v>2</v>
      </c>
    </row>
    <row r="21" spans="1:4" x14ac:dyDescent="0.25">
      <c r="B21" s="2">
        <f t="shared" si="0"/>
        <v>11</v>
      </c>
      <c r="C21" s="2">
        <v>19</v>
      </c>
      <c r="D21" s="40"/>
    </row>
    <row r="22" spans="1:4" x14ac:dyDescent="0.25">
      <c r="A22" s="1" t="s">
        <v>5</v>
      </c>
      <c r="B22" s="2">
        <f t="shared" si="0"/>
        <v>12</v>
      </c>
      <c r="C22" s="2">
        <v>24</v>
      </c>
      <c r="D22" s="7">
        <v>1</v>
      </c>
    </row>
    <row r="23" spans="1:4" x14ac:dyDescent="0.25">
      <c r="B23" s="6" t="s">
        <v>13</v>
      </c>
      <c r="C23" s="5">
        <f>(C11+C12+C13+C14+C15+C16+C17+C18+C19+C20+C21+C22)/12</f>
        <v>18.416666666666668</v>
      </c>
    </row>
    <row r="24" spans="1:4" x14ac:dyDescent="0.25">
      <c r="C24" s="4">
        <f>SUM(C11:C22)/B22</f>
        <v>18.416666666666668</v>
      </c>
    </row>
    <row r="25" spans="1:4" x14ac:dyDescent="0.25">
      <c r="C25" s="4">
        <f>AVERAGE(C11:C22)</f>
        <v>18.416666666666668</v>
      </c>
    </row>
    <row r="27" spans="1:4" x14ac:dyDescent="0.25">
      <c r="B27" s="6" t="s">
        <v>14</v>
      </c>
      <c r="C27" s="5">
        <v>18</v>
      </c>
    </row>
  </sheetData>
  <mergeCells count="3">
    <mergeCell ref="D11:D13"/>
    <mergeCell ref="D14:D19"/>
    <mergeCell ref="D20:D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9E4B7-37F1-46B9-A2FA-FA4DE321C055}">
  <dimension ref="A1:AA22"/>
  <sheetViews>
    <sheetView tabSelected="1" workbookViewId="0">
      <selection activeCell="H17" sqref="H17"/>
    </sheetView>
  </sheetViews>
  <sheetFormatPr defaultRowHeight="15" x14ac:dyDescent="0.25"/>
  <cols>
    <col min="3" max="3" width="16.7109375" customWidth="1"/>
    <col min="4" max="4" width="9.5703125" bestFit="1" customWidth="1"/>
    <col min="6" max="6" width="15.42578125" bestFit="1" customWidth="1"/>
    <col min="7" max="7" width="9.5703125" bestFit="1" customWidth="1"/>
    <col min="15" max="15" width="10.140625" bestFit="1" customWidth="1"/>
    <col min="22" max="22" width="10.85546875" bestFit="1" customWidth="1"/>
    <col min="24" max="24" width="9.5703125" bestFit="1" customWidth="1"/>
  </cols>
  <sheetData>
    <row r="1" spans="1:27" x14ac:dyDescent="0.25">
      <c r="C1" t="s">
        <v>26</v>
      </c>
    </row>
    <row r="2" spans="1:27" x14ac:dyDescent="0.25">
      <c r="C2" t="s">
        <v>27</v>
      </c>
    </row>
    <row r="3" spans="1:27" x14ac:dyDescent="0.25">
      <c r="C3" t="s">
        <v>67</v>
      </c>
      <c r="L3" t="s">
        <v>66</v>
      </c>
    </row>
    <row r="4" spans="1:27" x14ac:dyDescent="0.25">
      <c r="L4" s="9">
        <v>0</v>
      </c>
      <c r="M4" s="9">
        <v>1</v>
      </c>
      <c r="N4" s="9">
        <v>2</v>
      </c>
      <c r="O4" s="9">
        <v>3</v>
      </c>
      <c r="P4" s="9">
        <v>4</v>
      </c>
      <c r="Q4" s="9">
        <v>5</v>
      </c>
    </row>
    <row r="5" spans="1:27" x14ac:dyDescent="0.25">
      <c r="A5" s="19">
        <v>0</v>
      </c>
      <c r="C5" s="18" t="s">
        <v>3</v>
      </c>
      <c r="D5" s="18" t="s">
        <v>2</v>
      </c>
      <c r="E5" s="18" t="s">
        <v>16</v>
      </c>
      <c r="F5" s="18" t="s">
        <v>78</v>
      </c>
      <c r="G5" s="18" t="s">
        <v>79</v>
      </c>
      <c r="L5" s="9">
        <v>6</v>
      </c>
      <c r="M5" s="9">
        <v>7</v>
      </c>
      <c r="N5" s="9">
        <v>8</v>
      </c>
      <c r="O5" s="9">
        <v>9</v>
      </c>
      <c r="P5" s="9">
        <v>10</v>
      </c>
      <c r="Q5" s="9"/>
    </row>
    <row r="6" spans="1:27" x14ac:dyDescent="0.25">
      <c r="A6" s="19">
        <v>1</v>
      </c>
      <c r="B6" s="1" t="s">
        <v>25</v>
      </c>
      <c r="C6" s="2">
        <v>1</v>
      </c>
      <c r="D6" s="14">
        <v>0</v>
      </c>
      <c r="E6" s="2">
        <v>1</v>
      </c>
      <c r="F6" s="2">
        <f>D6-$D$19</f>
        <v>-5</v>
      </c>
      <c r="G6" s="2">
        <f>F6^2</f>
        <v>25</v>
      </c>
      <c r="V6" s="18" t="s">
        <v>3</v>
      </c>
      <c r="W6" s="18" t="s">
        <v>71</v>
      </c>
      <c r="X6" s="18" t="s">
        <v>16</v>
      </c>
      <c r="Y6" s="18" t="s">
        <v>60</v>
      </c>
      <c r="Z6" s="18" t="s">
        <v>61</v>
      </c>
      <c r="AA6" s="18"/>
    </row>
    <row r="7" spans="1:27" x14ac:dyDescent="0.25">
      <c r="A7" s="19">
        <v>2</v>
      </c>
      <c r="C7" s="2">
        <f>C6+1</f>
        <v>2</v>
      </c>
      <c r="D7" s="14">
        <v>1</v>
      </c>
      <c r="E7" s="2">
        <v>1</v>
      </c>
      <c r="F7" s="2">
        <f>D7-$D$19</f>
        <v>-4</v>
      </c>
      <c r="G7" s="2">
        <f t="shared" ref="G7:G16" si="0">F7^2</f>
        <v>16</v>
      </c>
      <c r="V7" s="2">
        <v>1</v>
      </c>
      <c r="W7" s="2">
        <v>20.239999999999998</v>
      </c>
      <c r="X7" s="2">
        <v>1</v>
      </c>
      <c r="Y7" s="2">
        <f>W7-$W$13</f>
        <v>-0.90800000000000125</v>
      </c>
      <c r="Z7" s="2">
        <f>Y7^2</f>
        <v>0.82446400000000231</v>
      </c>
      <c r="AA7" s="2"/>
    </row>
    <row r="8" spans="1:27" x14ac:dyDescent="0.25">
      <c r="A8" s="19">
        <v>3</v>
      </c>
      <c r="C8" s="2">
        <f>C7+1</f>
        <v>3</v>
      </c>
      <c r="D8" s="14">
        <v>2</v>
      </c>
      <c r="E8" s="2">
        <v>1</v>
      </c>
      <c r="F8" s="2">
        <f>D8-$D$19</f>
        <v>-3</v>
      </c>
      <c r="G8" s="2">
        <f t="shared" si="0"/>
        <v>9</v>
      </c>
      <c r="V8" s="2">
        <v>2</v>
      </c>
      <c r="W8" s="2">
        <v>21.28</v>
      </c>
      <c r="X8" s="2">
        <v>1</v>
      </c>
      <c r="Y8" s="2">
        <f t="shared" ref="Y8:Y11" si="1">W8-$W$13</f>
        <v>0.13200000000000145</v>
      </c>
      <c r="Z8" s="2">
        <f t="shared" ref="Z8:Z11" si="2">Y8^2</f>
        <v>1.7424000000000384E-2</v>
      </c>
      <c r="AA8" s="2"/>
    </row>
    <row r="9" spans="1:27" x14ac:dyDescent="0.25">
      <c r="A9" s="19">
        <v>4</v>
      </c>
      <c r="C9" s="2">
        <f t="shared" ref="C9:C16" si="3">C8+1</f>
        <v>4</v>
      </c>
      <c r="D9" s="14">
        <v>3</v>
      </c>
      <c r="E9" s="2">
        <v>1</v>
      </c>
      <c r="F9" s="2">
        <f>D9-$D$19</f>
        <v>-2</v>
      </c>
      <c r="G9" s="2">
        <f t="shared" si="0"/>
        <v>4</v>
      </c>
      <c r="M9" t="s">
        <v>68</v>
      </c>
      <c r="V9" s="2">
        <v>3</v>
      </c>
      <c r="W9" s="2">
        <v>22.02</v>
      </c>
      <c r="X9" s="2">
        <v>1</v>
      </c>
      <c r="Y9" s="2">
        <f t="shared" si="1"/>
        <v>0.87199999999999989</v>
      </c>
      <c r="Z9" s="2">
        <f t="shared" si="2"/>
        <v>0.76038399999999984</v>
      </c>
      <c r="AA9" s="2"/>
    </row>
    <row r="10" spans="1:27" x14ac:dyDescent="0.25">
      <c r="A10" s="19">
        <v>5</v>
      </c>
      <c r="C10" s="2">
        <f t="shared" si="3"/>
        <v>5</v>
      </c>
      <c r="D10" s="14">
        <v>4</v>
      </c>
      <c r="E10" s="2">
        <v>1</v>
      </c>
      <c r="F10" s="2">
        <f>D10-$D$19</f>
        <v>-1</v>
      </c>
      <c r="G10" s="2">
        <f t="shared" si="0"/>
        <v>1</v>
      </c>
      <c r="V10" s="2">
        <v>4</v>
      </c>
      <c r="W10" s="2">
        <v>22.12</v>
      </c>
      <c r="X10" s="2">
        <v>1</v>
      </c>
      <c r="Y10" s="2">
        <f t="shared" si="1"/>
        <v>0.97200000000000131</v>
      </c>
      <c r="Z10" s="2">
        <f t="shared" si="2"/>
        <v>0.94478400000000251</v>
      </c>
      <c r="AA10" s="2"/>
    </row>
    <row r="11" spans="1:27" x14ac:dyDescent="0.25">
      <c r="A11" s="19">
        <v>6</v>
      </c>
      <c r="C11" s="2">
        <f t="shared" si="3"/>
        <v>6</v>
      </c>
      <c r="D11" s="2">
        <v>5</v>
      </c>
      <c r="E11" s="2">
        <v>1</v>
      </c>
      <c r="F11" s="2">
        <f>D11-$D$19</f>
        <v>0</v>
      </c>
      <c r="G11" s="2">
        <f t="shared" si="0"/>
        <v>0</v>
      </c>
      <c r="M11" t="s">
        <v>69</v>
      </c>
      <c r="V11" s="2">
        <v>5</v>
      </c>
      <c r="W11" s="2">
        <v>20.079999999999998</v>
      </c>
      <c r="X11" s="2">
        <v>1</v>
      </c>
      <c r="Y11" s="2">
        <f t="shared" si="1"/>
        <v>-1.0680000000000014</v>
      </c>
      <c r="Z11" s="2">
        <f t="shared" si="2"/>
        <v>1.140624000000003</v>
      </c>
      <c r="AA11" s="2"/>
    </row>
    <row r="12" spans="1:27" x14ac:dyDescent="0.25">
      <c r="A12" s="19">
        <v>7</v>
      </c>
      <c r="C12" s="2">
        <f t="shared" si="3"/>
        <v>7</v>
      </c>
      <c r="D12" s="14">
        <v>6</v>
      </c>
      <c r="E12" s="2">
        <v>1</v>
      </c>
      <c r="F12" s="2">
        <f>D12-$D$19</f>
        <v>1</v>
      </c>
      <c r="G12" s="2">
        <f t="shared" si="0"/>
        <v>1</v>
      </c>
      <c r="Z12" s="50">
        <f>SUM(Z7:Z11)</f>
        <v>3.6876800000000078</v>
      </c>
    </row>
    <row r="13" spans="1:27" x14ac:dyDescent="0.25">
      <c r="A13" s="19">
        <v>8</v>
      </c>
      <c r="C13" s="2">
        <f t="shared" si="3"/>
        <v>8</v>
      </c>
      <c r="D13" s="14">
        <v>7</v>
      </c>
      <c r="E13" s="2">
        <v>1</v>
      </c>
      <c r="F13" s="2">
        <f>D13-$D$19</f>
        <v>2</v>
      </c>
      <c r="G13" s="2">
        <f t="shared" si="0"/>
        <v>4</v>
      </c>
      <c r="N13" s="14">
        <v>0</v>
      </c>
      <c r="V13" t="s">
        <v>72</v>
      </c>
      <c r="W13" s="1">
        <f>SUM(W7:W11)/V11</f>
        <v>21.148</v>
      </c>
    </row>
    <row r="14" spans="1:27" x14ac:dyDescent="0.25">
      <c r="A14" s="19">
        <v>9</v>
      </c>
      <c r="C14" s="2">
        <f t="shared" si="3"/>
        <v>9</v>
      </c>
      <c r="D14" s="14">
        <v>8</v>
      </c>
      <c r="E14" s="2">
        <v>1</v>
      </c>
      <c r="F14" s="2">
        <f>D14-$D$19</f>
        <v>3</v>
      </c>
      <c r="G14" s="2">
        <f t="shared" si="0"/>
        <v>9</v>
      </c>
      <c r="N14" s="14">
        <v>1</v>
      </c>
    </row>
    <row r="15" spans="1:27" x14ac:dyDescent="0.25">
      <c r="A15" s="19">
        <v>10</v>
      </c>
      <c r="C15" s="2">
        <f t="shared" si="3"/>
        <v>10</v>
      </c>
      <c r="D15" s="14">
        <v>9</v>
      </c>
      <c r="E15" s="2">
        <v>1</v>
      </c>
      <c r="F15" s="2">
        <f>D15-$D$19</f>
        <v>4</v>
      </c>
      <c r="G15" s="2">
        <f t="shared" si="0"/>
        <v>16</v>
      </c>
      <c r="N15" s="14">
        <v>2</v>
      </c>
      <c r="V15" t="s">
        <v>65</v>
      </c>
      <c r="W15" s="1">
        <f>SQRT(Z12/(V11-1))</f>
        <v>0.96016665220158626</v>
      </c>
    </row>
    <row r="16" spans="1:27" x14ac:dyDescent="0.25">
      <c r="B16" s="21" t="s">
        <v>24</v>
      </c>
      <c r="C16" s="19">
        <f t="shared" si="3"/>
        <v>11</v>
      </c>
      <c r="D16" s="14">
        <v>10</v>
      </c>
      <c r="E16" s="2">
        <v>1</v>
      </c>
      <c r="F16" s="2">
        <f>D16-$D$19</f>
        <v>5</v>
      </c>
      <c r="G16" s="2">
        <f t="shared" si="0"/>
        <v>25</v>
      </c>
      <c r="N16" s="14">
        <v>3</v>
      </c>
    </row>
    <row r="17" spans="2:24" x14ac:dyDescent="0.25">
      <c r="B17" s="21"/>
      <c r="C17" s="16"/>
      <c r="D17" s="13"/>
      <c r="E17" s="13"/>
      <c r="G17" s="50">
        <f>SUM(G6:G16)</f>
        <v>110</v>
      </c>
      <c r="N17" s="19">
        <v>4</v>
      </c>
      <c r="O17" s="48" t="s">
        <v>47</v>
      </c>
      <c r="P17" s="49">
        <f>(N17+N18)/2</f>
        <v>4.5</v>
      </c>
      <c r="W17" s="4">
        <f>W13</f>
        <v>21.148</v>
      </c>
      <c r="X17" s="4">
        <f>W15</f>
        <v>0.96016665220158626</v>
      </c>
    </row>
    <row r="18" spans="2:24" x14ac:dyDescent="0.25">
      <c r="H18" s="47"/>
      <c r="I18" s="47"/>
      <c r="J18" s="47"/>
      <c r="K18" s="47"/>
      <c r="N18" s="19">
        <v>5</v>
      </c>
      <c r="O18" s="48"/>
      <c r="P18" s="49"/>
      <c r="W18" s="1" t="s">
        <v>73</v>
      </c>
      <c r="X18" s="1" t="s">
        <v>74</v>
      </c>
    </row>
    <row r="19" spans="2:24" x14ac:dyDescent="0.25">
      <c r="C19" s="39" t="s">
        <v>13</v>
      </c>
      <c r="D19" s="39">
        <f>SUM(D6:D16)/C16</f>
        <v>5</v>
      </c>
      <c r="E19" s="13"/>
      <c r="F19" s="18" t="s">
        <v>13</v>
      </c>
      <c r="G19" s="18">
        <f>AVERAGE(D6:D16)</f>
        <v>5</v>
      </c>
      <c r="H19" s="47"/>
      <c r="I19" s="47"/>
      <c r="J19" s="47"/>
      <c r="K19" s="47"/>
      <c r="N19" s="14">
        <v>6</v>
      </c>
    </row>
    <row r="20" spans="2:24" x14ac:dyDescent="0.25">
      <c r="C20" s="18" t="s">
        <v>47</v>
      </c>
      <c r="D20" s="18">
        <v>5</v>
      </c>
      <c r="E20" s="13"/>
      <c r="F20" s="18" t="s">
        <v>47</v>
      </c>
      <c r="G20" s="18">
        <f>MEDIAN(D6:D16)</f>
        <v>5</v>
      </c>
      <c r="H20" s="47"/>
      <c r="I20" s="47"/>
      <c r="J20" s="47"/>
      <c r="K20" s="47"/>
      <c r="N20" s="14">
        <v>7</v>
      </c>
      <c r="V20" s="8" t="s">
        <v>75</v>
      </c>
      <c r="W20" s="8" t="s">
        <v>76</v>
      </c>
      <c r="X20" s="8" t="s">
        <v>77</v>
      </c>
    </row>
    <row r="21" spans="2:24" x14ac:dyDescent="0.25">
      <c r="C21" s="18" t="s">
        <v>14</v>
      </c>
      <c r="D21" s="18" t="s">
        <v>70</v>
      </c>
      <c r="E21" s="1"/>
      <c r="F21" s="18" t="s">
        <v>14</v>
      </c>
      <c r="G21" s="18" t="s">
        <v>70</v>
      </c>
      <c r="H21" s="13"/>
      <c r="I21" s="13"/>
      <c r="J21" s="13"/>
      <c r="K21" s="13"/>
      <c r="N21" s="14">
        <v>8</v>
      </c>
      <c r="V21" s="51">
        <f>W21-X17</f>
        <v>20.139833347798415</v>
      </c>
      <c r="W21" s="51">
        <v>21.1</v>
      </c>
      <c r="X21" s="51">
        <f>W21+X17</f>
        <v>22.060166652201588</v>
      </c>
    </row>
    <row r="22" spans="2:24" x14ac:dyDescent="0.25">
      <c r="C22" s="18" t="s">
        <v>59</v>
      </c>
      <c r="D22" s="52">
        <f>SQRT(G17/(C16))</f>
        <v>3.1622776601683795</v>
      </c>
      <c r="E22" s="1"/>
      <c r="F22" s="18" t="s">
        <v>59</v>
      </c>
      <c r="G22" s="52">
        <f>_xlfn.STDEV.P(A5:A15)</f>
        <v>3.1622776601683795</v>
      </c>
      <c r="N22" s="14">
        <v>9</v>
      </c>
    </row>
  </sheetData>
  <mergeCells count="2">
    <mergeCell ref="O17:O18"/>
    <mergeCell ref="P17:P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EC6A-C8B9-4EBD-A50E-EDFC036DCEE0}">
  <dimension ref="A2:N32"/>
  <sheetViews>
    <sheetView topLeftCell="A13" workbookViewId="0">
      <selection activeCell="I27" sqref="I27"/>
    </sheetView>
  </sheetViews>
  <sheetFormatPr defaultRowHeight="15" x14ac:dyDescent="0.25"/>
  <cols>
    <col min="3" max="3" width="10" bestFit="1" customWidth="1"/>
  </cols>
  <sheetData>
    <row r="2" spans="2:14" x14ac:dyDescent="0.25">
      <c r="B2" s="41" t="s">
        <v>18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2:14" x14ac:dyDescent="0.25">
      <c r="B3" s="14">
        <v>6</v>
      </c>
      <c r="C3" s="14">
        <v>2</v>
      </c>
      <c r="D3" s="14">
        <v>5</v>
      </c>
      <c r="E3" s="14">
        <v>6</v>
      </c>
      <c r="F3" s="14">
        <v>0</v>
      </c>
      <c r="G3" s="14">
        <v>8</v>
      </c>
      <c r="H3" s="14">
        <v>7</v>
      </c>
      <c r="I3" s="14">
        <v>6</v>
      </c>
      <c r="J3" s="14">
        <v>3</v>
      </c>
      <c r="K3" s="14">
        <v>4</v>
      </c>
      <c r="L3" s="14">
        <v>5</v>
      </c>
      <c r="M3" s="14">
        <v>8</v>
      </c>
    </row>
    <row r="4" spans="2:14" x14ac:dyDescent="0.25">
      <c r="B4" s="14">
        <v>10</v>
      </c>
      <c r="C4" s="14">
        <v>9</v>
      </c>
      <c r="D4" s="14">
        <v>7</v>
      </c>
      <c r="E4" s="14">
        <v>6</v>
      </c>
      <c r="F4" s="14">
        <v>3</v>
      </c>
      <c r="G4" s="14">
        <v>4</v>
      </c>
      <c r="H4" s="14">
        <v>6</v>
      </c>
      <c r="I4" s="14">
        <v>4</v>
      </c>
      <c r="J4" s="14">
        <v>5</v>
      </c>
      <c r="K4" s="14">
        <v>4</v>
      </c>
      <c r="L4" s="14">
        <v>0</v>
      </c>
      <c r="M4" s="14">
        <v>1</v>
      </c>
    </row>
    <row r="5" spans="2:14" x14ac:dyDescent="0.25">
      <c r="B5" s="14">
        <v>3</v>
      </c>
      <c r="C5" s="14">
        <v>6</v>
      </c>
      <c r="D5" s="14">
        <v>7</v>
      </c>
      <c r="E5" s="14">
        <v>9</v>
      </c>
      <c r="F5" s="14">
        <v>3</v>
      </c>
      <c r="G5" s="14">
        <v>1</v>
      </c>
      <c r="H5" s="14">
        <v>4</v>
      </c>
      <c r="I5" s="14">
        <v>6</v>
      </c>
      <c r="J5" s="14">
        <v>5</v>
      </c>
      <c r="K5" s="14">
        <v>3</v>
      </c>
      <c r="L5" s="14">
        <v>5</v>
      </c>
      <c r="M5" s="14">
        <v>4</v>
      </c>
    </row>
    <row r="6" spans="2:14" x14ac:dyDescent="0.25">
      <c r="B6" s="14">
        <v>7</v>
      </c>
      <c r="C6" s="14">
        <v>2</v>
      </c>
      <c r="D6" s="14">
        <v>5</v>
      </c>
      <c r="E6" s="14">
        <v>8</v>
      </c>
      <c r="F6" s="14">
        <v>6</v>
      </c>
      <c r="G6" s="14">
        <v>4</v>
      </c>
      <c r="H6" s="14">
        <v>2</v>
      </c>
      <c r="I6" s="14">
        <v>5</v>
      </c>
      <c r="J6" s="14">
        <v>1</v>
      </c>
      <c r="K6" s="14">
        <v>6</v>
      </c>
      <c r="L6" s="14">
        <v>5</v>
      </c>
      <c r="M6" s="14">
        <v>2</v>
      </c>
    </row>
    <row r="7" spans="2:14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2:14" x14ac:dyDescent="0.25">
      <c r="B8" s="41" t="s">
        <v>19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</row>
    <row r="9" spans="2:14" x14ac:dyDescent="0.25">
      <c r="B9" s="2">
        <v>0</v>
      </c>
      <c r="C9" s="2">
        <v>0</v>
      </c>
      <c r="D9" s="2">
        <v>1</v>
      </c>
      <c r="E9" s="2">
        <v>1</v>
      </c>
      <c r="F9" s="2">
        <v>1</v>
      </c>
      <c r="G9" s="2">
        <v>2</v>
      </c>
      <c r="H9" s="2">
        <v>2</v>
      </c>
      <c r="I9" s="2">
        <v>2</v>
      </c>
      <c r="J9" s="2">
        <v>2</v>
      </c>
      <c r="K9" s="2">
        <v>3</v>
      </c>
      <c r="L9" s="2">
        <v>3</v>
      </c>
      <c r="M9" s="2">
        <v>3</v>
      </c>
    </row>
    <row r="10" spans="2:14" x14ac:dyDescent="0.25">
      <c r="B10" s="2">
        <v>3</v>
      </c>
      <c r="C10" s="2">
        <v>3</v>
      </c>
      <c r="D10" s="2">
        <v>4</v>
      </c>
      <c r="E10" s="2">
        <v>4</v>
      </c>
      <c r="F10" s="2">
        <v>4</v>
      </c>
      <c r="G10" s="2">
        <v>4</v>
      </c>
      <c r="H10" s="2">
        <v>4</v>
      </c>
      <c r="I10" s="2">
        <v>4</v>
      </c>
      <c r="J10" s="2">
        <v>4</v>
      </c>
      <c r="K10" s="2">
        <v>5</v>
      </c>
      <c r="L10" s="2">
        <v>5</v>
      </c>
      <c r="M10" s="2">
        <v>5</v>
      </c>
    </row>
    <row r="11" spans="2:14" x14ac:dyDescent="0.25">
      <c r="B11" s="2">
        <v>5</v>
      </c>
      <c r="C11" s="2">
        <v>5</v>
      </c>
      <c r="D11" s="2">
        <v>5</v>
      </c>
      <c r="E11" s="2">
        <v>5</v>
      </c>
      <c r="F11" s="2">
        <v>5</v>
      </c>
      <c r="G11" s="2">
        <v>6</v>
      </c>
      <c r="H11" s="2">
        <v>6</v>
      </c>
      <c r="I11" s="2">
        <v>6</v>
      </c>
      <c r="J11" s="2">
        <v>6</v>
      </c>
      <c r="K11" s="2">
        <v>6</v>
      </c>
      <c r="L11" s="2">
        <v>6</v>
      </c>
      <c r="M11" s="2">
        <v>6</v>
      </c>
    </row>
    <row r="12" spans="2:14" x14ac:dyDescent="0.25">
      <c r="B12" s="2">
        <v>6</v>
      </c>
      <c r="C12" s="2">
        <v>6</v>
      </c>
      <c r="D12" s="2">
        <v>7</v>
      </c>
      <c r="E12" s="2">
        <v>7</v>
      </c>
      <c r="F12" s="2">
        <v>7</v>
      </c>
      <c r="G12" s="2">
        <v>7</v>
      </c>
      <c r="H12" s="2">
        <v>8</v>
      </c>
      <c r="I12" s="2">
        <v>8</v>
      </c>
      <c r="J12" s="2">
        <v>8</v>
      </c>
      <c r="K12" s="2">
        <v>9</v>
      </c>
      <c r="L12" s="2">
        <v>9</v>
      </c>
      <c r="M12" s="2">
        <v>10</v>
      </c>
    </row>
    <row r="13" spans="2:14" x14ac:dyDescent="0.2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2:14" x14ac:dyDescent="0.25">
      <c r="B14" t="s">
        <v>37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6" spans="2:14" x14ac:dyDescent="0.25">
      <c r="B16" s="3" t="s">
        <v>3</v>
      </c>
      <c r="C16" s="3" t="s">
        <v>2</v>
      </c>
      <c r="D16" s="3" t="s">
        <v>16</v>
      </c>
      <c r="E16" s="3" t="s">
        <v>39</v>
      </c>
      <c r="F16" s="8"/>
      <c r="G16" s="1" t="s">
        <v>2</v>
      </c>
      <c r="H16" t="s">
        <v>30</v>
      </c>
    </row>
    <row r="17" spans="1:8" x14ac:dyDescent="0.25">
      <c r="B17" s="15">
        <v>1</v>
      </c>
      <c r="C17" s="15">
        <v>0</v>
      </c>
      <c r="D17" s="15">
        <v>2</v>
      </c>
      <c r="E17" s="15">
        <f>C17*D17</f>
        <v>0</v>
      </c>
      <c r="F17" s="8"/>
      <c r="G17" s="1" t="s">
        <v>16</v>
      </c>
      <c r="H17" t="s">
        <v>17</v>
      </c>
    </row>
    <row r="18" spans="1:8" x14ac:dyDescent="0.25">
      <c r="B18" s="2">
        <v>2</v>
      </c>
      <c r="C18" s="2">
        <v>1</v>
      </c>
      <c r="D18" s="2">
        <v>3</v>
      </c>
      <c r="E18" s="15">
        <f t="shared" ref="E18:E27" si="0">C18*D18</f>
        <v>3</v>
      </c>
      <c r="G18" s="16" t="s">
        <v>20</v>
      </c>
      <c r="H18" t="s">
        <v>21</v>
      </c>
    </row>
    <row r="19" spans="1:8" x14ac:dyDescent="0.25">
      <c r="B19" s="2">
        <v>3</v>
      </c>
      <c r="C19" s="2">
        <v>2</v>
      </c>
      <c r="D19" s="2">
        <v>4</v>
      </c>
      <c r="E19" s="15">
        <f t="shared" si="0"/>
        <v>8</v>
      </c>
    </row>
    <row r="20" spans="1:8" x14ac:dyDescent="0.25">
      <c r="B20" s="2">
        <f>B19+1</f>
        <v>4</v>
      </c>
      <c r="C20" s="2">
        <v>3</v>
      </c>
      <c r="D20" s="2">
        <v>5</v>
      </c>
      <c r="E20" s="15">
        <f t="shared" si="0"/>
        <v>15</v>
      </c>
      <c r="G20" s="16" t="s">
        <v>40</v>
      </c>
      <c r="H20">
        <v>48</v>
      </c>
    </row>
    <row r="21" spans="1:8" x14ac:dyDescent="0.25">
      <c r="B21" s="2">
        <f t="shared" ref="B21:B26" si="1">B20+1</f>
        <v>5</v>
      </c>
      <c r="C21" s="2">
        <v>4</v>
      </c>
      <c r="D21" s="2">
        <v>7</v>
      </c>
      <c r="E21" s="15">
        <f t="shared" si="0"/>
        <v>28</v>
      </c>
    </row>
    <row r="22" spans="1:8" x14ac:dyDescent="0.25">
      <c r="B22" s="2">
        <f t="shared" si="1"/>
        <v>6</v>
      </c>
      <c r="C22" s="2">
        <v>5</v>
      </c>
      <c r="D22" s="2">
        <v>8</v>
      </c>
      <c r="E22" s="15">
        <f t="shared" si="0"/>
        <v>40</v>
      </c>
    </row>
    <row r="23" spans="1:8" x14ac:dyDescent="0.25">
      <c r="B23" s="2">
        <f t="shared" si="1"/>
        <v>7</v>
      </c>
      <c r="C23" s="2">
        <v>6</v>
      </c>
      <c r="D23" s="2">
        <v>9</v>
      </c>
      <c r="E23" s="15">
        <f t="shared" si="0"/>
        <v>54</v>
      </c>
    </row>
    <row r="24" spans="1:8" x14ac:dyDescent="0.25">
      <c r="B24" s="2">
        <f t="shared" si="1"/>
        <v>8</v>
      </c>
      <c r="C24" s="2">
        <f>C23+1</f>
        <v>7</v>
      </c>
      <c r="D24" s="2">
        <v>4</v>
      </c>
      <c r="E24" s="15">
        <f t="shared" si="0"/>
        <v>28</v>
      </c>
    </row>
    <row r="25" spans="1:8" x14ac:dyDescent="0.25">
      <c r="B25" s="2">
        <f t="shared" si="1"/>
        <v>9</v>
      </c>
      <c r="C25" s="2">
        <f t="shared" ref="C25:C27" si="2">C24+1</f>
        <v>8</v>
      </c>
      <c r="D25" s="2">
        <v>3</v>
      </c>
      <c r="E25" s="15">
        <f t="shared" si="0"/>
        <v>24</v>
      </c>
    </row>
    <row r="26" spans="1:8" x14ac:dyDescent="0.25">
      <c r="B26" s="2">
        <f t="shared" si="1"/>
        <v>10</v>
      </c>
      <c r="C26" s="2">
        <f t="shared" si="2"/>
        <v>9</v>
      </c>
      <c r="D26" s="2">
        <v>2</v>
      </c>
      <c r="E26" s="15">
        <f t="shared" si="0"/>
        <v>18</v>
      </c>
    </row>
    <row r="27" spans="1:8" x14ac:dyDescent="0.25">
      <c r="A27" s="1" t="s">
        <v>22</v>
      </c>
      <c r="B27" s="2">
        <v>11</v>
      </c>
      <c r="C27" s="2">
        <f t="shared" si="2"/>
        <v>10</v>
      </c>
      <c r="D27" s="2">
        <v>1</v>
      </c>
      <c r="E27" s="15">
        <f t="shared" si="0"/>
        <v>10</v>
      </c>
    </row>
    <row r="28" spans="1:8" x14ac:dyDescent="0.25">
      <c r="C28" s="1"/>
      <c r="D28" s="22" t="s">
        <v>13</v>
      </c>
      <c r="E28" s="23">
        <f>SUM(E17:E27)/48</f>
        <v>4.75</v>
      </c>
    </row>
    <row r="30" spans="1:8" x14ac:dyDescent="0.25">
      <c r="C30" s="8" t="s">
        <v>23</v>
      </c>
      <c r="D30" s="8">
        <f>SUM(D17:D27)</f>
        <v>48</v>
      </c>
    </row>
    <row r="31" spans="1:8" x14ac:dyDescent="0.25">
      <c r="C31" s="1"/>
    </row>
    <row r="32" spans="1:8" x14ac:dyDescent="0.25">
      <c r="C32" s="16"/>
    </row>
  </sheetData>
  <mergeCells count="2">
    <mergeCell ref="B8:M8"/>
    <mergeCell ref="B2:M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FD75-A742-4039-B674-140B728C56E2}">
  <dimension ref="A2:U49"/>
  <sheetViews>
    <sheetView workbookViewId="0">
      <selection activeCell="M11" sqref="M11"/>
    </sheetView>
  </sheetViews>
  <sheetFormatPr defaultRowHeight="15" x14ac:dyDescent="0.25"/>
  <cols>
    <col min="5" max="5" width="15.42578125" bestFit="1" customWidth="1"/>
    <col min="8" max="8" width="15.42578125" bestFit="1" customWidth="1"/>
    <col min="12" max="12" width="11.7109375" bestFit="1" customWidth="1"/>
  </cols>
  <sheetData>
    <row r="2" spans="1:21" x14ac:dyDescent="0.25">
      <c r="A2" s="1">
        <v>6</v>
      </c>
      <c r="C2" s="14">
        <v>6</v>
      </c>
      <c r="D2" s="14">
        <v>2</v>
      </c>
      <c r="E2" s="14">
        <v>5</v>
      </c>
      <c r="F2" s="14">
        <v>6</v>
      </c>
      <c r="G2" s="14">
        <v>0</v>
      </c>
      <c r="H2" s="14">
        <v>8</v>
      </c>
      <c r="I2" s="14">
        <v>7</v>
      </c>
      <c r="J2" s="14">
        <v>6</v>
      </c>
      <c r="K2" s="14">
        <v>3</v>
      </c>
      <c r="L2" s="14">
        <v>4</v>
      </c>
      <c r="M2" s="14">
        <v>5</v>
      </c>
      <c r="N2" s="14">
        <v>8</v>
      </c>
      <c r="P2" s="1">
        <v>0</v>
      </c>
    </row>
    <row r="3" spans="1:21" x14ac:dyDescent="0.25">
      <c r="A3" s="1">
        <v>2</v>
      </c>
      <c r="C3" s="14">
        <v>10</v>
      </c>
      <c r="D3" s="14">
        <v>9</v>
      </c>
      <c r="E3" s="14">
        <v>7</v>
      </c>
      <c r="F3" s="14">
        <v>6</v>
      </c>
      <c r="G3" s="14">
        <v>3</v>
      </c>
      <c r="H3" s="14">
        <v>4</v>
      </c>
      <c r="I3" s="14">
        <v>6</v>
      </c>
      <c r="J3" s="14">
        <v>4</v>
      </c>
      <c r="K3" s="14">
        <v>5</v>
      </c>
      <c r="L3" s="14">
        <v>4</v>
      </c>
      <c r="M3" s="14">
        <v>0</v>
      </c>
      <c r="N3" s="14">
        <v>1</v>
      </c>
      <c r="P3" s="1">
        <v>1</v>
      </c>
    </row>
    <row r="4" spans="1:21" x14ac:dyDescent="0.25">
      <c r="A4" s="1">
        <v>5</v>
      </c>
      <c r="C4" s="14">
        <v>3</v>
      </c>
      <c r="D4" s="14">
        <v>6</v>
      </c>
      <c r="E4" s="14">
        <v>7</v>
      </c>
      <c r="F4" s="14">
        <v>9</v>
      </c>
      <c r="G4" s="14">
        <v>3</v>
      </c>
      <c r="H4" s="14">
        <v>1</v>
      </c>
      <c r="I4" s="14">
        <v>4</v>
      </c>
      <c r="J4" s="14">
        <v>6</v>
      </c>
      <c r="K4" s="14">
        <v>5</v>
      </c>
      <c r="L4" s="14">
        <v>3</v>
      </c>
      <c r="M4" s="14">
        <v>5</v>
      </c>
      <c r="N4" s="14">
        <v>4</v>
      </c>
      <c r="P4" s="1">
        <v>2</v>
      </c>
    </row>
    <row r="5" spans="1:21" x14ac:dyDescent="0.25">
      <c r="A5" s="1">
        <v>6</v>
      </c>
      <c r="C5" s="14">
        <v>7</v>
      </c>
      <c r="D5" s="14">
        <v>2</v>
      </c>
      <c r="E5" s="14">
        <v>5</v>
      </c>
      <c r="F5" s="14">
        <v>8</v>
      </c>
      <c r="G5" s="14">
        <v>6</v>
      </c>
      <c r="H5" s="14">
        <v>4</v>
      </c>
      <c r="I5" s="14">
        <v>2</v>
      </c>
      <c r="J5" s="14">
        <v>5</v>
      </c>
      <c r="K5" s="14">
        <v>1</v>
      </c>
      <c r="L5" s="14">
        <v>6</v>
      </c>
      <c r="M5" s="14">
        <v>5</v>
      </c>
      <c r="N5" s="14">
        <v>2</v>
      </c>
      <c r="P5" s="1">
        <v>3</v>
      </c>
    </row>
    <row r="6" spans="1:21" x14ac:dyDescent="0.25">
      <c r="A6" s="1">
        <v>0</v>
      </c>
      <c r="P6" s="1">
        <v>4</v>
      </c>
    </row>
    <row r="7" spans="1:21" x14ac:dyDescent="0.25">
      <c r="A7" s="1">
        <v>8</v>
      </c>
      <c r="C7" s="18" t="s">
        <v>3</v>
      </c>
      <c r="D7" s="18" t="s">
        <v>45</v>
      </c>
      <c r="E7" s="18" t="s">
        <v>16</v>
      </c>
      <c r="F7" s="18" t="s">
        <v>42</v>
      </c>
      <c r="G7" s="18" t="s">
        <v>46</v>
      </c>
      <c r="H7" s="18" t="s">
        <v>44</v>
      </c>
      <c r="I7" s="18" t="s">
        <v>43</v>
      </c>
      <c r="J7" s="18" t="s">
        <v>60</v>
      </c>
      <c r="K7" s="18" t="s">
        <v>61</v>
      </c>
      <c r="L7" s="18" t="s">
        <v>62</v>
      </c>
      <c r="M7" s="16"/>
      <c r="N7" s="16"/>
      <c r="O7" s="16"/>
      <c r="P7" s="1">
        <v>5</v>
      </c>
      <c r="Q7" s="16"/>
      <c r="R7" s="16"/>
      <c r="S7" s="16"/>
      <c r="T7" s="16"/>
      <c r="U7" s="29"/>
    </row>
    <row r="8" spans="1:21" x14ac:dyDescent="0.25">
      <c r="A8" s="1">
        <v>7</v>
      </c>
      <c r="C8" s="2">
        <v>1</v>
      </c>
      <c r="D8" s="2">
        <v>0</v>
      </c>
      <c r="E8" s="2">
        <f>COUNTIF($C$2:$N$5, "="&amp;D8)</f>
        <v>2</v>
      </c>
      <c r="F8" s="2">
        <f>D8*E8</f>
        <v>0</v>
      </c>
      <c r="G8" s="2">
        <f>E8</f>
        <v>2</v>
      </c>
      <c r="H8" s="30">
        <f>(E8/$E$19)*100</f>
        <v>4.1666666666666661</v>
      </c>
      <c r="I8" s="30">
        <f>H8</f>
        <v>4.1666666666666661</v>
      </c>
      <c r="J8" s="30">
        <f>D8-$F$21</f>
        <v>-4.75</v>
      </c>
      <c r="K8" s="30">
        <f>J8^2</f>
        <v>22.5625</v>
      </c>
      <c r="L8" s="30">
        <f>K8*E8</f>
        <v>45.125</v>
      </c>
      <c r="M8" s="16"/>
      <c r="N8" s="16"/>
      <c r="O8" s="16"/>
      <c r="P8" s="1">
        <v>6</v>
      </c>
      <c r="Q8" s="16"/>
      <c r="R8" s="16"/>
      <c r="S8" s="16"/>
      <c r="T8" s="16"/>
      <c r="U8" s="29"/>
    </row>
    <row r="9" spans="1:21" x14ac:dyDescent="0.25">
      <c r="A9" s="1">
        <v>6</v>
      </c>
      <c r="C9" s="2">
        <f>C8+1</f>
        <v>2</v>
      </c>
      <c r="D9" s="2">
        <v>1</v>
      </c>
      <c r="E9" s="2">
        <f>COUNTIF($C$2:$N$5, "="&amp;D9)</f>
        <v>3</v>
      </c>
      <c r="F9" s="2">
        <f t="shared" ref="F9:F18" si="0">D9*E9</f>
        <v>3</v>
      </c>
      <c r="G9" s="2">
        <f>E8+E9</f>
        <v>5</v>
      </c>
      <c r="H9" s="30">
        <f t="shared" ref="H9:H18" si="1">(E9/$E$19)*100</f>
        <v>6.25</v>
      </c>
      <c r="I9" s="30">
        <f>I8+H9</f>
        <v>10.416666666666666</v>
      </c>
      <c r="J9" s="30">
        <f t="shared" ref="J9:J18" si="2">D9-$F$21</f>
        <v>-3.75</v>
      </c>
      <c r="K9" s="30">
        <f t="shared" ref="K9:K18" si="3">J9^2</f>
        <v>14.0625</v>
      </c>
      <c r="L9" s="30">
        <f t="shared" ref="L9:L18" si="4">K9*E9</f>
        <v>42.1875</v>
      </c>
      <c r="M9" s="16"/>
      <c r="N9" s="16"/>
      <c r="O9" s="16"/>
      <c r="P9" s="1">
        <v>7</v>
      </c>
      <c r="Q9" s="16"/>
      <c r="R9" s="16"/>
      <c r="S9" s="16"/>
      <c r="T9" s="16"/>
      <c r="U9" s="29"/>
    </row>
    <row r="10" spans="1:21" x14ac:dyDescent="0.25">
      <c r="A10" s="1">
        <v>3</v>
      </c>
      <c r="C10" s="2">
        <f t="shared" ref="C10:C18" si="5">C9+1</f>
        <v>3</v>
      </c>
      <c r="D10" s="2">
        <v>2</v>
      </c>
      <c r="E10" s="2">
        <f t="shared" ref="E9:E18" si="6">COUNTIF($C$2:$N$5, "="&amp;D10)</f>
        <v>4</v>
      </c>
      <c r="F10" s="2">
        <f t="shared" si="0"/>
        <v>8</v>
      </c>
      <c r="G10" s="2">
        <f>G9+E10</f>
        <v>9</v>
      </c>
      <c r="H10" s="30">
        <f t="shared" si="1"/>
        <v>8.3333333333333321</v>
      </c>
      <c r="I10" s="30">
        <f t="shared" ref="I10:I18" si="7">I9+H10</f>
        <v>18.75</v>
      </c>
      <c r="J10" s="30">
        <f t="shared" si="2"/>
        <v>-2.75</v>
      </c>
      <c r="K10" s="30">
        <f t="shared" si="3"/>
        <v>7.5625</v>
      </c>
      <c r="L10" s="30">
        <f t="shared" si="4"/>
        <v>30.25</v>
      </c>
      <c r="M10" s="16"/>
      <c r="N10" s="16"/>
      <c r="O10" s="16"/>
      <c r="P10" s="1">
        <v>8</v>
      </c>
      <c r="Q10" s="16"/>
      <c r="R10" s="16"/>
      <c r="S10" s="16"/>
      <c r="T10" s="16"/>
      <c r="U10" s="29"/>
    </row>
    <row r="11" spans="1:21" x14ac:dyDescent="0.25">
      <c r="A11" s="1">
        <v>4</v>
      </c>
      <c r="C11" s="2">
        <f t="shared" si="5"/>
        <v>4</v>
      </c>
      <c r="D11" s="2">
        <v>3</v>
      </c>
      <c r="E11" s="2">
        <f t="shared" si="6"/>
        <v>5</v>
      </c>
      <c r="F11" s="2">
        <f t="shared" si="0"/>
        <v>15</v>
      </c>
      <c r="G11" s="2">
        <f t="shared" ref="G11:G18" si="8">G10+E11</f>
        <v>14</v>
      </c>
      <c r="H11" s="30">
        <f t="shared" si="1"/>
        <v>10.416666666666668</v>
      </c>
      <c r="I11" s="30">
        <f t="shared" si="7"/>
        <v>29.166666666666668</v>
      </c>
      <c r="J11" s="30">
        <f t="shared" si="2"/>
        <v>-1.75</v>
      </c>
      <c r="K11" s="30">
        <f t="shared" si="3"/>
        <v>3.0625</v>
      </c>
      <c r="L11" s="30">
        <f t="shared" si="4"/>
        <v>15.3125</v>
      </c>
      <c r="M11" s="29"/>
      <c r="N11" s="29"/>
      <c r="O11" s="29"/>
      <c r="P11" s="1">
        <v>9</v>
      </c>
      <c r="Q11" s="29"/>
      <c r="R11" s="29"/>
      <c r="S11" s="29"/>
      <c r="T11" s="29"/>
      <c r="U11" s="29"/>
    </row>
    <row r="12" spans="1:21" x14ac:dyDescent="0.25">
      <c r="A12" s="1">
        <v>5</v>
      </c>
      <c r="C12" s="2">
        <f t="shared" si="5"/>
        <v>5</v>
      </c>
      <c r="D12" s="2">
        <v>4</v>
      </c>
      <c r="E12" s="2">
        <f t="shared" si="6"/>
        <v>7</v>
      </c>
      <c r="F12" s="2">
        <f t="shared" si="0"/>
        <v>28</v>
      </c>
      <c r="G12" s="2">
        <f t="shared" si="8"/>
        <v>21</v>
      </c>
      <c r="H12" s="30">
        <f t="shared" si="1"/>
        <v>14.583333333333334</v>
      </c>
      <c r="I12" s="30">
        <f t="shared" si="7"/>
        <v>43.75</v>
      </c>
      <c r="J12" s="30">
        <f t="shared" si="2"/>
        <v>-0.75</v>
      </c>
      <c r="K12" s="30">
        <f t="shared" si="3"/>
        <v>0.5625</v>
      </c>
      <c r="L12" s="30">
        <f t="shared" si="4"/>
        <v>3.9375</v>
      </c>
      <c r="M12" s="29"/>
      <c r="N12" s="29"/>
      <c r="O12" s="29"/>
      <c r="P12" s="1">
        <v>10</v>
      </c>
      <c r="Q12" s="29"/>
      <c r="R12" s="29"/>
      <c r="S12" s="29"/>
      <c r="T12" s="29"/>
      <c r="U12" s="29"/>
    </row>
    <row r="13" spans="1:21" x14ac:dyDescent="0.25">
      <c r="A13" s="1">
        <v>8</v>
      </c>
      <c r="C13" s="2">
        <f t="shared" si="5"/>
        <v>6</v>
      </c>
      <c r="D13" s="2">
        <v>5</v>
      </c>
      <c r="E13" s="2">
        <f t="shared" si="6"/>
        <v>8</v>
      </c>
      <c r="F13" s="2">
        <f t="shared" si="0"/>
        <v>40</v>
      </c>
      <c r="G13" s="2">
        <f t="shared" si="8"/>
        <v>29</v>
      </c>
      <c r="H13" s="30">
        <f t="shared" si="1"/>
        <v>16.666666666666664</v>
      </c>
      <c r="I13" s="30">
        <f t="shared" si="7"/>
        <v>60.416666666666664</v>
      </c>
      <c r="J13" s="30">
        <f t="shared" si="2"/>
        <v>0.25</v>
      </c>
      <c r="K13" s="30">
        <f t="shared" si="3"/>
        <v>6.25E-2</v>
      </c>
      <c r="L13" s="30">
        <f t="shared" si="4"/>
        <v>0.5</v>
      </c>
    </row>
    <row r="14" spans="1:21" x14ac:dyDescent="0.25">
      <c r="A14" s="1">
        <v>10</v>
      </c>
      <c r="C14" s="2">
        <f t="shared" si="5"/>
        <v>7</v>
      </c>
      <c r="D14" s="2">
        <v>6</v>
      </c>
      <c r="E14" s="2">
        <f t="shared" si="6"/>
        <v>9</v>
      </c>
      <c r="F14" s="2">
        <f t="shared" si="0"/>
        <v>54</v>
      </c>
      <c r="G14" s="2">
        <f t="shared" si="8"/>
        <v>38</v>
      </c>
      <c r="H14" s="30">
        <f t="shared" si="1"/>
        <v>18.75</v>
      </c>
      <c r="I14" s="30">
        <f t="shared" si="7"/>
        <v>79.166666666666657</v>
      </c>
      <c r="J14" s="30">
        <f t="shared" si="2"/>
        <v>1.25</v>
      </c>
      <c r="K14" s="30">
        <f t="shared" si="3"/>
        <v>1.5625</v>
      </c>
      <c r="L14" s="30">
        <f t="shared" si="4"/>
        <v>14.0625</v>
      </c>
      <c r="N14" t="s">
        <v>80</v>
      </c>
    </row>
    <row r="15" spans="1:21" x14ac:dyDescent="0.25">
      <c r="A15" s="1">
        <v>9</v>
      </c>
      <c r="C15" s="2">
        <f t="shared" si="5"/>
        <v>8</v>
      </c>
      <c r="D15" s="2">
        <v>7</v>
      </c>
      <c r="E15" s="2">
        <f t="shared" si="6"/>
        <v>4</v>
      </c>
      <c r="F15" s="2">
        <f t="shared" si="0"/>
        <v>28</v>
      </c>
      <c r="G15" s="2">
        <f t="shared" si="8"/>
        <v>42</v>
      </c>
      <c r="H15" s="30">
        <f t="shared" si="1"/>
        <v>8.3333333333333321</v>
      </c>
      <c r="I15" s="30">
        <f t="shared" si="7"/>
        <v>87.499999999999986</v>
      </c>
      <c r="J15" s="30">
        <f t="shared" si="2"/>
        <v>2.25</v>
      </c>
      <c r="K15" s="30">
        <f t="shared" si="3"/>
        <v>5.0625</v>
      </c>
      <c r="L15" s="30">
        <f t="shared" si="4"/>
        <v>20.25</v>
      </c>
      <c r="N15" t="s">
        <v>83</v>
      </c>
    </row>
    <row r="16" spans="1:21" x14ac:dyDescent="0.25">
      <c r="A16" s="1">
        <v>7</v>
      </c>
      <c r="C16" s="2">
        <f t="shared" si="5"/>
        <v>9</v>
      </c>
      <c r="D16" s="2">
        <v>8</v>
      </c>
      <c r="E16" s="2">
        <f t="shared" si="6"/>
        <v>3</v>
      </c>
      <c r="F16" s="2">
        <f t="shared" si="0"/>
        <v>24</v>
      </c>
      <c r="G16" s="2">
        <f t="shared" si="8"/>
        <v>45</v>
      </c>
      <c r="H16" s="30">
        <f t="shared" si="1"/>
        <v>6.25</v>
      </c>
      <c r="I16" s="30">
        <f t="shared" si="7"/>
        <v>93.749999999999986</v>
      </c>
      <c r="J16" s="30">
        <f t="shared" si="2"/>
        <v>3.25</v>
      </c>
      <c r="K16" s="30">
        <f t="shared" si="3"/>
        <v>10.5625</v>
      </c>
      <c r="L16" s="30">
        <f t="shared" si="4"/>
        <v>31.6875</v>
      </c>
      <c r="N16" t="s">
        <v>82</v>
      </c>
    </row>
    <row r="17" spans="1:21" x14ac:dyDescent="0.25">
      <c r="A17" s="1">
        <v>6</v>
      </c>
      <c r="C17" s="2">
        <f t="shared" si="5"/>
        <v>10</v>
      </c>
      <c r="D17" s="2">
        <v>9</v>
      </c>
      <c r="E17" s="2">
        <f t="shared" si="6"/>
        <v>2</v>
      </c>
      <c r="F17" s="2">
        <f t="shared" si="0"/>
        <v>18</v>
      </c>
      <c r="G17" s="2">
        <f t="shared" si="8"/>
        <v>47</v>
      </c>
      <c r="H17" s="30">
        <f t="shared" si="1"/>
        <v>4.1666666666666661</v>
      </c>
      <c r="I17" s="30">
        <f t="shared" si="7"/>
        <v>97.916666666666657</v>
      </c>
      <c r="J17" s="30">
        <f t="shared" si="2"/>
        <v>4.25</v>
      </c>
      <c r="K17" s="30">
        <f t="shared" si="3"/>
        <v>18.0625</v>
      </c>
      <c r="L17" s="30">
        <f t="shared" si="4"/>
        <v>36.125</v>
      </c>
    </row>
    <row r="18" spans="1:21" x14ac:dyDescent="0.25">
      <c r="A18" s="1">
        <v>3</v>
      </c>
      <c r="C18" s="2">
        <f t="shared" si="5"/>
        <v>11</v>
      </c>
      <c r="D18" s="2">
        <v>10</v>
      </c>
      <c r="E18" s="2">
        <f t="shared" si="6"/>
        <v>1</v>
      </c>
      <c r="F18" s="2">
        <f t="shared" si="0"/>
        <v>10</v>
      </c>
      <c r="G18" s="2">
        <f t="shared" si="8"/>
        <v>48</v>
      </c>
      <c r="H18" s="30">
        <f t="shared" si="1"/>
        <v>2.083333333333333</v>
      </c>
      <c r="I18" s="30">
        <f t="shared" si="7"/>
        <v>99.999999999999986</v>
      </c>
      <c r="J18" s="30">
        <f t="shared" si="2"/>
        <v>5.25</v>
      </c>
      <c r="K18" s="30">
        <f t="shared" si="3"/>
        <v>27.5625</v>
      </c>
      <c r="L18" s="30">
        <f t="shared" si="4"/>
        <v>27.5625</v>
      </c>
    </row>
    <row r="19" spans="1:21" x14ac:dyDescent="0.25">
      <c r="A19" s="1">
        <v>4</v>
      </c>
      <c r="D19" s="1" t="s">
        <v>23</v>
      </c>
      <c r="E19" s="1">
        <f>COUNT(C2:N5)</f>
        <v>48</v>
      </c>
      <c r="F19" s="1">
        <f>SUM(F8:F18)</f>
        <v>228</v>
      </c>
      <c r="L19" s="51">
        <f>SUM(L8:L18)</f>
        <v>267</v>
      </c>
    </row>
    <row r="20" spans="1:21" x14ac:dyDescent="0.25">
      <c r="A20" s="1">
        <v>6</v>
      </c>
    </row>
    <row r="21" spans="1:21" x14ac:dyDescent="0.25">
      <c r="A21" s="1">
        <v>4</v>
      </c>
      <c r="E21" s="37" t="s">
        <v>13</v>
      </c>
      <c r="F21" s="34">
        <f>F19/E19</f>
        <v>4.75</v>
      </c>
      <c r="H21" s="37" t="s">
        <v>13</v>
      </c>
      <c r="I21" s="34">
        <f>AVERAGE(C2:N5)</f>
        <v>4.75</v>
      </c>
      <c r="L21" t="s">
        <v>81</v>
      </c>
    </row>
    <row r="22" spans="1:21" x14ac:dyDescent="0.25">
      <c r="A22" s="1">
        <v>5</v>
      </c>
      <c r="C22" s="8"/>
      <c r="D22" s="8"/>
      <c r="E22" s="37" t="s">
        <v>47</v>
      </c>
      <c r="F22" s="18">
        <v>5</v>
      </c>
      <c r="H22" s="37" t="s">
        <v>47</v>
      </c>
      <c r="I22" s="18">
        <f>MEDIAN(C2:N5)</f>
        <v>5</v>
      </c>
    </row>
    <row r="23" spans="1:21" x14ac:dyDescent="0.25">
      <c r="A23" s="1">
        <v>4</v>
      </c>
      <c r="C23" s="8"/>
      <c r="D23" s="8"/>
      <c r="E23" s="37" t="s">
        <v>14</v>
      </c>
      <c r="F23" s="18">
        <v>6</v>
      </c>
      <c r="H23" s="37" t="s">
        <v>14</v>
      </c>
      <c r="I23" s="18">
        <f>MODE(C2:N5)</f>
        <v>6</v>
      </c>
    </row>
    <row r="24" spans="1:21" x14ac:dyDescent="0.25">
      <c r="A24" s="1">
        <v>0</v>
      </c>
      <c r="C24" s="8"/>
      <c r="D24" s="8"/>
      <c r="E24" s="36"/>
      <c r="F24" s="38"/>
      <c r="H24" s="36"/>
      <c r="I24" s="38"/>
    </row>
    <row r="25" spans="1:21" x14ac:dyDescent="0.25">
      <c r="A25" s="1">
        <v>1</v>
      </c>
      <c r="E25" s="36" t="s">
        <v>59</v>
      </c>
      <c r="F25" s="52">
        <f>SQRT(L19/E19)</f>
        <v>2.3584952830141508</v>
      </c>
      <c r="H25" s="36" t="s">
        <v>59</v>
      </c>
      <c r="I25" s="52">
        <f>_xlfn.STDEV.P(C2:N5)</f>
        <v>2.3584952830141508</v>
      </c>
    </row>
    <row r="26" spans="1:21" x14ac:dyDescent="0.25">
      <c r="A26" s="1">
        <v>3</v>
      </c>
    </row>
    <row r="27" spans="1:21" x14ac:dyDescent="0.25">
      <c r="A27" s="1">
        <v>6</v>
      </c>
      <c r="C27" s="29"/>
      <c r="D27" s="29"/>
      <c r="E27" s="29"/>
      <c r="F27" s="29"/>
      <c r="G27" s="29"/>
      <c r="H27" s="29"/>
      <c r="J27" s="29"/>
      <c r="K27" s="29"/>
      <c r="L27" s="29"/>
      <c r="M27" s="29"/>
      <c r="N27" s="29"/>
      <c r="O27" s="29"/>
      <c r="Q27" s="29"/>
      <c r="R27" s="29"/>
      <c r="S27" s="29"/>
      <c r="T27" s="29"/>
      <c r="U27" s="29"/>
    </row>
    <row r="28" spans="1:21" x14ac:dyDescent="0.25">
      <c r="A28" s="1">
        <v>7</v>
      </c>
      <c r="C28" s="29"/>
      <c r="D28" s="29"/>
      <c r="E28" s="29"/>
      <c r="F28" s="29"/>
      <c r="G28" s="29"/>
      <c r="H28" s="29"/>
      <c r="J28" s="16"/>
      <c r="K28" s="16"/>
      <c r="L28" s="16"/>
      <c r="M28" s="16"/>
      <c r="N28" s="16"/>
      <c r="O28" s="16"/>
      <c r="Q28" s="16"/>
      <c r="R28" s="16"/>
      <c r="S28" s="16"/>
      <c r="T28" s="16"/>
      <c r="U28" s="16"/>
    </row>
    <row r="29" spans="1:21" x14ac:dyDescent="0.25">
      <c r="A29" s="1">
        <v>9</v>
      </c>
      <c r="C29" s="29"/>
      <c r="D29" s="29"/>
      <c r="E29" s="29"/>
      <c r="F29" s="29"/>
      <c r="G29" s="29"/>
      <c r="H29" s="29"/>
      <c r="J29" s="16"/>
      <c r="K29" s="16"/>
      <c r="L29" s="16"/>
      <c r="M29" s="16"/>
      <c r="N29" s="16"/>
      <c r="O29" s="16"/>
      <c r="Q29" s="16"/>
      <c r="R29" s="16"/>
      <c r="S29" s="16"/>
      <c r="T29" s="16"/>
      <c r="U29" s="16"/>
    </row>
    <row r="30" spans="1:21" x14ac:dyDescent="0.25">
      <c r="A30" s="1">
        <v>3</v>
      </c>
      <c r="C30" s="29"/>
      <c r="D30" s="29"/>
      <c r="E30" s="29"/>
      <c r="F30" s="29"/>
      <c r="G30" s="29"/>
      <c r="H30" s="29"/>
      <c r="J30" s="29"/>
      <c r="K30" s="29"/>
      <c r="L30" s="29"/>
      <c r="M30" s="29"/>
      <c r="N30" s="29"/>
      <c r="O30" s="29"/>
      <c r="Q30" s="29"/>
      <c r="R30" s="29"/>
      <c r="S30" s="29"/>
      <c r="T30" s="29"/>
      <c r="U30" s="29"/>
    </row>
    <row r="31" spans="1:21" x14ac:dyDescent="0.25">
      <c r="A31" s="1">
        <v>1</v>
      </c>
      <c r="C31" s="29"/>
      <c r="D31" s="16"/>
      <c r="E31" s="16"/>
      <c r="F31" s="16"/>
      <c r="G31" s="16"/>
      <c r="H31" s="16"/>
      <c r="J31" s="16"/>
      <c r="K31" s="16"/>
      <c r="L31" s="16"/>
      <c r="M31" s="16"/>
      <c r="N31" s="16"/>
      <c r="O31" s="16"/>
      <c r="Q31" s="29"/>
      <c r="R31" s="29"/>
      <c r="S31" s="29"/>
      <c r="T31" s="29"/>
      <c r="U31" s="29"/>
    </row>
    <row r="32" spans="1:21" x14ac:dyDescent="0.25">
      <c r="A32" s="1">
        <v>4</v>
      </c>
      <c r="C32" s="29"/>
      <c r="D32" s="16"/>
      <c r="E32" s="16"/>
      <c r="F32" s="16"/>
      <c r="G32" s="16"/>
      <c r="H32" s="16"/>
      <c r="J32" s="16"/>
      <c r="K32" s="16"/>
      <c r="L32" s="16"/>
      <c r="M32" s="16"/>
      <c r="N32" s="16"/>
      <c r="O32" s="16"/>
      <c r="Q32" s="29"/>
      <c r="R32" s="29"/>
      <c r="S32" s="29"/>
      <c r="T32" s="29"/>
      <c r="U32" s="29"/>
    </row>
    <row r="33" spans="1:21" x14ac:dyDescent="0.25">
      <c r="A33" s="1">
        <v>6</v>
      </c>
      <c r="C33" s="29"/>
      <c r="D33" s="29"/>
      <c r="E33" s="29"/>
      <c r="F33" s="29"/>
      <c r="G33" s="29"/>
      <c r="H33" s="29"/>
      <c r="J33" s="29"/>
      <c r="K33" s="29"/>
      <c r="L33" s="29"/>
      <c r="M33" s="29"/>
      <c r="N33" s="29"/>
      <c r="O33" s="29"/>
      <c r="Q33" s="29"/>
      <c r="R33" s="29"/>
      <c r="S33" s="29"/>
      <c r="T33" s="29"/>
      <c r="U33" s="29"/>
    </row>
    <row r="34" spans="1:21" x14ac:dyDescent="0.25">
      <c r="A34" s="1">
        <v>5</v>
      </c>
      <c r="C34" s="29"/>
      <c r="D34" s="29"/>
      <c r="E34" s="29"/>
      <c r="F34" s="29"/>
      <c r="G34" s="29"/>
      <c r="H34" s="29"/>
      <c r="J34" s="29"/>
      <c r="K34" s="29"/>
      <c r="L34" s="29"/>
      <c r="M34" s="29"/>
      <c r="N34" s="29"/>
      <c r="O34" s="29"/>
      <c r="Q34" s="29"/>
      <c r="R34" s="29"/>
      <c r="S34" s="29"/>
      <c r="T34" s="29"/>
      <c r="U34" s="29"/>
    </row>
    <row r="35" spans="1:21" x14ac:dyDescent="0.25">
      <c r="A35" s="1">
        <v>3</v>
      </c>
      <c r="C35" s="29"/>
      <c r="D35" s="29"/>
      <c r="E35" s="29"/>
      <c r="F35" s="29"/>
      <c r="G35" s="29"/>
      <c r="H35" s="29"/>
      <c r="J35" s="29"/>
      <c r="K35" s="29"/>
      <c r="L35" s="29"/>
      <c r="M35" s="29"/>
      <c r="N35" s="29"/>
      <c r="O35" s="29"/>
      <c r="Q35" s="29"/>
      <c r="R35" s="29"/>
      <c r="S35" s="29"/>
      <c r="T35" s="29"/>
      <c r="U35" s="29"/>
    </row>
    <row r="36" spans="1:21" x14ac:dyDescent="0.25">
      <c r="A36" s="1">
        <v>5</v>
      </c>
    </row>
    <row r="37" spans="1:21" x14ac:dyDescent="0.25">
      <c r="A37" s="1">
        <v>4</v>
      </c>
    </row>
    <row r="38" spans="1:21" x14ac:dyDescent="0.25">
      <c r="A38" s="1">
        <v>7</v>
      </c>
    </row>
    <row r="39" spans="1:21" x14ac:dyDescent="0.25">
      <c r="A39" s="1">
        <v>2</v>
      </c>
    </row>
    <row r="40" spans="1:21" x14ac:dyDescent="0.25">
      <c r="A40" s="1">
        <v>5</v>
      </c>
    </row>
    <row r="41" spans="1:21" x14ac:dyDescent="0.25">
      <c r="A41" s="1">
        <v>8</v>
      </c>
    </row>
    <row r="42" spans="1:21" x14ac:dyDescent="0.25">
      <c r="A42" s="1">
        <v>6</v>
      </c>
    </row>
    <row r="43" spans="1:21" x14ac:dyDescent="0.25">
      <c r="A43" s="1">
        <v>4</v>
      </c>
    </row>
    <row r="44" spans="1:21" x14ac:dyDescent="0.25">
      <c r="A44" s="1">
        <v>2</v>
      </c>
    </row>
    <row r="45" spans="1:21" x14ac:dyDescent="0.25">
      <c r="A45" s="1">
        <v>5</v>
      </c>
    </row>
    <row r="46" spans="1:21" x14ac:dyDescent="0.25">
      <c r="A46" s="1">
        <v>1</v>
      </c>
    </row>
    <row r="47" spans="1:21" x14ac:dyDescent="0.25">
      <c r="A47" s="1">
        <v>6</v>
      </c>
    </row>
    <row r="48" spans="1:21" x14ac:dyDescent="0.25">
      <c r="A48" s="1">
        <v>5</v>
      </c>
    </row>
    <row r="49" spans="1:1" x14ac:dyDescent="0.25">
      <c r="A49" s="1">
        <v>2</v>
      </c>
    </row>
  </sheetData>
  <sortState xmlns:xlrd2="http://schemas.microsoft.com/office/spreadsheetml/2017/richdata2" ref="P2:P12">
    <sortCondition ref="P2:P12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C420-77F1-4268-B311-E94F6ED33C8B}">
  <dimension ref="A2:N33"/>
  <sheetViews>
    <sheetView topLeftCell="A10" workbookViewId="0">
      <selection activeCell="F24" sqref="B24:F24"/>
    </sheetView>
  </sheetViews>
  <sheetFormatPr defaultRowHeight="15" x14ac:dyDescent="0.25"/>
  <sheetData>
    <row r="2" spans="2:14" x14ac:dyDescent="0.25">
      <c r="B2" s="41" t="s">
        <v>29</v>
      </c>
      <c r="C2" s="41"/>
      <c r="D2" s="41"/>
      <c r="E2" s="41"/>
      <c r="F2" s="41"/>
      <c r="G2" s="41"/>
      <c r="H2" s="41"/>
      <c r="I2" s="41"/>
      <c r="J2" s="41"/>
      <c r="K2" s="41"/>
    </row>
    <row r="3" spans="2:14" x14ac:dyDescent="0.25">
      <c r="B3" s="2">
        <v>58</v>
      </c>
      <c r="C3" s="2">
        <v>62</v>
      </c>
      <c r="D3" s="2">
        <v>80</v>
      </c>
      <c r="E3" s="2">
        <v>57</v>
      </c>
      <c r="F3" s="2">
        <v>8</v>
      </c>
      <c r="G3" s="2">
        <v>126</v>
      </c>
      <c r="H3" s="2">
        <v>136</v>
      </c>
      <c r="I3" s="2">
        <v>96</v>
      </c>
      <c r="J3" s="2">
        <v>144</v>
      </c>
      <c r="K3" s="2">
        <v>19</v>
      </c>
      <c r="M3" s="1">
        <f>K14-B10</f>
        <v>155</v>
      </c>
      <c r="N3" t="s">
        <v>32</v>
      </c>
    </row>
    <row r="4" spans="2:14" x14ac:dyDescent="0.25">
      <c r="B4" s="2">
        <v>90</v>
      </c>
      <c r="C4" s="2">
        <v>86</v>
      </c>
      <c r="D4" s="2">
        <v>38</v>
      </c>
      <c r="E4" s="2">
        <v>94</v>
      </c>
      <c r="F4" s="2">
        <v>82</v>
      </c>
      <c r="G4" s="2">
        <v>75</v>
      </c>
      <c r="H4" s="2">
        <v>148</v>
      </c>
      <c r="I4" s="2">
        <v>114</v>
      </c>
      <c r="J4" s="2">
        <v>131</v>
      </c>
      <c r="K4" s="2">
        <v>28</v>
      </c>
      <c r="M4" s="17">
        <v>10</v>
      </c>
      <c r="N4" t="s">
        <v>33</v>
      </c>
    </row>
    <row r="5" spans="2:14" x14ac:dyDescent="0.25">
      <c r="B5" s="2">
        <v>66</v>
      </c>
      <c r="C5" s="2">
        <v>95</v>
      </c>
      <c r="D5" s="2">
        <v>121</v>
      </c>
      <c r="E5" s="2">
        <v>158</v>
      </c>
      <c r="F5" s="2">
        <v>64</v>
      </c>
      <c r="G5" s="2">
        <v>105</v>
      </c>
      <c r="H5" s="2">
        <v>118</v>
      </c>
      <c r="I5" s="2">
        <v>73</v>
      </c>
      <c r="J5" s="2">
        <v>83</v>
      </c>
      <c r="K5" s="2">
        <v>81</v>
      </c>
    </row>
    <row r="6" spans="2:14" x14ac:dyDescent="0.25">
      <c r="B6" s="2">
        <v>50</v>
      </c>
      <c r="C6" s="2">
        <v>92</v>
      </c>
      <c r="D6" s="2">
        <v>60</v>
      </c>
      <c r="E6" s="2">
        <v>52</v>
      </c>
      <c r="F6" s="2">
        <v>89</v>
      </c>
      <c r="G6" s="2">
        <v>58</v>
      </c>
      <c r="H6" s="2">
        <v>10</v>
      </c>
      <c r="I6" s="2">
        <v>90</v>
      </c>
      <c r="J6" s="2">
        <v>94</v>
      </c>
      <c r="K6" s="2">
        <v>74</v>
      </c>
      <c r="M6">
        <f>M3/M4</f>
        <v>15.5</v>
      </c>
    </row>
    <row r="7" spans="2:14" x14ac:dyDescent="0.25">
      <c r="B7" s="2">
        <v>9</v>
      </c>
      <c r="C7" s="2">
        <v>75</v>
      </c>
      <c r="D7" s="2">
        <v>72</v>
      </c>
      <c r="E7" s="2">
        <v>157</v>
      </c>
      <c r="F7" s="2">
        <v>125</v>
      </c>
      <c r="G7" s="2">
        <v>76</v>
      </c>
      <c r="H7" s="2">
        <v>88</v>
      </c>
      <c r="I7" s="2">
        <v>78</v>
      </c>
      <c r="J7" s="2">
        <v>84</v>
      </c>
      <c r="K7" s="2">
        <v>36</v>
      </c>
    </row>
    <row r="9" spans="2:14" x14ac:dyDescent="0.25">
      <c r="B9" s="41" t="s">
        <v>28</v>
      </c>
      <c r="C9" s="41"/>
      <c r="D9" s="41"/>
      <c r="E9" s="41"/>
      <c r="F9" s="41"/>
      <c r="G9" s="41"/>
      <c r="H9" s="41"/>
      <c r="I9" s="41"/>
      <c r="J9" s="41"/>
      <c r="K9" s="41"/>
    </row>
    <row r="10" spans="2:14" x14ac:dyDescent="0.25">
      <c r="B10" s="2">
        <v>3</v>
      </c>
      <c r="C10" s="2">
        <v>8</v>
      </c>
      <c r="D10" s="2">
        <v>10</v>
      </c>
      <c r="E10" s="2">
        <v>19</v>
      </c>
      <c r="F10" s="2">
        <v>28</v>
      </c>
      <c r="G10" s="2">
        <v>36</v>
      </c>
      <c r="H10" s="2">
        <v>38</v>
      </c>
      <c r="I10" s="2">
        <v>50</v>
      </c>
      <c r="J10" s="2">
        <v>52</v>
      </c>
      <c r="K10" s="2">
        <v>57</v>
      </c>
    </row>
    <row r="11" spans="2:14" x14ac:dyDescent="0.25">
      <c r="B11" s="2">
        <v>58</v>
      </c>
      <c r="C11" s="2">
        <v>58</v>
      </c>
      <c r="D11" s="2">
        <v>60</v>
      </c>
      <c r="E11" s="2">
        <v>62</v>
      </c>
      <c r="F11" s="2">
        <v>64</v>
      </c>
      <c r="G11" s="2">
        <v>66</v>
      </c>
      <c r="H11" s="2">
        <v>72</v>
      </c>
      <c r="I11" s="2">
        <v>73</v>
      </c>
      <c r="J11" s="2">
        <v>74</v>
      </c>
      <c r="K11" s="2">
        <v>75</v>
      </c>
    </row>
    <row r="12" spans="2:14" x14ac:dyDescent="0.25">
      <c r="B12" s="2">
        <v>75</v>
      </c>
      <c r="C12" s="2">
        <v>76</v>
      </c>
      <c r="D12" s="2">
        <v>78</v>
      </c>
      <c r="E12" s="2">
        <v>80</v>
      </c>
      <c r="F12" s="2">
        <v>81</v>
      </c>
      <c r="G12" s="2">
        <v>82</v>
      </c>
      <c r="H12" s="2">
        <v>83</v>
      </c>
      <c r="I12" s="2">
        <v>84</v>
      </c>
      <c r="J12" s="2">
        <v>86</v>
      </c>
      <c r="K12" s="2">
        <v>88</v>
      </c>
    </row>
    <row r="13" spans="2:14" x14ac:dyDescent="0.25">
      <c r="B13" s="2">
        <v>89</v>
      </c>
      <c r="C13" s="2">
        <v>90</v>
      </c>
      <c r="D13" s="2">
        <v>90</v>
      </c>
      <c r="E13" s="2">
        <v>92</v>
      </c>
      <c r="F13" s="2">
        <v>94</v>
      </c>
      <c r="G13" s="2">
        <v>94</v>
      </c>
      <c r="H13" s="2">
        <v>95</v>
      </c>
      <c r="I13" s="2">
        <v>96</v>
      </c>
      <c r="J13" s="2">
        <v>105</v>
      </c>
      <c r="K13" s="2">
        <v>114</v>
      </c>
    </row>
    <row r="14" spans="2:14" x14ac:dyDescent="0.25">
      <c r="B14" s="2">
        <v>118</v>
      </c>
      <c r="C14" s="2">
        <v>121</v>
      </c>
      <c r="D14" s="2">
        <v>125</v>
      </c>
      <c r="E14" s="2">
        <v>126</v>
      </c>
      <c r="F14" s="2">
        <v>131</v>
      </c>
      <c r="G14" s="2">
        <v>136</v>
      </c>
      <c r="H14" s="2">
        <v>144</v>
      </c>
      <c r="I14" s="2">
        <v>148</v>
      </c>
      <c r="J14" s="2">
        <v>157</v>
      </c>
      <c r="K14" s="2">
        <v>158</v>
      </c>
    </row>
    <row r="15" spans="2:14" x14ac:dyDescent="0.25"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2:14" x14ac:dyDescent="0.25">
      <c r="B16" s="20" t="s">
        <v>36</v>
      </c>
      <c r="C16" s="13"/>
      <c r="D16" s="13"/>
      <c r="E16" s="13"/>
      <c r="F16" s="13"/>
      <c r="G16" s="13"/>
      <c r="H16" s="13"/>
      <c r="I16" s="13"/>
      <c r="J16" s="13"/>
      <c r="K16" s="13"/>
    </row>
    <row r="18" spans="1:12" x14ac:dyDescent="0.25">
      <c r="B18" s="26" t="s">
        <v>3</v>
      </c>
      <c r="C18" s="42" t="s">
        <v>31</v>
      </c>
      <c r="D18" s="42"/>
      <c r="E18" s="26" t="s">
        <v>2</v>
      </c>
      <c r="F18" s="26" t="s">
        <v>16</v>
      </c>
      <c r="G18" s="26" t="s">
        <v>39</v>
      </c>
      <c r="K18" t="s">
        <v>2</v>
      </c>
      <c r="L18" t="s">
        <v>38</v>
      </c>
    </row>
    <row r="19" spans="1:12" x14ac:dyDescent="0.25">
      <c r="B19" s="19">
        <v>1</v>
      </c>
      <c r="C19" s="19">
        <v>0</v>
      </c>
      <c r="D19" s="19">
        <v>15</v>
      </c>
      <c r="E19" s="19">
        <f>C19+(D19-C19)/2</f>
        <v>7.5</v>
      </c>
      <c r="F19" s="19">
        <v>3</v>
      </c>
      <c r="G19" s="19">
        <f>E19*F19</f>
        <v>22.5</v>
      </c>
      <c r="I19">
        <f>0+7.5</f>
        <v>7.5</v>
      </c>
      <c r="K19" s="16">
        <v>0</v>
      </c>
      <c r="L19" t="s">
        <v>34</v>
      </c>
    </row>
    <row r="20" spans="1:12" x14ac:dyDescent="0.25">
      <c r="B20" s="19">
        <f>B19+1</f>
        <v>2</v>
      </c>
      <c r="C20" s="19">
        <f>D19</f>
        <v>15</v>
      </c>
      <c r="D20" s="19">
        <f>C20+15</f>
        <v>30</v>
      </c>
      <c r="E20" s="19">
        <f>C20+(D20-C20)/2</f>
        <v>22.5</v>
      </c>
      <c r="F20" s="19">
        <v>2</v>
      </c>
      <c r="G20" s="19">
        <f t="shared" ref="G20:G29" si="0">E20*F20</f>
        <v>45</v>
      </c>
      <c r="I20">
        <f>15+7.5</f>
        <v>22.5</v>
      </c>
      <c r="K20" s="16">
        <v>15</v>
      </c>
      <c r="L20" t="s">
        <v>35</v>
      </c>
    </row>
    <row r="21" spans="1:12" x14ac:dyDescent="0.25">
      <c r="B21" s="19">
        <f t="shared" ref="B21:B28" si="1">B20+1</f>
        <v>3</v>
      </c>
      <c r="C21" s="19">
        <f t="shared" ref="C21:C29" si="2">D20</f>
        <v>30</v>
      </c>
      <c r="D21" s="19">
        <f t="shared" ref="D21:D29" si="3">C21+15</f>
        <v>45</v>
      </c>
      <c r="E21" s="19">
        <f t="shared" ref="E21:E29" si="4">C21+(D21-C21)/2</f>
        <v>37.5</v>
      </c>
      <c r="F21" s="19">
        <v>2</v>
      </c>
      <c r="G21" s="19">
        <f t="shared" si="0"/>
        <v>75</v>
      </c>
      <c r="I21">
        <f>30+7.5</f>
        <v>37.5</v>
      </c>
    </row>
    <row r="22" spans="1:12" x14ac:dyDescent="0.25">
      <c r="B22" s="19">
        <f t="shared" si="1"/>
        <v>4</v>
      </c>
      <c r="C22" s="19">
        <f t="shared" si="2"/>
        <v>45</v>
      </c>
      <c r="D22" s="19">
        <f t="shared" si="3"/>
        <v>60</v>
      </c>
      <c r="E22" s="19">
        <f t="shared" si="4"/>
        <v>52.5</v>
      </c>
      <c r="F22" s="19">
        <v>5</v>
      </c>
      <c r="G22" s="19">
        <f t="shared" si="0"/>
        <v>262.5</v>
      </c>
    </row>
    <row r="23" spans="1:12" x14ac:dyDescent="0.25">
      <c r="B23" s="19">
        <f t="shared" si="1"/>
        <v>5</v>
      </c>
      <c r="C23" s="19">
        <f t="shared" si="2"/>
        <v>60</v>
      </c>
      <c r="D23" s="19">
        <f t="shared" si="3"/>
        <v>75</v>
      </c>
      <c r="E23" s="19">
        <f t="shared" si="4"/>
        <v>67.5</v>
      </c>
      <c r="F23" s="19">
        <v>7</v>
      </c>
      <c r="G23" s="19">
        <f t="shared" si="0"/>
        <v>472.5</v>
      </c>
    </row>
    <row r="24" spans="1:12" x14ac:dyDescent="0.25">
      <c r="B24" s="19">
        <f t="shared" si="1"/>
        <v>6</v>
      </c>
      <c r="C24" s="19">
        <f t="shared" si="2"/>
        <v>75</v>
      </c>
      <c r="D24" s="19">
        <f t="shared" si="3"/>
        <v>90</v>
      </c>
      <c r="E24" s="19">
        <f t="shared" si="4"/>
        <v>82.5</v>
      </c>
      <c r="F24" s="19">
        <v>12</v>
      </c>
      <c r="G24" s="19">
        <f t="shared" si="0"/>
        <v>990</v>
      </c>
    </row>
    <row r="25" spans="1:12" x14ac:dyDescent="0.25">
      <c r="B25" s="19">
        <f t="shared" si="1"/>
        <v>7</v>
      </c>
      <c r="C25" s="19">
        <f t="shared" si="2"/>
        <v>90</v>
      </c>
      <c r="D25" s="19">
        <f t="shared" si="3"/>
        <v>105</v>
      </c>
      <c r="E25" s="19">
        <f t="shared" si="4"/>
        <v>97.5</v>
      </c>
      <c r="F25" s="19">
        <v>7</v>
      </c>
      <c r="G25" s="19">
        <f t="shared" si="0"/>
        <v>682.5</v>
      </c>
    </row>
    <row r="26" spans="1:12" x14ac:dyDescent="0.25">
      <c r="B26" s="19">
        <f t="shared" si="1"/>
        <v>8</v>
      </c>
      <c r="C26" s="19">
        <f t="shared" si="2"/>
        <v>105</v>
      </c>
      <c r="D26" s="19">
        <f t="shared" si="3"/>
        <v>120</v>
      </c>
      <c r="E26" s="19">
        <f t="shared" si="4"/>
        <v>112.5</v>
      </c>
      <c r="F26" s="19">
        <v>3</v>
      </c>
      <c r="G26" s="19">
        <f t="shared" si="0"/>
        <v>337.5</v>
      </c>
    </row>
    <row r="27" spans="1:12" x14ac:dyDescent="0.25">
      <c r="B27" s="19">
        <f t="shared" si="1"/>
        <v>9</v>
      </c>
      <c r="C27" s="19">
        <f t="shared" si="2"/>
        <v>120</v>
      </c>
      <c r="D27" s="19">
        <f t="shared" si="3"/>
        <v>135</v>
      </c>
      <c r="E27" s="19">
        <f t="shared" si="4"/>
        <v>127.5</v>
      </c>
      <c r="F27" s="19">
        <v>4</v>
      </c>
      <c r="G27" s="19">
        <f t="shared" si="0"/>
        <v>510</v>
      </c>
    </row>
    <row r="28" spans="1:12" x14ac:dyDescent="0.25">
      <c r="B28" s="19">
        <f t="shared" si="1"/>
        <v>10</v>
      </c>
      <c r="C28" s="19">
        <f t="shared" si="2"/>
        <v>135</v>
      </c>
      <c r="D28" s="19">
        <f t="shared" si="3"/>
        <v>150</v>
      </c>
      <c r="E28" s="19">
        <f t="shared" si="4"/>
        <v>142.5</v>
      </c>
      <c r="F28" s="19">
        <v>3</v>
      </c>
      <c r="G28" s="19">
        <f t="shared" si="0"/>
        <v>427.5</v>
      </c>
    </row>
    <row r="29" spans="1:12" x14ac:dyDescent="0.25">
      <c r="A29" s="1" t="s">
        <v>22</v>
      </c>
      <c r="B29" s="19">
        <v>11</v>
      </c>
      <c r="C29" s="19">
        <f t="shared" si="2"/>
        <v>150</v>
      </c>
      <c r="D29" s="19">
        <f t="shared" si="3"/>
        <v>165</v>
      </c>
      <c r="E29" s="19">
        <f t="shared" si="4"/>
        <v>157.5</v>
      </c>
      <c r="F29" s="19">
        <v>2</v>
      </c>
      <c r="G29" s="19">
        <f t="shared" si="0"/>
        <v>315</v>
      </c>
    </row>
    <row r="30" spans="1:12" x14ac:dyDescent="0.25">
      <c r="B30" s="25"/>
      <c r="C30" s="25"/>
      <c r="D30" s="25"/>
      <c r="E30" s="27" t="s">
        <v>23</v>
      </c>
      <c r="F30" s="27">
        <f>SUM(F19:F29)</f>
        <v>50</v>
      </c>
      <c r="G30" s="25"/>
    </row>
    <row r="31" spans="1:12" x14ac:dyDescent="0.25">
      <c r="B31" s="25"/>
      <c r="C31" s="25"/>
      <c r="D31" s="25"/>
      <c r="E31" s="25"/>
      <c r="F31" s="28" t="s">
        <v>13</v>
      </c>
      <c r="G31" s="24">
        <f>SUM(G19:G29)/F30</f>
        <v>82.8</v>
      </c>
      <c r="H31" t="s">
        <v>41</v>
      </c>
    </row>
    <row r="32" spans="1:12" x14ac:dyDescent="0.25">
      <c r="G32" s="1"/>
    </row>
    <row r="33" spans="7:7" x14ac:dyDescent="0.25">
      <c r="G33" s="1"/>
    </row>
  </sheetData>
  <mergeCells count="3">
    <mergeCell ref="B9:K9"/>
    <mergeCell ref="B2:K2"/>
    <mergeCell ref="C18:D18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B76C-1154-40FB-A53C-65C2951948F3}">
  <dimension ref="A2:R51"/>
  <sheetViews>
    <sheetView workbookViewId="0">
      <selection activeCell="L30" sqref="L30"/>
    </sheetView>
  </sheetViews>
  <sheetFormatPr defaultRowHeight="15" x14ac:dyDescent="0.25"/>
  <cols>
    <col min="1" max="2" width="9.140625" style="1"/>
    <col min="3" max="3" width="23.7109375" style="1" bestFit="1" customWidth="1"/>
    <col min="4" max="4" width="9.140625" style="1"/>
    <col min="5" max="5" width="7.42578125" bestFit="1" customWidth="1"/>
    <col min="8" max="9" width="10.42578125" customWidth="1"/>
    <col min="10" max="10" width="10.140625" bestFit="1" customWidth="1"/>
    <col min="11" max="11" width="10.28515625" bestFit="1" customWidth="1"/>
    <col min="17" max="17" width="9" bestFit="1" customWidth="1"/>
    <col min="18" max="18" width="11.7109375" bestFit="1" customWidth="1"/>
  </cols>
  <sheetData>
    <row r="2" spans="1:18" x14ac:dyDescent="0.25">
      <c r="A2" s="1">
        <v>58</v>
      </c>
      <c r="F2" s="2">
        <v>58</v>
      </c>
      <c r="G2" s="2">
        <v>62</v>
      </c>
      <c r="H2" s="2">
        <v>80</v>
      </c>
      <c r="I2" s="2">
        <v>57</v>
      </c>
      <c r="J2" s="2">
        <v>8</v>
      </c>
      <c r="K2" s="2">
        <v>126</v>
      </c>
      <c r="L2" s="2">
        <v>136</v>
      </c>
      <c r="M2" s="2">
        <v>96</v>
      </c>
      <c r="N2" s="2">
        <v>144</v>
      </c>
      <c r="O2" s="2">
        <v>19</v>
      </c>
    </row>
    <row r="3" spans="1:18" x14ac:dyDescent="0.25">
      <c r="A3" s="1">
        <v>62</v>
      </c>
      <c r="F3" s="2">
        <v>90</v>
      </c>
      <c r="G3" s="2">
        <v>86</v>
      </c>
      <c r="H3" s="2">
        <v>38</v>
      </c>
      <c r="I3" s="2">
        <v>94</v>
      </c>
      <c r="J3" s="2">
        <v>82</v>
      </c>
      <c r="K3" s="2">
        <v>75</v>
      </c>
      <c r="L3" s="2">
        <v>148</v>
      </c>
      <c r="M3" s="2">
        <v>114</v>
      </c>
      <c r="N3" s="2">
        <v>131</v>
      </c>
      <c r="O3" s="2">
        <v>28</v>
      </c>
    </row>
    <row r="4" spans="1:18" x14ac:dyDescent="0.25">
      <c r="A4" s="1">
        <v>80</v>
      </c>
      <c r="F4" s="2">
        <v>66</v>
      </c>
      <c r="G4" s="2">
        <v>95</v>
      </c>
      <c r="H4" s="2">
        <v>121</v>
      </c>
      <c r="I4" s="2">
        <v>158</v>
      </c>
      <c r="J4" s="2">
        <v>64</v>
      </c>
      <c r="K4" s="2">
        <v>105</v>
      </c>
      <c r="L4" s="2">
        <v>118</v>
      </c>
      <c r="M4" s="2">
        <v>73</v>
      </c>
      <c r="N4" s="2">
        <v>83</v>
      </c>
      <c r="O4" s="2">
        <v>81</v>
      </c>
    </row>
    <row r="5" spans="1:18" x14ac:dyDescent="0.25">
      <c r="A5" s="1">
        <v>57</v>
      </c>
      <c r="F5" s="2">
        <v>50</v>
      </c>
      <c r="G5" s="2">
        <v>92</v>
      </c>
      <c r="H5" s="2">
        <v>60</v>
      </c>
      <c r="I5" s="2">
        <v>52</v>
      </c>
      <c r="J5" s="2">
        <v>89</v>
      </c>
      <c r="K5" s="2">
        <v>58</v>
      </c>
      <c r="L5" s="2">
        <v>10</v>
      </c>
      <c r="M5" s="2">
        <v>90</v>
      </c>
      <c r="N5" s="2">
        <v>94</v>
      </c>
      <c r="O5" s="2">
        <v>74</v>
      </c>
    </row>
    <row r="6" spans="1:18" x14ac:dyDescent="0.25">
      <c r="A6" s="1">
        <v>8</v>
      </c>
      <c r="F6" s="2">
        <v>9</v>
      </c>
      <c r="G6" s="2">
        <v>75</v>
      </c>
      <c r="H6" s="2">
        <v>72</v>
      </c>
      <c r="I6" s="2">
        <v>157</v>
      </c>
      <c r="J6" s="2">
        <v>125</v>
      </c>
      <c r="K6" s="2">
        <v>76</v>
      </c>
      <c r="L6" s="2">
        <v>88</v>
      </c>
      <c r="M6" s="2">
        <v>78</v>
      </c>
      <c r="N6" s="2">
        <v>84</v>
      </c>
      <c r="O6" s="2">
        <v>36</v>
      </c>
    </row>
    <row r="7" spans="1:18" x14ac:dyDescent="0.25">
      <c r="A7" s="1">
        <v>126</v>
      </c>
    </row>
    <row r="8" spans="1:18" x14ac:dyDescent="0.25">
      <c r="A8" s="1">
        <v>136</v>
      </c>
    </row>
    <row r="9" spans="1:18" x14ac:dyDescent="0.25">
      <c r="A9" s="1">
        <v>96</v>
      </c>
      <c r="B9" s="1" t="s">
        <v>56</v>
      </c>
      <c r="C9" s="31" t="s">
        <v>51</v>
      </c>
      <c r="D9" s="2">
        <f>COUNT(A2:A51)</f>
        <v>50</v>
      </c>
      <c r="G9" s="43" t="s">
        <v>3</v>
      </c>
      <c r="H9" s="45" t="s">
        <v>31</v>
      </c>
      <c r="I9" s="46"/>
      <c r="J9" s="43" t="s">
        <v>45</v>
      </c>
      <c r="K9" s="43" t="s">
        <v>16</v>
      </c>
      <c r="L9" s="43" t="s">
        <v>42</v>
      </c>
      <c r="M9" s="43" t="s">
        <v>46</v>
      </c>
      <c r="N9" s="43" t="s">
        <v>44</v>
      </c>
      <c r="O9" s="43" t="s">
        <v>48</v>
      </c>
      <c r="P9" s="43" t="s">
        <v>60</v>
      </c>
      <c r="Q9" s="43" t="s">
        <v>63</v>
      </c>
      <c r="R9" s="43" t="s">
        <v>62</v>
      </c>
    </row>
    <row r="10" spans="1:18" x14ac:dyDescent="0.25">
      <c r="A10" s="1">
        <v>144</v>
      </c>
      <c r="C10" s="31" t="s">
        <v>52</v>
      </c>
      <c r="D10" s="2">
        <f>MAX(A2:A51)</f>
        <v>158</v>
      </c>
      <c r="G10" s="44"/>
      <c r="H10" s="2" t="s">
        <v>49</v>
      </c>
      <c r="I10" s="2" t="s">
        <v>50</v>
      </c>
      <c r="J10" s="44"/>
      <c r="K10" s="44"/>
      <c r="L10" s="44"/>
      <c r="M10" s="44"/>
      <c r="N10" s="44"/>
      <c r="O10" s="44"/>
      <c r="P10" s="44"/>
      <c r="Q10" s="44"/>
      <c r="R10" s="44"/>
    </row>
    <row r="11" spans="1:18" x14ac:dyDescent="0.25">
      <c r="A11" s="1">
        <v>19</v>
      </c>
      <c r="C11" s="31" t="s">
        <v>53</v>
      </c>
      <c r="D11" s="2">
        <f>MIN(A2:A51)</f>
        <v>8</v>
      </c>
      <c r="G11" s="19">
        <v>1</v>
      </c>
      <c r="H11" s="32">
        <f>D11</f>
        <v>8</v>
      </c>
      <c r="I11" s="32">
        <f>H11+($D$14-$D$15)</f>
        <v>29.328571428571426</v>
      </c>
      <c r="J11" s="32">
        <f>(H11+I11)/2</f>
        <v>18.664285714285711</v>
      </c>
      <c r="K11" s="19">
        <f>COUNTIFS($A$2:$A$51,"&gt;="&amp;H11,$A$2:$A$51,"&lt;="&amp;I11)</f>
        <v>5</v>
      </c>
      <c r="L11" s="19"/>
      <c r="M11" s="19"/>
      <c r="N11" s="19"/>
      <c r="O11" s="19"/>
      <c r="P11" s="19"/>
      <c r="Q11" s="19"/>
      <c r="R11" s="19"/>
    </row>
    <row r="12" spans="1:18" x14ac:dyDescent="0.25">
      <c r="A12" s="1">
        <v>90</v>
      </c>
      <c r="C12" s="31" t="s">
        <v>55</v>
      </c>
      <c r="D12" s="2">
        <f>D10-D11</f>
        <v>150</v>
      </c>
      <c r="G12" s="19">
        <f>G11+1</f>
        <v>2</v>
      </c>
      <c r="H12" s="32">
        <f>H11+$D$14</f>
        <v>29.428571428571427</v>
      </c>
      <c r="I12" s="32">
        <f t="shared" ref="I12:I23" si="0">H12+($D$14-$D$15)</f>
        <v>50.757142857142853</v>
      </c>
      <c r="J12" s="32">
        <f t="shared" ref="J12:J18" si="1">(H12+I12)/2</f>
        <v>40.092857142857142</v>
      </c>
      <c r="K12" s="19">
        <f t="shared" ref="K12:K18" si="2">COUNTIFS($A$2:$A$51,"&gt;="&amp;H12,$A$2:$A$51,"&lt;="&amp;I12)</f>
        <v>3</v>
      </c>
      <c r="L12" s="19"/>
      <c r="M12" s="19"/>
      <c r="N12" s="19"/>
      <c r="O12" s="19"/>
      <c r="P12" s="19"/>
      <c r="Q12" s="19"/>
      <c r="R12" s="19"/>
    </row>
    <row r="13" spans="1:18" x14ac:dyDescent="0.25">
      <c r="A13" s="1">
        <v>86</v>
      </c>
      <c r="C13" s="31" t="s">
        <v>57</v>
      </c>
      <c r="D13" s="53">
        <f>ROUND(SQRT(D9),0)</f>
        <v>7</v>
      </c>
      <c r="E13" s="35"/>
      <c r="G13" s="19">
        <f t="shared" ref="G13:G23" si="3">G12+1</f>
        <v>3</v>
      </c>
      <c r="H13" s="32">
        <f t="shared" ref="H13:H23" si="4">H12+$D$14</f>
        <v>50.857142857142854</v>
      </c>
      <c r="I13" s="32">
        <f t="shared" si="0"/>
        <v>72.185714285714283</v>
      </c>
      <c r="J13" s="32">
        <f t="shared" si="1"/>
        <v>61.521428571428572</v>
      </c>
      <c r="K13" s="19">
        <f t="shared" si="2"/>
        <v>9</v>
      </c>
      <c r="L13" s="19"/>
      <c r="M13" s="19"/>
      <c r="N13" s="19"/>
      <c r="O13" s="19"/>
      <c r="P13" s="19"/>
      <c r="Q13" s="19"/>
      <c r="R13" s="19"/>
    </row>
    <row r="14" spans="1:18" x14ac:dyDescent="0.25">
      <c r="A14" s="1">
        <v>38</v>
      </c>
      <c r="C14" s="31" t="s">
        <v>58</v>
      </c>
      <c r="D14" s="2">
        <f>D12/D13</f>
        <v>21.428571428571427</v>
      </c>
      <c r="G14" s="19">
        <f t="shared" si="3"/>
        <v>4</v>
      </c>
      <c r="H14" s="32">
        <f t="shared" si="4"/>
        <v>72.285714285714278</v>
      </c>
      <c r="I14" s="32">
        <f t="shared" si="0"/>
        <v>93.6142857142857</v>
      </c>
      <c r="J14" s="32">
        <f t="shared" si="1"/>
        <v>82.949999999999989</v>
      </c>
      <c r="K14" s="19">
        <f>COUNTIFS($A$2:$A$51,"&gt;="&amp;H14,$A$2:$A$51,"&lt;="&amp;I14)</f>
        <v>17</v>
      </c>
      <c r="L14" s="19"/>
      <c r="M14" s="19"/>
      <c r="N14" s="19"/>
      <c r="O14" s="19"/>
      <c r="P14" s="19"/>
      <c r="Q14" s="19"/>
      <c r="R14" s="19"/>
    </row>
    <row r="15" spans="1:18" x14ac:dyDescent="0.25">
      <c r="A15" s="1">
        <v>94</v>
      </c>
      <c r="C15" s="31" t="s">
        <v>54</v>
      </c>
      <c r="D15" s="2">
        <v>0.1</v>
      </c>
      <c r="G15" s="19">
        <f t="shared" si="3"/>
        <v>5</v>
      </c>
      <c r="H15" s="32">
        <f t="shared" si="4"/>
        <v>93.714285714285708</v>
      </c>
      <c r="I15" s="32">
        <f t="shared" si="0"/>
        <v>115.04285714285713</v>
      </c>
      <c r="J15" s="32">
        <f t="shared" si="1"/>
        <v>104.37857142857142</v>
      </c>
      <c r="K15" s="19">
        <f t="shared" si="2"/>
        <v>6</v>
      </c>
      <c r="L15" s="19"/>
      <c r="M15" s="19"/>
      <c r="N15" s="19"/>
      <c r="O15" s="19"/>
      <c r="P15" s="19"/>
      <c r="Q15" s="19"/>
      <c r="R15" s="19"/>
    </row>
    <row r="16" spans="1:18" x14ac:dyDescent="0.25">
      <c r="A16" s="1">
        <v>82</v>
      </c>
      <c r="G16" s="19">
        <f t="shared" si="3"/>
        <v>6</v>
      </c>
      <c r="H16" s="32">
        <f t="shared" si="4"/>
        <v>115.14285714285714</v>
      </c>
      <c r="I16" s="32">
        <f t="shared" si="0"/>
        <v>136.47142857142856</v>
      </c>
      <c r="J16" s="32">
        <f t="shared" si="1"/>
        <v>125.80714285714285</v>
      </c>
      <c r="K16" s="19">
        <f t="shared" si="2"/>
        <v>6</v>
      </c>
      <c r="L16" s="19"/>
      <c r="M16" s="19"/>
      <c r="N16" s="19"/>
      <c r="O16" s="19"/>
      <c r="P16" s="19"/>
      <c r="Q16" s="19"/>
      <c r="R16" s="19"/>
    </row>
    <row r="17" spans="1:18" x14ac:dyDescent="0.25">
      <c r="A17" s="1">
        <v>75</v>
      </c>
      <c r="G17" s="19">
        <f t="shared" si="3"/>
        <v>7</v>
      </c>
      <c r="H17" s="32">
        <f t="shared" si="4"/>
        <v>136.57142857142856</v>
      </c>
      <c r="I17" s="32">
        <f t="shared" si="0"/>
        <v>157.89999999999998</v>
      </c>
      <c r="J17" s="32">
        <f t="shared" si="1"/>
        <v>147.23571428571427</v>
      </c>
      <c r="K17" s="19">
        <f t="shared" si="2"/>
        <v>3</v>
      </c>
      <c r="L17" s="19"/>
      <c r="M17" s="19"/>
      <c r="N17" s="19"/>
      <c r="O17" s="19"/>
      <c r="P17" s="19"/>
      <c r="Q17" s="19"/>
      <c r="R17" s="19"/>
    </row>
    <row r="18" spans="1:18" x14ac:dyDescent="0.25">
      <c r="A18" s="1">
        <v>148</v>
      </c>
      <c r="G18" s="19">
        <f t="shared" si="3"/>
        <v>8</v>
      </c>
      <c r="H18" s="32">
        <f t="shared" si="4"/>
        <v>157.99999999999997</v>
      </c>
      <c r="I18" s="32">
        <f t="shared" si="0"/>
        <v>179.32857142857139</v>
      </c>
      <c r="J18" s="32">
        <f t="shared" si="1"/>
        <v>168.66428571428568</v>
      </c>
      <c r="K18" s="19">
        <f t="shared" si="2"/>
        <v>1</v>
      </c>
      <c r="L18" s="19"/>
      <c r="M18" s="19"/>
      <c r="N18" s="19"/>
      <c r="O18" s="19"/>
      <c r="P18" s="19"/>
      <c r="Q18" s="19"/>
      <c r="R18" s="19"/>
    </row>
    <row r="19" spans="1:18" x14ac:dyDescent="0.25">
      <c r="A19" s="1">
        <v>114</v>
      </c>
      <c r="G19" s="19"/>
      <c r="H19" s="32"/>
      <c r="I19" s="32"/>
      <c r="J19" s="32"/>
      <c r="K19" s="19"/>
      <c r="L19" s="19"/>
      <c r="M19" s="19"/>
      <c r="N19" s="19"/>
      <c r="O19" s="19"/>
    </row>
    <row r="20" spans="1:18" x14ac:dyDescent="0.25">
      <c r="A20" s="1">
        <v>131</v>
      </c>
      <c r="G20" s="19"/>
      <c r="H20" s="32"/>
      <c r="I20" s="32"/>
      <c r="J20" s="32"/>
      <c r="K20" s="19"/>
      <c r="L20" s="19"/>
      <c r="M20" s="19"/>
      <c r="N20" s="19"/>
      <c r="O20" s="19"/>
    </row>
    <row r="21" spans="1:18" x14ac:dyDescent="0.25">
      <c r="A21" s="1">
        <v>28</v>
      </c>
      <c r="G21" s="19"/>
      <c r="H21" s="32"/>
      <c r="I21" s="32"/>
      <c r="J21" s="32"/>
      <c r="K21" s="19"/>
      <c r="L21" s="19"/>
      <c r="M21" s="19"/>
      <c r="N21" s="19"/>
      <c r="O21" s="19"/>
    </row>
    <row r="22" spans="1:18" x14ac:dyDescent="0.25">
      <c r="A22" s="1">
        <v>66</v>
      </c>
      <c r="G22" s="19"/>
      <c r="H22" s="32"/>
      <c r="I22" s="32"/>
      <c r="J22" s="32"/>
      <c r="K22" s="19"/>
      <c r="L22" s="19"/>
      <c r="M22" s="19"/>
      <c r="N22" s="19"/>
      <c r="O22" s="19"/>
    </row>
    <row r="23" spans="1:18" x14ac:dyDescent="0.25">
      <c r="A23" s="1">
        <v>95</v>
      </c>
      <c r="G23" s="19"/>
      <c r="H23" s="32"/>
      <c r="I23" s="32"/>
      <c r="J23" s="32"/>
      <c r="K23" s="19"/>
      <c r="L23" s="19"/>
      <c r="M23" s="19"/>
      <c r="N23" s="19"/>
      <c r="O23" s="19"/>
    </row>
    <row r="24" spans="1:18" x14ac:dyDescent="0.25">
      <c r="A24" s="1">
        <v>121</v>
      </c>
    </row>
    <row r="25" spans="1:18" x14ac:dyDescent="0.25">
      <c r="A25" s="1">
        <v>158</v>
      </c>
      <c r="J25" s="27" t="s">
        <v>23</v>
      </c>
      <c r="K25" s="27">
        <f>SUM(K11:K21)</f>
        <v>50</v>
      </c>
      <c r="L25" s="25"/>
    </row>
    <row r="26" spans="1:18" x14ac:dyDescent="0.25">
      <c r="A26" s="1">
        <v>64</v>
      </c>
      <c r="K26" s="18" t="s">
        <v>13</v>
      </c>
      <c r="L26" s="18"/>
      <c r="N26" s="18" t="s">
        <v>13</v>
      </c>
      <c r="O26" s="18">
        <f>AVERAGE(A2:A51)</f>
        <v>82.1</v>
      </c>
      <c r="P26" s="33"/>
    </row>
    <row r="27" spans="1:18" x14ac:dyDescent="0.25">
      <c r="A27" s="1">
        <v>105</v>
      </c>
      <c r="N27" s="18" t="s">
        <v>47</v>
      </c>
      <c r="O27" s="18">
        <f>MEDIAN(A2:A51)</f>
        <v>81.5</v>
      </c>
    </row>
    <row r="28" spans="1:18" x14ac:dyDescent="0.25">
      <c r="A28" s="1">
        <v>118</v>
      </c>
      <c r="N28" s="18" t="s">
        <v>14</v>
      </c>
      <c r="O28" s="18">
        <f>MODE(A2:A51)</f>
        <v>58</v>
      </c>
    </row>
    <row r="29" spans="1:18" x14ac:dyDescent="0.25">
      <c r="A29" s="1">
        <v>73</v>
      </c>
      <c r="K29" s="18" t="s">
        <v>64</v>
      </c>
      <c r="L29" s="18"/>
      <c r="N29" s="18"/>
      <c r="O29" s="18"/>
    </row>
    <row r="30" spans="1:18" x14ac:dyDescent="0.25">
      <c r="A30" s="1">
        <v>83</v>
      </c>
      <c r="K30" s="18" t="s">
        <v>65</v>
      </c>
      <c r="L30" s="18"/>
      <c r="N30" s="18" t="s">
        <v>65</v>
      </c>
      <c r="O30" s="18">
        <f>_xlfn.STDEV.P(A2:A51)</f>
        <v>36.48300974426315</v>
      </c>
    </row>
    <row r="31" spans="1:18" x14ac:dyDescent="0.25">
      <c r="A31" s="1">
        <v>81</v>
      </c>
    </row>
    <row r="32" spans="1:18" x14ac:dyDescent="0.25">
      <c r="A32" s="1">
        <v>50</v>
      </c>
    </row>
    <row r="33" spans="1:1" x14ac:dyDescent="0.25">
      <c r="A33" s="1">
        <v>92</v>
      </c>
    </row>
    <row r="34" spans="1:1" x14ac:dyDescent="0.25">
      <c r="A34" s="1">
        <v>60</v>
      </c>
    </row>
    <row r="35" spans="1:1" x14ac:dyDescent="0.25">
      <c r="A35" s="1">
        <v>52</v>
      </c>
    </row>
    <row r="36" spans="1:1" x14ac:dyDescent="0.25">
      <c r="A36" s="1">
        <v>89</v>
      </c>
    </row>
    <row r="37" spans="1:1" x14ac:dyDescent="0.25">
      <c r="A37" s="1">
        <v>58</v>
      </c>
    </row>
    <row r="38" spans="1:1" x14ac:dyDescent="0.25">
      <c r="A38" s="1">
        <v>10</v>
      </c>
    </row>
    <row r="39" spans="1:1" x14ac:dyDescent="0.25">
      <c r="A39" s="1">
        <v>90</v>
      </c>
    </row>
    <row r="40" spans="1:1" x14ac:dyDescent="0.25">
      <c r="A40" s="1">
        <v>94</v>
      </c>
    </row>
    <row r="41" spans="1:1" x14ac:dyDescent="0.25">
      <c r="A41" s="1">
        <v>74</v>
      </c>
    </row>
    <row r="42" spans="1:1" x14ac:dyDescent="0.25">
      <c r="A42" s="1">
        <v>9</v>
      </c>
    </row>
    <row r="43" spans="1:1" x14ac:dyDescent="0.25">
      <c r="A43" s="1">
        <v>75</v>
      </c>
    </row>
    <row r="44" spans="1:1" x14ac:dyDescent="0.25">
      <c r="A44" s="1">
        <v>72</v>
      </c>
    </row>
    <row r="45" spans="1:1" x14ac:dyDescent="0.25">
      <c r="A45" s="1">
        <v>157</v>
      </c>
    </row>
    <row r="46" spans="1:1" x14ac:dyDescent="0.25">
      <c r="A46" s="1">
        <v>125</v>
      </c>
    </row>
    <row r="47" spans="1:1" x14ac:dyDescent="0.25">
      <c r="A47" s="1">
        <v>76</v>
      </c>
    </row>
    <row r="48" spans="1:1" x14ac:dyDescent="0.25">
      <c r="A48" s="1">
        <v>88</v>
      </c>
    </row>
    <row r="49" spans="1:1" x14ac:dyDescent="0.25">
      <c r="A49" s="1">
        <v>78</v>
      </c>
    </row>
    <row r="50" spans="1:1" x14ac:dyDescent="0.25">
      <c r="A50" s="1">
        <v>84</v>
      </c>
    </row>
    <row r="51" spans="1:1" x14ac:dyDescent="0.25">
      <c r="A51" s="1">
        <v>36</v>
      </c>
    </row>
  </sheetData>
  <mergeCells count="11">
    <mergeCell ref="P9:P10"/>
    <mergeCell ref="Q9:Q10"/>
    <mergeCell ref="R9:R10"/>
    <mergeCell ref="N9:N10"/>
    <mergeCell ref="O9:O10"/>
    <mergeCell ref="M9:M10"/>
    <mergeCell ref="G9:G10"/>
    <mergeCell ref="H9:I9"/>
    <mergeCell ref="J9:J10"/>
    <mergeCell ref="K9:K10"/>
    <mergeCell ref="L9:L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Média e Moda</vt:lpstr>
      <vt:lpstr>Exemplo k = n</vt:lpstr>
      <vt:lpstr>Exemplo 3 - V1</vt:lpstr>
      <vt:lpstr>Exemplo 3 - V2</vt:lpstr>
      <vt:lpstr>Exemplo 2 - V1</vt:lpstr>
      <vt:lpstr>Exemplo 2 -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Isaias Goldschmidt</dc:creator>
  <cp:lastModifiedBy>Isaias Goldschmidt</cp:lastModifiedBy>
  <dcterms:created xsi:type="dcterms:W3CDTF">2021-03-11T11:48:41Z</dcterms:created>
  <dcterms:modified xsi:type="dcterms:W3CDTF">2021-03-25T12:14:19Z</dcterms:modified>
</cp:coreProperties>
</file>