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naya\OneDrive\Documents\GitHub\stream_KH\"/>
    </mc:Choice>
  </mc:AlternateContent>
  <xr:revisionPtr revIDLastSave="56" documentId="11_91C2B12C212559E8FEC479FD7D6ED81332707B68" xr6:coauthVersionLast="36" xr6:coauthVersionMax="36" xr10:uidLastSave="{EB0666F4-D642-4D97-9176-FE273D160E8E}"/>
  <bookViews>
    <workbookView xWindow="0" yWindow="0" windowWidth="28800" windowHeight="123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R23" i="1"/>
  <c r="R20" i="1"/>
  <c r="R19" i="1"/>
  <c r="Q19" i="1"/>
  <c r="Q20" i="1" s="1"/>
  <c r="Q23" i="1"/>
  <c r="Q24" i="1"/>
  <c r="Q11" i="1"/>
  <c r="Q12" i="1"/>
  <c r="Q13" i="1"/>
  <c r="Q14" i="1"/>
  <c r="Q15" i="1"/>
  <c r="Q10" i="1"/>
  <c r="Q9" i="1"/>
  <c r="Q8" i="1"/>
  <c r="Q6" i="1"/>
  <c r="Q5" i="1"/>
  <c r="P23" i="1" l="1"/>
  <c r="O23" i="1"/>
  <c r="P19" i="1"/>
  <c r="O19" i="1"/>
  <c r="F23" i="1"/>
  <c r="G23" i="1"/>
  <c r="H23" i="1"/>
  <c r="I23" i="1"/>
  <c r="J23" i="1"/>
  <c r="K23" i="1"/>
  <c r="E23" i="1"/>
  <c r="F19" i="1"/>
  <c r="G19" i="1"/>
  <c r="H19" i="1"/>
  <c r="I19" i="1"/>
  <c r="J19" i="1"/>
  <c r="K19" i="1"/>
  <c r="E19" i="1"/>
  <c r="L23" i="1" l="1"/>
  <c r="M23" i="1" s="1"/>
  <c r="S23" i="1"/>
  <c r="L19" i="1"/>
  <c r="M19" i="1" s="1"/>
  <c r="E24" i="1"/>
  <c r="E20" i="1"/>
  <c r="E10" i="1"/>
  <c r="O13" i="1"/>
  <c r="P13" i="1"/>
  <c r="P12" i="1"/>
  <c r="E14" i="1"/>
  <c r="I9" i="1"/>
  <c r="I15" i="1" s="1"/>
  <c r="J9" i="1"/>
  <c r="J15" i="1" s="1"/>
  <c r="E8" i="1"/>
  <c r="C10" i="1"/>
  <c r="C9" i="1"/>
  <c r="C7" i="1"/>
  <c r="O6" i="1"/>
  <c r="O9" i="1" s="1"/>
  <c r="O15" i="1" s="1"/>
  <c r="P6" i="1"/>
  <c r="P9" i="1" s="1"/>
  <c r="P15" i="1" s="1"/>
  <c r="O5" i="1"/>
  <c r="O11" i="1" s="1"/>
  <c r="P5" i="1"/>
  <c r="P11" i="1" s="1"/>
  <c r="P8" i="1" l="1"/>
  <c r="P20" i="1"/>
  <c r="O12" i="1"/>
  <c r="P14" i="1"/>
  <c r="P24" i="1"/>
  <c r="O8" i="1"/>
  <c r="O24" i="1"/>
  <c r="C2" i="1"/>
  <c r="G13" i="1" s="1"/>
  <c r="O20" i="1" l="1"/>
  <c r="O14" i="1"/>
  <c r="J5" i="1"/>
  <c r="F5" i="1"/>
  <c r="E5" i="1"/>
  <c r="E11" i="1" s="1"/>
  <c r="F13" i="1"/>
  <c r="K5" i="1"/>
  <c r="H6" i="1"/>
  <c r="K13" i="1"/>
  <c r="I5" i="1"/>
  <c r="K6" i="1"/>
  <c r="J13" i="1"/>
  <c r="J6" i="1"/>
  <c r="J12" i="1" s="1"/>
  <c r="I13" i="1"/>
  <c r="H5" i="1"/>
  <c r="I6" i="1"/>
  <c r="I12" i="1" s="1"/>
  <c r="H13" i="1"/>
  <c r="G5" i="1"/>
  <c r="K11" i="1" l="1"/>
  <c r="K24" i="1"/>
  <c r="K8" i="1"/>
  <c r="H12" i="1"/>
  <c r="H9" i="1"/>
  <c r="H15" i="1" s="1"/>
  <c r="J11" i="1"/>
  <c r="J24" i="1"/>
  <c r="J8" i="1"/>
  <c r="F11" i="1"/>
  <c r="F8" i="1"/>
  <c r="I11" i="1"/>
  <c r="I24" i="1"/>
  <c r="I8" i="1"/>
  <c r="H11" i="1"/>
  <c r="H8" i="1"/>
  <c r="H24" i="1"/>
  <c r="K12" i="1"/>
  <c r="K9" i="1"/>
  <c r="K15" i="1" s="1"/>
  <c r="G11" i="1"/>
  <c r="G24" i="1"/>
  <c r="G8" i="1"/>
  <c r="H20" i="1" l="1"/>
  <c r="H14" i="1"/>
  <c r="J14" i="1"/>
  <c r="J20" i="1"/>
  <c r="I20" i="1"/>
  <c r="I14" i="1"/>
  <c r="F24" i="1"/>
  <c r="G14" i="1"/>
  <c r="G20" i="1"/>
  <c r="K14" i="1"/>
  <c r="K20" i="1"/>
  <c r="F14" i="1"/>
  <c r="F10" i="1"/>
  <c r="G10" i="1" s="1"/>
  <c r="H10" i="1" s="1"/>
  <c r="I10" i="1" s="1"/>
  <c r="J10" i="1" s="1"/>
  <c r="K10" i="1" s="1"/>
  <c r="O10" i="1" s="1"/>
  <c r="P10" i="1" s="1"/>
  <c r="L24" i="1" l="1"/>
  <c r="M24" i="1" s="1"/>
  <c r="S24" i="1"/>
  <c r="S19" i="1"/>
  <c r="F20" i="1"/>
  <c r="L20" i="1" l="1"/>
  <c r="M20" i="1" s="1"/>
  <c r="S20" i="1"/>
</calcChain>
</file>

<file path=xl/sharedStrings.xml><?xml version="1.0" encoding="utf-8"?>
<sst xmlns="http://schemas.openxmlformats.org/spreadsheetml/2006/main" count="48" uniqueCount="47">
  <si>
    <t>Statewide</t>
  </si>
  <si>
    <t>WNY</t>
  </si>
  <si>
    <t>Week 1</t>
  </si>
  <si>
    <t>Week 2</t>
  </si>
  <si>
    <t>Week 3</t>
  </si>
  <si>
    <t>Week 4</t>
  </si>
  <si>
    <t>Week 5</t>
  </si>
  <si>
    <t>12/14-12/20</t>
  </si>
  <si>
    <t>12/21-12/27</t>
  </si>
  <si>
    <t>12/28-01/03</t>
  </si>
  <si>
    <t>01/04-01/10</t>
  </si>
  <si>
    <t>01/18-01/24</t>
  </si>
  <si>
    <t>01/25-01/31</t>
  </si>
  <si>
    <t>Week 6</t>
  </si>
  <si>
    <t>01/11-01/17</t>
  </si>
  <si>
    <t>WNY Pop</t>
  </si>
  <si>
    <t>1st Dose</t>
  </si>
  <si>
    <t>2nd Dose</t>
  </si>
  <si>
    <t>Distribution 1st Dose</t>
  </si>
  <si>
    <t>Distribution 2nd Dose</t>
  </si>
  <si>
    <t>Cummulative (from website)</t>
  </si>
  <si>
    <t>Rate Cummulative</t>
  </si>
  <si>
    <t>Effect 1st Dose (estimate)</t>
  </si>
  <si>
    <t>Effect 2nd Dose (estimate)</t>
  </si>
  <si>
    <t>Erie</t>
  </si>
  <si>
    <t>Week 7</t>
  </si>
  <si>
    <t>Week 8</t>
  </si>
  <si>
    <t>Week 9</t>
  </si>
  <si>
    <t>2/1-2/7</t>
  </si>
  <si>
    <t>2/8-2/14</t>
  </si>
  <si>
    <t>Est. Distribution Erie 1st Dose</t>
  </si>
  <si>
    <t>Est. Distribution Erie 2nd Dose</t>
  </si>
  <si>
    <t>Statewide 2/15</t>
  </si>
  <si>
    <t>WNY 2/15</t>
  </si>
  <si>
    <t>Erie Pop</t>
  </si>
  <si>
    <t>Vaccines for Erie</t>
  </si>
  <si>
    <t>Rate 1st (WNY)</t>
  </si>
  <si>
    <t>Rate 2nd (WNY)</t>
  </si>
  <si>
    <t>Rate 1st (Erie)</t>
  </si>
  <si>
    <t>Rate 2nd (Erie)</t>
  </si>
  <si>
    <t>Cummulative (Est. Erie)</t>
  </si>
  <si>
    <t>Sum per Week (Erie)</t>
  </si>
  <si>
    <t>Average per day (Erie)</t>
  </si>
  <si>
    <t>Sum per Week (WNY)</t>
  </si>
  <si>
    <t>Average per day (WNY)</t>
  </si>
  <si>
    <t>Week 10</t>
  </si>
  <si>
    <t>2/15-2/21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</si>
</sst>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1" applyNumberFormat="1" applyFont="1" applyBorder="1"/>
    <xf numFmtId="9" fontId="0" fillId="0" borderId="1" xfId="1" applyFon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9" fontId="0" fillId="0" borderId="6" xfId="1" applyFont="1" applyBorder="1"/>
    <xf numFmtId="9" fontId="0" fillId="0" borderId="7" xfId="1" applyFont="1" applyBorder="1"/>
    <xf numFmtId="1" fontId="0" fillId="0" borderId="0" xfId="0" applyNumberFormat="1"/>
    <xf numFmtId="0" fontId="0" fillId="0" borderId="8" xfId="0" applyBorder="1"/>
    <xf numFmtId="0" fontId="0" fillId="2" borderId="8" xfId="0" applyFill="1" applyBorder="1"/>
    <xf numFmtId="1" fontId="0" fillId="2" borderId="1" xfId="0" applyNumberFormat="1" applyFill="1" applyBorder="1"/>
    <xf numFmtId="164" fontId="0" fillId="2" borderId="1" xfId="1" applyNumberFormat="1" applyFont="1" applyFill="1" applyBorder="1"/>
    <xf numFmtId="165" fontId="0" fillId="0" borderId="0" xfId="1" applyNumberFormat="1" applyFont="1"/>
    <xf numFmtId="0" fontId="0" fillId="2" borderId="1" xfId="0" applyFill="1" applyBorder="1"/>
    <xf numFmtId="0" fontId="0" fillId="0" borderId="1" xfId="0" applyFill="1" applyBorder="1"/>
    <xf numFmtId="3" fontId="0" fillId="0" borderId="1" xfId="0" applyNumberFormat="1" applyBorder="1"/>
    <xf numFmtId="1" fontId="0" fillId="0" borderId="1" xfId="0" applyNumberFormat="1" applyFill="1" applyBorder="1"/>
    <xf numFmtId="2" fontId="0" fillId="0" borderId="1" xfId="1" applyNumberFormat="1" applyFont="1" applyBorder="1"/>
    <xf numFmtId="0" fontId="0" fillId="2" borderId="2" xfId="0" applyFill="1" applyBorder="1"/>
    <xf numFmtId="0" fontId="0" fillId="0" borderId="9" xfId="0" applyBorder="1"/>
    <xf numFmtId="0" fontId="0" fillId="2" borderId="9" xfId="0" applyFill="1" applyBorder="1"/>
    <xf numFmtId="1" fontId="0" fillId="0" borderId="3" xfId="0" applyNumberFormat="1" applyBorder="1"/>
    <xf numFmtId="10" fontId="0" fillId="0" borderId="3" xfId="1" applyNumberFormat="1" applyFont="1" applyBorder="1"/>
    <xf numFmtId="1" fontId="0" fillId="2" borderId="3" xfId="0" applyNumberFormat="1" applyFill="1" applyBorder="1"/>
    <xf numFmtId="10" fontId="0" fillId="0" borderId="4" xfId="1" applyNumberFormat="1" applyFont="1" applyBorder="1"/>
    <xf numFmtId="1" fontId="0" fillId="0" borderId="6" xfId="0" applyNumberFormat="1" applyBorder="1"/>
    <xf numFmtId="10" fontId="0" fillId="0" borderId="6" xfId="1" applyNumberFormat="1" applyFont="1" applyBorder="1"/>
    <xf numFmtId="1" fontId="0" fillId="2" borderId="6" xfId="0" applyNumberFormat="1" applyFill="1" applyBorder="1"/>
    <xf numFmtId="10" fontId="0" fillId="0" borderId="7" xfId="1" applyNumberFormat="1" applyFont="1" applyBorder="1"/>
    <xf numFmtId="0" fontId="0" fillId="0" borderId="10" xfId="0" applyBorder="1"/>
    <xf numFmtId="0" fontId="0" fillId="0" borderId="3" xfId="0" applyBorder="1"/>
    <xf numFmtId="0" fontId="0" fillId="2" borderId="3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1" fontId="0" fillId="0" borderId="5" xfId="0" applyNumberFormat="1" applyBorder="1"/>
    <xf numFmtId="1" fontId="0" fillId="0" borderId="5" xfId="0" applyNumberFormat="1" applyFill="1" applyBorder="1"/>
    <xf numFmtId="164" fontId="0" fillId="0" borderId="5" xfId="1" applyNumberFormat="1" applyFont="1" applyBorder="1"/>
    <xf numFmtId="9" fontId="0" fillId="2" borderId="6" xfId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0" fillId="0" borderId="6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selection activeCell="R24" sqref="R24"/>
    </sheetView>
  </sheetViews>
  <sheetFormatPr defaultRowHeight="15" x14ac:dyDescent="0.25"/>
  <cols>
    <col min="1" max="1" width="15.85546875" customWidth="1"/>
    <col min="3" max="3" width="22.28515625" customWidth="1"/>
    <col min="4" max="4" width="27.140625" bestFit="1" customWidth="1"/>
    <col min="5" max="5" width="12.85546875" bestFit="1" customWidth="1"/>
    <col min="6" max="6" width="12.5703125" bestFit="1" customWidth="1"/>
    <col min="7" max="11" width="11.7109375" bestFit="1" customWidth="1"/>
    <col min="12" max="13" width="11.7109375" customWidth="1"/>
    <col min="14" max="14" width="4.42578125" customWidth="1"/>
    <col min="15" max="16" width="10.5703125" bestFit="1" customWidth="1"/>
  </cols>
  <sheetData>
    <row r="1" spans="1:18" x14ac:dyDescent="0.25">
      <c r="A1" s="1" t="s">
        <v>0</v>
      </c>
      <c r="B1" s="1">
        <v>2279500</v>
      </c>
      <c r="C1" s="1"/>
      <c r="D1" s="42"/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13</v>
      </c>
      <c r="K1" s="33" t="s">
        <v>25</v>
      </c>
      <c r="L1" s="33"/>
      <c r="M1" s="33"/>
      <c r="N1" s="34"/>
      <c r="O1" s="35" t="s">
        <v>26</v>
      </c>
      <c r="P1" s="36" t="s">
        <v>27</v>
      </c>
      <c r="Q1" s="32" t="s">
        <v>45</v>
      </c>
      <c r="R1" s="1"/>
    </row>
    <row r="2" spans="1:18" x14ac:dyDescent="0.25">
      <c r="A2" s="1" t="s">
        <v>1</v>
      </c>
      <c r="B2" s="1">
        <v>157915</v>
      </c>
      <c r="C2" s="4">
        <f>B2/B1</f>
        <v>6.9276157051985088E-2</v>
      </c>
      <c r="D2" s="32"/>
      <c r="E2" s="1" t="s">
        <v>7</v>
      </c>
      <c r="F2" s="1" t="s">
        <v>8</v>
      </c>
      <c r="G2" s="1" t="s">
        <v>9</v>
      </c>
      <c r="H2" s="1" t="s">
        <v>10</v>
      </c>
      <c r="I2" s="1" t="s">
        <v>14</v>
      </c>
      <c r="J2" s="1" t="s">
        <v>11</v>
      </c>
      <c r="K2" s="1" t="s">
        <v>12</v>
      </c>
      <c r="L2" s="1"/>
      <c r="M2" s="1"/>
      <c r="N2" s="16"/>
      <c r="O2" s="17" t="s">
        <v>28</v>
      </c>
      <c r="P2" s="37" t="s">
        <v>29</v>
      </c>
      <c r="Q2" s="32" t="s">
        <v>46</v>
      </c>
      <c r="R2" s="1"/>
    </row>
    <row r="3" spans="1:18" x14ac:dyDescent="0.25">
      <c r="A3" s="1" t="s">
        <v>15</v>
      </c>
      <c r="B3" s="1">
        <v>1400000</v>
      </c>
      <c r="C3" s="1"/>
      <c r="D3" s="32" t="s">
        <v>16</v>
      </c>
      <c r="E3" s="1">
        <v>90675</v>
      </c>
      <c r="F3" s="1">
        <v>392025</v>
      </c>
      <c r="G3" s="1">
        <v>201500</v>
      </c>
      <c r="H3" s="1">
        <v>160050</v>
      </c>
      <c r="I3" s="1">
        <v>209400</v>
      </c>
      <c r="J3" s="1">
        <v>250400</v>
      </c>
      <c r="K3" s="1">
        <v>250400</v>
      </c>
      <c r="L3" s="1"/>
      <c r="M3" s="1"/>
      <c r="N3" s="16"/>
      <c r="O3" s="18">
        <v>320525</v>
      </c>
      <c r="P3" s="37">
        <v>317700</v>
      </c>
      <c r="Q3" s="32">
        <v>213860</v>
      </c>
      <c r="R3" s="1"/>
    </row>
    <row r="4" spans="1:18" x14ac:dyDescent="0.25">
      <c r="A4" s="1" t="s">
        <v>24</v>
      </c>
      <c r="B4" s="1">
        <v>1000000</v>
      </c>
      <c r="C4" s="1"/>
      <c r="D4" s="32" t="s">
        <v>17</v>
      </c>
      <c r="E4" s="1"/>
      <c r="F4" s="1"/>
      <c r="G4" s="1"/>
      <c r="H4" s="1">
        <v>90675</v>
      </c>
      <c r="I4" s="1">
        <v>45825</v>
      </c>
      <c r="J4" s="1">
        <v>428100</v>
      </c>
      <c r="K4" s="1">
        <v>160450</v>
      </c>
      <c r="L4" s="1"/>
      <c r="M4" s="1"/>
      <c r="N4" s="16"/>
      <c r="O4" s="17">
        <v>208800</v>
      </c>
      <c r="P4" s="37">
        <v>244500</v>
      </c>
      <c r="Q4" s="32">
        <v>158925</v>
      </c>
      <c r="R4" s="1"/>
    </row>
    <row r="5" spans="1:18" x14ac:dyDescent="0.25">
      <c r="A5" s="1"/>
      <c r="B5" s="1"/>
      <c r="C5" s="1"/>
      <c r="D5" s="32" t="s">
        <v>18</v>
      </c>
      <c r="E5" s="2">
        <f>E3*$C$2</f>
        <v>6281.6155406887474</v>
      </c>
      <c r="F5" s="2">
        <f t="shared" ref="F5:Q6" si="0">F3*$C$2</f>
        <v>27157.985468304454</v>
      </c>
      <c r="G5" s="2">
        <f t="shared" si="0"/>
        <v>13959.145645974995</v>
      </c>
      <c r="H5" s="2">
        <f t="shared" si="0"/>
        <v>11087.648936170213</v>
      </c>
      <c r="I5" s="2">
        <f t="shared" si="0"/>
        <v>14506.427286685677</v>
      </c>
      <c r="J5" s="2">
        <f t="shared" si="0"/>
        <v>17346.749725817066</v>
      </c>
      <c r="K5" s="2">
        <f t="shared" si="0"/>
        <v>17346.749725817066</v>
      </c>
      <c r="L5" s="2"/>
      <c r="M5" s="2"/>
      <c r="N5" s="13"/>
      <c r="O5" s="2">
        <f t="shared" si="0"/>
        <v>22204.740239087521</v>
      </c>
      <c r="P5" s="38">
        <f t="shared" si="0"/>
        <v>22009.035095415664</v>
      </c>
      <c r="Q5" s="38">
        <f t="shared" si="0"/>
        <v>14815.398947137532</v>
      </c>
      <c r="R5" s="1"/>
    </row>
    <row r="6" spans="1:18" x14ac:dyDescent="0.25">
      <c r="A6" s="1" t="s">
        <v>32</v>
      </c>
      <c r="B6" s="1">
        <v>2192675</v>
      </c>
      <c r="C6" s="1"/>
      <c r="D6" s="32" t="s">
        <v>19</v>
      </c>
      <c r="E6" s="1"/>
      <c r="F6" s="1"/>
      <c r="G6" s="1"/>
      <c r="H6" s="2">
        <f t="shared" si="0"/>
        <v>6281.6155406887474</v>
      </c>
      <c r="I6" s="2">
        <f t="shared" ref="I6" si="1">I4*$C$2</f>
        <v>3174.5798969072166</v>
      </c>
      <c r="J6" s="2">
        <f t="shared" ref="J6" si="2">J4*$C$2</f>
        <v>29657.122833954814</v>
      </c>
      <c r="K6" s="2">
        <f t="shared" ref="K6:Q6" si="3">K4*$C$2</f>
        <v>11115.359398991008</v>
      </c>
      <c r="L6" s="2"/>
      <c r="M6" s="2"/>
      <c r="N6" s="13"/>
      <c r="O6" s="2">
        <f t="shared" si="3"/>
        <v>14464.861592454487</v>
      </c>
      <c r="P6" s="38">
        <f t="shared" si="3"/>
        <v>16938.020399210352</v>
      </c>
      <c r="Q6" s="38">
        <f t="shared" si="3"/>
        <v>11009.713259486731</v>
      </c>
      <c r="R6" s="1"/>
    </row>
    <row r="7" spans="1:18" x14ac:dyDescent="0.25">
      <c r="A7" s="1" t="s">
        <v>33</v>
      </c>
      <c r="B7" s="1">
        <v>221290</v>
      </c>
      <c r="C7" s="4">
        <f>B7/B6</f>
        <v>0.10092238931898252</v>
      </c>
      <c r="D7" s="32" t="s">
        <v>20</v>
      </c>
      <c r="E7" s="1"/>
      <c r="F7" s="1">
        <v>482700</v>
      </c>
      <c r="G7" s="1">
        <v>684200</v>
      </c>
      <c r="H7" s="2">
        <v>934925</v>
      </c>
      <c r="I7" s="2">
        <v>1190150</v>
      </c>
      <c r="J7" s="2">
        <v>1868650</v>
      </c>
      <c r="K7" s="2">
        <v>2279500</v>
      </c>
      <c r="L7" s="2"/>
      <c r="M7" s="2"/>
      <c r="N7" s="13"/>
      <c r="O7" s="19">
        <v>2808825</v>
      </c>
      <c r="P7" s="39">
        <v>3371025</v>
      </c>
      <c r="Q7" s="32">
        <v>3743810</v>
      </c>
      <c r="R7" s="1"/>
    </row>
    <row r="8" spans="1:18" x14ac:dyDescent="0.25">
      <c r="A8" s="1" t="s">
        <v>15</v>
      </c>
      <c r="B8" s="1">
        <v>1400000</v>
      </c>
      <c r="C8" s="1"/>
      <c r="D8" s="32" t="s">
        <v>30</v>
      </c>
      <c r="E8" s="2">
        <f>E5*$C$9</f>
        <v>4486.8682433491058</v>
      </c>
      <c r="F8" s="2">
        <f t="shared" ref="F8:Q8" si="4">F5*$C$9</f>
        <v>19398.561048788895</v>
      </c>
      <c r="G8" s="2">
        <f t="shared" si="4"/>
        <v>9970.818318553569</v>
      </c>
      <c r="H8" s="2">
        <f t="shared" si="4"/>
        <v>7919.7492401215814</v>
      </c>
      <c r="I8" s="2">
        <f t="shared" si="4"/>
        <v>10361.733776204055</v>
      </c>
      <c r="J8" s="2">
        <f t="shared" si="4"/>
        <v>12390.535518440762</v>
      </c>
      <c r="K8" s="2">
        <f t="shared" si="4"/>
        <v>12390.535518440762</v>
      </c>
      <c r="L8" s="2"/>
      <c r="M8" s="2"/>
      <c r="N8" s="13"/>
      <c r="O8" s="2">
        <f t="shared" si="4"/>
        <v>15860.528742205373</v>
      </c>
      <c r="P8" s="38">
        <f t="shared" si="4"/>
        <v>15720.739353868332</v>
      </c>
      <c r="Q8" s="38">
        <f t="shared" si="4"/>
        <v>10582.427819383951</v>
      </c>
      <c r="R8" s="1"/>
    </row>
    <row r="9" spans="1:18" x14ac:dyDescent="0.25">
      <c r="A9" s="1" t="s">
        <v>34</v>
      </c>
      <c r="B9" s="1">
        <v>1000000</v>
      </c>
      <c r="C9" s="4">
        <f>B9/B8</f>
        <v>0.7142857142857143</v>
      </c>
      <c r="D9" s="32" t="s">
        <v>31</v>
      </c>
      <c r="E9" s="2"/>
      <c r="F9" s="2"/>
      <c r="G9" s="2"/>
      <c r="H9" s="2">
        <f t="shared" ref="H9:Q9" si="5">H6*$C$9</f>
        <v>4486.8682433491058</v>
      </c>
      <c r="I9" s="2">
        <f t="shared" si="5"/>
        <v>2267.5570692194406</v>
      </c>
      <c r="J9" s="2">
        <f t="shared" si="5"/>
        <v>21183.659167110582</v>
      </c>
      <c r="K9" s="2">
        <f t="shared" si="5"/>
        <v>7939.5424278507198</v>
      </c>
      <c r="L9" s="2"/>
      <c r="M9" s="2"/>
      <c r="N9" s="13"/>
      <c r="O9" s="2">
        <f t="shared" si="5"/>
        <v>10332.043994610347</v>
      </c>
      <c r="P9" s="38">
        <f t="shared" si="5"/>
        <v>12098.585999435967</v>
      </c>
      <c r="Q9" s="38">
        <f t="shared" si="5"/>
        <v>7864.080899633379</v>
      </c>
      <c r="R9" s="1"/>
    </row>
    <row r="10" spans="1:18" x14ac:dyDescent="0.25">
      <c r="A10" s="1" t="s">
        <v>35</v>
      </c>
      <c r="B10" s="1"/>
      <c r="C10" s="2">
        <f>B7*C9</f>
        <v>158064.28571428571</v>
      </c>
      <c r="D10" s="32" t="s">
        <v>40</v>
      </c>
      <c r="E10" s="2">
        <f>E8+E9</f>
        <v>4486.8682433491058</v>
      </c>
      <c r="F10" s="2">
        <f>E10+F8+F9</f>
        <v>23885.429292138</v>
      </c>
      <c r="G10" s="2">
        <f t="shared" ref="G10:Q10" si="6">F10+G8+G9</f>
        <v>33856.247610691571</v>
      </c>
      <c r="H10" s="2">
        <f t="shared" si="6"/>
        <v>46262.865094162255</v>
      </c>
      <c r="I10" s="2">
        <f t="shared" si="6"/>
        <v>58892.155939585748</v>
      </c>
      <c r="J10" s="2">
        <f t="shared" si="6"/>
        <v>92466.3506251371</v>
      </c>
      <c r="K10" s="2">
        <f t="shared" si="6"/>
        <v>112796.42857142858</v>
      </c>
      <c r="L10" s="2"/>
      <c r="M10" s="2"/>
      <c r="N10" s="13"/>
      <c r="O10" s="2">
        <f>K10+O8+O9</f>
        <v>138989.0013082443</v>
      </c>
      <c r="P10" s="38">
        <f t="shared" si="6"/>
        <v>166808.32666154861</v>
      </c>
      <c r="Q10" s="38">
        <f t="shared" si="6"/>
        <v>185254.83538056593</v>
      </c>
      <c r="R10" s="1"/>
    </row>
    <row r="11" spans="1:18" x14ac:dyDescent="0.25">
      <c r="A11" s="1"/>
      <c r="B11" s="1"/>
      <c r="C11" s="1"/>
      <c r="D11" s="32" t="s">
        <v>36</v>
      </c>
      <c r="E11" s="3">
        <f t="shared" ref="E11:P11" si="7">E5/$B$3</f>
        <v>4.4868682433491054E-3</v>
      </c>
      <c r="F11" s="3">
        <f t="shared" si="7"/>
        <v>1.9398561048788895E-2</v>
      </c>
      <c r="G11" s="3">
        <f t="shared" si="7"/>
        <v>9.9708183185535683E-3</v>
      </c>
      <c r="H11" s="3">
        <f t="shared" si="7"/>
        <v>7.9197492401215808E-3</v>
      </c>
      <c r="I11" s="3">
        <f t="shared" si="7"/>
        <v>1.0361733776204056E-2</v>
      </c>
      <c r="J11" s="3">
        <f t="shared" si="7"/>
        <v>1.2390535518440762E-2</v>
      </c>
      <c r="K11" s="3">
        <f t="shared" si="7"/>
        <v>1.2390535518440762E-2</v>
      </c>
      <c r="L11" s="3"/>
      <c r="M11" s="3"/>
      <c r="N11" s="14"/>
      <c r="O11" s="3">
        <f t="shared" si="7"/>
        <v>1.5860528742205372E-2</v>
      </c>
      <c r="P11" s="40">
        <f t="shared" si="7"/>
        <v>1.5720739353868331E-2</v>
      </c>
      <c r="Q11" s="40">
        <f t="shared" ref="Q11" si="8">Q5/$B$3</f>
        <v>1.0582427819383951E-2</v>
      </c>
      <c r="R11" s="1"/>
    </row>
    <row r="12" spans="1:18" x14ac:dyDescent="0.25">
      <c r="A12" s="1"/>
      <c r="B12" s="1"/>
      <c r="C12" s="1"/>
      <c r="D12" s="32" t="s">
        <v>37</v>
      </c>
      <c r="E12" s="3"/>
      <c r="F12" s="3"/>
      <c r="G12" s="3"/>
      <c r="H12" s="3">
        <f>H6/$B$3</f>
        <v>4.4868682433491054E-3</v>
      </c>
      <c r="I12" s="3">
        <f t="shared" ref="I12" si="9">I6/$B$3</f>
        <v>2.2675570692194404E-3</v>
      </c>
      <c r="J12" s="3">
        <f t="shared" ref="J12" si="10">J6/$B$3</f>
        <v>2.1183659167110583E-2</v>
      </c>
      <c r="K12" s="3">
        <f t="shared" ref="K12:P12" si="11">K6/$B$3</f>
        <v>7.9395424278507192E-3</v>
      </c>
      <c r="L12" s="3"/>
      <c r="M12" s="3"/>
      <c r="N12" s="14"/>
      <c r="O12" s="3">
        <f t="shared" si="11"/>
        <v>1.0332043994610348E-2</v>
      </c>
      <c r="P12" s="40">
        <f t="shared" si="11"/>
        <v>1.2098585999435967E-2</v>
      </c>
      <c r="Q12" s="40">
        <f t="shared" ref="Q12" si="12">Q6/$B$3</f>
        <v>7.8640808996333789E-3</v>
      </c>
      <c r="R12" s="1"/>
    </row>
    <row r="13" spans="1:18" x14ac:dyDescent="0.25">
      <c r="A13" s="1"/>
      <c r="B13" s="1"/>
      <c r="C13" s="1"/>
      <c r="D13" s="32" t="s">
        <v>21</v>
      </c>
      <c r="E13" s="20"/>
      <c r="F13" s="3">
        <f>(F7*$C$2)/$B$3</f>
        <v>2.3885429292138001E-2</v>
      </c>
      <c r="G13" s="3">
        <f t="shared" ref="G13:P13" si="13">(G7*$C$2)/$B$3</f>
        <v>3.3856247610691573E-2</v>
      </c>
      <c r="H13" s="3">
        <f t="shared" si="13"/>
        <v>4.6262865094162255E-2</v>
      </c>
      <c r="I13" s="3">
        <f t="shared" si="13"/>
        <v>5.8892155939585751E-2</v>
      </c>
      <c r="J13" s="3">
        <f t="shared" si="13"/>
        <v>9.2466350625137098E-2</v>
      </c>
      <c r="K13" s="3">
        <f t="shared" si="13"/>
        <v>0.11279642857142858</v>
      </c>
      <c r="L13" s="3"/>
      <c r="M13" s="3"/>
      <c r="N13" s="14"/>
      <c r="O13" s="3">
        <f t="shared" si="13"/>
        <v>0.13898900130824429</v>
      </c>
      <c r="P13" s="40">
        <f t="shared" si="13"/>
        <v>0.1668083266615486</v>
      </c>
      <c r="Q13" s="40">
        <f t="shared" ref="Q13" si="14">(Q7*$C$2)/$B$3</f>
        <v>0.18525483538056592</v>
      </c>
      <c r="R13" s="1"/>
    </row>
    <row r="14" spans="1:18" x14ac:dyDescent="0.25">
      <c r="A14" s="1"/>
      <c r="B14" s="1"/>
      <c r="C14" s="1"/>
      <c r="D14" s="32" t="s">
        <v>38</v>
      </c>
      <c r="E14" s="3">
        <f>E8/$B$9</f>
        <v>4.4868682433491054E-3</v>
      </c>
      <c r="F14" s="3">
        <f t="shared" ref="F14:P14" si="15">F8/$B$9</f>
        <v>1.9398561048788895E-2</v>
      </c>
      <c r="G14" s="3">
        <f t="shared" si="15"/>
        <v>9.9708183185535683E-3</v>
      </c>
      <c r="H14" s="3">
        <f t="shared" si="15"/>
        <v>7.9197492401215808E-3</v>
      </c>
      <c r="I14" s="3">
        <f t="shared" si="15"/>
        <v>1.0361733776204056E-2</v>
      </c>
      <c r="J14" s="3">
        <f t="shared" si="15"/>
        <v>1.2390535518440762E-2</v>
      </c>
      <c r="K14" s="3">
        <f t="shared" si="15"/>
        <v>1.2390535518440762E-2</v>
      </c>
      <c r="L14" s="3"/>
      <c r="M14" s="3"/>
      <c r="N14" s="14"/>
      <c r="O14" s="3">
        <f>O8/$B$9</f>
        <v>1.5860528742205372E-2</v>
      </c>
      <c r="P14" s="40">
        <f t="shared" si="15"/>
        <v>1.5720739353868331E-2</v>
      </c>
      <c r="Q14" s="40">
        <f t="shared" ref="Q14" si="16">Q8/$B$9</f>
        <v>1.0582427819383951E-2</v>
      </c>
      <c r="R14" s="1"/>
    </row>
    <row r="15" spans="1:18" x14ac:dyDescent="0.25">
      <c r="A15" s="1"/>
      <c r="B15" s="1"/>
      <c r="C15" s="1"/>
      <c r="D15" s="32" t="s">
        <v>39</v>
      </c>
      <c r="E15" s="3"/>
      <c r="F15" s="3"/>
      <c r="G15" s="3"/>
      <c r="H15" s="3">
        <f>H9/$B$9</f>
        <v>4.4868682433491054E-3</v>
      </c>
      <c r="I15" s="3">
        <f>I9/$B$9</f>
        <v>2.2675570692194404E-3</v>
      </c>
      <c r="J15" s="3">
        <f>J9/$B$9</f>
        <v>2.1183659167110583E-2</v>
      </c>
      <c r="K15" s="3">
        <f>K9/$B$9</f>
        <v>7.9395424278507192E-3</v>
      </c>
      <c r="L15" s="3"/>
      <c r="M15" s="3"/>
      <c r="N15" s="14"/>
      <c r="O15" s="3">
        <f>O9/$B$9</f>
        <v>1.0332043994610346E-2</v>
      </c>
      <c r="P15" s="40">
        <f>P9/$B$9</f>
        <v>1.2098585999435967E-2</v>
      </c>
      <c r="Q15" s="40">
        <f>Q9/$B$9</f>
        <v>7.8640808996333789E-3</v>
      </c>
      <c r="R15" s="1"/>
    </row>
    <row r="16" spans="1:18" x14ac:dyDescent="0.25">
      <c r="A16" s="1"/>
      <c r="B16" s="1"/>
      <c r="C16" s="1"/>
      <c r="D16" s="32" t="s">
        <v>22</v>
      </c>
      <c r="E16" s="4">
        <v>0.6</v>
      </c>
      <c r="F16" s="4">
        <v>0.6</v>
      </c>
      <c r="G16" s="4">
        <v>0.6</v>
      </c>
      <c r="H16" s="4">
        <v>0.6</v>
      </c>
      <c r="I16" s="1"/>
      <c r="J16" s="1"/>
      <c r="K16" s="1"/>
      <c r="L16" s="1"/>
      <c r="M16" s="1"/>
      <c r="N16" s="16"/>
      <c r="O16" s="1"/>
      <c r="P16" s="6"/>
      <c r="Q16" s="32"/>
      <c r="R16" s="1"/>
    </row>
    <row r="17" spans="1:19" ht="15.75" thickBot="1" x14ac:dyDescent="0.3">
      <c r="A17" s="1"/>
      <c r="B17" s="1"/>
      <c r="C17" s="1"/>
      <c r="D17" s="43" t="s">
        <v>23</v>
      </c>
      <c r="E17" s="7"/>
      <c r="F17" s="7"/>
      <c r="G17" s="7"/>
      <c r="H17" s="8">
        <v>0.9</v>
      </c>
      <c r="I17" s="8">
        <v>0.9</v>
      </c>
      <c r="J17" s="8">
        <v>0.9</v>
      </c>
      <c r="K17" s="8">
        <v>0.9</v>
      </c>
      <c r="L17" s="8"/>
      <c r="M17" s="8"/>
      <c r="N17" s="41"/>
      <c r="O17" s="8">
        <v>0.9</v>
      </c>
      <c r="P17" s="9">
        <v>0.9</v>
      </c>
      <c r="Q17" s="9">
        <v>0.9</v>
      </c>
      <c r="R17" s="1"/>
    </row>
    <row r="18" spans="1:19" ht="15.75" thickBot="1" x14ac:dyDescent="0.3">
      <c r="A18" s="1"/>
      <c r="B18" s="1"/>
      <c r="C18" s="1"/>
      <c r="D18" s="44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1"/>
      <c r="P18" s="11"/>
      <c r="Q18" s="5"/>
      <c r="R18" s="5"/>
    </row>
    <row r="19" spans="1:19" x14ac:dyDescent="0.25">
      <c r="A19" s="1"/>
      <c r="B19" s="1"/>
      <c r="C19" s="1"/>
      <c r="D19" s="42" t="s">
        <v>41</v>
      </c>
      <c r="E19" s="24">
        <f>SUM(E8:E9)*0.9</f>
        <v>4038.1814190141954</v>
      </c>
      <c r="F19" s="24">
        <f t="shared" ref="F19:K19" si="17">SUM(F8:F9)*0.9</f>
        <v>17458.704943910005</v>
      </c>
      <c r="G19" s="24">
        <f t="shared" si="17"/>
        <v>8973.7364866982116</v>
      </c>
      <c r="H19" s="24">
        <f t="shared" si="17"/>
        <v>11165.955735123618</v>
      </c>
      <c r="I19" s="24">
        <f t="shared" si="17"/>
        <v>11366.361760881147</v>
      </c>
      <c r="J19" s="24">
        <f t="shared" si="17"/>
        <v>30216.775216996211</v>
      </c>
      <c r="K19" s="24">
        <f t="shared" si="17"/>
        <v>18297.070151662334</v>
      </c>
      <c r="L19" s="24">
        <f>AVERAGE(E19:K19)</f>
        <v>14502.397959183678</v>
      </c>
      <c r="M19" s="25">
        <f>L19/B9</f>
        <v>1.4502397959183677E-2</v>
      </c>
      <c r="N19" s="26"/>
      <c r="O19" s="24">
        <f>SUM(O8:O9)*0.9</f>
        <v>23573.315463134149</v>
      </c>
      <c r="P19" s="24">
        <f>SUM(P8:P9)*0.9</f>
        <v>25037.392817973869</v>
      </c>
      <c r="Q19" s="24">
        <f>SUM(Q8:Q9)*0.9</f>
        <v>16601.857847115596</v>
      </c>
      <c r="R19" s="24">
        <f>AVERAGE(E19,F19,G19,H19,I19,J19,K19,O19,P19,Q19)</f>
        <v>16672.935184250935</v>
      </c>
      <c r="S19" s="27">
        <f>R19/B9</f>
        <v>1.6672935184250934E-2</v>
      </c>
    </row>
    <row r="20" spans="1:19" ht="15.75" thickBot="1" x14ac:dyDescent="0.3">
      <c r="A20" s="1"/>
      <c r="B20" s="1"/>
      <c r="C20" s="1"/>
      <c r="D20" s="43" t="s">
        <v>42</v>
      </c>
      <c r="E20" s="28">
        <f>E19/7</f>
        <v>576.88305985917077</v>
      </c>
      <c r="F20" s="28">
        <f t="shared" ref="F20:P20" si="18">F19/7</f>
        <v>2494.1007062728577</v>
      </c>
      <c r="G20" s="28">
        <f t="shared" si="18"/>
        <v>1281.9623552426017</v>
      </c>
      <c r="H20" s="28">
        <f t="shared" si="18"/>
        <v>1595.1365335890882</v>
      </c>
      <c r="I20" s="28">
        <f t="shared" si="18"/>
        <v>1623.765965840164</v>
      </c>
      <c r="J20" s="28">
        <f t="shared" si="18"/>
        <v>4316.6821738566014</v>
      </c>
      <c r="K20" s="28">
        <f t="shared" si="18"/>
        <v>2613.8671645231907</v>
      </c>
      <c r="L20" s="28">
        <f>AVERAGE(E20:K20)</f>
        <v>2071.7711370262396</v>
      </c>
      <c r="M20" s="47">
        <f>L20/B9</f>
        <v>2.0717711370262393E-3</v>
      </c>
      <c r="N20" s="30"/>
      <c r="O20" s="28">
        <f t="shared" si="18"/>
        <v>3367.6164947334501</v>
      </c>
      <c r="P20" s="28">
        <f t="shared" si="18"/>
        <v>3576.7704025676953</v>
      </c>
      <c r="Q20" s="28">
        <f t="shared" ref="Q20" si="19">Q19/7</f>
        <v>2371.693978159371</v>
      </c>
      <c r="R20" s="28">
        <f>AVERAGE(O20:Q20)</f>
        <v>3105.3602918201723</v>
      </c>
      <c r="S20" s="31">
        <f>R20/B9</f>
        <v>3.1053602918201723E-3</v>
      </c>
    </row>
    <row r="21" spans="1:19" x14ac:dyDescent="0.25">
      <c r="A21" s="1"/>
      <c r="B21" s="1"/>
      <c r="C21" s="1"/>
      <c r="D21" s="45"/>
      <c r="E21" s="22"/>
      <c r="F21" s="22"/>
      <c r="G21" s="22"/>
      <c r="H21" s="22"/>
      <c r="I21" s="22"/>
      <c r="J21" s="22"/>
      <c r="K21" s="22"/>
      <c r="L21" s="22"/>
      <c r="M21" s="22"/>
      <c r="N21" s="23"/>
      <c r="O21" s="22"/>
      <c r="P21" s="22"/>
      <c r="Q21" s="22"/>
      <c r="R21" s="22"/>
      <c r="S21" s="22"/>
    </row>
    <row r="22" spans="1:19" ht="15.75" thickBot="1" x14ac:dyDescent="0.3">
      <c r="A22" s="1"/>
      <c r="B22" s="1"/>
      <c r="C22" s="1"/>
      <c r="D22" s="46"/>
      <c r="E22" s="5"/>
      <c r="F22" s="5"/>
      <c r="G22" s="5"/>
      <c r="H22" s="5"/>
      <c r="I22" s="5"/>
      <c r="J22" s="5"/>
      <c r="K22" s="5"/>
      <c r="L22" s="5"/>
      <c r="M22" s="5"/>
      <c r="N22" s="21"/>
      <c r="O22" s="5"/>
      <c r="P22" s="5"/>
      <c r="Q22" s="5"/>
      <c r="R22" s="5"/>
      <c r="S22" s="5"/>
    </row>
    <row r="23" spans="1:19" x14ac:dyDescent="0.25">
      <c r="A23" s="1"/>
      <c r="B23" s="1"/>
      <c r="C23" s="1"/>
      <c r="D23" s="42" t="s">
        <v>43</v>
      </c>
      <c r="E23" s="24">
        <f>SUM(E5:E6)*0.9</f>
        <v>5653.4539866198729</v>
      </c>
      <c r="F23" s="24">
        <f t="shared" ref="F23:K23" si="20">SUM(F5:F6)*0.9</f>
        <v>24442.186921474011</v>
      </c>
      <c r="G23" s="24">
        <f t="shared" si="20"/>
        <v>12563.231081377497</v>
      </c>
      <c r="H23" s="24">
        <f t="shared" si="20"/>
        <v>15632.338029173065</v>
      </c>
      <c r="I23" s="24">
        <f t="shared" si="20"/>
        <v>15912.906465233606</v>
      </c>
      <c r="J23" s="24">
        <f t="shared" si="20"/>
        <v>42303.485303794696</v>
      </c>
      <c r="K23" s="24">
        <f t="shared" si="20"/>
        <v>25615.898212327265</v>
      </c>
      <c r="L23" s="24">
        <f>AVERAGE(E23:K23)</f>
        <v>20303.357142857149</v>
      </c>
      <c r="M23" s="25">
        <f>L23/B8</f>
        <v>1.4502397959183677E-2</v>
      </c>
      <c r="N23" s="26"/>
      <c r="O23" s="24">
        <f>SUM(O5:O6)*0.9</f>
        <v>33002.641648387806</v>
      </c>
      <c r="P23" s="24">
        <f>SUM(P5:P6)*0.9</f>
        <v>35052.349945163412</v>
      </c>
      <c r="Q23" s="24">
        <f>SUM(Q5:Q6)*0.9</f>
        <v>23242.600985961835</v>
      </c>
      <c r="R23" s="24">
        <f>AVERAGE(E23,F23,G23,H23,I23,J23,K23,O23,P23,Q23)</f>
        <v>23342.10925795131</v>
      </c>
      <c r="S23" s="27">
        <f>R23/B8</f>
        <v>1.6672935184250934E-2</v>
      </c>
    </row>
    <row r="24" spans="1:19" ht="15.75" thickBot="1" x14ac:dyDescent="0.3">
      <c r="A24" s="1"/>
      <c r="B24" s="1"/>
      <c r="C24" s="1"/>
      <c r="D24" s="43" t="s">
        <v>44</v>
      </c>
      <c r="E24" s="28">
        <f>E23/7</f>
        <v>807.63628380283899</v>
      </c>
      <c r="F24" s="28">
        <f t="shared" ref="F24:P24" si="21">F23/7</f>
        <v>3491.7409887820018</v>
      </c>
      <c r="G24" s="28">
        <f t="shared" si="21"/>
        <v>1794.7472973396423</v>
      </c>
      <c r="H24" s="28">
        <f t="shared" si="21"/>
        <v>2233.1911470247237</v>
      </c>
      <c r="I24" s="28">
        <f t="shared" si="21"/>
        <v>2273.2723521762296</v>
      </c>
      <c r="J24" s="28">
        <f t="shared" si="21"/>
        <v>6043.3550433992423</v>
      </c>
      <c r="K24" s="28">
        <f t="shared" si="21"/>
        <v>3659.4140303324666</v>
      </c>
      <c r="L24" s="28">
        <f>AVERAGE(E24:K24)</f>
        <v>2900.4795918367349</v>
      </c>
      <c r="M24" s="29">
        <f>L24/B8</f>
        <v>2.0717711370262393E-3</v>
      </c>
      <c r="N24" s="30"/>
      <c r="O24" s="28">
        <f t="shared" si="21"/>
        <v>4714.663092626829</v>
      </c>
      <c r="P24" s="28">
        <f t="shared" si="21"/>
        <v>5007.4785635947728</v>
      </c>
      <c r="Q24" s="28">
        <f t="shared" ref="Q24" si="22">Q23/7</f>
        <v>3320.3715694231191</v>
      </c>
      <c r="R24" s="28">
        <f>AVERAGE(O24:Q24)</f>
        <v>4347.5044085482405</v>
      </c>
      <c r="S24" s="31">
        <f>R24/B8</f>
        <v>3.1053602918201719E-3</v>
      </c>
    </row>
    <row r="27" spans="1:19" x14ac:dyDescent="0.25">
      <c r="E27" s="10"/>
      <c r="F27" s="10"/>
      <c r="G27" s="10"/>
      <c r="H27" s="10"/>
      <c r="I27" s="10"/>
      <c r="J27" s="10"/>
      <c r="K27" s="10"/>
      <c r="L27" s="10"/>
      <c r="M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</dc:creator>
  <cp:lastModifiedBy>Gabriel Anaya</cp:lastModifiedBy>
  <dcterms:created xsi:type="dcterms:W3CDTF">2021-02-01T18:49:28Z</dcterms:created>
  <dcterms:modified xsi:type="dcterms:W3CDTF">2021-02-22T14:35:15Z</dcterms:modified>
</cp:coreProperties>
</file>