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e850194313e3ea/"/>
    </mc:Choice>
  </mc:AlternateContent>
  <xr:revisionPtr revIDLastSave="0" documentId="14_{F96D1B1C-B70A-4B82-955A-735A8865F82B}" xr6:coauthVersionLast="47" xr6:coauthVersionMax="47" xr10:uidLastSave="{00000000-0000-0000-0000-000000000000}"/>
  <bookViews>
    <workbookView xWindow="-120" yWindow="-120" windowWidth="23280" windowHeight="14880" xr2:uid="{00000000-000D-0000-FFFF-FFFF00000000}"/>
  </bookViews>
  <sheets>
    <sheet name="Crowdfunding" sheetId="1" r:id="rId1"/>
    <sheet name="Pivot Table" sheetId="7" r:id="rId2"/>
    <sheet name="Stacked -Colum Pivot Table" sheetId="9" r:id="rId3"/>
    <sheet name="Parent Gategory " sheetId="16" r:id="rId4"/>
    <sheet name="Outcomes Based on Goal " sheetId="17" r:id="rId5"/>
    <sheet name="Statistical Analysis" sheetId="18" r:id="rId6"/>
  </sheets>
  <definedNames>
    <definedName name="_xlnm._FilterDatabase" localSheetId="0" hidden="1">Crowdfunding!$G$1:$G$1001</definedName>
  </definedNames>
  <calcPr calcId="191029"/>
  <pivotCaches>
    <pivotCache cacheId="30" r:id="rId7"/>
    <pivotCache cacheId="3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8" l="1"/>
  <c r="K9" i="18"/>
  <c r="K8" i="18"/>
  <c r="K7" i="18"/>
  <c r="K6" i="18"/>
  <c r="K5" i="18"/>
  <c r="H10" i="18"/>
  <c r="H9" i="18"/>
  <c r="H8" i="18"/>
  <c r="H7" i="18"/>
  <c r="H6" i="18"/>
  <c r="H5" i="18"/>
  <c r="D13" i="17"/>
  <c r="D12" i="17"/>
  <c r="D11" i="17"/>
  <c r="D10" i="17"/>
  <c r="D9" i="17"/>
  <c r="D8" i="17"/>
  <c r="D7" i="17"/>
  <c r="D6" i="17"/>
  <c r="D5" i="17"/>
  <c r="D4" i="17"/>
  <c r="D3" i="17"/>
  <c r="D2" i="17"/>
  <c r="C13" i="17"/>
  <c r="C12" i="17"/>
  <c r="C11" i="17"/>
  <c r="C10" i="17"/>
  <c r="C9" i="17"/>
  <c r="C8" i="17"/>
  <c r="C7" i="17"/>
  <c r="C6" i="17"/>
  <c r="C5" i="17"/>
  <c r="C4" i="17"/>
  <c r="C3" i="17"/>
  <c r="C2" i="17"/>
  <c r="B13" i="17"/>
  <c r="B12" i="17"/>
  <c r="B11" i="17"/>
  <c r="B10" i="17"/>
  <c r="B9" i="17"/>
  <c r="B8" i="17"/>
  <c r="B7" i="17"/>
  <c r="B6" i="17"/>
  <c r="B5" i="17"/>
  <c r="B4" i="17"/>
  <c r="B3" i="17"/>
  <c r="B2" i="17"/>
  <c r="E2" i="17" l="1"/>
  <c r="F2" i="17" s="1"/>
  <c r="E10" i="17"/>
  <c r="G10" i="17" s="1"/>
  <c r="E6" i="17"/>
  <c r="F6" i="17" s="1"/>
  <c r="E13" i="17"/>
  <c r="F13" i="17" s="1"/>
  <c r="E9" i="17"/>
  <c r="H9" i="17" s="1"/>
  <c r="E5" i="17"/>
  <c r="H5" i="17" s="1"/>
  <c r="E12" i="17"/>
  <c r="H12" i="17" s="1"/>
  <c r="E8" i="17"/>
  <c r="G8" i="17" s="1"/>
  <c r="E4" i="17"/>
  <c r="F4" i="17" s="1"/>
  <c r="E11" i="17"/>
  <c r="F11" i="17" s="1"/>
  <c r="E7" i="17"/>
  <c r="H7" i="17" s="1"/>
  <c r="E3" i="17"/>
  <c r="H3" i="17" s="1"/>
  <c r="F7" i="17" l="1"/>
  <c r="H4" i="17"/>
  <c r="H10" i="17"/>
  <c r="H13" i="17"/>
  <c r="H8" i="17"/>
  <c r="H11" i="17"/>
  <c r="H6" i="17"/>
  <c r="G11" i="17"/>
  <c r="G13" i="17"/>
  <c r="G6" i="17"/>
  <c r="F9" i="17"/>
  <c r="G9" i="17"/>
  <c r="F5" i="17"/>
  <c r="F12" i="17"/>
  <c r="G7" i="17"/>
  <c r="F3" i="17"/>
  <c r="G2" i="17"/>
  <c r="G5" i="17"/>
  <c r="H2" i="17"/>
  <c r="G12" i="17"/>
  <c r="F8" i="17"/>
  <c r="G3" i="17"/>
  <c r="F10" i="17"/>
  <c r="G4" i="1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<sst xmlns="http://schemas.openxmlformats.org/spreadsheetml/2006/main" count="7073" uniqueCount="2115">
  <si>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</si>
  <si>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</si>
  <si>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</si>
  <si>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</si>
  <si>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</si>
  <si>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</si>
  <si>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</si>
  <si>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</si>
  <si>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</si>
  <si>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</si>
  <si>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</si>
  <si>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</si>
  <si>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</si>
  <si>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</si>
  <si>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</si>
  <si>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</si>
  <si>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</si>
  <si>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</si>
  <si>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</si>
  <si>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</si>
  <si>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</si>
  <si>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</si>
  <si>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</si>
  <si>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</si>
  <si>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</si>
  <si>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</si>
  <si>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</si>
  <si>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</si>
  <si>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</si>
  <si>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</si>
  <si>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</si>
  <si>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</si>
  <si>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</si>
  <si>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</si>
  <si>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</si>
  <si>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</si>
  <si>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</si>
  <si>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</si>
  <si>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</si>
  <si>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</si>
  <si>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</si>
  <si>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</si>
  <si>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</si>
  <si>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</si>
  <si>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</si>
  <si>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</si>
  <si>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</si>
  <si>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</si>
  <si>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</si>
  <si>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</si>
  <si>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</si>
  <si>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</si>
  <si>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</si>
  <si>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</si>
  <si>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</si>
  <si>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</si>
  <si>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</si>
  <si>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</si>
  <si>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</si>
  <si>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</si>
  <si>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</si>
  <si>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</si>
  <si>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</si>
  <si>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</si>
  <si>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</si>
  <si>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</si>
  <si>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</si>
  <si>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</si>
  <si>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</si>
  <si>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</si>
  <si>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</si>
  <si>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</si>
  <si>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</si>
  <si>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</si>
  <si>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</si>
  <si>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</si>
  <si>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</si>
  <si>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</si>
  <si>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</si>
  <si>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</si>
  <si>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</si>
  <si>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</si>
  <si>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</si>
  <si>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</si>
  <si>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</si>
  <si>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</si>
  <si>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</si>
  <si>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</si>
  <si>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</si>
  <si>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</si>
  <si>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</si>
  <si>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</si>
  <si>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</si>
  <si>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</si>
  <si>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</si>
  <si>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</si>
  <si>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</si>
  <si>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</si>
  <si>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</si>
  <si>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</si>
  <si>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</si>
  <si>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</si>
  <si>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</si>
  <si>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</si>
  <si>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</si>
  <si>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</si>
  <si>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</si>
  <si>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</si>
  <si>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</si>
  <si>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</si>
  <si>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</si>
  <si>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</si>
  <si>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</si>
  <si>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</si>
  <si>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</si>
  <si>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</si>
  <si>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</si>
  <si>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</si>
  <si>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</si>
  <si>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</si>
  <si>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</si>
  <si>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</si>
  <si>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</si>
  <si>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</si>
  <si>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</si>
  <si>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</si>
  <si>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</si>
  <si>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</si>
  <si>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</si>
  <si>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</si>
  <si>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</si>
  <si>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</si>
  <si>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</si>
  <si>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</si>
  <si>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</si>
  <si>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</si>
  <si>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</si>
  <si>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</si>
  <si>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</si>
  <si>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</si>
  <si>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</si>
  <si>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</si>
  <si>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</si>
  <si>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</si>
  <si>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</si>
  <si>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</si>
  <si>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</si>
  <si>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</si>
  <si>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</si>
  <si>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</si>
  <si>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</si>
  <si>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</si>
  <si>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</si>
  <si>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</si>
  <si>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</si>
  <si>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</si>
  <si>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</si>
  <si>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</si>
  <si>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</si>
  <si>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</si>
  <si>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</si>
  <si>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</si>
  <si>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</si>
  <si>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</si>
  <si>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</si>
  <si>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</si>
  <si>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</si>
  <si>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</si>
  <si>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</si>
  <si>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</si>
  <si>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</si>
  <si>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</si>
  <si>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</si>
  <si>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</si>
  <si>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</si>
  <si>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</si>
  <si>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</si>
  <si>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</si>
  <si>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</si>
  <si>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</si>
  <si>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</si>
  <si>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</si>
  <si>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</si>
  <si>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</si>
  <si>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</si>
  <si>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</si>
  <si>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</si>
  <si>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</si>
  <si>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</si>
  <si>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</si>
  <si>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</si>
  <si>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</si>
  <si>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</si>
  <si>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</si>
  <si>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</si>
  <si>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</si>
  <si>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</si>
  <si>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</si>
  <si>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</si>
  <si>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</si>
  <si>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</si>
  <si>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</si>
  <si>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</si>
  <si>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</si>
  <si>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</si>
  <si>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</si>
  <si>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</si>
  <si>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</si>
  <si>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</si>
  <si>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</si>
  <si>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</si>
  <si>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</si>
  <si>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</si>
  <si>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</si>
  <si>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</si>
  <si>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</si>
  <si>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</si>
  <si>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</si>
  <si>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</si>
  <si>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</si>
  <si>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</si>
  <si>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</si>
  <si>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</si>
  <si>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</si>
  <si>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</si>
  <si>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</si>
  <si>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</si>
  <si>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</si>
  <si>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</si>
  <si>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</si>
  <si>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</si>
  <si>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</si>
  <si>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</si>
  <si>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</si>
  <si>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</si>
  <si>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</si>
  <si>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</si>
  <si>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</si>
  <si>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</si>
  <si>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</si>
  <si>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</si>
  <si>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</si>
  <si>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</si>
  <si>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</si>
  <si>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</si>
  <si>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</si>
  <si>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</si>
  <si>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</si>
  <si>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</si>
  <si>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</si>
  <si>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</si>
  <si>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</si>
  <si>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</si>
  <si>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</si>
  <si>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</si>
  <si>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</si>
  <si>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</si>
  <si>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</si>
  <si>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</si>
  <si>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</si>
  <si>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</si>
  <si>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</si>
  <si>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</si>
  <si>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</si>
  <si>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</si>
  <si>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</si>
  <si>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</si>
  <si>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</si>
  <si>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</si>
  <si>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</si>
  <si>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</si>
  <si>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</si>
  <si>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</si>
  <si>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</si>
  <si>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</si>
  <si>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</si>
  <si>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</si>
  <si>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</si>
  <si>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</si>
  <si>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</si>
  <si>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</si>
  <si>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</si>
  <si>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</si>
  <si>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</si>
  <si>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</si>
  <si>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</si>
  <si>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</si>
  <si>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</si>
  <si>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</si>
  <si>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</si>
  <si>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</si>
  <si>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</si>
  <si>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</si>
  <si>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</si>
  <si>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</si>
  <si>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</si>
  <si>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</si>
  <si>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</si>
  <si>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</si>
  <si>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</si>
  <si>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</si>
  <si>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</si>
  <si>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</si>
  <si>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</si>
  <si>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</si>
  <si>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</si>
  <si>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</si>
  <si>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</si>
  <si>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</si>
  <si>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</si>
  <si>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</si>
  <si>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</si>
  <si>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</si>
  <si>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</si>
  <si>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</si>
  <si>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</si>
  <si>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</si>
  <si>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</si>
  <si>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</si>
  <si>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</si>
  <si>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</si>
  <si>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</si>
  <si>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</si>
  <si>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</si>
  <si>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</si>
  <si>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</si>
  <si>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</si>
  <si>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</si>
  <si>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</si>
  <si>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</si>
  <si>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</si>
  <si>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</si>
  <si>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</si>
  <si>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</si>
  <si>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</si>
  <si>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</si>
  <si>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</si>
  <si>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</si>
  <si>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</si>
  <si>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</si>
  <si>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</si>
  <si>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</si>
  <si>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</si>
  <si>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</si>
  <si>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</si>
  <si>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</si>
  <si>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</si>
  <si>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</si>
  <si>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</si>
  <si>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</si>
  <si>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</si>
  <si>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</si>
  <si>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</si>
  <si>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</si>
  <si>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</si>
  <si>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</si>
  <si>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</si>
  <si>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</si>
  <si>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</si>
  <si>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</si>
  <si>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</si>
  <si>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</si>
  <si>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</si>
  <si>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</si>
  <si>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</si>
  <si>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</si>
  <si>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</si>
  <si>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</si>
  <si>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</si>
  <si>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</si>
  <si>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</si>
  <si>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</si>
  <si>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</si>
  <si>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</si>
  <si>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</si>
  <si>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</si>
  <si>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</si>
  <si>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</si>
  <si>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</si>
  <si>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</si>
  <si>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</si>
  <si>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</si>
  <si>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</si>
  <si>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</si>
  <si>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</si>
  <si>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</si>
  <si>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</si>
  <si>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</si>
  <si>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</si>
  <si>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</si>
  <si>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</si>
  <si>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</si>
  <si>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</si>
  <si>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</si>
  <si>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</si>
  <si>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</si>
  <si>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</si>
  <si>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</si>
  <si>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</si>
  <si>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</si>
  <si>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</si>
  <si>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</si>
  <si>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</si>
  <si>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</si>
  <si>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</si>
  <si>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</si>
  <si>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</si>
  <si>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</si>
  <si>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</si>
  <si>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</si>
  <si>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</si>
  <si>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</si>
  <si>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</si>
  <si>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</si>
  <si>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</si>
  <si>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</si>
  <si>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</si>
  <si>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</si>
  <si>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</si>
  <si>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</si>
  <si>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</si>
  <si>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</si>
  <si>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</si>
  <si>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</si>
  <si>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</si>
  <si>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</si>
  <si>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</si>
  <si>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</si>
  <si>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</si>
  <si>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</si>
  <si>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</si>
  <si>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</si>
  <si>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</si>
  <si>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</si>
  <si>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</si>
  <si>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</si>
  <si>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</si>
  <si>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</si>
  <si>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</si>
  <si>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</si>
  <si>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</si>
  <si>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</si>
  <si>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</si>
  <si>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</si>
  <si>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</si>
  <si>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</si>
  <si>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</si>
  <si>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</si>
  <si>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</si>
  <si>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</si>
  <si>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</si>
  <si>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</si>
  <si>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</si>
  <si>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</si>
  <si>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</si>
  <si>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</si>
  <si>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</si>
  <si>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</si>
  <si>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</si>
  <si>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</si>
  <si>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</si>
  <si>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</si>
  <si>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</si>
  <si>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</si>
  <si>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</si>
  <si>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</si>
  <si>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</si>
  <si>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</si>
  <si>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</si>
  <si>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</si>
  <si>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</si>
  <si>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</si>
  <si>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</si>
  <si>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</si>
  <si>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</si>
  <si>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</si>
  <si>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</si>
  <si>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</si>
  <si>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</si>
  <si>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</si>
  <si>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</si>
  <si>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</si>
  <si>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</si>
  <si>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</si>
  <si>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</si>
  <si>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</si>
  <si>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</si>
  <si>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</si>
  <si>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</si>
  <si>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</si>
  <si>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</si>
  <si>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</si>
  <si>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</si>
  <si>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</si>
  <si>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</si>
  <si>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</si>
  <si>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</si>
  <si>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</si>
  <si>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</si>
  <si>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</si>
  <si>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</si>
  <si>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</si>
  <si>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</si>
  <si>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</si>
  <si>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</si>
  <si>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</si>
  <si>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</si>
  <si>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</si>
  <si>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</si>
  <si>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</si>
  <si>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</si>
  <si>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</si>
  <si>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</si>
  <si>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</si>
  <si>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</si>
  <si>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</si>
  <si>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</si>
  <si>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</si>
  <si>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</si>
  <si>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</si>
  <si>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</si>
  <si>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</si>
  <si>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</si>
  <si>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</si>
  <si>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</si>
  <si>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</si>
  <si>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</si>
  <si>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</si>
  <si>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</si>
  <si>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</si>
  <si>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</si>
  <si>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</si>
  <si>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</si>
  <si>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</si>
  <si>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</si>
  <si>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</si>
  <si>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</si>
  <si>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</si>
  <si>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</si>
  <si>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</si>
  <si>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</si>
  <si>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</si>
  <si>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</si>
  <si>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</si>
  <si>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</si>
  <si>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</si>
  <si>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</si>
  <si>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</si>
  <si>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</si>
  <si>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</si>
  <si>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</si>
  <si>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</si>
  <si>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</si>
  <si>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</si>
  <si>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</si>
  <si>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</si>
  <si>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</si>
  <si>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</si>
  <si>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</si>
  <si>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</si>
  <si>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</si>
  <si>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</si>
  <si>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</si>
  <si>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</si>
  <si>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</si>
  <si>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</si>
  <si>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</si>
  <si>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</si>
  <si>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</si>
  <si>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</si>
  <si>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</si>
  <si>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</si>
  <si>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</si>
  <si>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</si>
  <si>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</si>
  <si>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</si>
  <si>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</si>
  <si>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</si>
  <si>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</si>
  <si>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</si>
  <si>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</si>
  <si>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</si>
  <si>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</si>
  <si>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</si>
  <si>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</si>
  <si>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</si>
  <si>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</si>
  <si>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</si>
  <si>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</si>
  <si>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</si>
  <si>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</si>
  <si>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</si>
  <si>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</si>
  <si>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</si>
  <si>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</si>
  <si>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</si>
  <si>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</si>
  <si>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</si>
  <si>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</si>
  <si>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</si>
  <si>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</si>
  <si>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</si>
  <si>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</si>
  <si>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</si>
  <si>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</si>
  <si>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</si>
  <si>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</si>
  <si>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</si>
  <si>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</si>
  <si>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</si>
  <si>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</si>
  <si>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</si>
  <si>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</si>
  <si>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</si>
  <si>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</si>
  <si>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</si>
  <si>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</si>
  <si>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</si>
  <si>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</si>
  <si>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</si>
  <si>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</si>
  <si>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</si>
  <si>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</si>
  <si>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</si>
  <si>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</si>
  <si>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</si>
  <si>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</si>
  <si>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</si>
  <si>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</si>
  <si>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</si>
  <si>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</si>
  <si>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</si>
  <si>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</si>
  <si>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</si>
  <si>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</si>
  <si>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</si>
  <si>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</si>
  <si>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</si>
  <si>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</si>
  <si>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</si>
  <si>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</si>
  <si>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</si>
  <si>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</si>
  <si>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</si>
  <si>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</si>
  <si>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</si>
  <si>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</si>
  <si>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</si>
  <si>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</si>
  <si>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</si>
  <si>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</si>
  <si>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</si>
  <si>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</si>
  <si>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</si>
  <si>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</si>
  <si>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</si>
  <si>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</si>
  <si>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</si>
  <si>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</si>
  <si>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</si>
  <si>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</si>
  <si>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</si>
  <si>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</si>
  <si>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</si>
  <si>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</si>
  <si>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</si>
  <si>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</si>
  <si>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</si>
  <si>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</si>
  <si>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</si>
  <si>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</si>
  <si>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</si>
  <si>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</si>
  <si>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</si>
  <si>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</si>
  <si>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</si>
  <si>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</si>
  <si>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</si>
  <si>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</si>
  <si>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</si>
  <si>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</si>
  <si>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</si>
  <si>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</si>
  <si>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</si>
  <si>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</si>
  <si>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</si>
  <si>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</si>
  <si>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</si>
  <si>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</si>
  <si>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</si>
  <si>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</si>
  <si>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</si>
  <si>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</si>
  <si>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</si>
  <si>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</si>
  <si>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</si>
  <si>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</si>
  <si>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</si>
  <si>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</si>
  <si>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</si>
  <si>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</si>
  <si>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</si>
  <si>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</si>
  <si>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</si>
  <si>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</si>
  <si>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</si>
  <si>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</si>
  <si>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</si>
  <si>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</si>
  <si>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</si>
  <si>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</si>
  <si>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</si>
  <si>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</si>
  <si>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</si>
  <si>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</si>
  <si>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</si>
  <si>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</si>
  <si>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</si>
  <si>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</si>
  <si>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</si>
  <si>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</si>
  <si>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</si>
  <si>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</si>
  <si>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</si>
  <si>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</si>
  <si>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</si>
  <si>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</si>
  <si>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</si>
  <si>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</si>
  <si>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</si>
  <si>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</si>
  <si>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</si>
  <si>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</si>
  <si>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</si>
  <si>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</si>
  <si>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</si>
  <si>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</si>
  <si>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</si>
  <si>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</si>
  <si>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</si>
  <si>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</si>
  <si>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</si>
  <si>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</si>
  <si>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</si>
  <si>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</si>
  <si>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</si>
  <si>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</si>
  <si>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</si>
  <si>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</si>
  <si>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</si>
  <si>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</si>
  <si>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</si>
  <si>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</si>
  <si>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</si>
  <si>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</si>
  <si>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</si>
  <si>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</si>
  <si>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</si>
  <si>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</si>
  <si>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</si>
  <si>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</si>
  <si>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</si>
  <si>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</si>
  <si>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</si>
  <si>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</si>
  <si>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</si>
  <si>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</si>
  <si>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</si>
  <si>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</si>
  <si>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</si>
  <si>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</si>
  <si>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</si>
  <si>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</si>
  <si>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</si>
  <si>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</si>
  <si>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</si>
  <si>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</si>
  <si>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</si>
  <si>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</si>
  <si>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</si>
  <si>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</si>
  <si>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</si>
  <si>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</si>
  <si>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</si>
  <si>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</si>
  <si>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</si>
  <si>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</si>
  <si>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</si>
  <si>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</si>
  <si>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</si>
  <si>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</si>
  <si>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</si>
  <si>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</si>
  <si>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</si>
  <si>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</si>
  <si>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</si>
  <si>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</si>
  <si>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</si>
  <si>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</si>
  <si>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</si>
  <si>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</si>
  <si>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</si>
  <si>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</si>
  <si>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</si>
  <si>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</si>
  <si>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</si>
  <si>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</si>
  <si>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</si>
  <si>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</si>
  <si>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</si>
  <si>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</si>
  <si>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</si>
  <si>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</si>
  <si>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</si>
  <si>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</si>
  <si>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</si>
  <si>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</si>
  <si>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</si>
  <si>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</si>
  <si>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</si>
  <si>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</si>
  <si>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</si>
  <si>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</si>
  <si>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</si>
  <si>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</si>
  <si>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</si>
  <si>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</si>
  <si>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</si>
  <si>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</si>
  <si>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</si>
  <si>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</si>
  <si>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</si>
  <si>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</si>
  <si>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</si>
  <si>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</si>
  <si>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</si>
  <si>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</si>
  <si>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</si>
  <si>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</si>
  <si>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</si>
  <si>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</si>
  <si>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</si>
  <si>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</si>
  <si>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</si>
  <si>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</si>
  <si>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</si>
  <si>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</si>
  <si>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</si>
  <si>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</si>
  <si>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</si>
  <si>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</si>
  <si>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</si>
  <si>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</si>
  <si>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</si>
  <si>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</si>
  <si>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</si>
  <si>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</si>
  <si>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</si>
  <si>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</si>
  <si>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</si>
  <si>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</si>
  <si>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</si>
  <si>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</si>
  <si>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</si>
  <si>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</si>
  <si>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</si>
  <si>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</si>
  <si>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</si>
  <si>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</si>
  <si>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</si>
  <si>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</si>
  <si>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</si>
  <si>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</si>
  <si>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</si>
  <si>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</si>
  <si>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</si>
  <si>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</si>
  <si>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</si>
  <si>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</si>
  <si>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</si>
  <si>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</si>
  <si>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</si>
  <si>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</si>
  <si>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</si>
  <si>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</si>
  <si>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</si>
  <si>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</si>
  <si>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</si>
  <si>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</si>
  <si>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</si>
  <si>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</si>
  <si>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</si>
  <si>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</si>
  <si>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</si>
  <si>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</si>
  <si>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</si>
  <si>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</si>
  <si>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</si>
  <si>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</si>
  <si>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</si>
  <si>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</si>
  <si>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</si>
  <si>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</si>
  <si>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</si>
  <si>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</si>
  <si>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</si>
  <si>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</si>
  <si>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</si>
  <si>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</si>
  <si>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</si>
  <si>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</si>
  <si>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</si>
  <si>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</si>
  <si>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</si>
  <si>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</si>
  <si>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</si>
  <si>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</si>
  <si>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</si>
  <si>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</si>
  <si>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</si>
  <si>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</si>
  <si>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</si>
  <si>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</si>
  <si>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</si>
  <si>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</si>
  <si>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</si>
  <si>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</si>
  <si>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</si>
  <si>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</si>
  <si>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</si>
  <si>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</si>
  <si>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</si>
  <si>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</si>
  <si>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</si>
  <si>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</si>
  <si>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</si>
  <si>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</si>
  <si>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</si>
  <si>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</si>
  <si>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</si>
  <si>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</si>
  <si>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</si>
  <si>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</si>
  <si>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</si>
  <si>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</si>
  <si>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</si>
  <si>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</si>
  <si>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</si>
  <si>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</si>
  <si>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</si>
  <si>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</si>
  <si>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</si>
  <si>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</si>
  <si>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</si>
  <si>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</si>
  <si>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</si>
  <si>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</si>
  <si>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</si>
  <si>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</si>
  <si>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</si>
  <si>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</si>
  <si>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</si>
  <si>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</si>
  <si>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</si>
  <si>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</si>
  <si>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</si>
  <si>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</si>
  <si>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</si>
  <si>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</si>
  <si>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</si>
  <si>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</si>
  <si>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</si>
  <si>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</si>
  <si>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</si>
  <si>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</si>
  <si>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</si>
  <si>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</si>
  <si>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</si>
  <si>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</si>
  <si>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</si>
  <si>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</si>
  <si>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</si>
  <si>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</si>
  <si>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</si>
  <si>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</si>
  <si>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</si>
  <si>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</si>
  <si>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</si>
  <si>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</si>
  <si>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</si>
  <si>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</si>
  <si>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</si>
  <si>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</si>
  <si>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</si>
  <si>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</si>
  <si>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</si>
  <si>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</si>
  <si>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</si>
  <si>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</si>
  <si>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</si>
  <si>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</si>
  <si>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</si>
  <si>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</si>
  <si>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</si>
  <si>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</si>
  <si>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</si>
  <si>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</si>
  <si>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</si>
  <si>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</si>
  <si>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</si>
  <si>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</si>
  <si>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</si>
  <si>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</si>
  <si>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</si>
  <si>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</si>
  <si>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</si>
  <si>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</si>
  <si>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</si>
  <si>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</si>
  <si>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</si>
  <si>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</si>
  <si>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</si>
  <si>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</si>
  <si>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</si>
  <si>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</si>
  <si>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</si>
  <si>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</si>
  <si>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</si>
  <si>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</si>
  <si>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</si>
  <si>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</si>
  <si>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</si>
  <si>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</si>
  <si>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</si>
  <si>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</si>
  <si>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</si>
  <si>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</si>
  <si>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</si>
  <si>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</si>
  <si>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</si>
  <si>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</si>
  <si>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</si>
  <si>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</si>
  <si>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</si>
  <si>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</si>
  <si>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</si>
  <si>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</si>
  <si>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</si>
  <si>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</si>
  <si>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</si>
  <si>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</si>
  <si>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</si>
  <si>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</si>
  <si>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</si>
  <si>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</si>
  <si>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</si>
  <si>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</si>
  <si>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</si>
  <si>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</si>
  <si>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</si>
  <si>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</si>
  <si>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</si>
  <si>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</si>
  <si>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</si>
  <si>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</si>
  <si>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</si>
  <si>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</si>
  <si>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</si>
  <si>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</si>
  <si>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</si>
  <si>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</si>
  <si>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</si>
  <si>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</si>
  <si>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</si>
  <si>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</si>
  <si>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</si>
  <si>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</si>
  <si>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</si>
  <si>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</si>
  <si>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</si>
  <si>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</si>
  <si>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</si>
  <si>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</si>
  <si>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</si>
  <si>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</si>
  <si>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</si>
  <si>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</si>
  <si>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</si>
  <si>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</si>
  <si>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</si>
  <si>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</si>
  <si>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</si>
  <si>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</si>
  <si>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</si>
  <si>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</si>
  <si>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</si>
  <si>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</si>
  <si>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</si>
  <si>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</si>
  <si>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</si>
  <si>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</si>
  <si>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</si>
  <si>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</si>
  <si>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</si>
  <si>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</si>
  <si>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</si>
  <si>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</si>
  <si>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</si>
  <si>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</si>
  <si>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</si>
  <si>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</si>
  <si>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</si>
  <si>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</si>
  <si>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</si>
  <si>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</si>
  <si>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</si>
  <si>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</si>
  <si>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</si>
  <si>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</si>
  <si>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</si>
  <si>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</si>
  <si>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</si>
  <si>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</si>
  <si>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</si>
  <si>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</si>
  <si>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</si>
  <si>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</si>
  <si>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</si>
  <si>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</si>
  <si>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</si>
  <si>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</si>
  <si>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</si>
  <si>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</si>
  <si>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</si>
  <si>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</si>
  <si>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</si>
  <si>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</si>
  <si>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</si>
  <si>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</si>
  <si>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</si>
  <si>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</si>
  <si>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</si>
  <si>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</si>
  <si>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</si>
  <si>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</si>
  <si>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</si>
  <si>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</si>
  <si>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</si>
  <si>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</si>
  <si>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</si>
  <si>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</si>
  <si>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</si>
  <si>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</si>
  <si>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</si>
  <si>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</si>
  <si>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</si>
  <si>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</si>
  <si>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</si>
  <si>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</si>
  <si>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</si>
  <si>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</si>
  <si>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</si>
  <si>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</si>
  <si>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</si>
  <si>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</si>
  <si>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</si>
  <si>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</si>
  <si>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</si>
  <si>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</si>
  <si>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</si>
  <si>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</si>
  <si>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</si>
  <si>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</si>
  <si>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</si>
  <si>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</si>
  <si>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</si>
  <si>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</si>
  <si>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</si>
  <si>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</si>
  <si>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</si>
  <si>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</si>
  <si>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</si>
  <si>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</si>
  <si>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</si>
  <si>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</si>
  <si>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</si>
  <si>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</si>
  <si>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</si>
  <si>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</si>
  <si>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</si>
  <si>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</si>
  <si>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</si>
  <si>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</si>
  <si>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</si>
  <si>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</si>
  <si>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</si>
  <si>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</si>
  <si>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</si>
  <si>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</si>
  <si>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</si>
  <si>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</si>
  <si>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</si>
  <si>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</si>
  <si>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</si>
  <si>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</si>
  <si>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</si>
  <si>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</si>
  <si>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</si>
  <si>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</si>
  <si>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</si>
  <si>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</si>
  <si>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</si>
  <si>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</si>
  <si>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</si>
  <si>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</si>
  <si>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</si>
  <si>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</si>
  <si>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</si>
  <si>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</si>
  <si>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</si>
  <si>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</si>
  <si>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</si>
  <si>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</si>
  <si>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</si>
  <si>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</si>
  <si>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</si>
  <si>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</si>
  <si>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</si>
  <si>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</si>
  <si>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</si>
  <si>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</si>
  <si>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</si>
  <si>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</si>
  <si>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</si>
  <si>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</si>
  <si>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</si>
  <si>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</si>
  <si>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</si>
  <si>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</si>
  <si>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</si>
  <si>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</si>
  <si>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</si>
  <si>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</si>
  <si>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</si>
  <si>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</si>
  <si>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</si>
  <si>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</si>
  <si>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</si>
  <si>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</si>
  <si>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</si>
  <si>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</si>
  <si>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</si>
  <si>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</si>
  <si>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</si>
  <si>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</si>
  <si>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</si>
  <si>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</si>
  <si>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</si>
  <si>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</si>
  <si>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</si>
  <si>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</si>
  <si>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</si>
  <si>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</si>
  <si>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</si>
  <si>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</si>
  <si>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</si>
  <si>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</si>
  <si>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</si>
  <si>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</si>
  <si>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</si>
  <si>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</si>
  <si>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</si>
  <si>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</si>
  <si>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</si>
  <si>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</si>
  <si>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</si>
  <si>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</si>
  <si>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</si>
  <si>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</si>
  <si>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</si>
  <si>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</si>
  <si>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</si>
  <si>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</si>
  <si>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</si>
  <si>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</si>
  <si>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</si>
  <si>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</si>
  <si>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</si>
  <si>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</si>
  <si>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</si>
  <si>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</si>
  <si>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</si>
  <si>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</si>
  <si>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</si>
  <si>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</si>
  <si>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</si>
  <si>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</si>
  <si>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</si>
  <si>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</si>
  <si>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</si>
  <si>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</si>
  <si>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</si>
  <si>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</si>
  <si>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</si>
  <si>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</si>
  <si>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</si>
  <si>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</si>
  <si>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</si>
  <si>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</si>
  <si>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</si>
  <si>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</si>
  <si>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</si>
  <si>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</si>
  <si>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</si>
  <si>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</si>
  <si>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</si>
  <si>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</si>
  <si>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</si>
  <si>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</si>
  <si>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</si>
  <si>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</si>
  <si>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</si>
  <si>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</si>
  <si>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</si>
  <si>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</si>
  <si>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</si>
  <si>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</si>
  <si>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</si>
  <si>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</si>
  <si>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</si>
  <si>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</si>
  <si>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</si>
  <si>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</si>
  <si>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</si>
  <si>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</si>
  <si>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</si>
  <si>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</si>
  <si>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</si>
  <si>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</si>
  <si>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</si>
  <si>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</si>
  <si>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</si>
  <si>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</si>
  <si>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</si>
  <si>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</si>
  <si>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</si>
  <si>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</si>
  <si>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</si>
  <si>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</si>
  <si>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</si>
  <si>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</si>
  <si>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</si>
  <si>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</si>
  <si>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</si>
  <si>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</si>
  <si>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</si>
  <si>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</si>
  <si>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</si>
  <si>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</si>
  <si>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</si>
  <si>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</si>
  <si>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</si>
  <si>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</si>
  <si>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</si>
  <si>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</si>
  <si>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</si>
  <si>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</si>
  <si>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</si>
  <si>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</si>
  <si>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</si>
  <si>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</si>
  <si>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</si>
  <si>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</si>
  <si>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</si>
  <si>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</si>
  <si>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</si>
  <si>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</si>
  <si>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</si>
  <si>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</si>
  <si>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</si>
  <si>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</si>
  <si>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</si>
  <si>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</si>
  <si>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</si>
  <si>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</si>
  <si>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</si>
  <si>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</si>
  <si>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</si>
  <si>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</si>
  <si>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</si>
  <si>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</si>
  <si>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</si>
  <si>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</si>
  <si>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</si>
  <si>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</si>
  <si>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</si>
  <si>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</si>
  <si>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</si>
  <si>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</si>
  <si>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</si>
  <si>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</si>
  <si>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</si>
  <si>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</si>
  <si>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</si>
  <si>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</si>
  <si>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</si>
  <si>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</si>
  <si>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</si>
  <si>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</si>
  <si>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</si>
  <si>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</si>
  <si>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</si>
  <si>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</si>
  <si>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</si>
  <si>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</si>
  <si>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</si>
  <si>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</si>
  <si>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</si>
  <si>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</si>
  <si>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</si>
  <si>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</si>
  <si>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</si>
  <si>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</si>
  <si>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</si>
  <si>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</si>
  <si>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</si>
  <si>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</si>
  <si>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</si>
  <si>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</si>
  <si>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</si>
  <si>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</si>
  <si>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</si>
  <si>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</si>
  <si>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</si>
  <si>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</si>
  <si>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</si>
  <si>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</si>
  <si>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</si>
  <si>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</si>
  <si>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</si>
  <si>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</si>
  <si>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</si>
  <si>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</si>
  <si>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</si>
  <si>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</si>
  <si>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</si>
  <si>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</si>
  <si>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</si>
  <si>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</si>
  <si>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</si>
  <si>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</si>
  <si>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</si>
  <si>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</si>
  <si>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</si>
  <si>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</si>
  <si>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</si>
  <si>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</si>
  <si>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</si>
  <si>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</si>
  <si>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</si>
  <si>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</si>
  <si>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</si>
  <si>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</si>
  <si>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</si>
  <si>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</si>
  <si>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</si>
  <si>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</si>
  <si>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</si>
  <si>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</si>
  <si>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</si>
  <si>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</si>
  <si>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</si>
  <si>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</si>
  <si>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</si>
  <si>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</si>
  <si>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</si>
  <si>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</si>
  <si>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</si>
  <si>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</si>
  <si>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</si>
  <si>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</si>
  <si>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</si>
  <si>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</si>
  <si>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</si>
  <si>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</si>
  <si>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</si>
  <si>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</si>
  <si>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</si>
  <si>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</si>
  <si>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</si>
  <si>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</si>
  <si>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</si>
  <si>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</si>
  <si>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</si>
  <si>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</si>
  <si>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</si>
  <si>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</si>
  <si>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</si>
  <si>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</si>
  <si>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</si>
  <si>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</si>
  <si>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</si>
  <si>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</si>
  <si>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</si>
  <si>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</si>
  <si>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</si>
  <si>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</si>
  <si>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</si>
  <si>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</si>
  <si>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</si>
  <si>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</si>
  <si>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</si>
  <si>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</si>
  <si>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</si>
  <si>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</si>
  <si>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</si>
  <si>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</si>
  <si>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</si>
  <si>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</si>
  <si>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</si>
  <si>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</si>
  <si>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</si>
  <si>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</si>
  <si>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</si>
  <si>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</si>
  <si>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</si>
  <si>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</si>
  <si>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</si>
  <si>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</si>
  <si>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</si>
  <si>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</si>
  <si>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</si>
  <si>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</si>
  <si>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</si>
  <si>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</si>
  <si>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</si>
  <si>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</si>
  <si>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</si>
  <si>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</si>
  <si>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</si>
  <si>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</si>
  <si>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</si>
  <si>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</si>
  <si>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</si>
  <si>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</si>
  <si>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</si>
  <si>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</si>
  <si>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</si>
  <si>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</si>
  <si>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</si>
  <si>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</si>
  <si>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</si>
  <si>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</si>
  <si>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</si>
  <si>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</si>
  <si>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</si>
  <si>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</si>
  <si>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</si>
  <si>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</si>
  <si>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</si>
  <si>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</si>
  <si>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</si>
  <si>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</si>
  <si>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</si>
  <si>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</si>
  <si>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</si>
  <si>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</si>
  <si>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</si>
  <si>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</si>
  <si>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</si>
  <si>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</si>
  <si>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</si>
  <si>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</si>
  <si>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</si>
  <si>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</si>
  <si>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</si>
  <si>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</si>
  <si>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</si>
  <si>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</si>
  <si>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</si>
  <si>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</si>
  <si>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</si>
  <si>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</si>
  <si>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</si>
  <si>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</si>
  <si>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</si>
  <si>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</si>
  <si>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</si>
  <si>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</si>
  <si>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</si>
  <si>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</si>
  <si>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</si>
  <si>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</si>
  <si>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</si>
  <si>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</si>
  <si>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</si>
  <si>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</si>
  <si>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</si>
  <si>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</si>
  <si>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</si>
  <si>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</si>
  <si>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</si>
  <si>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</si>
  <si>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</si>
  <si>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</si>
  <si>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</si>
  <si>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</si>
  <si>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</si>
  <si>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</si>
  <si>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</si>
  <si>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</si>
  <si>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</si>
  <si>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</si>
  <si>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</si>
  <si>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</si>
  <si>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</si>
  <si>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</si>
  <si>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</si>
  <si>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</si>
  <si>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</si>
  <si>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</si>
  <si>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</si>
  <si>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</si>
  <si>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</si>
  <si>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</si>
  <si>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</si>
  <si>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</si>
  <si>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</si>
  <si>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</si>
  <si>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</si>
  <si>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</si>
  <si>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</si>
  <si>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</si>
  <si>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</si>
  <si>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</si>
  <si>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</si>
  <si>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</si>
  <si>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</si>
  <si>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</si>
  <si>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</si>
  <si>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</si>
  <si>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</si>
  <si>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</si>
  <si>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</si>
  <si>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</si>
  <si>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</si>
  <si>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</si>
  <si>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</si>
  <si>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</si>
  <si>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</si>
  <si>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</si>
  <si>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</si>
  <si>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</si>
  <si>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</si>
  <si>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</si>
  <si>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</si>
  <si>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</si>
  <si>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</si>
  <si>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</si>
  <si>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</si>
  <si>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</si>
  <si>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</si>
  <si>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</si>
  <si>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</si>
  <si>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</si>
  <si>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</si>
  <si>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</si>
  <si>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</si>
  <si>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</si>
  <si>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</si>
  <si>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</si>
  <si>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</si>
  <si>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</si>
  <si>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</si>
  <si>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</si>
  <si>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</si>
  <si>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</si>
  <si>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</si>
  <si>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</si>
  <si>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</si>
  <si>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</si>
  <si>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</si>
  <si>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</si>
  <si>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</si>
  <si>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</si>
  <si>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</si>
  <si>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</si>
  <si>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</si>
  <si>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</si>
  <si>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</si>
  <si>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</si>
  <si>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</si>
  <si>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</si>
  <si>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</si>
  <si>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</si>
  <si>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</si>
  <si>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</si>
  <si>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</si>
  <si>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</si>
  <si>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</si>
  <si>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</si>
  <si>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</si>
  <si>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</si>
  <si>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</si>
  <si>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</si>
  <si>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</si>
  <si>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</si>
  <si>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</si>
  <si>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</si>
  <si>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</si>
  <si>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</si>
  <si>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</si>
  <si>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</si>
  <si>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</si>
  <si>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</si>
  <si>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</si>
  <si>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</si>
  <si>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</si>
  <si>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</si>
  <si>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</si>
  <si>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</si>
  <si>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</si>
  <si>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</si>
  <si>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</si>
  <si>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</si>
  <si>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</si>
  <si>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</si>
  <si>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</si>
  <si>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</si>
  <si>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</si>
  <si>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</si>
  <si>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</si>
  <si>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</si>
  <si>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</si>
  <si>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</si>
  <si>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</si>
  <si>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</si>
  <si>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</si>
  <si>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</si>
  <si>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</si>
  <si>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</si>
  <si>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</si>
  <si>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</si>
  <si>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</si>
  <si>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</si>
  <si>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</si>
  <si>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</si>
  <si>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</si>
  <si>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</si>
  <si>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</si>
  <si>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</si>
  <si>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</si>
  <si>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</si>
  <si>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</si>
  <si>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</si>
  <si>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</si>
  <si>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</si>
  <si>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</si>
  <si>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</si>
  <si>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</si>
  <si>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</si>
  <si>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</si>
  <si>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</si>
  <si>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</si>
  <si>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</si>
  <si>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</si>
  <si>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</si>
  <si>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</si>
  <si>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</si>
  <si>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</si>
  <si>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</si>
  <si>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</si>
  <si>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</si>
  <si>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</si>
  <si>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</si>
  <si>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</si>
  <si>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</si>
  <si>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</si>
  <si>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</si>
  <si>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</si>
  <si>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</si>
  <si>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</si>
  <si>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</si>
  <si>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</si>
  <si>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</si>
  <si>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</si>
  <si>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</si>
  <si>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</si>
  <si>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</si>
  <si>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</si>
  <si>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</si>
  <si>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</si>
  <si>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</si>
  <si>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</si>
  <si>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</si>
  <si>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</si>
  <si>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</si>
  <si>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</si>
  <si>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</si>
  <si>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</si>
  <si>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</si>
  <si>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</si>
  <si>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</si>
  <si>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</si>
  <si>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</si>
  <si>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</si>
  <si>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</si>
  <si>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</si>
  <si>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</si>
  <si>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</si>
  <si>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</si>
  <si>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</si>
  <si>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</si>
  <si>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</si>
  <si>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</si>
  <si>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</si>
  <si>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</si>
  <si>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</si>
  <si>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</si>
  <si>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</si>
  <si>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</si>
  <si>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</si>
  <si>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</si>
  <si>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</si>
  <si>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</si>
  <si>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</si>
  <si>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</si>
  <si>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</si>
  <si>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</si>
  <si>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</si>
  <si>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</si>
  <si>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</si>
  <si>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</si>
  <si>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</si>
  <si>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</si>
  <si>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</si>
  <si>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</si>
  <si>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</si>
  <si>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</si>
  <si>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</si>
  <si>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</si>
  <si>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</si>
  <si>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</si>
  <si>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</si>
  <si>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</si>
  <si>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</si>
  <si>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</si>
  <si>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</si>
  <si>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</si>
  <si>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</si>
  <si>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</si>
  <si>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</si>
  <si>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</si>
  <si>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</si>
  <si>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</si>
  <si>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</si>
  <si>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</si>
  <si>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</si>
  <si>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</si>
  <si>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</si>
  <si>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</si>
  <si>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</si>
  <si>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</si>
  <si>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</si>
  <si>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</si>
  <si>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</si>
  <si>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</si>
  <si>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</si>
  <si>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</si>
  <si>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</si>
  <si>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</si>
  <si>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</si>
  <si>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</si>
  <si>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</si>
  <si>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</si>
  <si>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</si>
  <si>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</si>
  <si>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</si>
  <si>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</si>
  <si>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</si>
  <si>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</si>
  <si>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</si>
  <si>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</si>
  <si>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</si>
  <si>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</si>
  <si>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</si>
  <si>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</si>
  <si>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</si>
  <si>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</si>
  <si>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</si>
  <si>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</si>
  <si>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</si>
  <si>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</si>
  <si>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</si>
  <si>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</si>
  <si>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</si>
  <si>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</si>
  <si>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</si>
  <si>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</si>
  <si>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</si>
  <si>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</si>
  <si>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</si>
  <si>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</si>
  <si>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</si>
  <si>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</si>
  <si>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</si>
  <si>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</si>
  <si>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</si>
  <si>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</si>
  <si>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</si>
  <si>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</si>
  <si>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</si>
  <si>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</si>
  <si>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</si>
  <si>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</si>
  <si>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</si>
  <si>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</si>
  <si>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</si>
  <si>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</si>
  <si>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</si>
  <si>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</si>
  <si>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</si>
  <si>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</si>
  <si>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</si>
  <si>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</si>
  <si>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</si>
  <si>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</si>
  <si>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</si>
  <si>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</si>
  <si>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</si>
  <si>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</si>
  <si>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</si>
  <si>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</si>
  <si>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</si>
  <si>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</si>
  <si>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</si>
  <si>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</si>
  <si>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</si>
  <si>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</si>
  <si>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</si>
  <si>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</si>
  <si>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</si>
  <si>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</si>
  <si>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</si>
  <si>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</si>
  <si>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</si>
  <si>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</si>
  <si>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</si>
  <si>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</si>
  <si>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</si>
  <si>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</si>
  <si>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</si>
  <si>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</si>
  <si>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</si>
  <si>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</si>
  <si>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</si>
  <si>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</si>
  <si>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</si>
  <si>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</si>
  <si>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</si>
  <si>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</si>
  <si>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</si>
  <si>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</si>
  <si>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</si>
  <si>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</si>
  <si>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</si>
  <si>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</si>
  <si>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</si>
  <si>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</si>
  <si>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</si>
  <si>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</si>
  <si>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</si>
  <si>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</si>
  <si>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</si>
  <si>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</si>
  <si>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</si>
  <si>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</si>
  <si>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</si>
  <si>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</si>
  <si>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</si>
  <si>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</si>
  <si>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</si>
  <si>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</si>
  <si>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</si>
  <si>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</si>
  <si>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</si>
  <si>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</si>
  <si>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</si>
  <si>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</si>
  <si>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</si>
  <si>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</si>
  <si>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</si>
  <si>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</si>
  <si>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</si>
  <si>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</si>
  <si>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</si>
  <si>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</si>
  <si>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</si>
  <si>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</si>
  <si>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</si>
  <si>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</si>
  <si>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</si>
  <si>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</si>
  <si>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</si>
  <si>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</si>
  <si>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</si>
  <si>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</si>
  <si>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</si>
  <si>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</si>
  <si>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</si>
  <si>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</si>
  <si>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</si>
  <si>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</si>
  <si>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</si>
  <si>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</si>
  <si>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</si>
  <si>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</si>
  <si>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</si>
  <si>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</si>
  <si>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</si>
  <si>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</si>
  <si>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</si>
  <si>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</si>
  <si>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</si>
  <si>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</si>
  <si>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</si>
  <si>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</si>
  <si>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</si>
  <si>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</si>
  <si>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Precent Funded</t>
  </si>
  <si>
    <t>Row Labels</t>
  </si>
  <si>
    <t>Grand Total</t>
  </si>
  <si>
    <t xml:space="preserve">Average Donation </t>
  </si>
  <si>
    <t>Parent Catergory</t>
  </si>
  <si>
    <t xml:space="preserve">Sub-Category </t>
  </si>
  <si>
    <t>(blank)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</si>
  <si>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</si>
  <si>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</si>
  <si>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</si>
  <si>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</si>
  <si>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</si>
  <si>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</si>
  <si>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</si>
  <si>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</si>
  <si>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</si>
  <si>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</si>
  <si>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</si>
  <si>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</si>
  <si>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</si>
  <si>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</si>
  <si>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</si>
  <si>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</si>
  <si>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</si>
  <si>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</si>
  <si>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</si>
  <si>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</si>
  <si>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</si>
  <si>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</si>
  <si>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</si>
  <si>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</si>
  <si>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</si>
  <si>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</si>
  <si>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</si>
  <si>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</si>
  <si>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</si>
  <si>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</si>
  <si>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</si>
  <si>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</si>
  <si>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</si>
  <si>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</si>
  <si>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</si>
  <si>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Count of outcome</t>
  </si>
  <si>
    <t xml:space="preserve">Date Created Conversion </t>
  </si>
  <si>
    <t xml:space="preserve">Date Ended Conversion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</si>
  <si>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</si>
  <si>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</si>
  <si>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</si>
  <si>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</si>
  <si>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</si>
  <si>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</si>
  <si>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</si>
  <si>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</si>
  <si>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</si>
  <si>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</si>
  <si>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</si>
  <si>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</si>
  <si>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Years </t>
  </si>
  <si>
    <t xml:space="preserve">Goal </t>
  </si>
  <si>
    <t xml:space="preserve">Number Sucessful </t>
  </si>
  <si>
    <t xml:space="preserve">Number Failed </t>
  </si>
  <si>
    <t>Number Canceled</t>
  </si>
  <si>
    <t>Total Projects</t>
  </si>
  <si>
    <t>Percentage Successful</t>
  </si>
  <si>
    <t xml:space="preserve">Percentrage Failed </t>
  </si>
  <si>
    <t xml:space="preserve">Percentage Canceled </t>
  </si>
  <si>
    <t>Less Than 1000</t>
  </si>
  <si>
    <t>1000 to 4999</t>
  </si>
  <si>
    <t>5000 to 9999</t>
  </si>
  <si>
    <t>10000 to 14999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</si>
  <si>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</si>
  <si>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</si>
  <si>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</si>
  <si>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</si>
  <si>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</si>
  <si>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</si>
  <si>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eqaul to 50000</t>
  </si>
  <si>
    <t>15000 to 19999</t>
  </si>
  <si>
    <t xml:space="preserve">Successful Campaigns </t>
  </si>
  <si>
    <t xml:space="preserve">Failed Campaigns </t>
  </si>
  <si>
    <t xml:space="preserve">Mean </t>
  </si>
  <si>
    <t xml:space="preserve">Median </t>
  </si>
  <si>
    <t xml:space="preserve">Minimum </t>
  </si>
  <si>
    <t xml:space="preserve">Maximum </t>
  </si>
  <si>
    <t>Variance</t>
  </si>
  <si>
    <t xml:space="preserve">Standard Deviation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</si>
</sst>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9" fontId="0" fillId="0" borderId="0" xfId="42" applyFont="1"/>
    <xf numFmtId="164" fontId="0" fillId="0" borderId="0" xfId="0" applyNumberFormat="1"/>
    <xf numFmtId="1" fontId="0" fillId="0" borderId="0" xfId="0" applyNumberFormat="1"/>
    <xf numFmtId="0" fontId="16" fillId="0" borderId="10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[CWB as assignment 1.xlsx]Pivot Table!PivotTable20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664479440069994E-2"/>
          <c:y val="2.5428331875182269E-2"/>
          <c:w val="0.72267825896762905"/>
          <c:h val="0.702103018372703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Table'!$B$5:$B$15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B-C04F-8B80-B54B9874595D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Table'!$C$5:$C$15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AB-C04F-8B80-B54B9874595D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Table'!$D$5:$D$15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AB-C04F-8B80-B54B9874595D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Table'!$E$5:$E$15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AB-C04F-8B80-B54B9874595D}"/>
            </c:ext>
          </c:extLst>
        </c:ser>
        <c:ser>
          <c:idx val="4"/>
          <c:order val="4"/>
          <c:tx>
            <c:strRef>
              <c:f>'Pivot Table'!$F$3:$F$4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Table'!$F$5:$F$15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17AB-C04F-8B80-B54B98745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8351056"/>
        <c:axId val="1468536896"/>
      </c:barChart>
      <c:catAx>
        <c:axId val="153835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536896"/>
        <c:crosses val="autoZero"/>
        <c:auto val="1"/>
        <c:lblAlgn val="ctr"/>
        <c:lblOffset val="100"/>
        <c:noMultiLvlLbl val="0"/>
      </c:catAx>
      <c:valAx>
        <c:axId val="146853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3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[CWB as assignment 1.xlsx]Stacked -Colum Pivot Table!PivotTable31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4178985691304717E-2"/>
          <c:y val="1.1437725142656762E-2"/>
          <c:w val="0.83064321158328491"/>
          <c:h val="0.800929056662034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 -Colum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-Colum Pivot Table'!$A$6:$A$31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'Stacked -Colum Pivot Table'!$B$6:$B$31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8-E04D-AB12-BB398AE76236}"/>
            </c:ext>
          </c:extLst>
        </c:ser>
        <c:ser>
          <c:idx val="1"/>
          <c:order val="1"/>
          <c:tx>
            <c:strRef>
              <c:f>'Stacked -Colum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 -Colum Pivot Table'!$A$6:$A$31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'Stacked -Colum Pivot Table'!$C$6:$C$31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D8-E04D-AB12-BB398AE76236}"/>
            </c:ext>
          </c:extLst>
        </c:ser>
        <c:ser>
          <c:idx val="2"/>
          <c:order val="2"/>
          <c:tx>
            <c:strRef>
              <c:f>'Stacked -Colum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 -Colum Pivot Table'!$A$6:$A$31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'Stacked -Colum Pivot Table'!$D$6:$D$31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D8-E04D-AB12-BB398AE76236}"/>
            </c:ext>
          </c:extLst>
        </c:ser>
        <c:ser>
          <c:idx val="3"/>
          <c:order val="3"/>
          <c:tx>
            <c:strRef>
              <c:f>'Stacked -Colum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'Stacked -Colum Pivot Table'!$A$6:$A$31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'Stacked -Colum Pivot Table'!$E$6:$E$31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D8-E04D-AB12-BB398AE76236}"/>
            </c:ext>
          </c:extLst>
        </c:ser>
        <c:ser>
          <c:idx val="4"/>
          <c:order val="4"/>
          <c:tx>
            <c:strRef>
              <c:f>'Stacked -Colum Pivot Table'!$F$4:$F$5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'Stacked -Colum Pivot Table'!$A$6:$A$31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'Stacked -Colum Pivot Table'!$F$6:$F$31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C8D8-E04D-AB12-BB398AE76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6203776"/>
        <c:axId val="1431853456"/>
      </c:barChart>
      <c:catAx>
        <c:axId val="142620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853456"/>
        <c:crosses val="autoZero"/>
        <c:auto val="1"/>
        <c:lblAlgn val="ctr"/>
        <c:lblOffset val="100"/>
        <c:noMultiLvlLbl val="0"/>
      </c:catAx>
      <c:valAx>
        <c:axId val="143185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20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[CWB as assignment 1.xlsx]Parent Gategory !PivotTable37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percentStacked"/>
        <c:varyColors val="0"/>
        <c:ser>
          <c:idx val="0"/>
          <c:order val="0"/>
          <c:tx>
            <c:strRef>
              <c:f>'Parent Gategory 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'Parent Gategory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Gategory '!$B$6:$B$18</c:f>
              <c:numCache>
                <c:formatCode>General</c:formatCode>
                <c:ptCount val="12"/>
                <c:pt idx="0">
                  <c:v>8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9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C-374E-992B-9B5837013C5B}"/>
            </c:ext>
          </c:extLst>
        </c:ser>
        <c:ser>
          <c:idx val="1"/>
          <c:order val="1"/>
          <c:tx>
            <c:strRef>
              <c:f>'Parent Gategory 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'Parent Gategory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Gategory '!$C$6:$C$18</c:f>
              <c:numCache>
                <c:formatCode>General</c:formatCode>
                <c:ptCount val="12"/>
                <c:pt idx="0">
                  <c:v>34</c:v>
                </c:pt>
                <c:pt idx="1">
                  <c:v>23</c:v>
                </c:pt>
                <c:pt idx="2">
                  <c:v>42</c:v>
                </c:pt>
                <c:pt idx="3">
                  <c:v>32</c:v>
                </c:pt>
                <c:pt idx="4">
                  <c:v>32</c:v>
                </c:pt>
                <c:pt idx="5">
                  <c:v>26</c:v>
                </c:pt>
                <c:pt idx="6">
                  <c:v>34</c:v>
                </c:pt>
                <c:pt idx="7">
                  <c:v>28</c:v>
                </c:pt>
                <c:pt idx="8">
                  <c:v>35</c:v>
                </c:pt>
                <c:pt idx="9">
                  <c:v>18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C-374E-992B-9B5837013C5B}"/>
            </c:ext>
          </c:extLst>
        </c:ser>
        <c:ser>
          <c:idx val="2"/>
          <c:order val="2"/>
          <c:tx>
            <c:strRef>
              <c:f>'Parent Gategory 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'Parent Gategory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Gategory '!$D$6:$D$18</c:f>
              <c:numCache>
                <c:formatCode>General</c:formatCode>
                <c:ptCount val="12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6">
                  <c:v>2</c:v>
                </c:pt>
                <c:pt idx="7">
                  <c:v>1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2C-374E-992B-9B5837013C5B}"/>
            </c:ext>
          </c:extLst>
        </c:ser>
        <c:ser>
          <c:idx val="3"/>
          <c:order val="3"/>
          <c:tx>
            <c:strRef>
              <c:f>'Parent Gategory 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'Parent Gategory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 Gategory '!$E$6:$E$18</c:f>
              <c:numCache>
                <c:formatCode>General</c:formatCode>
                <c:ptCount val="12"/>
                <c:pt idx="0">
                  <c:v>44</c:v>
                </c:pt>
                <c:pt idx="1">
                  <c:v>37</c:v>
                </c:pt>
                <c:pt idx="2">
                  <c:v>59</c:v>
                </c:pt>
                <c:pt idx="3">
                  <c:v>41</c:v>
                </c:pt>
                <c:pt idx="4">
                  <c:v>52</c:v>
                </c:pt>
                <c:pt idx="5">
                  <c:v>44</c:v>
                </c:pt>
                <c:pt idx="6">
                  <c:v>58</c:v>
                </c:pt>
                <c:pt idx="7">
                  <c:v>49</c:v>
                </c:pt>
                <c:pt idx="8">
                  <c:v>52</c:v>
                </c:pt>
                <c:pt idx="9">
                  <c:v>39</c:v>
                </c:pt>
                <c:pt idx="10">
                  <c:v>33</c:v>
                </c:pt>
                <c:pt idx="1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2C-374E-992B-9B5837013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219839"/>
        <c:axId val="240146112"/>
      </c:lineChart>
      <c:catAx>
        <c:axId val="202421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46112"/>
        <c:crosses val="autoZero"/>
        <c:auto val="1"/>
        <c:lblAlgn val="ctr"/>
        <c:lblOffset val="100"/>
        <c:noMultiLvlLbl val="0"/>
      </c:catAx>
      <c:valAx>
        <c:axId val="2401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1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 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eqaul to 50000</c:v>
                </c:pt>
              </c:strCache>
            </c:strRef>
          </c:cat>
          <c:val>
            <c:numRef>
              <c:f>'Outcomes Based on Goal 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3-8144-8420-59271EBF9866}"/>
            </c:ext>
          </c:extLst>
        </c:ser>
        <c:ser>
          <c:idx val="1"/>
          <c:order val="1"/>
          <c:tx>
            <c:strRef>
              <c:f>'Outcomes Based on Goal '!$G$1</c:f>
              <c:strCache>
                <c:ptCount val="1"/>
                <c:pt idx="0">
                  <c:v>Percentrage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eqaul to 50000</c:v>
                </c:pt>
              </c:strCache>
            </c:strRef>
          </c:cat>
          <c:val>
            <c:numRef>
              <c:f>'Outcomes Based on Goal 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B3-8144-8420-59271EBF9866}"/>
            </c:ext>
          </c:extLst>
        </c:ser>
        <c:ser>
          <c:idx val="2"/>
          <c:order val="2"/>
          <c:tx>
            <c:strRef>
              <c:f>'Outcomes Based on Goal '!$H$1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eqaul to 50000</c:v>
                </c:pt>
              </c:strCache>
            </c:strRef>
          </c:cat>
          <c:val>
            <c:numRef>
              <c:f>'Outcomes Based on Goal 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B3-8144-8420-59271EBF9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4320799"/>
        <c:axId val="1967591519"/>
      </c:lineChart>
      <c:catAx>
        <c:axId val="203432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591519"/>
        <c:crosses val="autoZero"/>
        <c:auto val="1"/>
        <c:lblAlgn val="ctr"/>
        <c:lblOffset val="100"/>
        <c:noMultiLvlLbl val="0"/>
      </c:catAx>
      <c:valAx>
        <c:axId val="196759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32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158750</xdr:colOff>
      <xdr:row>1</xdr:row>
      <xdr:rowOff>184150</xdr:rowOff>
    </xdr:from>
    <xdr:to>
      <xdr:col>14</xdr:col>
      <xdr:colOff>381000</xdr:colOff>
      <xdr:row>23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74F574-8143-6945-9EE2-82903B334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234950</xdr:colOff>
      <xdr:row>8</xdr:row>
      <xdr:rowOff>165100</xdr:rowOff>
    </xdr:from>
    <xdr:to>
      <xdr:col>15</xdr:col>
      <xdr:colOff>25400</xdr:colOff>
      <xdr:row>39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CDFD40-87D9-BD08-9730-DED169557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2</xdr:row>
      <xdr:rowOff>133350</xdr:rowOff>
    </xdr:from>
    <xdr:to>
      <xdr:col>13</xdr:col>
      <xdr:colOff>76200</xdr:colOff>
      <xdr:row>20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5C0313-AA54-E829-CBBD-BA26ED9FF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19050</xdr:rowOff>
    </xdr:from>
    <xdr:to>
      <xdr:col>9</xdr:col>
      <xdr:colOff>558800</xdr:colOff>
      <xdr:row>40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679166-26A3-4ED1-5A58-EF31E83A7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60.873329166665" createdVersion="8" refreshedVersion="8" minRefreshableVersion="3" recordCount="1001" xr:uid="{6711980A-198E-0E45-BB78-2179D43FE7C7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re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 " numFmtId="0">
      <sharedItems containsBlank="1" containsMixedTypes="1" containsNumber="1" minValue="1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r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 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61.005003472223" createdVersion="8" refreshedVersion="8" minRefreshableVersion="3" recordCount="1001" xr:uid="{4C0C4237-75A9-D54E-AD28-9FB0AB51F75A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re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 " numFmtId="0">
      <sharedItems containsBlank="1" containsMixedTypes="1" containsNumber="1" minValue="1" maxValue="113.1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-30533250000" maxValue="14486904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r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 " numFmtId="0">
      <sharedItems containsBlank="1"/>
    </cacheField>
    <cacheField name="Date Created Conversion " numFmtId="0">
      <sharedItems containsDate="1" containsString="0" containsBlank="1" containsMixedTypes="1" minDate="1899-12-30T00:00:00" maxDate="2015-11-28T06:00:00" count="1001">
        <d v="2015-11-28T06:00:00"/>
        <d v="2014-08-19T05:00:00"/>
        <d v="2013-11-17T06:00:00"/>
        <d v="2012-10-10T21:40:00"/>
        <d v="2011-10-06T09:40:00"/>
        <d v="2010-09-30T21:40:00"/>
        <d v="2009-09-25T09:40:00"/>
        <d v="2008-09-19T21:40:00"/>
        <d v="2007-09-15T09:40:00"/>
        <d v="2006-09-09T21:40:00"/>
        <d v="2005-09-04T09:40:00"/>
        <d v="2004-08-29T21:40:00"/>
        <d v="2003-08-25T09:40:00"/>
        <d v="2002-08-19T21:40:00"/>
        <d v="2001-08-14T09:40:00"/>
        <d v="2000-08-08T21:40:00"/>
        <d v="1999-08-04T09:40:00"/>
        <d v="1998-07-29T21:40:00"/>
        <d v="1997-07-24T09:40:00"/>
        <d v="1996-07-18T21:40:00"/>
        <d v="1995-07-14T09:40:00"/>
        <d v="1994-07-08T21:40:00"/>
        <d v="1993-07-03T09:40:00"/>
        <d v="1992-06-27T21:40:00"/>
        <d v="1991-06-23T09:40:00"/>
        <d v="1990-06-17T21:40:00"/>
        <d v="1989-06-12T09:40:00"/>
        <d v="1988-06-06T21:40:00"/>
        <d v="1987-06-02T09:40:00"/>
        <d v="1986-05-27T21:40:00"/>
        <d v="1985-05-22T09:40:00"/>
        <d v="1984-05-16T21:40:00"/>
        <d v="1983-05-12T09:40:00"/>
        <d v="1982-05-06T21:40:00"/>
        <d v="1981-05-01T09:40:00"/>
        <d v="1980-04-25T21:40:00"/>
        <d v="1979-04-21T09:40:00"/>
        <d v="1978-04-15T21:40:00"/>
        <d v="1977-04-10T09:40:00"/>
        <d v="1976-04-04T21:40:00"/>
        <d v="1975-03-31T09:40:00"/>
        <d v="1974-03-25T21:40:00"/>
        <d v="1973-03-20T09:40:00"/>
        <d v="1972-03-14T21:40:00"/>
        <d v="1971-03-10T09:40:00"/>
        <d v="1970-03-04T21:40:00"/>
        <d v="1969-02-27T09:40:00"/>
        <d v="1968-02-22T21:40:00"/>
        <d v="1967-02-17T09:40:00"/>
        <d v="1966-02-11T21:40:00"/>
        <d v="1965-02-06T09:40:00"/>
        <d v="1964-02-01T21:40:00"/>
        <d v="1963-01-27T09:40:00"/>
        <d v="1962-01-21T21:40:00"/>
        <d v="1961-01-16T09:40:00"/>
        <d v="1960-01-11T21:40:00"/>
        <d v="1959-01-06T09:40:00"/>
        <d v="1957-12-31T21:40:00"/>
        <d v="1956-12-26T09:40:00"/>
        <d v="1955-12-21T21:40:00"/>
        <d v="1954-12-16T09:40:00"/>
        <d v="1953-12-10T21:40:00"/>
        <d v="1952-12-05T09:40:00"/>
        <d v="1951-11-30T21:40:00"/>
        <d v="1950-11-25T09:40:00"/>
        <d v="1949-11-19T21:40:00"/>
        <d v="1948-11-14T09:40:00"/>
        <d v="1947-11-09T21:40:00"/>
        <d v="1946-11-04T09:40:00"/>
        <d v="1945-10-29T21:40:00"/>
        <d v="1944-10-24T09:40:00"/>
        <d v="1943-10-19T21:40:00"/>
        <d v="1942-10-14T09:40:00"/>
        <d v="1941-10-08T21:40:00"/>
        <d v="1940-10-03T09:40:00"/>
        <d v="1939-09-28T21:40:00"/>
        <d v="1938-09-23T09:40:00"/>
        <d v="1937-09-17T21:40:00"/>
        <d v="1936-09-12T09:40:00"/>
        <d v="1935-09-07T21:40:00"/>
        <d v="1934-09-02T09:40:00"/>
        <d v="1933-08-27T21:40:00"/>
        <d v="1932-08-22T09:40:00"/>
        <d v="1931-08-17T21:40:00"/>
        <d v="1930-08-12T09:40:00"/>
        <d v="1929-08-06T21:40:00"/>
        <d v="1928-08-01T09:40:00"/>
        <d v="1927-07-27T21:40:00"/>
        <d v="1926-07-22T09:40:00"/>
        <d v="1925-07-16T21:40:00"/>
        <d v="1924-07-11T09:40:00"/>
        <d v="1923-07-06T21:40:00"/>
        <d v="1922-07-01T09:40:00"/>
        <d v="1921-06-25T21:40:00"/>
        <d v="1920-06-20T09:40:00"/>
        <d v="1919-06-15T21:40:00"/>
        <d v="1918-06-10T09:40:00"/>
        <d v="1917-06-04T21:40:00"/>
        <d v="1916-05-30T09:40:00"/>
        <d v="1915-05-25T21:40:00"/>
        <d v="1914-05-20T09:40:00"/>
        <d v="1913-05-14T21:40:00"/>
        <d v="1912-05-09T09:40:00"/>
        <d v="1911-05-04T21:40:00"/>
        <d v="1910-04-29T09:40:00"/>
        <d v="1909-04-23T21:40:00"/>
        <d v="1908-04-18T09:40:00"/>
        <d v="1907-04-13T21:40:00"/>
        <d v="1906-04-08T09:40:00"/>
        <d v="1905-04-02T21:40:00"/>
        <d v="1904-03-28T09:40:00"/>
        <d v="1903-03-23T21:40:00"/>
        <d v="1902-03-18T09:40:00"/>
        <d v="1901-03-12T21:40:00"/>
        <d v="1900-03-07T09:40:00"/>
        <n v="-303.09722222222263"/>
        <n v="-673.59722222222263"/>
        <n v="-1044.0972222222226"/>
        <n v="-1414.5972222222226"/>
        <n v="-1785.0972222222226"/>
        <n v="-2155.5972222222226"/>
        <n v="-2526.0972222222226"/>
        <n v="-2896.5972222222226"/>
        <n v="-3267.0972222222226"/>
        <n v="-3637.5972222222226"/>
        <n v="-4008.0972222222226"/>
        <n v="-4378.5972222222226"/>
        <n v="-4749.0972222222226"/>
        <n v="-5119.5972222222226"/>
        <n v="-5490.0972222222226"/>
        <n v="-5860.5972222222226"/>
        <n v="-6231.0972222222226"/>
        <n v="-6601.5972222222226"/>
        <n v="-6972.0972222222226"/>
        <n v="-7342.5972222222263"/>
        <n v="-7713.0972222222263"/>
        <n v="-8083.5972222222263"/>
        <n v="-8454.0972222222263"/>
        <n v="-8824.5972222222263"/>
        <n v="-9195.0972222222263"/>
        <n v="-9565.5972222222263"/>
        <n v="-9936.0972222222263"/>
        <n v="-10306.597222222226"/>
        <n v="-10677.097222222226"/>
        <n v="-11047.597222222226"/>
        <n v="-11418.097222222226"/>
        <n v="-11788.597222222226"/>
        <n v="-12159.097222222226"/>
        <n v="-12529.597222222226"/>
        <n v="-12900.097222222226"/>
        <n v="-13270.597222222226"/>
        <n v="-13641.097222222226"/>
        <n v="-14011.597222222226"/>
        <n v="-14382.097222222226"/>
        <n v="-14752.597222222226"/>
        <n v="-15123.097222222226"/>
        <n v="-15493.597222222226"/>
        <n v="-15864.097222222226"/>
        <n v="-16234.597222222226"/>
        <n v="-16605.097222222226"/>
        <n v="-16975.597222222226"/>
        <n v="-17346.097222222226"/>
        <n v="-17716.597222222226"/>
        <n v="-18087.097222222226"/>
        <n v="-18457.597222222219"/>
        <n v="-18828.097222222219"/>
        <n v="-19198.597222222219"/>
        <n v="-19569.097222222219"/>
        <n v="-19939.597222222219"/>
        <n v="-20310.097222222219"/>
        <n v="-20680.597222222219"/>
        <n v="-21051.097222222219"/>
        <n v="-21421.597222222219"/>
        <n v="-21792.097222222219"/>
        <n v="-22162.597222222219"/>
        <n v="-22533.097222222219"/>
        <n v="-22903.597222222219"/>
        <n v="-23274.097222222219"/>
        <n v="-23644.597222222219"/>
        <n v="-24015.097222222219"/>
        <n v="-24385.597222222219"/>
        <n v="-24756.097222222219"/>
        <n v="-25126.597222222219"/>
        <n v="-25497.097222222219"/>
        <n v="-25867.597222222219"/>
        <n v="-26238.097222222219"/>
        <n v="-26608.597222222219"/>
        <n v="-26979.097222222219"/>
        <n v="-27349.597222222219"/>
        <n v="-27720.097222222219"/>
        <n v="-28090.597222222219"/>
        <n v="-28461.097222222219"/>
        <n v="-28831.597222222219"/>
        <n v="-29202.097222222219"/>
        <n v="-29572.597222222219"/>
        <n v="-29943.097222222219"/>
        <n v="-30313.597222222219"/>
        <n v="-30684.097222222219"/>
        <n v="-31054.597222222219"/>
        <n v="-31425.097222222219"/>
        <n v="-31795.597222222219"/>
        <n v="-32166.097222222219"/>
        <n v="-32536.597222222219"/>
        <n v="-32907.097222222219"/>
        <n v="-33277.597222222219"/>
        <n v="-33648.097222222219"/>
        <n v="-34018.597222222219"/>
        <n v="-34389.097222222219"/>
        <n v="-34759.597222222219"/>
        <n v="-35130.097222222219"/>
        <n v="-35500.597222222219"/>
        <n v="-35871.097222222219"/>
        <n v="-36241.597222222219"/>
        <n v="-36612.097222222219"/>
        <n v="-36982.597222222219"/>
        <n v="-37353.097222222219"/>
        <n v="-37723.597222222219"/>
        <n v="-38094.097222222219"/>
        <n v="-38464.597222222219"/>
        <n v="-38835.097222222219"/>
        <n v="-39205.597222222219"/>
        <n v="-39576.097222222219"/>
        <n v="-39946.597222222219"/>
        <n v="-40317.097222222219"/>
        <n v="-40687.597222222219"/>
        <n v="-41058.097222222219"/>
        <n v="-41428.597222222219"/>
        <n v="-41799.097222222219"/>
        <n v="-42169.597222222219"/>
        <n v="-42540.097222222219"/>
        <n v="-42910.597222222219"/>
        <n v="-43281.097222222219"/>
        <n v="-43651.597222222219"/>
        <n v="-44022.097222222219"/>
        <n v="-44392.597222222219"/>
        <n v="-44763.097222222219"/>
        <n v="-45133.597222222219"/>
        <n v="-45504.097222222219"/>
        <n v="-45874.597222222219"/>
        <n v="-46245.097222222219"/>
        <n v="-46615.597222222219"/>
        <n v="-46986.097222222219"/>
        <n v="-47356.597222222219"/>
        <n v="-47727.097222222219"/>
        <n v="-48097.597222222219"/>
        <n v="-48468.097222222219"/>
        <n v="-48838.597222222219"/>
        <n v="-49209.097222222219"/>
        <n v="-49579.597222222219"/>
        <n v="-49950.097222222219"/>
        <n v="-50320.597222222219"/>
        <n v="-50691.097222222219"/>
        <n v="-51061.597222222219"/>
        <n v="-51432.097222222219"/>
        <n v="-51802.597222222219"/>
        <n v="-52173.097222222219"/>
        <n v="-52543.597222222219"/>
        <n v="-52914.097222222219"/>
        <n v="-53284.597222222219"/>
        <n v="-53655.097222222219"/>
        <n v="-54025.597222222219"/>
        <n v="-54396.097222222219"/>
        <n v="-54766.597222222219"/>
        <n v="-55137.097222222219"/>
        <n v="-55507.597222222219"/>
        <n v="-55878.097222222219"/>
        <n v="-56248.597222222219"/>
        <n v="-56619.097222222219"/>
        <n v="-56989.597222222219"/>
        <n v="-57360.097222222219"/>
        <n v="-57730.597222222219"/>
        <n v="-58101.097222222219"/>
        <n v="-58471.597222222219"/>
        <n v="-58842.097222222219"/>
        <n v="-59212.597222222219"/>
        <n v="-59583.097222222219"/>
        <n v="-59953.597222222219"/>
        <n v="-60324.097222222219"/>
        <n v="-60694.597222222219"/>
        <n v="-61065.097222222219"/>
        <n v="-61435.597222222219"/>
        <n v="-61806.097222222219"/>
        <n v="-62176.597222222234"/>
        <n v="-62547.097222222234"/>
        <n v="-62917.597222222234"/>
        <n v="-63288.097222222234"/>
        <n v="-63658.597222222234"/>
        <n v="-64029.097222222234"/>
        <n v="-64399.597222222234"/>
        <n v="-64770.097222222234"/>
        <n v="-65140.597222222234"/>
        <n v="-65511.097222222234"/>
        <n v="-65881.597222222234"/>
        <n v="-66252.097222222234"/>
        <n v="-66622.597222222234"/>
        <n v="-66993.097222222234"/>
        <n v="-67363.597222222234"/>
        <n v="-67734.097222222234"/>
        <n v="-68104.597222222234"/>
        <n v="-68475.097222222234"/>
        <n v="-68845.597222222234"/>
        <n v="-69216.097222222234"/>
        <n v="-69586.597222222234"/>
        <n v="-69957.097222222234"/>
        <n v="-70327.597222222234"/>
        <n v="-70698.097222222234"/>
        <n v="-71068.597222222234"/>
        <n v="-71439.097222222234"/>
        <n v="-71809.597222222234"/>
        <n v="-72180.097222222234"/>
        <n v="-72550.597222222234"/>
        <n v="-72921.097222222234"/>
        <n v="-73291.597222222234"/>
        <n v="-73662.097222222234"/>
        <n v="-74032.597222222234"/>
        <n v="-74403.097222222234"/>
        <n v="-74773.597222222234"/>
        <n v="-75144.097222222234"/>
        <n v="-75514.597222222234"/>
        <n v="-75885.097222222234"/>
        <n v="-76255.597222222234"/>
        <n v="-76626.097222222234"/>
        <n v="-76996.597222222234"/>
        <n v="-77367.097222222234"/>
        <n v="-77737.597222222234"/>
        <n v="-78108.097222222234"/>
        <n v="-78478.597222222234"/>
        <n v="-78849.097222222234"/>
        <n v="-79219.597222222234"/>
        <n v="-79590.097222222234"/>
        <n v="-79960.597222222234"/>
        <n v="-80331.097222222234"/>
        <n v="-80701.597222222234"/>
        <n v="-81072.097222222234"/>
        <n v="-81442.597222222234"/>
        <n v="-81813.097222222234"/>
        <n v="-82183.597222222234"/>
        <n v="-82554.097222222234"/>
        <n v="-82924.597222222234"/>
        <n v="-83295.097222222234"/>
        <n v="-83665.597222222234"/>
        <n v="-84036.097222222234"/>
        <n v="-84406.597222222234"/>
        <n v="-84777.097222222234"/>
        <n v="-85147.597222222234"/>
        <n v="-85518.097222222234"/>
        <n v="-85888.597222222234"/>
        <n v="-86259.097222222234"/>
        <n v="-86629.597222222234"/>
        <n v="-87000.097222222234"/>
        <n v="-87370.597222222234"/>
        <n v="-87741.097222222234"/>
        <n v="-88111.597222222234"/>
        <n v="-88482.097222222234"/>
        <n v="-88852.597222222234"/>
        <n v="-89223.097222222234"/>
        <n v="-89593.597222222234"/>
        <n v="-89964.097222222234"/>
        <n v="-90334.597222222234"/>
        <n v="-90705.097222222234"/>
        <n v="-91075.597222222234"/>
        <n v="-91446.097222222234"/>
        <n v="-91816.597222222234"/>
        <n v="-92187.097222222234"/>
        <n v="-92557.597222222234"/>
        <n v="-92928.097222222234"/>
        <n v="-93298.597222222234"/>
        <n v="-93669.097222222234"/>
        <n v="-94039.597222222234"/>
        <n v="-94410.097222222234"/>
        <n v="-94780.597222222234"/>
        <n v="-95151.097222222234"/>
        <n v="-95521.597222222234"/>
        <n v="-95892.097222222234"/>
        <n v="-96262.597222222234"/>
        <n v="-96633.097222222234"/>
        <n v="-97003.597222222234"/>
        <n v="-97374.097222222234"/>
        <n v="-97744.597222222234"/>
        <n v="-98115.097222222234"/>
        <n v="-98485.597222222234"/>
        <n v="-98856.097222222234"/>
        <n v="-99226.597222222234"/>
        <n v="-99597.097222222234"/>
        <n v="-99967.597222222234"/>
        <n v="-100338.09722222223"/>
        <n v="-100708.59722222223"/>
        <n v="-101079.09722222223"/>
        <n v="-101449.59722222223"/>
        <n v="-101820.09722222223"/>
        <n v="-102190.59722222223"/>
        <n v="-102561.09722222223"/>
        <n v="-102931.59722222223"/>
        <n v="-103302.09722222223"/>
        <n v="-103672.59722222223"/>
        <n v="-104043.09722222223"/>
        <n v="-104413.59722222223"/>
        <n v="-104784.09722222223"/>
        <n v="-105154.59722222223"/>
        <n v="-105525.09722222222"/>
        <n v="-105895.59722222222"/>
        <n v="-106266.09722222222"/>
        <n v="-106636.59722222222"/>
        <n v="-107007.09722222222"/>
        <n v="-107377.59722222222"/>
        <n v="-107748.09722222222"/>
        <n v="-108118.59722222222"/>
        <n v="-108489.09722222222"/>
        <n v="-108859.59722222222"/>
        <n v="-109230.09722222222"/>
        <n v="-109600.59722222222"/>
        <n v="-109971.09722222222"/>
        <n v="-110341.59722222222"/>
        <n v="-110712.09722222222"/>
        <n v="-111082.59722222222"/>
        <n v="-111453.09722222222"/>
        <n v="-111823.59722222222"/>
        <n v="-112194.09722222222"/>
        <n v="-112564.59722222222"/>
        <n v="-112935.09722222222"/>
        <n v="-113305.59722222222"/>
        <n v="-113676.09722222222"/>
        <n v="-114046.59722222222"/>
        <n v="-114417.09722222222"/>
        <n v="-114787.59722222222"/>
        <n v="-115158.09722222222"/>
        <n v="-115528.59722222222"/>
        <n v="-115899.09722222222"/>
        <n v="-116269.59722222222"/>
        <n v="-116640.09722222222"/>
        <n v="-117010.59722222222"/>
        <n v="-117381.09722222222"/>
        <n v="-117751.59722222222"/>
        <n v="-118122.09722222222"/>
        <n v="-118492.59722222222"/>
        <n v="-118863.09722222222"/>
        <n v="-119233.59722222222"/>
        <n v="-119604.09722222222"/>
        <n v="-119974.59722222222"/>
        <n v="-120345.09722222222"/>
        <n v="-120715.59722222222"/>
        <n v="-121086.09722222222"/>
        <n v="-121456.59722222222"/>
        <n v="-121827.09722222222"/>
        <n v="-122197.59722222222"/>
        <n v="-122568.09722222222"/>
        <n v="-122938.59722222222"/>
        <n v="-123309.09722222222"/>
        <n v="-123679.59722222222"/>
        <n v="-124050.09722222222"/>
        <n v="-124420.59722222222"/>
        <n v="-124791.09722222222"/>
        <n v="-125161.59722222222"/>
        <n v="-125532.09722222222"/>
        <n v="-125902.59722222222"/>
        <n v="-126273.09722222222"/>
        <n v="-126643.59722222222"/>
        <n v="-127014.09722222222"/>
        <n v="-127384.59722222222"/>
        <n v="-127755.09722222222"/>
        <n v="-128125.59722222222"/>
        <n v="-128496.09722222222"/>
        <n v="-128866.59722222222"/>
        <n v="-129237.09722222222"/>
        <n v="-129607.59722222222"/>
        <n v="-129978.09722222222"/>
        <n v="-130348.59722222222"/>
        <n v="-130719.09722222222"/>
        <n v="-131089.59722222222"/>
        <n v="-131460.09722222222"/>
        <n v="-131830.59722222222"/>
        <n v="-132201.09722222222"/>
        <n v="-132571.59722222222"/>
        <n v="-132942.09722222222"/>
        <n v="-133312.59722222222"/>
        <n v="-133683.09722222222"/>
        <n v="-134053.59722222222"/>
        <n v="-134424.09722222222"/>
        <n v="-134794.59722222222"/>
        <n v="-135165.09722222222"/>
        <n v="-135535.59722222222"/>
        <n v="-135906.09722222222"/>
        <n v="-136276.59722222222"/>
        <n v="-136647.09722222222"/>
        <n v="-137017.59722222222"/>
        <n v="-137388.09722222222"/>
        <n v="-137758.59722222222"/>
        <n v="-138129.09722222222"/>
        <n v="-138499.59722222222"/>
        <n v="-138870.09722222222"/>
        <n v="-139240.59722222222"/>
        <n v="-139611.09722222222"/>
        <n v="-139981.59722222222"/>
        <n v="-140352.09722222222"/>
        <n v="-140722.59722222222"/>
        <n v="-141093.09722222222"/>
        <n v="-141463.59722222222"/>
        <n v="-141834.09722222222"/>
        <n v="-142204.59722222222"/>
        <n v="-142575.09722222222"/>
        <n v="-142945.59722222222"/>
        <n v="-143316.09722222222"/>
        <n v="-143686.59722222222"/>
        <n v="-144057.09722222222"/>
        <n v="-144427.59722222222"/>
        <n v="-144798.09722222222"/>
        <n v="-145168.59722222222"/>
        <n v="-145539.09722222222"/>
        <n v="-145909.59722222222"/>
        <n v="-146280.09722222222"/>
        <n v="-146650.59722222222"/>
        <n v="-147021.09722222222"/>
        <n v="-147391.59722222222"/>
        <n v="-147762.09722222222"/>
        <n v="-148132.59722222222"/>
        <n v="-148503.09722222222"/>
        <n v="-148873.59722222222"/>
        <n v="-149244.09722222222"/>
        <n v="-149614.59722222222"/>
        <n v="-149985.09722222222"/>
        <n v="-150355.59722222222"/>
        <n v="-150726.09722222222"/>
        <n v="-151096.59722222222"/>
        <n v="-151467.09722222222"/>
        <n v="-151837.59722222222"/>
        <n v="-152208.09722222222"/>
        <n v="-152578.59722222222"/>
        <n v="-152949.09722222222"/>
        <n v="-153319.59722222222"/>
        <n v="-153690.09722222222"/>
        <n v="-154060.59722222222"/>
        <n v="-154431.09722222222"/>
        <n v="-154801.59722222222"/>
        <n v="-155172.09722222222"/>
        <n v="-155542.59722222222"/>
        <n v="-155913.09722222222"/>
        <n v="-156283.59722222222"/>
        <n v="-156654.09722222222"/>
        <n v="-157024.59722222222"/>
        <n v="-157395.09722222222"/>
        <n v="-157765.59722222222"/>
        <n v="-158136.09722222222"/>
        <n v="-158506.59722222222"/>
        <n v="-158877.09722222222"/>
        <n v="-159247.59722222222"/>
        <n v="-159618.09722222222"/>
        <n v="-159988.59722222222"/>
        <n v="-160359.09722222222"/>
        <n v="-160729.59722222222"/>
        <n v="-161100.09722222222"/>
        <n v="-161470.59722222222"/>
        <n v="-161841.09722222222"/>
        <n v="-162211.59722222222"/>
        <n v="-162582.09722222222"/>
        <n v="-162952.59722222222"/>
        <n v="-163323.09722222222"/>
        <n v="-163693.59722222222"/>
        <n v="-164064.09722222222"/>
        <n v="-164434.59722222222"/>
        <n v="-164805.09722222222"/>
        <n v="-165175.59722222222"/>
        <n v="-165546.09722222222"/>
        <n v="-165916.59722222222"/>
        <n v="-166287.09722222222"/>
        <n v="-166657.59722222222"/>
        <n v="-167028.09722222222"/>
        <n v="-167398.59722222222"/>
        <n v="-167769.09722222222"/>
        <n v="-168139.59722222222"/>
        <n v="-168510.09722222222"/>
        <n v="-168880.59722222222"/>
        <n v="-169251.09722222222"/>
        <n v="-169621.59722222222"/>
        <n v="-169992.09722222222"/>
        <n v="-170362.59722222222"/>
        <n v="-170733.09722222222"/>
        <n v="-171103.59722222222"/>
        <n v="-171474.09722222222"/>
        <n v="-171844.59722222222"/>
        <n v="-172215.09722222222"/>
        <n v="-172585.59722222222"/>
        <n v="-172956.09722222222"/>
        <n v="-173326.59722222222"/>
        <n v="-173697.09722222222"/>
        <n v="-174067.59722222222"/>
        <n v="-174438.09722222222"/>
        <n v="-174808.59722222222"/>
        <n v="-175179.09722222222"/>
        <n v="-175549.59722222222"/>
        <n v="-175920.09722222222"/>
        <n v="-176290.59722222222"/>
        <n v="-176661.09722222222"/>
        <n v="-177031.59722222222"/>
        <n v="-177402.09722222222"/>
        <n v="-177772.59722222222"/>
        <n v="-178143.09722222222"/>
        <n v="-178513.59722222222"/>
        <n v="-178884.09722222222"/>
        <n v="-179254.59722222222"/>
        <n v="-179625.09722222222"/>
        <n v="-179995.59722222222"/>
        <n v="-180366.09722222222"/>
        <n v="-180736.59722222222"/>
        <n v="-181107.09722222222"/>
        <n v="-181477.59722222222"/>
        <n v="-181848.09722222222"/>
        <n v="-182218.59722222222"/>
        <n v="-182589.09722222222"/>
        <n v="-182959.59722222222"/>
        <n v="-183330.09722222222"/>
        <n v="-183700.59722222222"/>
        <n v="-184071.09722222222"/>
        <n v="-184441.59722222222"/>
        <n v="-184812.09722222222"/>
        <n v="-185182.59722222222"/>
        <n v="-185553.09722222222"/>
        <n v="-185923.59722222222"/>
        <n v="-186294.09722222222"/>
        <n v="-186664.59722222222"/>
        <n v="-187035.09722222222"/>
        <n v="-187405.59722222222"/>
        <n v="-187776.09722222222"/>
        <n v="-188146.59722222222"/>
        <n v="-188517.09722222222"/>
        <n v="-188887.59722222222"/>
        <n v="-189258.09722222222"/>
        <n v="-189628.59722222222"/>
        <n v="-189999.09722222222"/>
        <n v="-190369.59722222222"/>
        <n v="-190740.09722222222"/>
        <n v="-191110.59722222222"/>
        <n v="-191481.09722222222"/>
        <n v="-191851.59722222222"/>
        <n v="-192222.09722222222"/>
        <n v="-192592.59722222222"/>
        <n v="-192963.09722222222"/>
        <n v="-193333.59722222222"/>
        <n v="-193704.09722222222"/>
        <n v="-194074.59722222222"/>
        <n v="-194445.09722222222"/>
        <n v="-194815.59722222222"/>
        <n v="-195186.09722222222"/>
        <n v="-195556.59722222222"/>
        <n v="-195927.09722222222"/>
        <n v="-196297.59722222222"/>
        <n v="-196668.09722222222"/>
        <n v="-197038.59722222222"/>
        <n v="-197409.09722222222"/>
        <n v="-197779.59722222222"/>
        <n v="-198150.09722222222"/>
        <n v="-198520.59722222222"/>
        <n v="-198891.09722222222"/>
        <n v="-199261.59722222222"/>
        <n v="-199632.09722222222"/>
        <n v="-200002.59722222222"/>
        <n v="-200373.09722222222"/>
        <n v="-200743.59722222222"/>
        <n v="-201114.09722222222"/>
        <n v="-201484.59722222222"/>
        <n v="-201855.09722222222"/>
        <n v="-202225.59722222222"/>
        <n v="-202596.09722222222"/>
        <n v="-202966.59722222222"/>
        <n v="-203337.09722222222"/>
        <n v="-203707.59722222222"/>
        <n v="-204078.09722222222"/>
        <n v="-204448.59722222222"/>
        <n v="-204819.09722222222"/>
        <n v="-205189.59722222222"/>
        <n v="-205560.09722222222"/>
        <n v="-205930.59722222222"/>
        <n v="-206301.09722222222"/>
        <n v="-206671.59722222222"/>
        <n v="-207042.09722222222"/>
        <n v="-207412.59722222222"/>
        <n v="-207783.09722222222"/>
        <n v="-208153.59722222222"/>
        <n v="-208524.09722222222"/>
        <n v="-208894.59722222222"/>
        <n v="-209265.09722222222"/>
        <n v="-209635.59722222222"/>
        <n v="-210006.09722222222"/>
        <n v="-210376.59722222222"/>
        <n v="-210747.09722222222"/>
        <n v="-211117.59722222222"/>
        <n v="-211488.09722222222"/>
        <n v="-211858.59722222222"/>
        <n v="-212229.09722222222"/>
        <n v="-212599.59722222222"/>
        <n v="-212970.09722222222"/>
        <n v="-213340.59722222222"/>
        <n v="-213711.09722222222"/>
        <n v="-214081.59722222222"/>
        <n v="-214452.09722222222"/>
        <n v="-214822.59722222222"/>
        <n v="-215193.09722222222"/>
        <n v="-215563.59722222222"/>
        <n v="-215934.09722222222"/>
        <n v="-216304.59722222222"/>
        <n v="-216675.09722222222"/>
        <n v="-217045.59722222222"/>
        <n v="-217416.09722222222"/>
        <n v="-217786.59722222222"/>
        <n v="-218157.09722222222"/>
        <n v="-218527.59722222222"/>
        <n v="-218898.09722222222"/>
        <n v="-219268.59722222222"/>
        <n v="-219639.09722222222"/>
        <n v="-220009.59722222222"/>
        <n v="-220380.09722222222"/>
        <n v="-220750.59722222222"/>
        <n v="-221121.09722222222"/>
        <n v="-221491.59722222222"/>
        <n v="-221862.09722222222"/>
        <n v="-222232.59722222222"/>
        <n v="-222603.09722222222"/>
        <n v="-222973.59722222222"/>
        <n v="-223344.09722222222"/>
        <n v="-223714.59722222222"/>
        <n v="-224085.09722222222"/>
        <n v="-224455.59722222222"/>
        <n v="-224826.09722222222"/>
        <n v="-225196.59722222222"/>
        <n v="-225567.09722222222"/>
        <n v="-225937.59722222222"/>
        <n v="-226308.09722222222"/>
        <n v="-226678.59722222222"/>
        <n v="-227049.09722222222"/>
        <n v="-227419.59722222222"/>
        <n v="-227790.09722222222"/>
        <n v="-228160.59722222222"/>
        <n v="-228531.09722222222"/>
        <n v="-228901.59722222222"/>
        <n v="-229272.09722222222"/>
        <n v="-229642.59722222222"/>
        <n v="-230013.09722222222"/>
        <n v="-230383.59722222222"/>
        <n v="-230754.09722222222"/>
        <n v="-231124.59722222222"/>
        <n v="-231495.09722222222"/>
        <n v="-231865.59722222222"/>
        <n v="-232236.09722222222"/>
        <n v="-232606.59722222222"/>
        <n v="-232977.09722222222"/>
        <n v="-233347.59722222222"/>
        <n v="-233718.09722222222"/>
        <n v="-234088.59722222222"/>
        <n v="-234459.09722222222"/>
        <n v="-234829.59722222222"/>
        <n v="-235200.09722222222"/>
        <n v="-235570.59722222222"/>
        <n v="-235941.09722222222"/>
        <n v="-236311.59722222222"/>
        <n v="-236682.09722222219"/>
        <n v="-237052.59722222219"/>
        <n v="-237423.09722222219"/>
        <n v="-237793.59722222219"/>
        <n v="-238164.09722222219"/>
        <n v="-238534.59722222219"/>
        <n v="-238905.09722222219"/>
        <n v="-239275.59722222219"/>
        <n v="-239646.09722222219"/>
        <n v="-240016.59722222219"/>
        <n v="-240387.09722222219"/>
        <n v="-240757.59722222219"/>
        <n v="-241128.09722222219"/>
        <n v="-241498.59722222219"/>
        <n v="-241869.09722222219"/>
        <n v="-242239.59722222219"/>
        <n v="-242610.09722222219"/>
        <n v="-242980.59722222219"/>
        <n v="-243351.09722222219"/>
        <n v="-243721.59722222219"/>
        <n v="-244092.09722222219"/>
        <n v="-244462.59722222219"/>
        <n v="-244833.09722222219"/>
        <n v="-245203.59722222219"/>
        <n v="-245574.09722222219"/>
        <n v="-245944.59722222219"/>
        <n v="-246315.09722222219"/>
        <n v="-246685.59722222219"/>
        <n v="-247056.09722222219"/>
        <n v="-247426.59722222219"/>
        <n v="-247797.09722222219"/>
        <n v="-248167.59722222219"/>
        <n v="-248538.09722222219"/>
        <n v="-248908.59722222219"/>
        <n v="-249279.09722222219"/>
        <n v="-249649.59722222219"/>
        <n v="-250020.09722222219"/>
        <n v="-250390.59722222219"/>
        <n v="-250761.09722222219"/>
        <n v="-251131.59722222219"/>
        <n v="-251502.09722222219"/>
        <n v="-251872.59722222219"/>
        <n v="-252243.09722222219"/>
        <n v="-252613.59722222219"/>
        <n v="-252984.09722222219"/>
        <n v="-253354.59722222219"/>
        <n v="-253725.09722222219"/>
        <n v="-254095.59722222219"/>
        <n v="-254466.09722222219"/>
        <n v="-254836.59722222219"/>
        <n v="-255207.09722222219"/>
        <n v="-255577.59722222219"/>
        <n v="-255948.09722222219"/>
        <n v="-256318.59722222219"/>
        <n v="-256689.09722222219"/>
        <n v="-257059.59722222219"/>
        <n v="-257430.09722222219"/>
        <n v="-257800.59722222219"/>
        <n v="-258171.09722222219"/>
        <n v="-258541.59722222219"/>
        <n v="-258912.09722222219"/>
        <n v="-259282.59722222219"/>
        <n v="-259653.09722222219"/>
        <n v="-260023.59722222219"/>
        <n v="-260394.09722222219"/>
        <n v="-260764.59722222219"/>
        <n v="-261135.09722222219"/>
        <n v="-261505.59722222219"/>
        <n v="-261876.09722222219"/>
        <n v="-262246.59722222219"/>
        <n v="-262617.09722222219"/>
        <n v="-262987.59722222219"/>
        <n v="-263358.09722222219"/>
        <n v="-263728.59722222219"/>
        <n v="-264099.09722222219"/>
        <n v="-264469.59722222219"/>
        <n v="-264840.09722222219"/>
        <n v="-265210.59722222219"/>
        <n v="-265581.09722222219"/>
        <n v="-265951.59722222219"/>
        <n v="-266322.09722222219"/>
        <n v="-266692.59722222219"/>
        <n v="-267063.09722222219"/>
        <n v="-267433.59722222219"/>
        <n v="-267804.09722222219"/>
        <n v="-268174.59722222219"/>
        <n v="-268545.09722222219"/>
        <n v="-268915.59722222219"/>
        <n v="-269286.09722222219"/>
        <n v="-269656.59722222219"/>
        <n v="-270027.09722222219"/>
        <n v="-270397.59722222219"/>
        <n v="-270768.09722222219"/>
        <n v="-271138.59722222219"/>
        <n v="-271509.09722222219"/>
        <n v="-271879.59722222219"/>
        <n v="-272250.09722222219"/>
        <n v="-272620.59722222219"/>
        <n v="-272991.09722222219"/>
        <n v="-273361.59722222219"/>
        <n v="-273732.09722222219"/>
        <n v="-274102.59722222219"/>
        <n v="-274473.09722222219"/>
        <n v="-274843.59722222219"/>
        <n v="-275214.09722222219"/>
        <n v="-275584.59722222219"/>
        <n v="-275955.09722222219"/>
        <n v="-276325.59722222219"/>
        <n v="-276696.09722222219"/>
        <n v="-277066.59722222219"/>
        <n v="-277437.09722222219"/>
        <n v="-277807.59722222219"/>
        <n v="-278178.09722222219"/>
        <n v="-278548.59722222219"/>
        <n v="-278919.09722222219"/>
        <n v="-279289.59722222219"/>
        <n v="-279660.09722222219"/>
        <n v="-280030.59722222219"/>
        <n v="-280401.09722222219"/>
        <n v="-280771.59722222219"/>
        <n v="-281142.09722222219"/>
        <n v="-281512.59722222219"/>
        <n v="-281883.09722222219"/>
        <n v="-282253.59722222219"/>
        <n v="-282624.09722222219"/>
        <n v="-282994.59722222219"/>
        <n v="-283365.09722222219"/>
        <n v="-283735.59722222219"/>
        <n v="-284106.09722222219"/>
        <n v="-284476.59722222219"/>
        <n v="-284847.09722222219"/>
        <n v="-285217.59722222219"/>
        <n v="-285588.09722222219"/>
        <n v="-285958.59722222219"/>
        <n v="-286329.09722222219"/>
        <n v="-286699.59722222219"/>
        <n v="-287070.09722222219"/>
        <n v="-287440.59722222219"/>
        <n v="-287811.09722222219"/>
        <n v="-288181.59722222219"/>
        <n v="-288552.09722222219"/>
        <n v="-288922.59722222219"/>
        <n v="-289293.09722222219"/>
        <n v="-289663.59722222219"/>
        <n v="-290034.09722222219"/>
        <n v="-290404.59722222219"/>
        <n v="-290775.09722222219"/>
        <n v="-291145.59722222219"/>
        <n v="-291516.09722222219"/>
        <n v="-291886.59722222219"/>
        <n v="-292257.09722222219"/>
        <n v="-292627.59722222219"/>
        <n v="-292998.09722222219"/>
        <n v="-293368.59722222219"/>
        <n v="-293739.09722222219"/>
        <n v="-294109.59722222219"/>
        <n v="-294480.09722222219"/>
        <n v="-294850.59722222219"/>
        <n v="-295221.09722222219"/>
        <n v="-295591.59722222219"/>
        <n v="-295962.09722222219"/>
        <n v="-296332.59722222219"/>
        <n v="-296703.09722222219"/>
        <n v="-297073.59722222219"/>
        <n v="-297444.09722222219"/>
        <n v="-297814.59722222219"/>
        <n v="-298185.09722222219"/>
        <n v="-298555.59722222219"/>
        <n v="-298926.09722222219"/>
        <n v="-299296.59722222219"/>
        <n v="-299667.09722222219"/>
        <n v="-300037.59722222219"/>
        <n v="-300408.09722222219"/>
        <n v="-300778.59722222219"/>
        <n v="-301149.09722222219"/>
        <n v="-301519.59722222219"/>
        <n v="-301890.09722222219"/>
        <n v="-302260.59722222219"/>
        <n v="-302631.09722222219"/>
        <n v="-303001.59722222219"/>
        <n v="-303372.09722222219"/>
        <n v="-303742.59722222219"/>
        <n v="-304113.09722222219"/>
        <n v="-304483.59722222219"/>
        <n v="-304854.09722222219"/>
        <n v="-305224.59722222219"/>
        <n v="-305595.09722222219"/>
        <n v="-305965.59722222219"/>
        <n v="-306336.09722222219"/>
        <n v="-306706.59722222219"/>
        <n v="-307077.09722222219"/>
        <n v="-307447.59722222219"/>
        <n v="-307818.09722222219"/>
        <n v="-308188.59722222219"/>
        <n v="-308559.09722222219"/>
        <n v="-308929.59722222219"/>
        <n v="-309300.09722222219"/>
        <n v="-309670.59722222219"/>
        <n v="-310041.09722222219"/>
        <n v="-310411.59722222219"/>
        <n v="-310782.09722222219"/>
        <n v="-311152.59722222219"/>
        <n v="-311523.09722222219"/>
        <n v="-311893.59722222219"/>
        <n v="-312264.09722222219"/>
        <n v="-312634.59722222219"/>
        <n v="-313005.09722222219"/>
        <n v="-313375.59722222219"/>
        <n v="-313746.09722222219"/>
        <n v="-314116.59722222219"/>
        <n v="-314487.09722222219"/>
        <n v="-314857.59722222219"/>
        <n v="-315228.09722222219"/>
        <n v="-315598.59722222219"/>
        <n v="-315969.09722222219"/>
        <n v="-316339.59722222219"/>
        <n v="-316710.09722222219"/>
        <n v="-317080.59722222219"/>
        <n v="-317451.09722222219"/>
        <n v="-317821.59722222219"/>
        <n v="-318192.09722222219"/>
        <n v="-318562.59722222219"/>
        <n v="-318933.09722222219"/>
        <n v="-319303.59722222219"/>
        <n v="-319674.09722222219"/>
        <n v="-320044.59722222219"/>
        <n v="-320415.09722222219"/>
        <n v="-320785.59722222219"/>
        <n v="-321156.09722222219"/>
        <n v="-321526.59722222219"/>
        <n v="-321897.09722222219"/>
        <n v="-322267.59722222219"/>
        <n v="-322638.09722222219"/>
        <n v="-323008.59722222219"/>
        <n v="-323379.09722222219"/>
        <n v="-323749.59722222219"/>
        <n v="-324120.09722222225"/>
        <n v="-324490.59722222225"/>
        <n v="-324861.09722222225"/>
        <n v="-325231.59722222225"/>
        <n v="-325602.09722222225"/>
        <n v="-325972.59722222225"/>
        <n v="-326343.09722222225"/>
        <n v="-326713.59722222225"/>
        <n v="-327084.09722222225"/>
        <n v="-327454.59722222225"/>
        <n v="-327825.09722222225"/>
        <m/>
      </sharedItems>
    </cacheField>
    <cacheField name="Date Ended Conversion " numFmtId="0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/>
      </sharedItems>
      <fieldGroup par="22"/>
    </cacheField>
    <cacheField name="Months (Date Ended Conversion )" numFmtId="0" databaseField="0">
      <fieldGroup base="19">
        <rangePr groupBy="months" startDate="2010-01-09T06:00:00" endDate="2020-02-10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"/>
        </groupItems>
      </fieldGroup>
    </cacheField>
    <cacheField name="Quarters (Date Ended Conversion )" numFmtId="0" databaseField="0">
      <fieldGroup base="19">
        <rangePr groupBy="quarters" startDate="2010-01-09T06:00:00" endDate="2020-02-10T06:00:00"/>
        <groupItems count="6">
          <s v="&lt;1/9/10"/>
          <s v="Qtr1"/>
          <s v="Qtr2"/>
          <s v="Qtr3"/>
          <s v="Qtr4"/>
          <s v="&gt;2/10/20"/>
        </groupItems>
      </fieldGroup>
    </cacheField>
    <cacheField name="Years (Date Ended Conversion )" numFmtId="0" databaseField="0">
      <fieldGroup base="19">
        <rangePr groupBy="years" startDate="2010-01-09T06:00:00" endDate="2020-02-10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m/>
    <x v="0"/>
    <s v="CAD"/>
    <x v="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x v="3"/>
    <x v="3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x v="4"/>
    <x v="4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x v="7"/>
    <x v="7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x v="8"/>
    <x v="8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x v="9"/>
    <x v="9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x v="11"/>
    <x v="11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x v="15"/>
    <x v="15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x v="18"/>
    <x v="18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x v="21"/>
    <x v="21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x v="22"/>
    <x v="22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x v="26"/>
    <x v="26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x v="31"/>
    <x v="31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x v="39"/>
    <x v="39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x v="41"/>
    <x v="41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x v="42"/>
    <x v="42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x v="46"/>
    <x v="46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x v="47"/>
    <x v="47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x v="48"/>
    <x v="48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x v="49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x v="52"/>
    <x v="52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x v="57"/>
    <x v="57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x v="58"/>
    <x v="58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x v="59"/>
    <x v="59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x v="61"/>
    <x v="61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x v="63"/>
    <x v="63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x v="64"/>
    <x v="64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x v="65"/>
    <x v="65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x v="66"/>
    <x v="66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x v="68"/>
    <x v="68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x v="69"/>
    <x v="69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x v="71"/>
    <x v="49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x v="73"/>
    <x v="72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x v="76"/>
    <x v="75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x v="81"/>
    <x v="8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x v="82"/>
    <x v="4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x v="85"/>
    <x v="83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x v="87"/>
    <x v="85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x v="89"/>
    <x v="87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x v="92"/>
    <x v="4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x v="93"/>
    <x v="9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x v="94"/>
    <x v="91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x v="96"/>
    <x v="36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x v="98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x v="96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x v="100"/>
    <x v="97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x v="106"/>
    <x v="103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x v="112"/>
    <x v="109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x v="115"/>
    <x v="112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x v="33"/>
    <x v="117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x v="120"/>
    <x v="95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x v="123"/>
    <x v="12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x v="125"/>
    <x v="122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x v="126"/>
    <x v="123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x v="129"/>
    <x v="125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x v="130"/>
    <x v="126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x v="131"/>
    <x v="127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x v="107"/>
    <x v="136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x v="141"/>
    <x v="138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x v="146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x v="144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x v="150"/>
    <x v="147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x v="152"/>
    <x v="149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x v="153"/>
    <x v="15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x v="155"/>
    <x v="152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x v="156"/>
    <x v="153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x v="159"/>
    <x v="156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x v="161"/>
    <x v="158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x v="164"/>
    <x v="161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x v="168"/>
    <x v="165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x v="181"/>
    <x v="178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x v="183"/>
    <x v="18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x v="186"/>
    <x v="183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x v="187"/>
    <x v="184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x v="189"/>
    <x v="186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x v="191"/>
    <x v="188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x v="192"/>
    <x v="189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x v="195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x v="196"/>
    <x v="195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x v="198"/>
    <x v="197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x v="199"/>
    <x v="198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x v="202"/>
    <x v="201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x v="214"/>
    <x v="213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x v="216"/>
    <x v="215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x v="218"/>
    <x v="217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x v="220"/>
    <x v="219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x v="225"/>
    <x v="224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x v="232"/>
    <x v="231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x v="243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x v="243"/>
    <x v="244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x v="247"/>
    <x v="248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x v="248"/>
    <x v="249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x v="136"/>
    <x v="253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x v="252"/>
    <x v="254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x v="253"/>
    <x v="255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x v="255"/>
    <x v="257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x v="256"/>
    <x v="258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x v="257"/>
    <x v="259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x v="258"/>
    <x v="26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x v="263"/>
    <x v="265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x v="266"/>
    <x v="153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x v="273"/>
    <x v="148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x v="275"/>
    <x v="276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x v="276"/>
    <x v="72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x v="277"/>
    <x v="277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x v="281"/>
    <x v="28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x v="282"/>
    <x v="281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x v="283"/>
    <x v="282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x v="285"/>
    <x v="284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x v="289"/>
    <x v="288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x v="293"/>
    <x v="291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x v="298"/>
    <x v="296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x v="300"/>
    <x v="298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x v="247"/>
    <x v="299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x v="244"/>
    <x v="3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x v="301"/>
    <x v="301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x v="302"/>
    <x v="302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x v="303"/>
    <x v="303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x v="305"/>
    <x v="305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x v="306"/>
    <x v="306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x v="311"/>
    <x v="311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x v="314"/>
    <x v="315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x v="316"/>
    <x v="317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x v="319"/>
    <x v="32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x v="32"/>
    <x v="321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x v="320"/>
    <x v="322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x v="321"/>
    <x v="323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x v="327"/>
    <x v="329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x v="332"/>
    <x v="333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x v="296"/>
    <x v="335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x v="336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x v="335"/>
    <x v="337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x v="336"/>
    <x v="338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x v="337"/>
    <x v="339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x v="345"/>
    <x v="346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x v="65"/>
    <x v="347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x v="346"/>
    <x v="348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x v="358"/>
    <x v="359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x v="12"/>
    <x v="361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x v="363"/>
    <x v="365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x v="367"/>
    <x v="369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x v="368"/>
    <x v="37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x v="369"/>
    <x v="371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x v="370"/>
    <x v="372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x v="373"/>
    <x v="376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x v="375"/>
    <x v="378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x v="377"/>
    <x v="38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x v="379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x v="383"/>
    <x v="386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x v="384"/>
    <x v="387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x v="388"/>
    <x v="391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x v="389"/>
    <x v="392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x v="395"/>
    <x v="398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x v="398"/>
    <x v="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x v="400"/>
    <x v="402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x v="116"/>
    <x v="403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x v="407"/>
    <x v="41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x v="408"/>
    <x v="312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x v="412"/>
    <x v="414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x v="413"/>
    <x v="354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x v="415"/>
    <x v="416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x v="419"/>
    <x v="42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x v="420"/>
    <x v="421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x v="425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x v="426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x v="8"/>
    <x v="438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x v="436"/>
    <x v="439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x v="438"/>
    <x v="442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x v="441"/>
    <x v="445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x v="442"/>
    <x v="368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x v="445"/>
    <x v="178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x v="446"/>
    <x v="449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x v="451"/>
    <x v="455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x v="455"/>
    <x v="459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x v="460"/>
    <x v="464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x v="463"/>
    <x v="467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x v="467"/>
    <x v="471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x v="38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x v="443"/>
    <x v="478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x v="192"/>
    <x v="482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x v="479"/>
    <x v="265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x v="481"/>
    <x v="412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x v="485"/>
    <x v="49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x v="492"/>
    <x v="497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x v="499"/>
    <x v="502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x v="508"/>
    <x v="51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x v="51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x v="513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x v="518"/>
    <x v="52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x v="519"/>
    <x v="219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x v="523"/>
    <x v="524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x v="528"/>
    <x v="528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x v="529"/>
    <x v="36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x v="515"/>
    <x v="531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x v="533"/>
    <x v="533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x v="534"/>
    <x v="535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x v="535"/>
    <x v="537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x v="536"/>
    <x v="538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x v="538"/>
    <x v="54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x v="540"/>
    <x v="542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x v="542"/>
    <x v="545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x v="544"/>
    <x v="547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x v="35"/>
    <x v="548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x v="551"/>
    <x v="554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x v="558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x v="559"/>
    <x v="564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x v="426"/>
    <x v="565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x v="562"/>
    <x v="568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x v="566"/>
    <x v="572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x v="567"/>
    <x v="573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x v="568"/>
    <x v="471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x v="572"/>
    <x v="577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x v="579"/>
    <x v="583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x v="581"/>
    <x v="585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x v="582"/>
    <x v="586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x v="586"/>
    <x v="591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x v="587"/>
    <x v="592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x v="592"/>
    <x v="596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x v="594"/>
    <x v="598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x v="597"/>
    <x v="601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x v="598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x v="604"/>
    <x v="608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x v="606"/>
    <x v="61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x v="607"/>
    <x v="612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x v="608"/>
    <x v="613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x v="609"/>
    <x v="614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x v="610"/>
    <x v="615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x v="541"/>
    <x v="616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x v="616"/>
    <x v="622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x v="618"/>
    <x v="624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x v="625"/>
    <x v="631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x v="626"/>
    <x v="632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x v="627"/>
    <x v="633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x v="633"/>
    <x v="637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x v="637"/>
    <x v="641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x v="639"/>
    <x v="445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x v="642"/>
    <x v="644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x v="643"/>
    <x v="647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x v="644"/>
    <x v="467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x v="159"/>
    <x v="652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x v="248"/>
    <x v="656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x v="571"/>
    <x v="657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x v="657"/>
    <x v="663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x v="658"/>
    <x v="664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x v="659"/>
    <x v="665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x v="4"/>
    <x v="667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x v="666"/>
    <x v="671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x v="43"/>
    <x v="672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x v="671"/>
    <x v="677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x v="673"/>
    <x v="679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x v="676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x v="678"/>
    <x v="685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x v="679"/>
    <x v="488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x v="688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x v="683"/>
    <x v="689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x v="684"/>
    <x v="69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x v="689"/>
    <x v="236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x v="690"/>
    <x v="695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x v="691"/>
    <x v="696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x v="692"/>
    <x v="697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x v="694"/>
    <x v="699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x v="701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x v="701"/>
    <x v="705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x v="702"/>
    <x v="706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x v="703"/>
    <x v="707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x v="704"/>
    <x v="708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x v="431"/>
    <x v="709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x v="708"/>
    <x v="7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x v="710"/>
    <x v="714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x v="630"/>
    <x v="717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x v="712"/>
    <x v="718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x v="713"/>
    <x v="115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x v="448"/>
    <x v="451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x v="717"/>
    <x v="642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x v="720"/>
    <x v="725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x v="721"/>
    <x v="726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x v="722"/>
    <x v="727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x v="56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x v="725"/>
    <x v="729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x v="660"/>
    <x v="241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x v="726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x v="731"/>
    <x v="733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x v="78"/>
    <x v="734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x v="732"/>
    <x v="735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x v="406"/>
    <x v="738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x v="735"/>
    <x v="739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x v="736"/>
    <x v="74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x v="192"/>
    <x v="741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x v="739"/>
    <x v="743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x v="202"/>
    <x v="503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x v="748"/>
    <x v="752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x v="643"/>
    <x v="754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x v="750"/>
    <x v="755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x v="766"/>
    <x v="214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x v="770"/>
    <x v="25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x v="773"/>
    <x v="774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x v="776"/>
    <x v="776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x v="535"/>
    <x v="782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x v="785"/>
    <x v="786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x v="786"/>
    <x v="787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x v="33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x v="791"/>
    <x v="792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x v="792"/>
    <x v="556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x v="795"/>
    <x v="793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x v="803"/>
    <x v="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x v="212"/>
    <x v="368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x v="805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x v="803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x v="807"/>
    <x v="482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x v="9"/>
    <x v="806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x v="809"/>
    <x v="808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x v="384"/>
    <x v="809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x v="816"/>
    <x v="816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x v="819"/>
    <x v="819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x v="609"/>
    <x v="32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x v="547"/>
    <x v="82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x v="821"/>
    <x v="822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x v="151"/>
    <x v="823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x v="823"/>
    <x v="497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x v="827"/>
    <x v="828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x v="830"/>
    <x v="94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x v="834"/>
    <x v="834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x v="835"/>
    <x v="835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x v="836"/>
    <x v="836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x v="219"/>
    <x v="837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x v="839"/>
    <x v="839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x v="840"/>
    <x v="216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x v="354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x v="844"/>
    <x v="721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x v="847"/>
    <x v="844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x v="852"/>
    <x v="849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x v="854"/>
    <x v="851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x v="67"/>
    <x v="852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x v="344"/>
    <x v="854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x v="857"/>
    <x v="856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x v="170"/>
    <x v="86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x v="862"/>
    <x v="65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x v="865"/>
    <x v="863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x v="866"/>
    <x v="864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x v="105"/>
    <x v="867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x v="253"/>
    <x v="296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x v="870"/>
    <x v="871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x v="875"/>
    <x v="874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x v="878"/>
    <x v="877"/>
    <b v="0"/>
    <b v="0"/>
    <s v="food/food trucks"/>
    <x v="0"/>
    <x v="0"/>
  </r>
  <r>
    <m/>
    <m/>
    <m/>
    <m/>
    <m/>
    <m/>
    <x v="4"/>
    <m/>
    <m/>
    <x v="7"/>
    <m/>
    <x v="879"/>
    <x v="878"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m/>
    <s v="CA"/>
    <s v="CAD"/>
    <n v="1448690400"/>
    <n v="1450159200"/>
    <b v="0"/>
    <b v="0"/>
    <s v="food/food trucks"/>
    <x v="0"/>
    <s v="food trucks"/>
    <x v="0"/>
    <x v="0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b v="0"/>
    <b v="1"/>
    <s v="music/rock"/>
    <x v="1"/>
    <s v="rock"/>
    <x v="1"/>
    <x v="1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b v="0"/>
    <b v="0"/>
    <s v="technology/web"/>
    <x v="2"/>
    <s v="web"/>
    <x v="2"/>
    <x v="2"/>
  </r>
  <r>
    <n v="3"/>
    <s v="Mcdonald, Gonzalez and Ross"/>
    <s v="Vision-oriented fresh-thinking conglomeration"/>
    <n v="4200"/>
    <n v="2477"/>
    <n v="59"/>
    <x v="0"/>
    <n v="24"/>
    <n v="103.21"/>
    <s v="US"/>
    <s v="USD"/>
    <n v="1349905200"/>
    <n v="1568955600"/>
    <b v="0"/>
    <b v="0"/>
    <s v="music/rock"/>
    <x v="1"/>
    <s v="rock"/>
    <x v="3"/>
    <x v="3"/>
  </r>
  <r>
    <n v="4"/>
    <s v="Larson-Little"/>
    <s v="Proactive foreground core"/>
    <n v="7600"/>
    <n v="5265"/>
    <n v="69"/>
    <x v="0"/>
    <n v="53"/>
    <n v="99.34"/>
    <s v="US"/>
    <s v="USD"/>
    <n v="1317894000"/>
    <n v="1548309600"/>
    <b v="0"/>
    <b v="0"/>
    <s v="theater/plays"/>
    <x v="3"/>
    <s v="plays"/>
    <x v="4"/>
    <x v="4"/>
  </r>
  <r>
    <n v="5"/>
    <s v="Harris Group"/>
    <s v="Open-source optimizing database"/>
    <n v="7600"/>
    <n v="13195"/>
    <n v="174"/>
    <x v="1"/>
    <n v="174"/>
    <n v="75.83"/>
    <s v="DK"/>
    <s v="DKK"/>
    <n v="1285882800"/>
    <n v="1347080400"/>
    <b v="0"/>
    <b v="0"/>
    <s v="theater/plays"/>
    <x v="3"/>
    <s v="plays"/>
    <x v="5"/>
    <x v="5"/>
  </r>
  <r>
    <n v="6"/>
    <s v="Ortiz, Coleman and Mitchell"/>
    <s v="Operative upward-trending algorithm"/>
    <n v="5200"/>
    <n v="1090"/>
    <n v="21"/>
    <x v="0"/>
    <n v="18"/>
    <n v="60.56"/>
    <s v="GB"/>
    <s v="GBP"/>
    <n v="1253871600"/>
    <n v="1505365200"/>
    <b v="0"/>
    <b v="0"/>
    <s v="film &amp; video/documentary"/>
    <x v="4"/>
    <s v="documentary"/>
    <x v="6"/>
    <x v="6"/>
  </r>
  <r>
    <n v="7"/>
    <s v="Carter-Guzman"/>
    <s v="Centralized cohesive challenge"/>
    <n v="4500"/>
    <n v="14741"/>
    <n v="328"/>
    <x v="1"/>
    <n v="227"/>
    <n v="64.94"/>
    <s v="DK"/>
    <s v="DKK"/>
    <n v="1221860400"/>
    <n v="1439614800"/>
    <b v="0"/>
    <b v="0"/>
    <s v="theater/plays"/>
    <x v="3"/>
    <s v="plays"/>
    <x v="7"/>
    <x v="7"/>
  </r>
  <r>
    <n v="8"/>
    <s v="Nunez-Richards"/>
    <s v="Exclusive attitude-oriented intranet"/>
    <n v="110100"/>
    <n v="21946"/>
    <n v="20"/>
    <x v="2"/>
    <n v="708"/>
    <n v="31"/>
    <s v="DK"/>
    <s v="DKK"/>
    <n v="1189849200"/>
    <n v="1281502800"/>
    <b v="0"/>
    <b v="0"/>
    <s v="theater/plays"/>
    <x v="3"/>
    <s v="plays"/>
    <x v="8"/>
    <x v="8"/>
  </r>
  <r>
    <n v="9"/>
    <s v="Rangel, Holt and Jones"/>
    <s v="Open-source fresh-thinking model"/>
    <n v="6200"/>
    <n v="3208"/>
    <n v="52"/>
    <x v="0"/>
    <n v="44"/>
    <n v="72.91"/>
    <s v="US"/>
    <s v="USD"/>
    <n v="1157838000"/>
    <n v="1383804000"/>
    <b v="0"/>
    <b v="0"/>
    <s v="music/electric music"/>
    <x v="1"/>
    <s v="electric music"/>
    <x v="9"/>
    <x v="9"/>
  </r>
  <r>
    <n v="10"/>
    <s v="Green Ltd"/>
    <s v="Monitored empowering installation"/>
    <n v="5200"/>
    <n v="13838"/>
    <n v="266"/>
    <x v="1"/>
    <n v="220"/>
    <n v="62.9"/>
    <s v="US"/>
    <s v="USD"/>
    <n v="1125826800"/>
    <n v="1285909200"/>
    <b v="0"/>
    <b v="0"/>
    <s v="film &amp; video/drama"/>
    <x v="4"/>
    <s v="drama"/>
    <x v="10"/>
    <x v="10"/>
  </r>
  <r>
    <n v="11"/>
    <s v="Perez, Johnson and Gardner"/>
    <s v="Grass-roots zero administration system engine"/>
    <n v="6300"/>
    <n v="3030"/>
    <n v="48"/>
    <x v="0"/>
    <n v="27"/>
    <n v="112.22"/>
    <s v="US"/>
    <s v="USD"/>
    <n v="1093815600"/>
    <n v="1285563600"/>
    <b v="0"/>
    <b v="1"/>
    <s v="theater/plays"/>
    <x v="3"/>
    <s v="plays"/>
    <x v="11"/>
    <x v="11"/>
  </r>
  <r>
    <n v="12"/>
    <s v="Kim Ltd"/>
    <s v="Assimilated hybrid intranet"/>
    <n v="6300"/>
    <n v="5629"/>
    <n v="89"/>
    <x v="0"/>
    <n v="55"/>
    <n v="102.35"/>
    <s v="US"/>
    <s v="USD"/>
    <n v="1061804400"/>
    <n v="1572411600"/>
    <b v="0"/>
    <b v="0"/>
    <s v="film &amp; video/drama"/>
    <x v="4"/>
    <s v="drama"/>
    <x v="12"/>
    <x v="12"/>
  </r>
  <r>
    <n v="13"/>
    <s v="Walker, Taylor and Coleman"/>
    <s v="Multi-tiered directional open architecture"/>
    <n v="4200"/>
    <n v="10295"/>
    <n v="245"/>
    <x v="1"/>
    <n v="98"/>
    <n v="105.05"/>
    <s v="US"/>
    <s v="USD"/>
    <n v="1029793200"/>
    <n v="1466658000"/>
    <b v="0"/>
    <b v="0"/>
    <s v="music/indie rock"/>
    <x v="1"/>
    <s v="indie rock"/>
    <x v="13"/>
    <x v="13"/>
  </r>
  <r>
    <n v="14"/>
    <s v="Rodriguez, Rose and Stewart"/>
    <s v="Cloned directional synergy"/>
    <n v="28200"/>
    <n v="18829"/>
    <n v="67"/>
    <x v="0"/>
    <n v="200"/>
    <n v="94.15"/>
    <s v="US"/>
    <s v="USD"/>
    <n v="997782000"/>
    <n v="1333342800"/>
    <b v="0"/>
    <b v="0"/>
    <s v="music/indie rock"/>
    <x v="1"/>
    <s v="indie rock"/>
    <x v="14"/>
    <x v="14"/>
  </r>
  <r>
    <n v="15"/>
    <s v="Wright, Hunt and Rowe"/>
    <s v="Extended eco-centric pricing structure"/>
    <n v="81200"/>
    <n v="38414"/>
    <n v="47"/>
    <x v="0"/>
    <n v="452"/>
    <n v="84.99"/>
    <s v="US"/>
    <s v="USD"/>
    <n v="965770800"/>
    <n v="1576303200"/>
    <b v="0"/>
    <b v="0"/>
    <s v="technology/wearables"/>
    <x v="2"/>
    <s v="wearables"/>
    <x v="15"/>
    <x v="15"/>
  </r>
  <r>
    <n v="16"/>
    <s v="Hines Inc"/>
    <s v="Cross-platform systemic adapter"/>
    <n v="1700"/>
    <n v="11041"/>
    <n v="649"/>
    <x v="1"/>
    <n v="100"/>
    <n v="110.41"/>
    <s v="US"/>
    <s v="USD"/>
    <n v="933759600"/>
    <n v="1392271200"/>
    <b v="0"/>
    <b v="0"/>
    <s v="publishing/nonfiction"/>
    <x v="5"/>
    <s v="nonfiction"/>
    <x v="16"/>
    <x v="16"/>
  </r>
  <r>
    <n v="17"/>
    <s v="Cochran-Nguyen"/>
    <s v="Seamless 4thgeneration methodology"/>
    <n v="84600"/>
    <n v="134845"/>
    <n v="159"/>
    <x v="1"/>
    <n v="1249"/>
    <n v="107.96"/>
    <s v="US"/>
    <s v="USD"/>
    <n v="901748400"/>
    <n v="1294898400"/>
    <b v="0"/>
    <b v="0"/>
    <s v="film &amp; video/animation"/>
    <x v="4"/>
    <s v="animation"/>
    <x v="17"/>
    <x v="17"/>
  </r>
  <r>
    <n v="18"/>
    <s v="Johnson-Gould"/>
    <s v="Exclusive needs-based adapter"/>
    <n v="9100"/>
    <n v="6089"/>
    <n v="67"/>
    <x v="3"/>
    <n v="135"/>
    <n v="45.1"/>
    <s v="US"/>
    <s v="USD"/>
    <n v="869737200"/>
    <n v="1537074000"/>
    <b v="0"/>
    <b v="0"/>
    <s v="theater/plays"/>
    <x v="3"/>
    <s v="plays"/>
    <x v="18"/>
    <x v="18"/>
  </r>
  <r>
    <n v="19"/>
    <s v="Perez-Hess"/>
    <s v="Down-sized cohesive archive"/>
    <n v="62500"/>
    <n v="30331"/>
    <n v="49"/>
    <x v="0"/>
    <n v="674"/>
    <n v="45"/>
    <s v="US"/>
    <s v="USD"/>
    <n v="837726000"/>
    <n v="1553490000"/>
    <b v="0"/>
    <b v="1"/>
    <s v="theater/plays"/>
    <x v="3"/>
    <s v="plays"/>
    <x v="19"/>
    <x v="19"/>
  </r>
  <r>
    <n v="20"/>
    <s v="Reeves, Thompson and Richardson"/>
    <s v="Proactive composite alliance"/>
    <n v="131800"/>
    <n v="147936"/>
    <n v="112"/>
    <x v="1"/>
    <n v="1396"/>
    <n v="105.97"/>
    <s v="US"/>
    <s v="USD"/>
    <n v="805714800"/>
    <n v="1406523600"/>
    <b v="0"/>
    <b v="0"/>
    <s v="film &amp; video/drama"/>
    <x v="4"/>
    <s v="drama"/>
    <x v="20"/>
    <x v="20"/>
  </r>
  <r>
    <n v="21"/>
    <s v="Simmons-Reynolds"/>
    <s v="Re-engineered intangible definition"/>
    <n v="94000"/>
    <n v="38533"/>
    <n v="41"/>
    <x v="0"/>
    <n v="558"/>
    <n v="69.06"/>
    <s v="US"/>
    <s v="USD"/>
    <n v="773703600"/>
    <n v="1316322000"/>
    <b v="0"/>
    <b v="0"/>
    <s v="theater/plays"/>
    <x v="3"/>
    <s v="plays"/>
    <x v="21"/>
    <x v="21"/>
  </r>
  <r>
    <n v="22"/>
    <s v="Collier Inc"/>
    <s v="Enhanced dynamic definition"/>
    <n v="59100"/>
    <n v="75690"/>
    <n v="128"/>
    <x v="1"/>
    <n v="890"/>
    <n v="85.04"/>
    <s v="US"/>
    <s v="USD"/>
    <n v="741692400"/>
    <n v="1524027600"/>
    <b v="0"/>
    <b v="0"/>
    <s v="theater/plays"/>
    <x v="3"/>
    <s v="plays"/>
    <x v="22"/>
    <x v="22"/>
  </r>
  <r>
    <n v="23"/>
    <s v="Gray-Jenkins"/>
    <s v="Devolved next generation adapter"/>
    <n v="4500"/>
    <n v="14942"/>
    <n v="332"/>
    <x v="1"/>
    <n v="142"/>
    <n v="105.23"/>
    <s v="GB"/>
    <s v="GBP"/>
    <n v="709681200"/>
    <n v="1554699600"/>
    <b v="0"/>
    <b v="0"/>
    <s v="film &amp; video/documentary"/>
    <x v="4"/>
    <s v="documentary"/>
    <x v="23"/>
    <x v="23"/>
  </r>
  <r>
    <n v="24"/>
    <s v="Scott, Wilson and Martin"/>
    <s v="Cross-platform intermediate frame"/>
    <n v="92400"/>
    <n v="104257"/>
    <n v="113"/>
    <x v="1"/>
    <n v="2673"/>
    <n v="39"/>
    <s v="US"/>
    <s v="USD"/>
    <n v="677670000"/>
    <n v="1403499600"/>
    <b v="0"/>
    <b v="0"/>
    <s v="technology/wearables"/>
    <x v="2"/>
    <s v="wearables"/>
    <x v="24"/>
    <x v="24"/>
  </r>
  <r>
    <n v="25"/>
    <s v="Caldwell, Velazquez and Wilson"/>
    <s v="Monitored impactful analyzer"/>
    <n v="5500"/>
    <n v="11904"/>
    <n v="216"/>
    <x v="1"/>
    <n v="163"/>
    <n v="73.03"/>
    <s v="US"/>
    <s v="USD"/>
    <n v="645658800"/>
    <n v="1307422800"/>
    <b v="0"/>
    <b v="1"/>
    <s v="games/video games"/>
    <x v="6"/>
    <s v="video games"/>
    <x v="25"/>
    <x v="25"/>
  </r>
  <r>
    <n v="26"/>
    <s v="Spencer-Bates"/>
    <s v="Optional responsive customer loyalty"/>
    <n v="107500"/>
    <n v="51814"/>
    <n v="48"/>
    <x v="3"/>
    <n v="1480"/>
    <n v="35.01"/>
    <s v="US"/>
    <s v="USD"/>
    <n v="613647600"/>
    <n v="1535346000"/>
    <b v="0"/>
    <b v="0"/>
    <s v="theater/plays"/>
    <x v="3"/>
    <s v="plays"/>
    <x v="26"/>
    <x v="26"/>
  </r>
  <r>
    <n v="27"/>
    <s v="Best, Carr and Williams"/>
    <s v="Diverse transitional migration"/>
    <n v="2000"/>
    <n v="1599"/>
    <n v="80"/>
    <x v="0"/>
    <n v="15"/>
    <n v="106.6"/>
    <s v="US"/>
    <s v="USD"/>
    <n v="581636400"/>
    <n v="1444539600"/>
    <b v="0"/>
    <b v="0"/>
    <s v="music/rock"/>
    <x v="1"/>
    <s v="rock"/>
    <x v="27"/>
    <x v="27"/>
  </r>
  <r>
    <n v="28"/>
    <s v="Campbell, Brown and Powell"/>
    <s v="Synchronized global task-force"/>
    <n v="130800"/>
    <n v="137635"/>
    <n v="105"/>
    <x v="1"/>
    <n v="2220"/>
    <n v="62"/>
    <s v="US"/>
    <s v="USD"/>
    <n v="549625200"/>
    <n v="1267682400"/>
    <b v="0"/>
    <b v="1"/>
    <s v="theater/plays"/>
    <x v="3"/>
    <s v="plays"/>
    <x v="28"/>
    <x v="28"/>
  </r>
  <r>
    <n v="29"/>
    <s v="Johnson, Parker and Haynes"/>
    <s v="Focused 6thgeneration forecast"/>
    <n v="45900"/>
    <n v="150965"/>
    <n v="329"/>
    <x v="1"/>
    <n v="1606"/>
    <n v="94"/>
    <s v="CH"/>
    <s v="CHF"/>
    <n v="517614000"/>
    <n v="1535518800"/>
    <b v="0"/>
    <b v="0"/>
    <s v="film &amp; video/shorts"/>
    <x v="4"/>
    <s v="shorts"/>
    <x v="29"/>
    <x v="29"/>
  </r>
  <r>
    <n v="30"/>
    <s v="Clark-Cooke"/>
    <s v="Down-sized analyzing challenge"/>
    <n v="9000"/>
    <n v="14455"/>
    <n v="161"/>
    <x v="1"/>
    <n v="129"/>
    <n v="112.05"/>
    <s v="US"/>
    <s v="USD"/>
    <n v="485602800"/>
    <n v="1559106000"/>
    <b v="0"/>
    <b v="0"/>
    <s v="film &amp; video/animation"/>
    <x v="4"/>
    <s v="animation"/>
    <x v="30"/>
    <x v="30"/>
  </r>
  <r>
    <n v="31"/>
    <s v="Schroeder Ltd"/>
    <s v="Progressive needs-based focus group"/>
    <n v="3500"/>
    <n v="10850"/>
    <n v="310"/>
    <x v="1"/>
    <n v="226"/>
    <n v="48.01"/>
    <s v="GB"/>
    <s v="GBP"/>
    <n v="453591600"/>
    <n v="1454392800"/>
    <b v="0"/>
    <b v="0"/>
    <s v="games/video games"/>
    <x v="6"/>
    <s v="video games"/>
    <x v="31"/>
    <x v="31"/>
  </r>
  <r>
    <n v="32"/>
    <s v="Jackson PLC"/>
    <s v="Ergonomic 6thgeneration success"/>
    <n v="101000"/>
    <n v="87676"/>
    <n v="87"/>
    <x v="0"/>
    <n v="2307"/>
    <n v="38"/>
    <s v="IT"/>
    <s v="EUR"/>
    <n v="421580400"/>
    <n v="1517896800"/>
    <b v="0"/>
    <b v="0"/>
    <s v="film &amp; video/documentary"/>
    <x v="4"/>
    <s v="documentary"/>
    <x v="32"/>
    <x v="32"/>
  </r>
  <r>
    <n v="33"/>
    <s v="Blair, Collins and Carter"/>
    <s v="Exclusive interactive approach"/>
    <n v="50200"/>
    <n v="189666"/>
    <n v="378"/>
    <x v="1"/>
    <n v="5419"/>
    <n v="35"/>
    <s v="US"/>
    <s v="USD"/>
    <n v="389569200"/>
    <n v="1415685600"/>
    <b v="0"/>
    <b v="0"/>
    <s v="theater/plays"/>
    <x v="3"/>
    <s v="plays"/>
    <x v="33"/>
    <x v="33"/>
  </r>
  <r>
    <n v="34"/>
    <s v="Maldonado and Sons"/>
    <s v="Reverse-engineered asynchronous archive"/>
    <n v="9300"/>
    <n v="14025"/>
    <n v="151"/>
    <x v="1"/>
    <n v="165"/>
    <n v="85"/>
    <s v="US"/>
    <s v="USD"/>
    <n v="357558000"/>
    <n v="1490677200"/>
    <b v="0"/>
    <b v="0"/>
    <s v="film &amp; video/documentary"/>
    <x v="4"/>
    <s v="documentary"/>
    <x v="34"/>
    <x v="34"/>
  </r>
  <r>
    <n v="35"/>
    <s v="Mitchell and Sons"/>
    <s v="Synergized intangible challenge"/>
    <n v="125500"/>
    <n v="188628"/>
    <n v="150"/>
    <x v="1"/>
    <n v="1965"/>
    <n v="95.99"/>
    <s v="DK"/>
    <s v="DKK"/>
    <n v="325546800"/>
    <n v="1551506400"/>
    <b v="0"/>
    <b v="1"/>
    <s v="film &amp; video/drama"/>
    <x v="4"/>
    <s v="drama"/>
    <x v="35"/>
    <x v="35"/>
  </r>
  <r>
    <n v="36"/>
    <s v="Jackson-Lewis"/>
    <s v="Monitored multi-state encryption"/>
    <n v="700"/>
    <n v="1101"/>
    <n v="157"/>
    <x v="1"/>
    <n v="16"/>
    <n v="68.81"/>
    <s v="US"/>
    <s v="USD"/>
    <n v="293535600"/>
    <n v="1300856400"/>
    <b v="0"/>
    <b v="0"/>
    <s v="theater/plays"/>
    <x v="3"/>
    <s v="plays"/>
    <x v="36"/>
    <x v="36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261524400"/>
    <n v="1573192800"/>
    <b v="0"/>
    <b v="1"/>
    <s v="publishing/fiction"/>
    <x v="5"/>
    <s v="fiction"/>
    <x v="37"/>
    <x v="37"/>
  </r>
  <r>
    <n v="38"/>
    <s v="Maldonado-Gonzalez"/>
    <s v="Digitized client-driven database"/>
    <n v="3100"/>
    <n v="10085"/>
    <n v="325"/>
    <x v="1"/>
    <n v="134"/>
    <n v="75.260000000000005"/>
    <s v="US"/>
    <s v="USD"/>
    <n v="229513200"/>
    <n v="1287810000"/>
    <b v="0"/>
    <b v="0"/>
    <s v="photography/photography books"/>
    <x v="7"/>
    <s v="photography books"/>
    <x v="38"/>
    <x v="38"/>
  </r>
  <r>
    <n v="39"/>
    <s v="Kim-Rice"/>
    <s v="Organized bi-directional function"/>
    <n v="9900"/>
    <n v="5027"/>
    <n v="51"/>
    <x v="0"/>
    <n v="88"/>
    <n v="57.13"/>
    <s v="DK"/>
    <s v="DKK"/>
    <n v="197502000"/>
    <n v="1362978000"/>
    <b v="0"/>
    <b v="0"/>
    <s v="theater/plays"/>
    <x v="3"/>
    <s v="plays"/>
    <x v="39"/>
    <x v="39"/>
  </r>
  <r>
    <n v="40"/>
    <s v="Garcia, Garcia and Lopez"/>
    <s v="Reduced stable middleware"/>
    <n v="8800"/>
    <n v="14878"/>
    <n v="169"/>
    <x v="1"/>
    <n v="198"/>
    <n v="75.14"/>
    <s v="US"/>
    <s v="USD"/>
    <n v="165490800"/>
    <n v="1277355600"/>
    <b v="0"/>
    <b v="1"/>
    <s v="technology/wearables"/>
    <x v="2"/>
    <s v="wearables"/>
    <x v="40"/>
    <x v="40"/>
  </r>
  <r>
    <n v="41"/>
    <s v="Watts Group"/>
    <s v="Universal 5thgeneration neural-net"/>
    <n v="5600"/>
    <n v="11924"/>
    <n v="213"/>
    <x v="1"/>
    <n v="111"/>
    <n v="107.42"/>
    <s v="IT"/>
    <s v="EUR"/>
    <n v="133479600"/>
    <n v="1348981200"/>
    <b v="0"/>
    <b v="1"/>
    <s v="music/rock"/>
    <x v="1"/>
    <s v="rock"/>
    <x v="41"/>
    <x v="41"/>
  </r>
  <r>
    <n v="42"/>
    <s v="Werner-Bryant"/>
    <s v="Virtual uniform frame"/>
    <n v="1800"/>
    <n v="7991"/>
    <n v="444"/>
    <x v="1"/>
    <n v="222"/>
    <n v="36"/>
    <s v="US"/>
    <s v="USD"/>
    <n v="101468400"/>
    <n v="1310533200"/>
    <b v="0"/>
    <b v="0"/>
    <s v="food/food trucks"/>
    <x v="0"/>
    <s v="food trucks"/>
    <x v="42"/>
    <x v="42"/>
  </r>
  <r>
    <n v="43"/>
    <s v="Schmitt-Mendoza"/>
    <s v="Profound explicit paradigm"/>
    <n v="90200"/>
    <n v="167717"/>
    <n v="186"/>
    <x v="1"/>
    <n v="6212"/>
    <n v="27"/>
    <s v="US"/>
    <s v="USD"/>
    <n v="69457200"/>
    <n v="1407560400"/>
    <b v="0"/>
    <b v="0"/>
    <s v="publishing/radio &amp; podcasts"/>
    <x v="5"/>
    <s v="radio &amp; podcasts"/>
    <x v="43"/>
    <x v="43"/>
  </r>
  <r>
    <n v="44"/>
    <s v="Reid-Mccullough"/>
    <s v="Visionary real-time groupware"/>
    <n v="1600"/>
    <n v="10541"/>
    <n v="659"/>
    <x v="1"/>
    <n v="98"/>
    <n v="107.56"/>
    <s v="DK"/>
    <s v="DKK"/>
    <n v="37446000"/>
    <n v="1552885200"/>
    <b v="0"/>
    <b v="0"/>
    <s v="publishing/fiction"/>
    <x v="5"/>
    <s v="fiction"/>
    <x v="44"/>
    <x v="44"/>
  </r>
  <r>
    <n v="45"/>
    <s v="Woods-Clark"/>
    <s v="Networked tertiary Graphical User Interface"/>
    <n v="9500"/>
    <n v="4530"/>
    <n v="48"/>
    <x v="0"/>
    <n v="48"/>
    <n v="94.38"/>
    <s v="US"/>
    <s v="USD"/>
    <n v="5434800"/>
    <n v="1479362400"/>
    <b v="0"/>
    <b v="1"/>
    <s v="theater/plays"/>
    <x v="3"/>
    <s v="plays"/>
    <x v="45"/>
    <x v="45"/>
  </r>
  <r>
    <n v="46"/>
    <s v="Vaughn, Hunt and Caldwell"/>
    <s v="Virtual grid-enabled task-force"/>
    <n v="3700"/>
    <n v="4247"/>
    <n v="115"/>
    <x v="1"/>
    <n v="92"/>
    <n v="46.16"/>
    <s v="US"/>
    <s v="USD"/>
    <n v="-26576400"/>
    <n v="1280552400"/>
    <b v="0"/>
    <b v="0"/>
    <s v="music/rock"/>
    <x v="1"/>
    <s v="rock"/>
    <x v="46"/>
    <x v="46"/>
  </r>
  <r>
    <n v="47"/>
    <s v="Bennett and Sons"/>
    <s v="Function-based multi-state software"/>
    <n v="1500"/>
    <n v="7129"/>
    <n v="475"/>
    <x v="1"/>
    <n v="149"/>
    <n v="47.85"/>
    <s v="US"/>
    <s v="USD"/>
    <n v="-58587600"/>
    <n v="1398661200"/>
    <b v="0"/>
    <b v="0"/>
    <s v="theater/plays"/>
    <x v="3"/>
    <s v="plays"/>
    <x v="47"/>
    <x v="47"/>
  </r>
  <r>
    <n v="48"/>
    <s v="Lamb Inc"/>
    <s v="Optimized leadingedge concept"/>
    <n v="33300"/>
    <n v="128862"/>
    <n v="387"/>
    <x v="1"/>
    <n v="2431"/>
    <n v="53.01"/>
    <s v="US"/>
    <s v="USD"/>
    <n v="-90598800"/>
    <n v="1436245200"/>
    <b v="0"/>
    <b v="0"/>
    <s v="theater/plays"/>
    <x v="3"/>
    <s v="plays"/>
    <x v="48"/>
    <x v="48"/>
  </r>
  <r>
    <n v="49"/>
    <s v="Casey-Kelly"/>
    <s v="Sharable holistic interface"/>
    <n v="7200"/>
    <n v="13653"/>
    <n v="190"/>
    <x v="1"/>
    <n v="303"/>
    <n v="45.06"/>
    <s v="US"/>
    <s v="USD"/>
    <n v="-122610000"/>
    <n v="1575439200"/>
    <b v="0"/>
    <b v="0"/>
    <s v="music/rock"/>
    <x v="1"/>
    <s v="rock"/>
    <x v="49"/>
    <x v="49"/>
  </r>
  <r>
    <n v="50"/>
    <s v="Jones, Taylor and Moore"/>
    <s v="Down-sized system-worthy secured line"/>
    <n v="100"/>
    <n v="2"/>
    <n v="2"/>
    <x v="0"/>
    <n v="1"/>
    <n v="2"/>
    <s v="IT"/>
    <s v="EUR"/>
    <n v="-154621200"/>
    <n v="1377752400"/>
    <b v="0"/>
    <b v="0"/>
    <s v="music/metal"/>
    <x v="1"/>
    <s v="metal"/>
    <x v="50"/>
    <x v="50"/>
  </r>
  <r>
    <n v="51"/>
    <s v="Bradshaw, Gill and Donovan"/>
    <s v="Inverse secondary infrastructure"/>
    <n v="158100"/>
    <n v="145243"/>
    <n v="92"/>
    <x v="0"/>
    <n v="1467"/>
    <n v="99.01"/>
    <s v="GB"/>
    <s v="GBP"/>
    <n v="-186632400"/>
    <n v="1334206800"/>
    <b v="0"/>
    <b v="1"/>
    <s v="technology/wearables"/>
    <x v="2"/>
    <s v="wearables"/>
    <x v="51"/>
    <x v="51"/>
  </r>
  <r>
    <n v="52"/>
    <s v="Hernandez, Rodriguez and Clark"/>
    <s v="Organic foreground leverage"/>
    <n v="7200"/>
    <n v="2459"/>
    <n v="34"/>
    <x v="0"/>
    <n v="75"/>
    <n v="32.79"/>
    <s v="US"/>
    <s v="USD"/>
    <n v="-218643600"/>
    <n v="1284872400"/>
    <b v="0"/>
    <b v="0"/>
    <s v="theater/plays"/>
    <x v="3"/>
    <s v="plays"/>
    <x v="52"/>
    <x v="52"/>
  </r>
  <r>
    <n v="53"/>
    <s v="Smith-Jones"/>
    <s v="Reverse-engineered static concept"/>
    <n v="8800"/>
    <n v="12356"/>
    <n v="140"/>
    <x v="1"/>
    <n v="209"/>
    <n v="59.12"/>
    <s v="US"/>
    <s v="USD"/>
    <n v="-250654800"/>
    <n v="1403931600"/>
    <b v="0"/>
    <b v="0"/>
    <s v="film &amp; video/drama"/>
    <x v="4"/>
    <s v="drama"/>
    <x v="53"/>
    <x v="53"/>
  </r>
  <r>
    <n v="54"/>
    <s v="Roy PLC"/>
    <s v="Multi-channeled neutral customer loyalty"/>
    <n v="6000"/>
    <n v="5392"/>
    <n v="90"/>
    <x v="0"/>
    <n v="120"/>
    <n v="44.93"/>
    <s v="US"/>
    <s v="USD"/>
    <n v="-282666000"/>
    <n v="1521262800"/>
    <b v="0"/>
    <b v="0"/>
    <s v="technology/wearables"/>
    <x v="2"/>
    <s v="wearables"/>
    <x v="54"/>
    <x v="54"/>
  </r>
  <r>
    <n v="55"/>
    <s v="Wright, Brooks and Villarreal"/>
    <s v="Reverse-engineered bifurcated strategy"/>
    <n v="6600"/>
    <n v="11746"/>
    <n v="178"/>
    <x v="1"/>
    <n v="131"/>
    <n v="89.66"/>
    <s v="US"/>
    <s v="USD"/>
    <n v="-314677200"/>
    <n v="1533358800"/>
    <b v="0"/>
    <b v="0"/>
    <s v="music/jazz"/>
    <x v="1"/>
    <s v="jazz"/>
    <x v="55"/>
    <x v="55"/>
  </r>
  <r>
    <n v="56"/>
    <s v="Flores, Miller and Johnson"/>
    <s v="Horizontal context-sensitive knowledge user"/>
    <n v="8000"/>
    <n v="11493"/>
    <n v="144"/>
    <x v="1"/>
    <n v="164"/>
    <n v="70.08"/>
    <s v="US"/>
    <s v="USD"/>
    <n v="-346688400"/>
    <n v="1421474400"/>
    <b v="0"/>
    <b v="0"/>
    <s v="technology/wearables"/>
    <x v="2"/>
    <s v="wearables"/>
    <x v="56"/>
    <x v="56"/>
  </r>
  <r>
    <n v="57"/>
    <s v="Bridges, Freeman and Kim"/>
    <s v="Cross-group multi-state task-force"/>
    <n v="2900"/>
    <n v="6243"/>
    <n v="215"/>
    <x v="1"/>
    <n v="201"/>
    <n v="31.06"/>
    <s v="US"/>
    <s v="USD"/>
    <n v="-378699600"/>
    <n v="1505278800"/>
    <b v="0"/>
    <b v="0"/>
    <s v="games/video games"/>
    <x v="6"/>
    <s v="video games"/>
    <x v="57"/>
    <x v="57"/>
  </r>
  <r>
    <n v="58"/>
    <s v="Anderson-Perez"/>
    <s v="Expanded 3rdgeneration strategy"/>
    <n v="2700"/>
    <n v="6132"/>
    <n v="227"/>
    <x v="1"/>
    <n v="211"/>
    <n v="29.06"/>
    <s v="US"/>
    <s v="USD"/>
    <n v="-410710800"/>
    <n v="1443934800"/>
    <b v="0"/>
    <b v="0"/>
    <s v="theater/plays"/>
    <x v="3"/>
    <s v="plays"/>
    <x v="58"/>
    <x v="58"/>
  </r>
  <r>
    <n v="59"/>
    <s v="Wright, Fox and Marks"/>
    <s v="Assimilated real-time support"/>
    <n v="1400"/>
    <n v="3851"/>
    <n v="275"/>
    <x v="1"/>
    <n v="128"/>
    <n v="30.09"/>
    <s v="US"/>
    <s v="USD"/>
    <n v="-442722000"/>
    <n v="1498539600"/>
    <b v="0"/>
    <b v="1"/>
    <s v="theater/plays"/>
    <x v="3"/>
    <s v="plays"/>
    <x v="59"/>
    <x v="59"/>
  </r>
  <r>
    <n v="60"/>
    <s v="Crawford-Peters"/>
    <s v="User-centric regional database"/>
    <n v="94200"/>
    <n v="135997"/>
    <n v="144"/>
    <x v="1"/>
    <n v="1600"/>
    <n v="85"/>
    <s v="CA"/>
    <s v="CAD"/>
    <n v="-474733200"/>
    <n v="1342760400"/>
    <b v="0"/>
    <b v="0"/>
    <s v="theater/plays"/>
    <x v="3"/>
    <s v="plays"/>
    <x v="60"/>
    <x v="60"/>
  </r>
  <r>
    <n v="61"/>
    <s v="Romero-Hoffman"/>
    <s v="Open-source zero administration complexity"/>
    <n v="199200"/>
    <n v="184750"/>
    <n v="93"/>
    <x v="0"/>
    <n v="2253"/>
    <n v="82"/>
    <s v="CA"/>
    <s v="CAD"/>
    <n v="-506744400"/>
    <n v="1301720400"/>
    <b v="0"/>
    <b v="0"/>
    <s v="theater/plays"/>
    <x v="3"/>
    <s v="plays"/>
    <x v="61"/>
    <x v="61"/>
  </r>
  <r>
    <n v="62"/>
    <s v="Sparks-West"/>
    <s v="Organized incremental standardization"/>
    <n v="2000"/>
    <n v="14452"/>
    <n v="723"/>
    <x v="1"/>
    <n v="249"/>
    <n v="58.04"/>
    <s v="US"/>
    <s v="USD"/>
    <n v="-538755600"/>
    <n v="1433566800"/>
    <b v="0"/>
    <b v="0"/>
    <s v="technology/web"/>
    <x v="2"/>
    <s v="web"/>
    <x v="62"/>
    <x v="62"/>
  </r>
  <r>
    <n v="63"/>
    <s v="Baker, Morgan and Brown"/>
    <s v="Assimilated didactic open system"/>
    <n v="4700"/>
    <n v="557"/>
    <n v="12"/>
    <x v="0"/>
    <n v="5"/>
    <n v="111.4"/>
    <s v="US"/>
    <s v="USD"/>
    <n v="-570766800"/>
    <n v="1493874000"/>
    <b v="0"/>
    <b v="0"/>
    <s v="theater/plays"/>
    <x v="3"/>
    <s v="plays"/>
    <x v="63"/>
    <x v="63"/>
  </r>
  <r>
    <n v="64"/>
    <s v="Mosley-Gilbert"/>
    <s v="Vision-oriented logistical intranet"/>
    <n v="2800"/>
    <n v="2734"/>
    <n v="98"/>
    <x v="0"/>
    <n v="38"/>
    <n v="71.95"/>
    <s v="US"/>
    <s v="USD"/>
    <n v="-602778000"/>
    <n v="1531803600"/>
    <b v="0"/>
    <b v="1"/>
    <s v="technology/web"/>
    <x v="2"/>
    <s v="web"/>
    <x v="64"/>
    <x v="64"/>
  </r>
  <r>
    <n v="65"/>
    <s v="Berry-Boyer"/>
    <s v="Mandatory incremental projection"/>
    <n v="6100"/>
    <n v="14405"/>
    <n v="236"/>
    <x v="1"/>
    <n v="236"/>
    <n v="61.04"/>
    <s v="US"/>
    <s v="USD"/>
    <n v="-634789200"/>
    <n v="1296712800"/>
    <b v="0"/>
    <b v="0"/>
    <s v="theater/plays"/>
    <x v="3"/>
    <s v="plays"/>
    <x v="65"/>
    <x v="65"/>
  </r>
  <r>
    <n v="66"/>
    <s v="Sanders-Allen"/>
    <s v="Grass-roots needs-based encryption"/>
    <n v="2900"/>
    <n v="1307"/>
    <n v="45"/>
    <x v="0"/>
    <n v="12"/>
    <n v="108.92"/>
    <s v="US"/>
    <s v="USD"/>
    <n v="-666800400"/>
    <n v="1428901200"/>
    <b v="0"/>
    <b v="1"/>
    <s v="theater/plays"/>
    <x v="3"/>
    <s v="plays"/>
    <x v="66"/>
    <x v="66"/>
  </r>
  <r>
    <n v="67"/>
    <s v="Lopez Inc"/>
    <s v="Team-oriented 6thgeneration middleware"/>
    <n v="72600"/>
    <n v="117892"/>
    <n v="162"/>
    <x v="1"/>
    <n v="4065"/>
    <n v="29"/>
    <s v="GB"/>
    <s v="GBP"/>
    <n v="-698811600"/>
    <n v="1264831200"/>
    <b v="0"/>
    <b v="1"/>
    <s v="technology/wearables"/>
    <x v="2"/>
    <s v="wearables"/>
    <x v="67"/>
    <x v="67"/>
  </r>
  <r>
    <n v="68"/>
    <s v="Moreno-Turner"/>
    <s v="Inverse multi-tasking installation"/>
    <n v="5700"/>
    <n v="14508"/>
    <n v="255"/>
    <x v="1"/>
    <n v="246"/>
    <n v="58.98"/>
    <s v="IT"/>
    <s v="EUR"/>
    <n v="-730822800"/>
    <n v="1505192400"/>
    <b v="0"/>
    <b v="1"/>
    <s v="theater/plays"/>
    <x v="3"/>
    <s v="plays"/>
    <x v="68"/>
    <x v="68"/>
  </r>
  <r>
    <n v="69"/>
    <s v="Jones-Watson"/>
    <s v="Switchable disintermediate moderator"/>
    <n v="7900"/>
    <n v="1901"/>
    <n v="24"/>
    <x v="3"/>
    <n v="17"/>
    <n v="111.82"/>
    <s v="US"/>
    <s v="USD"/>
    <n v="-762834000"/>
    <n v="1295676000"/>
    <b v="0"/>
    <b v="0"/>
    <s v="theater/plays"/>
    <x v="3"/>
    <s v="plays"/>
    <x v="69"/>
    <x v="69"/>
  </r>
  <r>
    <n v="70"/>
    <s v="Barker Inc"/>
    <s v="Re-engineered 24/7 task-force"/>
    <n v="128000"/>
    <n v="158389"/>
    <n v="124"/>
    <x v="1"/>
    <n v="2475"/>
    <n v="64"/>
    <s v="IT"/>
    <s v="EUR"/>
    <n v="-794845200"/>
    <n v="1292911200"/>
    <b v="0"/>
    <b v="1"/>
    <s v="theater/plays"/>
    <x v="3"/>
    <s v="plays"/>
    <x v="70"/>
    <x v="70"/>
  </r>
  <r>
    <n v="71"/>
    <s v="Tate, Bass and House"/>
    <s v="Organic object-oriented budgetary management"/>
    <n v="6000"/>
    <n v="6484"/>
    <n v="108"/>
    <x v="1"/>
    <n v="76"/>
    <n v="85.32"/>
    <s v="US"/>
    <s v="USD"/>
    <n v="-826856400"/>
    <n v="1575439200"/>
    <b v="0"/>
    <b v="0"/>
    <s v="theater/plays"/>
    <x v="3"/>
    <s v="plays"/>
    <x v="71"/>
    <x v="49"/>
  </r>
  <r>
    <n v="72"/>
    <s v="Hampton, Lewis and Ray"/>
    <s v="Seamless coherent parallelism"/>
    <n v="600"/>
    <n v="4022"/>
    <n v="670"/>
    <x v="1"/>
    <n v="54"/>
    <n v="74.48"/>
    <s v="US"/>
    <s v="USD"/>
    <n v="-858867600"/>
    <n v="1438837200"/>
    <b v="0"/>
    <b v="0"/>
    <s v="film &amp; video/animation"/>
    <x v="4"/>
    <s v="animation"/>
    <x v="72"/>
    <x v="71"/>
  </r>
  <r>
    <n v="73"/>
    <s v="Collins-Goodman"/>
    <s v="Cross-platform even-keeled initiative"/>
    <n v="1400"/>
    <n v="9253"/>
    <n v="661"/>
    <x v="1"/>
    <n v="88"/>
    <n v="105.15"/>
    <s v="US"/>
    <s v="USD"/>
    <n v="-890878800"/>
    <n v="1480485600"/>
    <b v="0"/>
    <b v="0"/>
    <s v="music/jazz"/>
    <x v="1"/>
    <s v="jazz"/>
    <x v="73"/>
    <x v="72"/>
  </r>
  <r>
    <n v="74"/>
    <s v="Davis-Michael"/>
    <s v="Progressive tertiary framework"/>
    <n v="3900"/>
    <n v="4776"/>
    <n v="122"/>
    <x v="1"/>
    <n v="85"/>
    <n v="56.19"/>
    <s v="GB"/>
    <s v="GBP"/>
    <n v="-922890000"/>
    <n v="1459141200"/>
    <b v="0"/>
    <b v="0"/>
    <s v="music/metal"/>
    <x v="1"/>
    <s v="metal"/>
    <x v="74"/>
    <x v="73"/>
  </r>
  <r>
    <n v="75"/>
    <s v="White, Torres and Bishop"/>
    <s v="Multi-layered dynamic protocol"/>
    <n v="9700"/>
    <n v="14606"/>
    <n v="151"/>
    <x v="1"/>
    <n v="170"/>
    <n v="85.92"/>
    <s v="US"/>
    <s v="USD"/>
    <n v="-954901200"/>
    <n v="1532322000"/>
    <b v="0"/>
    <b v="0"/>
    <s v="photography/photography books"/>
    <x v="7"/>
    <s v="photography books"/>
    <x v="75"/>
    <x v="74"/>
  </r>
  <r>
    <n v="76"/>
    <s v="Martin, Conway and Larsen"/>
    <s v="Horizontal next generation function"/>
    <n v="122900"/>
    <n v="95993"/>
    <n v="78"/>
    <x v="0"/>
    <n v="1684"/>
    <n v="57"/>
    <s v="US"/>
    <s v="USD"/>
    <n v="-986912400"/>
    <n v="1426222800"/>
    <b v="1"/>
    <b v="1"/>
    <s v="theater/plays"/>
    <x v="3"/>
    <s v="plays"/>
    <x v="76"/>
    <x v="75"/>
  </r>
  <r>
    <n v="77"/>
    <s v="Acevedo-Huffman"/>
    <s v="Pre-emptive impactful model"/>
    <n v="9500"/>
    <n v="4460"/>
    <n v="47"/>
    <x v="0"/>
    <n v="56"/>
    <n v="79.64"/>
    <s v="US"/>
    <s v="USD"/>
    <n v="-1018923600"/>
    <n v="1286773200"/>
    <b v="0"/>
    <b v="1"/>
    <s v="film &amp; video/animation"/>
    <x v="4"/>
    <s v="animation"/>
    <x v="77"/>
    <x v="76"/>
  </r>
  <r>
    <n v="78"/>
    <s v="Montgomery, Larson and Spencer"/>
    <s v="User-centric bifurcated knowledge user"/>
    <n v="4500"/>
    <n v="13536"/>
    <n v="301"/>
    <x v="1"/>
    <n v="330"/>
    <n v="41.02"/>
    <s v="US"/>
    <s v="USD"/>
    <n v="-1050934800"/>
    <n v="1523941200"/>
    <b v="0"/>
    <b v="0"/>
    <s v="publishing/translations"/>
    <x v="5"/>
    <s v="translations"/>
    <x v="78"/>
    <x v="77"/>
  </r>
  <r>
    <n v="79"/>
    <s v="Soto LLC"/>
    <s v="Triple-buffered reciprocal project"/>
    <n v="57800"/>
    <n v="40228"/>
    <n v="70"/>
    <x v="0"/>
    <n v="838"/>
    <n v="48"/>
    <s v="US"/>
    <s v="USD"/>
    <n v="-1082946000"/>
    <n v="1529557200"/>
    <b v="0"/>
    <b v="0"/>
    <s v="theater/plays"/>
    <x v="3"/>
    <s v="plays"/>
    <x v="79"/>
    <x v="78"/>
  </r>
  <r>
    <n v="80"/>
    <s v="Sutton, Barrett and Tucker"/>
    <s v="Cross-platform needs-based approach"/>
    <n v="1100"/>
    <n v="7012"/>
    <n v="637"/>
    <x v="1"/>
    <n v="127"/>
    <n v="55.21"/>
    <s v="US"/>
    <s v="USD"/>
    <n v="-1114957200"/>
    <n v="1506574800"/>
    <b v="0"/>
    <b v="0"/>
    <s v="games/video games"/>
    <x v="6"/>
    <s v="video games"/>
    <x v="80"/>
    <x v="79"/>
  </r>
  <r>
    <n v="81"/>
    <s v="Gomez, Bailey and Flores"/>
    <s v="User-friendly static contingency"/>
    <n v="16800"/>
    <n v="37857"/>
    <n v="225"/>
    <x v="1"/>
    <n v="411"/>
    <n v="92.11"/>
    <s v="US"/>
    <s v="USD"/>
    <n v="-1146968400"/>
    <n v="1513576800"/>
    <b v="0"/>
    <b v="0"/>
    <s v="music/rock"/>
    <x v="1"/>
    <s v="rock"/>
    <x v="81"/>
    <x v="80"/>
  </r>
  <r>
    <n v="82"/>
    <s v="Porter-George"/>
    <s v="Reactive content-based framework"/>
    <n v="1000"/>
    <n v="14973"/>
    <n v="1497"/>
    <x v="1"/>
    <n v="180"/>
    <n v="83.18"/>
    <s v="GB"/>
    <s v="GBP"/>
    <n v="-1178979600"/>
    <n v="1548309600"/>
    <b v="0"/>
    <b v="1"/>
    <s v="games/video games"/>
    <x v="6"/>
    <s v="video games"/>
    <x v="82"/>
    <x v="4"/>
  </r>
  <r>
    <n v="83"/>
    <s v="Fitzgerald PLC"/>
    <s v="Realigned user-facing concept"/>
    <n v="106400"/>
    <n v="39996"/>
    <n v="38"/>
    <x v="0"/>
    <n v="1000"/>
    <n v="40"/>
    <s v="US"/>
    <s v="USD"/>
    <n v="-1210990800"/>
    <n v="1471582800"/>
    <b v="0"/>
    <b v="0"/>
    <s v="music/electric music"/>
    <x v="1"/>
    <s v="electric music"/>
    <x v="83"/>
    <x v="81"/>
  </r>
  <r>
    <n v="84"/>
    <s v="Cisneros-Burton"/>
    <s v="Public-key zero tolerance orchestration"/>
    <n v="31400"/>
    <n v="41564"/>
    <n v="132"/>
    <x v="1"/>
    <n v="374"/>
    <n v="111.13"/>
    <s v="US"/>
    <s v="USD"/>
    <n v="-1243002000"/>
    <n v="1344315600"/>
    <b v="0"/>
    <b v="0"/>
    <s v="technology/wearables"/>
    <x v="2"/>
    <s v="wearables"/>
    <x v="84"/>
    <x v="82"/>
  </r>
  <r>
    <n v="85"/>
    <s v="Hill, Lawson and Wilkinson"/>
    <s v="Multi-tiered eco-centric architecture"/>
    <n v="4900"/>
    <n v="6430"/>
    <n v="131"/>
    <x v="1"/>
    <n v="71"/>
    <n v="90.56"/>
    <s v="AU"/>
    <s v="AUD"/>
    <n v="-1275013200"/>
    <n v="1316408400"/>
    <b v="0"/>
    <b v="0"/>
    <s v="music/indie rock"/>
    <x v="1"/>
    <s v="indie rock"/>
    <x v="85"/>
    <x v="83"/>
  </r>
  <r>
    <n v="86"/>
    <s v="Davis-Smith"/>
    <s v="Organic motivating firmware"/>
    <n v="7400"/>
    <n v="12405"/>
    <n v="168"/>
    <x v="1"/>
    <n v="203"/>
    <n v="61.11"/>
    <s v="US"/>
    <s v="USD"/>
    <n v="-1307024400"/>
    <n v="1431838800"/>
    <b v="1"/>
    <b v="0"/>
    <s v="theater/plays"/>
    <x v="3"/>
    <s v="plays"/>
    <x v="86"/>
    <x v="84"/>
  </r>
  <r>
    <n v="87"/>
    <s v="Farrell and Sons"/>
    <s v="Synergized 4thgeneration conglomeration"/>
    <n v="198500"/>
    <n v="123040"/>
    <n v="62"/>
    <x v="0"/>
    <n v="1482"/>
    <n v="83.02"/>
    <s v="AU"/>
    <s v="AUD"/>
    <n v="-1339035600"/>
    <n v="1300510800"/>
    <b v="0"/>
    <b v="1"/>
    <s v="music/rock"/>
    <x v="1"/>
    <s v="rock"/>
    <x v="87"/>
    <x v="85"/>
  </r>
  <r>
    <n v="88"/>
    <s v="Clark Group"/>
    <s v="Grass-roots fault-tolerant policy"/>
    <n v="4800"/>
    <n v="12516"/>
    <n v="261"/>
    <x v="1"/>
    <n v="113"/>
    <n v="110.76"/>
    <s v="US"/>
    <s v="USD"/>
    <n v="-1371046800"/>
    <n v="1431061200"/>
    <b v="0"/>
    <b v="0"/>
    <s v="publishing/translations"/>
    <x v="5"/>
    <s v="translations"/>
    <x v="88"/>
    <x v="86"/>
  </r>
  <r>
    <n v="89"/>
    <s v="White, Singleton and Zimmerman"/>
    <s v="Monitored scalable knowledgebase"/>
    <n v="3400"/>
    <n v="8588"/>
    <n v="253"/>
    <x v="1"/>
    <n v="96"/>
    <n v="89.46"/>
    <s v="US"/>
    <s v="USD"/>
    <n v="-1403058000"/>
    <n v="1271480400"/>
    <b v="0"/>
    <b v="0"/>
    <s v="theater/plays"/>
    <x v="3"/>
    <s v="plays"/>
    <x v="89"/>
    <x v="87"/>
  </r>
  <r>
    <n v="90"/>
    <s v="Kramer Group"/>
    <s v="Synergistic explicit parallelism"/>
    <n v="7800"/>
    <n v="6132"/>
    <n v="79"/>
    <x v="0"/>
    <n v="106"/>
    <n v="57.85"/>
    <s v="US"/>
    <s v="USD"/>
    <n v="-1435069200"/>
    <n v="1456380000"/>
    <b v="0"/>
    <b v="1"/>
    <s v="theater/plays"/>
    <x v="3"/>
    <s v="plays"/>
    <x v="90"/>
    <x v="88"/>
  </r>
  <r>
    <n v="91"/>
    <s v="Frazier, Patrick and Smith"/>
    <s v="Enhanced systemic analyzer"/>
    <n v="154300"/>
    <n v="74688"/>
    <n v="48"/>
    <x v="0"/>
    <n v="679"/>
    <n v="110"/>
    <s v="IT"/>
    <s v="EUR"/>
    <n v="-1467080400"/>
    <n v="1472878800"/>
    <b v="0"/>
    <b v="0"/>
    <s v="publishing/translations"/>
    <x v="5"/>
    <s v="translations"/>
    <x v="91"/>
    <x v="89"/>
  </r>
  <r>
    <n v="92"/>
    <s v="Santos, Bell and Lloyd"/>
    <s v="Object-based analyzing knowledge user"/>
    <n v="20000"/>
    <n v="51775"/>
    <n v="259"/>
    <x v="1"/>
    <n v="498"/>
    <n v="103.97"/>
    <s v="CH"/>
    <s v="CHF"/>
    <n v="-1499091600"/>
    <n v="1277355600"/>
    <b v="0"/>
    <b v="1"/>
    <s v="games/video games"/>
    <x v="6"/>
    <s v="video games"/>
    <x v="92"/>
    <x v="40"/>
  </r>
  <r>
    <n v="93"/>
    <s v="Hall and Sons"/>
    <s v="Pre-emptive radical architecture"/>
    <n v="108800"/>
    <n v="65877"/>
    <n v="61"/>
    <x v="3"/>
    <n v="610"/>
    <n v="108"/>
    <s v="US"/>
    <s v="USD"/>
    <n v="-1531102800"/>
    <n v="1351054800"/>
    <b v="0"/>
    <b v="1"/>
    <s v="theater/plays"/>
    <x v="3"/>
    <s v="plays"/>
    <x v="93"/>
    <x v="90"/>
  </r>
  <r>
    <n v="94"/>
    <s v="Hanson Inc"/>
    <s v="Grass-roots web-enabled contingency"/>
    <n v="2900"/>
    <n v="8807"/>
    <n v="304"/>
    <x v="1"/>
    <n v="180"/>
    <n v="48.93"/>
    <s v="GB"/>
    <s v="GBP"/>
    <n v="-1563114000"/>
    <n v="1555563600"/>
    <b v="0"/>
    <b v="0"/>
    <s v="technology/web"/>
    <x v="2"/>
    <s v="web"/>
    <x v="94"/>
    <x v="91"/>
  </r>
  <r>
    <n v="95"/>
    <s v="Sanchez LLC"/>
    <s v="Stand-alone system-worthy standardization"/>
    <n v="900"/>
    <n v="1017"/>
    <n v="113"/>
    <x v="1"/>
    <n v="27"/>
    <n v="37.67"/>
    <s v="US"/>
    <s v="USD"/>
    <n v="-1595125200"/>
    <n v="1571634000"/>
    <b v="0"/>
    <b v="0"/>
    <s v="film &amp; video/documentary"/>
    <x v="4"/>
    <s v="documentary"/>
    <x v="95"/>
    <x v="92"/>
  </r>
  <r>
    <n v="96"/>
    <s v="Howard Ltd"/>
    <s v="Down-sized systematic policy"/>
    <n v="69700"/>
    <n v="151513"/>
    <n v="217"/>
    <x v="1"/>
    <n v="2331"/>
    <n v="65"/>
    <s v="US"/>
    <s v="USD"/>
    <n v="-1627136400"/>
    <n v="1300856400"/>
    <b v="0"/>
    <b v="0"/>
    <s v="theater/plays"/>
    <x v="3"/>
    <s v="plays"/>
    <x v="96"/>
    <x v="36"/>
  </r>
  <r>
    <n v="97"/>
    <s v="Stewart LLC"/>
    <s v="Cloned bi-directional architecture"/>
    <n v="1300"/>
    <n v="12047"/>
    <n v="927"/>
    <x v="1"/>
    <n v="113"/>
    <n v="106.61"/>
    <s v="US"/>
    <s v="USD"/>
    <n v="-1659147600"/>
    <n v="1439874000"/>
    <b v="0"/>
    <b v="0"/>
    <s v="food/food trucks"/>
    <x v="0"/>
    <s v="food trucks"/>
    <x v="97"/>
    <x v="93"/>
  </r>
  <r>
    <n v="98"/>
    <s v="Arias, Allen and Miller"/>
    <s v="Seamless transitional portal"/>
    <n v="97800"/>
    <n v="32951"/>
    <n v="34"/>
    <x v="0"/>
    <n v="1220"/>
    <n v="27.01"/>
    <s v="AU"/>
    <s v="AUD"/>
    <n v="-1691158800"/>
    <n v="1438318800"/>
    <b v="0"/>
    <b v="0"/>
    <s v="games/video games"/>
    <x v="6"/>
    <s v="video games"/>
    <x v="98"/>
    <x v="94"/>
  </r>
  <r>
    <n v="99"/>
    <s v="Baker-Morris"/>
    <s v="Fully-configurable motivating approach"/>
    <n v="7600"/>
    <n v="14951"/>
    <n v="197"/>
    <x v="1"/>
    <n v="164"/>
    <n v="91.16"/>
    <s v="US"/>
    <s v="USD"/>
    <n v="-1723170000"/>
    <n v="1419400800"/>
    <b v="0"/>
    <b v="0"/>
    <s v="theater/plays"/>
    <x v="3"/>
    <s v="plays"/>
    <x v="99"/>
    <x v="95"/>
  </r>
  <r>
    <n v="100"/>
    <s v="Tucker, Fox and Green"/>
    <s v="Upgradable fault-tolerant approach"/>
    <n v="100"/>
    <n v="1"/>
    <n v="1"/>
    <x v="0"/>
    <n v="1"/>
    <n v="1"/>
    <s v="US"/>
    <s v="USD"/>
    <n v="-1755181200"/>
    <n v="1320555600"/>
    <b v="0"/>
    <b v="0"/>
    <s v="theater/plays"/>
    <x v="3"/>
    <s v="plays"/>
    <x v="100"/>
    <x v="96"/>
  </r>
  <r>
    <n v="101"/>
    <s v="Douglas LLC"/>
    <s v="Reduced heuristic moratorium"/>
    <n v="900"/>
    <n v="9193"/>
    <n v="1021"/>
    <x v="1"/>
    <n v="164"/>
    <n v="56.05"/>
    <s v="US"/>
    <s v="USD"/>
    <n v="-1787192400"/>
    <n v="1425103200"/>
    <b v="0"/>
    <b v="1"/>
    <s v="music/electric music"/>
    <x v="1"/>
    <s v="electric music"/>
    <x v="101"/>
    <x v="97"/>
  </r>
  <r>
    <n v="102"/>
    <s v="Garcia Inc"/>
    <s v="Front-line web-enabled model"/>
    <n v="3700"/>
    <n v="10422"/>
    <n v="282"/>
    <x v="1"/>
    <n v="336"/>
    <n v="31.02"/>
    <s v="US"/>
    <s v="USD"/>
    <n v="-1819203600"/>
    <n v="1526878800"/>
    <b v="0"/>
    <b v="1"/>
    <s v="technology/wearables"/>
    <x v="2"/>
    <s v="wearables"/>
    <x v="102"/>
    <x v="98"/>
  </r>
  <r>
    <n v="103"/>
    <s v="Frye, Hunt and Powell"/>
    <s v="Polarized incremental emulation"/>
    <n v="10000"/>
    <n v="2461"/>
    <n v="25"/>
    <x v="0"/>
    <n v="37"/>
    <n v="66.510000000000005"/>
    <s v="IT"/>
    <s v="EUR"/>
    <n v="-1851214800"/>
    <n v="1288674000"/>
    <b v="0"/>
    <b v="0"/>
    <s v="music/electric music"/>
    <x v="1"/>
    <s v="electric music"/>
    <x v="103"/>
    <x v="99"/>
  </r>
  <r>
    <n v="104"/>
    <s v="Smith, Wells and Nguyen"/>
    <s v="Self-enabling grid-enabled initiative"/>
    <n v="119200"/>
    <n v="170623"/>
    <n v="143"/>
    <x v="1"/>
    <n v="1917"/>
    <n v="89.01"/>
    <s v="US"/>
    <s v="USD"/>
    <n v="-1883226000"/>
    <n v="1495602000"/>
    <b v="0"/>
    <b v="0"/>
    <s v="music/indie rock"/>
    <x v="1"/>
    <s v="indie rock"/>
    <x v="104"/>
    <x v="100"/>
  </r>
  <r>
    <n v="105"/>
    <s v="Charles-Johnson"/>
    <s v="Total fresh-thinking system engine"/>
    <n v="6800"/>
    <n v="9829"/>
    <n v="145"/>
    <x v="1"/>
    <n v="95"/>
    <n v="103.46"/>
    <s v="US"/>
    <s v="USD"/>
    <n v="-1915237200"/>
    <n v="1366434000"/>
    <b v="0"/>
    <b v="0"/>
    <s v="technology/web"/>
    <x v="2"/>
    <s v="web"/>
    <x v="105"/>
    <x v="101"/>
  </r>
  <r>
    <n v="106"/>
    <s v="Brandt, Carter and Wood"/>
    <s v="Ameliorated clear-thinking circuit"/>
    <n v="3900"/>
    <n v="14006"/>
    <n v="359"/>
    <x v="1"/>
    <n v="147"/>
    <n v="95.28"/>
    <s v="US"/>
    <s v="USD"/>
    <n v="-1947248400"/>
    <n v="1568350800"/>
    <b v="0"/>
    <b v="0"/>
    <s v="theater/plays"/>
    <x v="3"/>
    <s v="plays"/>
    <x v="106"/>
    <x v="102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-1979259600"/>
    <n v="1525928400"/>
    <b v="0"/>
    <b v="1"/>
    <s v="theater/plays"/>
    <x v="3"/>
    <s v="plays"/>
    <x v="107"/>
    <x v="103"/>
  </r>
  <r>
    <n v="108"/>
    <s v="Decker Inc"/>
    <s v="Universal encompassing implementation"/>
    <n v="1500"/>
    <n v="8929"/>
    <n v="595"/>
    <x v="1"/>
    <n v="83"/>
    <n v="107.58"/>
    <s v="US"/>
    <s v="USD"/>
    <n v="-2011270800"/>
    <n v="1336885200"/>
    <b v="0"/>
    <b v="0"/>
    <s v="film &amp; video/documentary"/>
    <x v="4"/>
    <s v="documentary"/>
    <x v="108"/>
    <x v="104"/>
  </r>
  <r>
    <n v="109"/>
    <s v="Romero and Sons"/>
    <s v="Object-based client-server application"/>
    <n v="5200"/>
    <n v="3079"/>
    <n v="59"/>
    <x v="0"/>
    <n v="60"/>
    <n v="51.32"/>
    <s v="US"/>
    <s v="USD"/>
    <n v="-2043282000"/>
    <n v="1389679200"/>
    <b v="0"/>
    <b v="0"/>
    <s v="film &amp; video/television"/>
    <x v="4"/>
    <s v="television"/>
    <x v="109"/>
    <x v="105"/>
  </r>
  <r>
    <n v="110"/>
    <s v="Castillo-Carey"/>
    <s v="Cross-platform solution-oriented process improvement"/>
    <n v="142400"/>
    <n v="21307"/>
    <n v="15"/>
    <x v="0"/>
    <n v="296"/>
    <n v="71.98"/>
    <s v="US"/>
    <s v="USD"/>
    <n v="-2075293200"/>
    <n v="1538283600"/>
    <b v="0"/>
    <b v="0"/>
    <s v="food/food trucks"/>
    <x v="0"/>
    <s v="food trucks"/>
    <x v="110"/>
    <x v="106"/>
  </r>
  <r>
    <n v="111"/>
    <s v="Hart-Briggs"/>
    <s v="Re-engineered user-facing approach"/>
    <n v="61400"/>
    <n v="73653"/>
    <n v="120"/>
    <x v="1"/>
    <n v="676"/>
    <n v="108.95"/>
    <s v="US"/>
    <s v="USD"/>
    <n v="-2107304400"/>
    <n v="1348808400"/>
    <b v="0"/>
    <b v="0"/>
    <s v="publishing/radio &amp; podcasts"/>
    <x v="5"/>
    <s v="radio &amp; podcasts"/>
    <x v="111"/>
    <x v="107"/>
  </r>
  <r>
    <n v="112"/>
    <s v="Jones-Meyer"/>
    <s v="Re-engineered client-driven hub"/>
    <n v="4700"/>
    <n v="12635"/>
    <n v="269"/>
    <x v="1"/>
    <n v="361"/>
    <n v="35"/>
    <s v="AU"/>
    <s v="AUD"/>
    <n v="-2139315600"/>
    <n v="1410152400"/>
    <b v="0"/>
    <b v="0"/>
    <s v="technology/web"/>
    <x v="2"/>
    <s v="web"/>
    <x v="112"/>
    <x v="108"/>
  </r>
  <r>
    <n v="113"/>
    <s v="Wright, Hartman and Yu"/>
    <s v="User-friendly tertiary array"/>
    <n v="3300"/>
    <n v="12437"/>
    <n v="377"/>
    <x v="1"/>
    <n v="131"/>
    <n v="94.94"/>
    <s v="US"/>
    <s v="USD"/>
    <n v="-2171326800"/>
    <n v="1505797200"/>
    <b v="0"/>
    <b v="0"/>
    <s v="food/food trucks"/>
    <x v="0"/>
    <s v="food trucks"/>
    <x v="113"/>
    <x v="109"/>
  </r>
  <r>
    <n v="114"/>
    <s v="Harper-Davis"/>
    <s v="Robust heuristic encoding"/>
    <n v="1900"/>
    <n v="13816"/>
    <n v="727"/>
    <x v="1"/>
    <n v="126"/>
    <n v="109.65"/>
    <s v="US"/>
    <s v="USD"/>
    <n v="-2203338000"/>
    <n v="1554872400"/>
    <b v="0"/>
    <b v="1"/>
    <s v="technology/wearables"/>
    <x v="2"/>
    <s v="wearables"/>
    <x v="114"/>
    <x v="110"/>
  </r>
  <r>
    <n v="115"/>
    <s v="Barrett PLC"/>
    <s v="Team-oriented clear-thinking capacity"/>
    <n v="166700"/>
    <n v="145382"/>
    <n v="87"/>
    <x v="0"/>
    <n v="3304"/>
    <n v="44"/>
    <s v="IT"/>
    <s v="EUR"/>
    <n v="-2235349200"/>
    <n v="1513922400"/>
    <b v="0"/>
    <b v="0"/>
    <s v="publishing/fiction"/>
    <x v="5"/>
    <s v="fiction"/>
    <x v="115"/>
    <x v="111"/>
  </r>
  <r>
    <n v="116"/>
    <s v="David-Clark"/>
    <s v="De-engineered motivating standardization"/>
    <n v="7200"/>
    <n v="6336"/>
    <n v="88"/>
    <x v="0"/>
    <n v="73"/>
    <n v="86.79"/>
    <s v="US"/>
    <s v="USD"/>
    <n v="-2267360400"/>
    <n v="1442638800"/>
    <b v="0"/>
    <b v="0"/>
    <s v="theater/plays"/>
    <x v="3"/>
    <s v="plays"/>
    <x v="116"/>
    <x v="112"/>
  </r>
  <r>
    <n v="117"/>
    <s v="Chaney-Dennis"/>
    <s v="Business-focused 24hour groupware"/>
    <n v="4900"/>
    <n v="8523"/>
    <n v="174"/>
    <x v="1"/>
    <n v="275"/>
    <n v="30.99"/>
    <s v="US"/>
    <s v="USD"/>
    <n v="-2299371600"/>
    <n v="1317186000"/>
    <b v="0"/>
    <b v="0"/>
    <s v="film &amp; video/television"/>
    <x v="4"/>
    <s v="television"/>
    <x v="117"/>
    <x v="113"/>
  </r>
  <r>
    <n v="118"/>
    <s v="Robinson, Lopez and Christensen"/>
    <s v="Organic next generation protocol"/>
    <n v="5400"/>
    <n v="6351"/>
    <n v="118"/>
    <x v="1"/>
    <n v="67"/>
    <n v="94.79"/>
    <s v="US"/>
    <s v="USD"/>
    <n v="-2331382800"/>
    <n v="1391234400"/>
    <b v="0"/>
    <b v="0"/>
    <s v="photography/photography books"/>
    <x v="7"/>
    <s v="photography books"/>
    <x v="118"/>
    <x v="114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-2363394000"/>
    <n v="1404363600"/>
    <b v="0"/>
    <b v="1"/>
    <s v="film &amp; video/documentary"/>
    <x v="4"/>
    <s v="documentary"/>
    <x v="119"/>
    <x v="115"/>
  </r>
  <r>
    <n v="120"/>
    <s v="Vega Group"/>
    <s v="Synchronized regional synergy"/>
    <n v="75100"/>
    <n v="112272"/>
    <n v="149"/>
    <x v="1"/>
    <n v="1782"/>
    <n v="63"/>
    <s v="US"/>
    <s v="USD"/>
    <n v="-2395405200"/>
    <n v="1429592400"/>
    <b v="0"/>
    <b v="1"/>
    <s v="games/mobile games"/>
    <x v="6"/>
    <s v="mobile games"/>
    <x v="120"/>
    <x v="116"/>
  </r>
  <r>
    <n v="121"/>
    <s v="Brown-Brown"/>
    <s v="Multi-lateral homogeneous success"/>
    <n v="45300"/>
    <n v="99361"/>
    <n v="219"/>
    <x v="1"/>
    <n v="903"/>
    <n v="110.03"/>
    <s v="US"/>
    <s v="USD"/>
    <n v="-2427416400"/>
    <n v="1413608400"/>
    <b v="0"/>
    <b v="0"/>
    <s v="games/video games"/>
    <x v="6"/>
    <s v="video games"/>
    <x v="121"/>
    <x v="117"/>
  </r>
  <r>
    <n v="122"/>
    <s v="Taylor PLC"/>
    <s v="Seamless zero-defect solution"/>
    <n v="136800"/>
    <n v="88055"/>
    <n v="64"/>
    <x v="0"/>
    <n v="3387"/>
    <n v="26"/>
    <s v="US"/>
    <s v="USD"/>
    <n v="-2459427600"/>
    <n v="1419400800"/>
    <b v="0"/>
    <b v="0"/>
    <s v="publishing/fiction"/>
    <x v="5"/>
    <s v="fiction"/>
    <x v="122"/>
    <x v="95"/>
  </r>
  <r>
    <n v="123"/>
    <s v="Edwards-Lewis"/>
    <s v="Enhanced scalable concept"/>
    <n v="177700"/>
    <n v="33092"/>
    <n v="19"/>
    <x v="0"/>
    <n v="662"/>
    <n v="49.99"/>
    <s v="CA"/>
    <s v="CAD"/>
    <n v="-2491438800"/>
    <n v="1448604000"/>
    <b v="1"/>
    <b v="0"/>
    <s v="theater/plays"/>
    <x v="3"/>
    <s v="plays"/>
    <x v="123"/>
    <x v="118"/>
  </r>
  <r>
    <n v="124"/>
    <s v="Stanton, Neal and Rodriguez"/>
    <s v="Polarized uniform software"/>
    <n v="2600"/>
    <n v="9562"/>
    <n v="368"/>
    <x v="1"/>
    <n v="94"/>
    <n v="101.72"/>
    <s v="IT"/>
    <s v="EUR"/>
    <n v="-2523450000"/>
    <n v="1562302800"/>
    <b v="0"/>
    <b v="0"/>
    <s v="photography/photography books"/>
    <x v="7"/>
    <s v="photography books"/>
    <x v="124"/>
    <x v="119"/>
  </r>
  <r>
    <n v="125"/>
    <s v="Pratt LLC"/>
    <s v="Stand-alone web-enabled moderator"/>
    <n v="5300"/>
    <n v="8475"/>
    <n v="160"/>
    <x v="1"/>
    <n v="180"/>
    <n v="47.08"/>
    <s v="US"/>
    <s v="USD"/>
    <n v="-2555461200"/>
    <n v="1537678800"/>
    <b v="0"/>
    <b v="0"/>
    <s v="theater/plays"/>
    <x v="3"/>
    <s v="plays"/>
    <x v="125"/>
    <x v="120"/>
  </r>
  <r>
    <n v="126"/>
    <s v="Gross PLC"/>
    <s v="Proactive methodical benchmark"/>
    <n v="180200"/>
    <n v="69617"/>
    <n v="39"/>
    <x v="0"/>
    <n v="774"/>
    <n v="89.94"/>
    <s v="US"/>
    <s v="USD"/>
    <n v="-2587472400"/>
    <n v="1473570000"/>
    <b v="0"/>
    <b v="1"/>
    <s v="theater/plays"/>
    <x v="3"/>
    <s v="plays"/>
    <x v="126"/>
    <x v="121"/>
  </r>
  <r>
    <n v="127"/>
    <s v="Martinez, Gomez and Dalton"/>
    <s v="Team-oriented 6thgeneration matrix"/>
    <n v="103200"/>
    <n v="53067"/>
    <n v="51"/>
    <x v="0"/>
    <n v="672"/>
    <n v="78.97"/>
    <s v="CA"/>
    <s v="CAD"/>
    <n v="-2619483600"/>
    <n v="1273899600"/>
    <b v="0"/>
    <b v="0"/>
    <s v="theater/plays"/>
    <x v="3"/>
    <s v="plays"/>
    <x v="127"/>
    <x v="122"/>
  </r>
  <r>
    <n v="128"/>
    <s v="Allen-Curtis"/>
    <s v="Phased human-resource core"/>
    <n v="70600"/>
    <n v="42596"/>
    <n v="60"/>
    <x v="3"/>
    <n v="532"/>
    <n v="80.069999999999993"/>
    <s v="US"/>
    <s v="USD"/>
    <n v="-2651494800"/>
    <n v="1284008400"/>
    <b v="0"/>
    <b v="0"/>
    <s v="music/rock"/>
    <x v="1"/>
    <s v="rock"/>
    <x v="128"/>
    <x v="123"/>
  </r>
  <r>
    <n v="129"/>
    <s v="Morgan-Martinez"/>
    <s v="Mandatory tertiary implementation"/>
    <n v="148500"/>
    <n v="4756"/>
    <n v="3"/>
    <x v="3"/>
    <n v="55"/>
    <n v="86.47"/>
    <s v="AU"/>
    <s v="AUD"/>
    <n v="-2683506000"/>
    <n v="1425103200"/>
    <b v="0"/>
    <b v="0"/>
    <s v="food/food trucks"/>
    <x v="0"/>
    <s v="food trucks"/>
    <x v="129"/>
    <x v="97"/>
  </r>
  <r>
    <n v="130"/>
    <s v="Luna, Anderson and Fox"/>
    <s v="Secured directional encryption"/>
    <n v="9600"/>
    <n v="14925"/>
    <n v="155"/>
    <x v="1"/>
    <n v="533"/>
    <n v="28"/>
    <s v="DK"/>
    <s v="DKK"/>
    <n v="-2715517200"/>
    <n v="1320991200"/>
    <b v="0"/>
    <b v="0"/>
    <s v="film &amp; video/drama"/>
    <x v="4"/>
    <s v="drama"/>
    <x v="130"/>
    <x v="124"/>
  </r>
  <r>
    <n v="131"/>
    <s v="Fleming, Zhang and Henderson"/>
    <s v="Distributed 5thgeneration implementation"/>
    <n v="164700"/>
    <n v="166116"/>
    <n v="101"/>
    <x v="1"/>
    <n v="2443"/>
    <n v="68"/>
    <s v="GB"/>
    <s v="GBP"/>
    <n v="-2747528400"/>
    <n v="1386828000"/>
    <b v="0"/>
    <b v="0"/>
    <s v="technology/web"/>
    <x v="2"/>
    <s v="web"/>
    <x v="131"/>
    <x v="125"/>
  </r>
  <r>
    <n v="132"/>
    <s v="Flowers and Sons"/>
    <s v="Virtual static core"/>
    <n v="3300"/>
    <n v="3834"/>
    <n v="116"/>
    <x v="1"/>
    <n v="89"/>
    <n v="43.08"/>
    <s v="US"/>
    <s v="USD"/>
    <n v="-2779539600"/>
    <n v="1517119200"/>
    <b v="0"/>
    <b v="1"/>
    <s v="theater/plays"/>
    <x v="3"/>
    <s v="plays"/>
    <x v="132"/>
    <x v="126"/>
  </r>
  <r>
    <n v="133"/>
    <s v="Gates PLC"/>
    <s v="Secured content-based product"/>
    <n v="4500"/>
    <n v="13985"/>
    <n v="311"/>
    <x v="1"/>
    <n v="159"/>
    <n v="87.96"/>
    <s v="US"/>
    <s v="USD"/>
    <n v="-2811550800"/>
    <n v="1315026000"/>
    <b v="0"/>
    <b v="0"/>
    <s v="music/world music"/>
    <x v="1"/>
    <s v="world music"/>
    <x v="133"/>
    <x v="127"/>
  </r>
  <r>
    <n v="134"/>
    <s v="Caldwell LLC"/>
    <s v="Secured executive concept"/>
    <n v="99500"/>
    <n v="89288"/>
    <n v="90"/>
    <x v="0"/>
    <n v="940"/>
    <n v="94.99"/>
    <s v="CH"/>
    <s v="CHF"/>
    <n v="-2843562000"/>
    <n v="1312693200"/>
    <b v="0"/>
    <b v="1"/>
    <s v="film &amp; video/documentary"/>
    <x v="4"/>
    <s v="documentary"/>
    <x v="134"/>
    <x v="128"/>
  </r>
  <r>
    <n v="135"/>
    <s v="Le, Burton and Evans"/>
    <s v="Balanced zero-defect software"/>
    <n v="7700"/>
    <n v="5488"/>
    <n v="71"/>
    <x v="0"/>
    <n v="117"/>
    <n v="46.91"/>
    <s v="US"/>
    <s v="USD"/>
    <n v="-2875573200"/>
    <n v="1363064400"/>
    <b v="0"/>
    <b v="1"/>
    <s v="theater/plays"/>
    <x v="3"/>
    <s v="plays"/>
    <x v="135"/>
    <x v="129"/>
  </r>
  <r>
    <n v="136"/>
    <s v="Briggs PLC"/>
    <s v="Distributed context-sensitive flexibility"/>
    <n v="82800"/>
    <n v="2721"/>
    <n v="3"/>
    <x v="3"/>
    <n v="58"/>
    <n v="46.91"/>
    <s v="US"/>
    <s v="USD"/>
    <n v="-2907584400"/>
    <n v="1403154000"/>
    <b v="0"/>
    <b v="1"/>
    <s v="film &amp; video/drama"/>
    <x v="4"/>
    <s v="drama"/>
    <x v="136"/>
    <x v="130"/>
  </r>
  <r>
    <n v="137"/>
    <s v="Hudson-Nguyen"/>
    <s v="Down-sized disintermediate support"/>
    <n v="1800"/>
    <n v="4712"/>
    <n v="262"/>
    <x v="1"/>
    <n v="50"/>
    <n v="94.24"/>
    <s v="US"/>
    <s v="USD"/>
    <n v="-2939595600"/>
    <n v="1286859600"/>
    <b v="0"/>
    <b v="0"/>
    <s v="publishing/nonfiction"/>
    <x v="5"/>
    <s v="nonfiction"/>
    <x v="137"/>
    <x v="131"/>
  </r>
  <r>
    <n v="138"/>
    <s v="Hogan Ltd"/>
    <s v="Stand-alone mission-critical moratorium"/>
    <n v="9600"/>
    <n v="9216"/>
    <n v="96"/>
    <x v="0"/>
    <n v="115"/>
    <n v="80.14"/>
    <s v="US"/>
    <s v="USD"/>
    <n v="-2971606800"/>
    <n v="1349326800"/>
    <b v="0"/>
    <b v="0"/>
    <s v="games/mobile games"/>
    <x v="6"/>
    <s v="mobile games"/>
    <x v="138"/>
    <x v="132"/>
  </r>
  <r>
    <n v="139"/>
    <s v="Hamilton, Wright and Chavez"/>
    <s v="Down-sized empowering protocol"/>
    <n v="92100"/>
    <n v="19246"/>
    <n v="21"/>
    <x v="0"/>
    <n v="326"/>
    <n v="59.04"/>
    <s v="US"/>
    <s v="USD"/>
    <n v="-3003618000"/>
    <n v="1430974800"/>
    <b v="0"/>
    <b v="1"/>
    <s v="technology/wearables"/>
    <x v="2"/>
    <s v="wearables"/>
    <x v="139"/>
    <x v="133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-3035629200"/>
    <n v="1519970400"/>
    <b v="0"/>
    <b v="0"/>
    <s v="film &amp; video/documentary"/>
    <x v="4"/>
    <s v="documentary"/>
    <x v="140"/>
    <x v="134"/>
  </r>
  <r>
    <n v="141"/>
    <s v="Jackson LLC"/>
    <s v="Distributed motivating algorithm"/>
    <n v="64300"/>
    <n v="65323"/>
    <n v="102"/>
    <x v="1"/>
    <n v="1071"/>
    <n v="60.99"/>
    <s v="US"/>
    <s v="USD"/>
    <n v="-3067640400"/>
    <n v="1434603600"/>
    <b v="0"/>
    <b v="0"/>
    <s v="technology/web"/>
    <x v="2"/>
    <s v="web"/>
    <x v="141"/>
    <x v="135"/>
  </r>
  <r>
    <n v="142"/>
    <s v="Figueroa Ltd"/>
    <s v="Expanded solution-oriented benchmark"/>
    <n v="5000"/>
    <n v="11502"/>
    <n v="230"/>
    <x v="1"/>
    <n v="117"/>
    <n v="98.31"/>
    <s v="US"/>
    <s v="USD"/>
    <n v="-3099651600"/>
    <n v="1337230800"/>
    <b v="0"/>
    <b v="0"/>
    <s v="technology/web"/>
    <x v="2"/>
    <s v="web"/>
    <x v="142"/>
    <x v="136"/>
  </r>
  <r>
    <n v="143"/>
    <s v="Avila-Jones"/>
    <s v="Implemented discrete secured line"/>
    <n v="5400"/>
    <n v="7322"/>
    <n v="136"/>
    <x v="1"/>
    <n v="70"/>
    <n v="104.6"/>
    <s v="US"/>
    <s v="USD"/>
    <n v="-3131662800"/>
    <n v="1279429200"/>
    <b v="0"/>
    <b v="0"/>
    <s v="music/indie rock"/>
    <x v="1"/>
    <s v="indie rock"/>
    <x v="143"/>
    <x v="137"/>
  </r>
  <r>
    <n v="144"/>
    <s v="Martin, Lopez and Hunter"/>
    <s v="Multi-lateral actuating installation"/>
    <n v="9000"/>
    <n v="11619"/>
    <n v="129"/>
    <x v="1"/>
    <n v="135"/>
    <n v="86.07"/>
    <s v="US"/>
    <s v="USD"/>
    <n v="-3163674000"/>
    <n v="1561438800"/>
    <b v="0"/>
    <b v="0"/>
    <s v="theater/plays"/>
    <x v="3"/>
    <s v="plays"/>
    <x v="144"/>
    <x v="138"/>
  </r>
  <r>
    <n v="145"/>
    <s v="Fields-Moore"/>
    <s v="Secured reciprocal array"/>
    <n v="25000"/>
    <n v="59128"/>
    <n v="237"/>
    <x v="1"/>
    <n v="768"/>
    <n v="76.989999999999995"/>
    <s v="CH"/>
    <s v="CHF"/>
    <n v="-3195685200"/>
    <n v="1410498000"/>
    <b v="0"/>
    <b v="0"/>
    <s v="technology/wearables"/>
    <x v="2"/>
    <s v="wearables"/>
    <x v="145"/>
    <x v="139"/>
  </r>
  <r>
    <n v="146"/>
    <s v="Harris-Golden"/>
    <s v="Optional bandwidth-monitored middleware"/>
    <n v="8800"/>
    <n v="1518"/>
    <n v="17"/>
    <x v="3"/>
    <n v="51"/>
    <n v="29.76"/>
    <s v="US"/>
    <s v="USD"/>
    <n v="-3227696400"/>
    <n v="1322460000"/>
    <b v="0"/>
    <b v="0"/>
    <s v="theater/plays"/>
    <x v="3"/>
    <s v="plays"/>
    <x v="146"/>
    <x v="140"/>
  </r>
  <r>
    <n v="147"/>
    <s v="Moss, Norman and Dunlap"/>
    <s v="Upgradable upward-trending workforce"/>
    <n v="8300"/>
    <n v="9337"/>
    <n v="112"/>
    <x v="1"/>
    <n v="199"/>
    <n v="46.92"/>
    <s v="US"/>
    <s v="USD"/>
    <n v="-3259707600"/>
    <n v="1466312400"/>
    <b v="0"/>
    <b v="1"/>
    <s v="theater/plays"/>
    <x v="3"/>
    <s v="plays"/>
    <x v="147"/>
    <x v="141"/>
  </r>
  <r>
    <n v="148"/>
    <s v="White, Larson and Wright"/>
    <s v="Upgradable hybrid capability"/>
    <n v="9300"/>
    <n v="11255"/>
    <n v="121"/>
    <x v="1"/>
    <n v="107"/>
    <n v="105.19"/>
    <s v="US"/>
    <s v="USD"/>
    <n v="-3291718800"/>
    <n v="1501736400"/>
    <b v="0"/>
    <b v="0"/>
    <s v="technology/wearables"/>
    <x v="2"/>
    <s v="wearables"/>
    <x v="148"/>
    <x v="142"/>
  </r>
  <r>
    <n v="149"/>
    <s v="Payne, Oliver and Burch"/>
    <s v="Managed fresh-thinking flexibility"/>
    <n v="6200"/>
    <n v="13632"/>
    <n v="220"/>
    <x v="1"/>
    <n v="195"/>
    <n v="69.91"/>
    <s v="US"/>
    <s v="USD"/>
    <n v="-3323730000"/>
    <n v="1361512800"/>
    <b v="0"/>
    <b v="0"/>
    <s v="music/indie rock"/>
    <x v="1"/>
    <s v="indie rock"/>
    <x v="149"/>
    <x v="143"/>
  </r>
  <r>
    <n v="150"/>
    <s v="Brown, Palmer and Pace"/>
    <s v="Networked stable workforce"/>
    <n v="100"/>
    <n v="1"/>
    <n v="1"/>
    <x v="0"/>
    <n v="1"/>
    <n v="1"/>
    <s v="US"/>
    <s v="USD"/>
    <n v="-3355741200"/>
    <n v="1545026400"/>
    <b v="0"/>
    <b v="0"/>
    <s v="music/rock"/>
    <x v="1"/>
    <s v="rock"/>
    <x v="150"/>
    <x v="144"/>
  </r>
  <r>
    <n v="151"/>
    <s v="Parker LLC"/>
    <s v="Customizable intermediate extranet"/>
    <n v="137200"/>
    <n v="88037"/>
    <n v="64"/>
    <x v="0"/>
    <n v="1467"/>
    <n v="60.01"/>
    <s v="US"/>
    <s v="USD"/>
    <n v="-3387752400"/>
    <n v="1406696400"/>
    <b v="0"/>
    <b v="0"/>
    <s v="music/electric music"/>
    <x v="1"/>
    <s v="electric music"/>
    <x v="151"/>
    <x v="145"/>
  </r>
  <r>
    <n v="152"/>
    <s v="Bowen, Mcdonald and Hall"/>
    <s v="User-centric fault-tolerant task-force"/>
    <n v="41500"/>
    <n v="175573"/>
    <n v="423"/>
    <x v="1"/>
    <n v="3376"/>
    <n v="52.01"/>
    <s v="US"/>
    <s v="USD"/>
    <n v="-3419763600"/>
    <n v="1487916000"/>
    <b v="0"/>
    <b v="0"/>
    <s v="music/indie rock"/>
    <x v="1"/>
    <s v="indie rock"/>
    <x v="152"/>
    <x v="146"/>
  </r>
  <r>
    <n v="153"/>
    <s v="Whitehead, Bell and Hughes"/>
    <s v="Multi-tiered radical definition"/>
    <n v="189400"/>
    <n v="176112"/>
    <n v="93"/>
    <x v="0"/>
    <n v="5681"/>
    <n v="31"/>
    <s v="US"/>
    <s v="USD"/>
    <n v="-3451774800"/>
    <n v="1351141200"/>
    <b v="0"/>
    <b v="0"/>
    <s v="theater/plays"/>
    <x v="3"/>
    <s v="plays"/>
    <x v="153"/>
    <x v="147"/>
  </r>
  <r>
    <n v="154"/>
    <s v="Rodriguez-Brown"/>
    <s v="Devolved foreground benchmark"/>
    <n v="171300"/>
    <n v="100650"/>
    <n v="59"/>
    <x v="0"/>
    <n v="1059"/>
    <n v="95.04"/>
    <s v="US"/>
    <s v="USD"/>
    <n v="-3483786000"/>
    <n v="1465016400"/>
    <b v="0"/>
    <b v="1"/>
    <s v="music/indie rock"/>
    <x v="1"/>
    <s v="indie rock"/>
    <x v="154"/>
    <x v="148"/>
  </r>
  <r>
    <n v="155"/>
    <s v="Hall-Schaefer"/>
    <s v="Distributed eco-centric methodology"/>
    <n v="139500"/>
    <n v="90706"/>
    <n v="65"/>
    <x v="0"/>
    <n v="1194"/>
    <n v="75.97"/>
    <s v="US"/>
    <s v="USD"/>
    <n v="-3515797200"/>
    <n v="1270789200"/>
    <b v="0"/>
    <b v="0"/>
    <s v="theater/plays"/>
    <x v="3"/>
    <s v="plays"/>
    <x v="155"/>
    <x v="149"/>
  </r>
  <r>
    <n v="156"/>
    <s v="Meza-Rogers"/>
    <s v="Streamlined encompassing encryption"/>
    <n v="36400"/>
    <n v="26914"/>
    <n v="74"/>
    <x v="3"/>
    <n v="379"/>
    <n v="71.010000000000005"/>
    <s v="AU"/>
    <s v="AUD"/>
    <n v="-3547808400"/>
    <n v="1572325200"/>
    <b v="0"/>
    <b v="0"/>
    <s v="music/rock"/>
    <x v="1"/>
    <s v="rock"/>
    <x v="156"/>
    <x v="150"/>
  </r>
  <r>
    <n v="157"/>
    <s v="Curtis-Curtis"/>
    <s v="User-friendly reciprocal initiative"/>
    <n v="4200"/>
    <n v="2212"/>
    <n v="53"/>
    <x v="0"/>
    <n v="30"/>
    <n v="73.73"/>
    <s v="AU"/>
    <s v="AUD"/>
    <n v="-3579819600"/>
    <n v="1389420000"/>
    <b v="0"/>
    <b v="0"/>
    <s v="photography/photography books"/>
    <x v="7"/>
    <s v="photography books"/>
    <x v="157"/>
    <x v="151"/>
  </r>
  <r>
    <n v="158"/>
    <s v="Carlson Inc"/>
    <s v="Ergonomic fresh-thinking installation"/>
    <n v="2100"/>
    <n v="4640"/>
    <n v="221"/>
    <x v="1"/>
    <n v="41"/>
    <n v="113.17"/>
    <s v="US"/>
    <s v="USD"/>
    <n v="-3611830800"/>
    <n v="1449640800"/>
    <b v="0"/>
    <b v="0"/>
    <s v="music/rock"/>
    <x v="1"/>
    <s v="rock"/>
    <x v="158"/>
    <x v="152"/>
  </r>
  <r>
    <n v="159"/>
    <s v="Clarke, Anderson and Lee"/>
    <s v="Robust explicit hardware"/>
    <n v="191200"/>
    <n v="191222"/>
    <n v="100"/>
    <x v="1"/>
    <n v="1821"/>
    <n v="105.01"/>
    <s v="US"/>
    <s v="USD"/>
    <n v="-3643842000"/>
    <n v="1555218000"/>
    <b v="0"/>
    <b v="1"/>
    <s v="theater/plays"/>
    <x v="3"/>
    <s v="plays"/>
    <x v="159"/>
    <x v="153"/>
  </r>
  <r>
    <n v="160"/>
    <s v="Evans Group"/>
    <s v="Stand-alone actuating support"/>
    <n v="8000"/>
    <n v="12985"/>
    <n v="162"/>
    <x v="1"/>
    <n v="164"/>
    <n v="79.180000000000007"/>
    <s v="US"/>
    <s v="USD"/>
    <n v="-3675853200"/>
    <n v="1557723600"/>
    <b v="0"/>
    <b v="0"/>
    <s v="technology/wearables"/>
    <x v="2"/>
    <s v="wearables"/>
    <x v="160"/>
    <x v="154"/>
  </r>
  <r>
    <n v="161"/>
    <s v="Bruce Group"/>
    <s v="Cross-platform methodical process improvement"/>
    <n v="5500"/>
    <n v="4300"/>
    <n v="78"/>
    <x v="0"/>
    <n v="75"/>
    <n v="57.33"/>
    <s v="US"/>
    <s v="USD"/>
    <n v="-3707864400"/>
    <n v="1443502800"/>
    <b v="0"/>
    <b v="1"/>
    <s v="technology/web"/>
    <x v="2"/>
    <s v="web"/>
    <x v="161"/>
    <x v="155"/>
  </r>
  <r>
    <n v="162"/>
    <s v="Keith, Alvarez and Potter"/>
    <s v="Extended bottom-line open architecture"/>
    <n v="6100"/>
    <n v="9134"/>
    <n v="150"/>
    <x v="1"/>
    <n v="157"/>
    <n v="58.18"/>
    <s v="CH"/>
    <s v="CHF"/>
    <n v="-3739875600"/>
    <n v="1546840800"/>
    <b v="0"/>
    <b v="0"/>
    <s v="music/rock"/>
    <x v="1"/>
    <s v="rock"/>
    <x v="162"/>
    <x v="156"/>
  </r>
  <r>
    <n v="163"/>
    <s v="Burton-Watkins"/>
    <s v="Extended reciprocal circuit"/>
    <n v="3500"/>
    <n v="8864"/>
    <n v="253"/>
    <x v="1"/>
    <n v="246"/>
    <n v="36.03"/>
    <s v="US"/>
    <s v="USD"/>
    <n v="-3771886800"/>
    <n v="1512712800"/>
    <b v="0"/>
    <b v="1"/>
    <s v="photography/photography books"/>
    <x v="7"/>
    <s v="photography books"/>
    <x v="163"/>
    <x v="157"/>
  </r>
  <r>
    <n v="164"/>
    <s v="Lopez and Sons"/>
    <s v="Polarized human-resource protocol"/>
    <n v="150500"/>
    <n v="150755"/>
    <n v="100"/>
    <x v="1"/>
    <n v="1396"/>
    <n v="107.99"/>
    <s v="US"/>
    <s v="USD"/>
    <n v="-3803898000"/>
    <n v="1507525200"/>
    <b v="0"/>
    <b v="0"/>
    <s v="theater/plays"/>
    <x v="3"/>
    <s v="plays"/>
    <x v="164"/>
    <x v="158"/>
  </r>
  <r>
    <n v="165"/>
    <s v="Cordova Ltd"/>
    <s v="Synergized radical product"/>
    <n v="90400"/>
    <n v="110279"/>
    <n v="122"/>
    <x v="1"/>
    <n v="2506"/>
    <n v="44.01"/>
    <s v="US"/>
    <s v="USD"/>
    <n v="-3835909200"/>
    <n v="1504328400"/>
    <b v="0"/>
    <b v="0"/>
    <s v="technology/web"/>
    <x v="2"/>
    <s v="web"/>
    <x v="165"/>
    <x v="159"/>
  </r>
  <r>
    <n v="166"/>
    <s v="Brown-Vang"/>
    <s v="Robust heuristic artificial intelligence"/>
    <n v="9800"/>
    <n v="13439"/>
    <n v="137"/>
    <x v="1"/>
    <n v="244"/>
    <n v="55.08"/>
    <s v="US"/>
    <s v="USD"/>
    <n v="-3867920400"/>
    <n v="1293343200"/>
    <b v="0"/>
    <b v="0"/>
    <s v="photography/photography books"/>
    <x v="7"/>
    <s v="photography books"/>
    <x v="166"/>
    <x v="160"/>
  </r>
  <r>
    <n v="167"/>
    <s v="Cruz-Ward"/>
    <s v="Robust content-based emulation"/>
    <n v="2600"/>
    <n v="10804"/>
    <n v="416"/>
    <x v="1"/>
    <n v="146"/>
    <n v="74"/>
    <s v="AU"/>
    <s v="AUD"/>
    <n v="-3899931600"/>
    <n v="1371704400"/>
    <b v="0"/>
    <b v="0"/>
    <s v="theater/plays"/>
    <x v="3"/>
    <s v="plays"/>
    <x v="167"/>
    <x v="161"/>
  </r>
  <r>
    <n v="168"/>
    <s v="Hernandez Group"/>
    <s v="Ergonomic uniform open system"/>
    <n v="128100"/>
    <n v="40107"/>
    <n v="31"/>
    <x v="0"/>
    <n v="955"/>
    <n v="42"/>
    <s v="DK"/>
    <s v="DKK"/>
    <n v="-3931942800"/>
    <n v="1552798800"/>
    <b v="0"/>
    <b v="1"/>
    <s v="music/indie rock"/>
    <x v="1"/>
    <s v="indie rock"/>
    <x v="168"/>
    <x v="162"/>
  </r>
  <r>
    <n v="169"/>
    <s v="Tran, Steele and Wilson"/>
    <s v="Profit-focused modular product"/>
    <n v="23300"/>
    <n v="98811"/>
    <n v="424"/>
    <x v="1"/>
    <n v="1267"/>
    <n v="77.989999999999995"/>
    <s v="US"/>
    <s v="USD"/>
    <n v="-3963954000"/>
    <n v="1342328400"/>
    <b v="0"/>
    <b v="1"/>
    <s v="film &amp; video/shorts"/>
    <x v="4"/>
    <s v="shorts"/>
    <x v="169"/>
    <x v="163"/>
  </r>
  <r>
    <n v="170"/>
    <s v="Summers, Gallegos and Stein"/>
    <s v="Mandatory mobile product"/>
    <n v="188100"/>
    <n v="5528"/>
    <n v="3"/>
    <x v="0"/>
    <n v="67"/>
    <n v="82.51"/>
    <s v="US"/>
    <s v="USD"/>
    <n v="-3995965200"/>
    <n v="1502341200"/>
    <b v="0"/>
    <b v="0"/>
    <s v="music/indie rock"/>
    <x v="1"/>
    <s v="indie rock"/>
    <x v="170"/>
    <x v="164"/>
  </r>
  <r>
    <n v="171"/>
    <s v="Blair Group"/>
    <s v="Public-key 3rdgeneration budgetary management"/>
    <n v="4900"/>
    <n v="521"/>
    <n v="11"/>
    <x v="0"/>
    <n v="5"/>
    <n v="104.2"/>
    <s v="US"/>
    <s v="USD"/>
    <n v="-4027976400"/>
    <n v="1397192400"/>
    <b v="0"/>
    <b v="0"/>
    <s v="publishing/translations"/>
    <x v="5"/>
    <s v="translations"/>
    <x v="171"/>
    <x v="165"/>
  </r>
  <r>
    <n v="172"/>
    <s v="Nixon Inc"/>
    <s v="Centralized national firmware"/>
    <n v="800"/>
    <n v="663"/>
    <n v="83"/>
    <x v="0"/>
    <n v="26"/>
    <n v="25.5"/>
    <s v="US"/>
    <s v="USD"/>
    <n v="-4059987600"/>
    <n v="1407042000"/>
    <b v="0"/>
    <b v="1"/>
    <s v="film &amp; video/documentary"/>
    <x v="4"/>
    <s v="documentary"/>
    <x v="172"/>
    <x v="166"/>
  </r>
  <r>
    <n v="173"/>
    <s v="White LLC"/>
    <s v="Cross-group 4thgeneration middleware"/>
    <n v="96700"/>
    <n v="157635"/>
    <n v="163"/>
    <x v="1"/>
    <n v="1561"/>
    <n v="100.98"/>
    <s v="US"/>
    <s v="USD"/>
    <n v="-4091998800"/>
    <n v="1369371600"/>
    <b v="0"/>
    <b v="0"/>
    <s v="theater/plays"/>
    <x v="3"/>
    <s v="plays"/>
    <x v="173"/>
    <x v="167"/>
  </r>
  <r>
    <n v="174"/>
    <s v="Santos, Black and Donovan"/>
    <s v="Pre-emptive scalable access"/>
    <n v="600"/>
    <n v="5368"/>
    <n v="895"/>
    <x v="1"/>
    <n v="48"/>
    <n v="111.83"/>
    <s v="US"/>
    <s v="USD"/>
    <n v="-4124010000"/>
    <n v="1444107600"/>
    <b v="0"/>
    <b v="1"/>
    <s v="technology/wearables"/>
    <x v="2"/>
    <s v="wearables"/>
    <x v="174"/>
    <x v="168"/>
  </r>
  <r>
    <n v="175"/>
    <s v="Jones, Contreras and Burnett"/>
    <s v="Sharable intangible migration"/>
    <n v="181200"/>
    <n v="47459"/>
    <n v="26"/>
    <x v="0"/>
    <n v="1130"/>
    <n v="42"/>
    <s v="US"/>
    <s v="USD"/>
    <n v="-4156021200"/>
    <n v="1474261200"/>
    <b v="0"/>
    <b v="0"/>
    <s v="theater/plays"/>
    <x v="3"/>
    <s v="plays"/>
    <x v="175"/>
    <x v="169"/>
  </r>
  <r>
    <n v="176"/>
    <s v="Stone-Orozco"/>
    <s v="Proactive scalable Graphical User Interface"/>
    <n v="115000"/>
    <n v="86060"/>
    <n v="75"/>
    <x v="0"/>
    <n v="782"/>
    <n v="110.05"/>
    <s v="US"/>
    <s v="USD"/>
    <n v="-4188032400"/>
    <n v="1473656400"/>
    <b v="0"/>
    <b v="0"/>
    <s v="theater/plays"/>
    <x v="3"/>
    <s v="plays"/>
    <x v="176"/>
    <x v="170"/>
  </r>
  <r>
    <n v="177"/>
    <s v="Lee, Gibson and Morgan"/>
    <s v="Digitized solution-oriented product"/>
    <n v="38800"/>
    <n v="161593"/>
    <n v="416"/>
    <x v="1"/>
    <n v="2739"/>
    <n v="59"/>
    <s v="US"/>
    <s v="USD"/>
    <n v="-4220043600"/>
    <n v="1291960800"/>
    <b v="0"/>
    <b v="0"/>
    <s v="theater/plays"/>
    <x v="3"/>
    <s v="plays"/>
    <x v="177"/>
    <x v="171"/>
  </r>
  <r>
    <n v="178"/>
    <s v="Alexander-Williams"/>
    <s v="Triple-buffered cohesive structure"/>
    <n v="7200"/>
    <n v="6927"/>
    <n v="96"/>
    <x v="0"/>
    <n v="210"/>
    <n v="32.99"/>
    <s v="US"/>
    <s v="USD"/>
    <n v="-4252054800"/>
    <n v="1506747600"/>
    <b v="0"/>
    <b v="0"/>
    <s v="food/food trucks"/>
    <x v="0"/>
    <s v="food trucks"/>
    <x v="178"/>
    <x v="172"/>
  </r>
  <r>
    <n v="179"/>
    <s v="Marks Ltd"/>
    <s v="Realigned human-resource orchestration"/>
    <n v="44500"/>
    <n v="159185"/>
    <n v="358"/>
    <x v="1"/>
    <n v="3537"/>
    <n v="45.01"/>
    <s v="CA"/>
    <s v="CAD"/>
    <n v="-4284066000"/>
    <n v="1363582800"/>
    <b v="0"/>
    <b v="1"/>
    <s v="theater/plays"/>
    <x v="3"/>
    <s v="plays"/>
    <x v="179"/>
    <x v="173"/>
  </r>
  <r>
    <n v="180"/>
    <s v="Olsen, Edwards and Reid"/>
    <s v="Optional clear-thinking software"/>
    <n v="56000"/>
    <n v="172736"/>
    <n v="308"/>
    <x v="1"/>
    <n v="2107"/>
    <n v="81.98"/>
    <s v="AU"/>
    <s v="AUD"/>
    <n v="-4316077200"/>
    <n v="1269666000"/>
    <b v="0"/>
    <b v="0"/>
    <s v="technology/wearables"/>
    <x v="2"/>
    <s v="wearables"/>
    <x v="180"/>
    <x v="174"/>
  </r>
  <r>
    <n v="181"/>
    <s v="Daniels, Rose and Tyler"/>
    <s v="Centralized global approach"/>
    <n v="8600"/>
    <n v="5315"/>
    <n v="62"/>
    <x v="0"/>
    <n v="136"/>
    <n v="39.08"/>
    <s v="US"/>
    <s v="USD"/>
    <n v="-4348088400"/>
    <n v="1508648400"/>
    <b v="0"/>
    <b v="0"/>
    <s v="technology/web"/>
    <x v="2"/>
    <s v="web"/>
    <x v="181"/>
    <x v="175"/>
  </r>
  <r>
    <n v="182"/>
    <s v="Adams Group"/>
    <s v="Reverse-engineered bandwidth-monitored contingency"/>
    <n v="27100"/>
    <n v="195750"/>
    <n v="722"/>
    <x v="1"/>
    <n v="3318"/>
    <n v="59"/>
    <s v="DK"/>
    <s v="DKK"/>
    <n v="-4380099600"/>
    <n v="1561957200"/>
    <b v="0"/>
    <b v="0"/>
    <s v="theater/plays"/>
    <x v="3"/>
    <s v="plays"/>
    <x v="182"/>
    <x v="176"/>
  </r>
  <r>
    <n v="183"/>
    <s v="Rogers, Huerta and Medina"/>
    <s v="Pre-emptive bandwidth-monitored instruction set"/>
    <n v="5100"/>
    <n v="3525"/>
    <n v="69"/>
    <x v="0"/>
    <n v="86"/>
    <n v="40.99"/>
    <s v="CA"/>
    <s v="CAD"/>
    <n v="-4412110800"/>
    <n v="1285131600"/>
    <b v="0"/>
    <b v="0"/>
    <s v="music/rock"/>
    <x v="1"/>
    <s v="rock"/>
    <x v="183"/>
    <x v="177"/>
  </r>
  <r>
    <n v="184"/>
    <s v="Howard, Carter and Griffith"/>
    <s v="Adaptive asynchronous emulation"/>
    <n v="3600"/>
    <n v="10550"/>
    <n v="293"/>
    <x v="1"/>
    <n v="340"/>
    <n v="31.03"/>
    <s v="US"/>
    <s v="USD"/>
    <n v="-4444122000"/>
    <n v="1556946000"/>
    <b v="0"/>
    <b v="0"/>
    <s v="theater/plays"/>
    <x v="3"/>
    <s v="plays"/>
    <x v="184"/>
    <x v="178"/>
  </r>
  <r>
    <n v="185"/>
    <s v="Bailey PLC"/>
    <s v="Innovative actuating conglomeration"/>
    <n v="1000"/>
    <n v="718"/>
    <n v="72"/>
    <x v="0"/>
    <n v="19"/>
    <n v="37.79"/>
    <s v="US"/>
    <s v="USD"/>
    <n v="-4476133200"/>
    <n v="1527138000"/>
    <b v="0"/>
    <b v="0"/>
    <s v="film &amp; video/television"/>
    <x v="4"/>
    <s v="television"/>
    <x v="185"/>
    <x v="179"/>
  </r>
  <r>
    <n v="186"/>
    <s v="Parker Group"/>
    <s v="Grass-roots foreground policy"/>
    <n v="88800"/>
    <n v="28358"/>
    <n v="32"/>
    <x v="0"/>
    <n v="886"/>
    <n v="32.01"/>
    <s v="US"/>
    <s v="USD"/>
    <n v="-4508144400"/>
    <n v="1402117200"/>
    <b v="0"/>
    <b v="0"/>
    <s v="theater/plays"/>
    <x v="3"/>
    <s v="plays"/>
    <x v="186"/>
    <x v="180"/>
  </r>
  <r>
    <n v="187"/>
    <s v="Fox Group"/>
    <s v="Horizontal transitional paradigm"/>
    <n v="60200"/>
    <n v="138384"/>
    <n v="230"/>
    <x v="1"/>
    <n v="1442"/>
    <n v="95.97"/>
    <s v="CA"/>
    <s v="CAD"/>
    <n v="-4540155600"/>
    <n v="1364014800"/>
    <b v="0"/>
    <b v="1"/>
    <s v="film &amp; video/shorts"/>
    <x v="4"/>
    <s v="shorts"/>
    <x v="187"/>
    <x v="181"/>
  </r>
  <r>
    <n v="188"/>
    <s v="Walker, Jones and Rodriguez"/>
    <s v="Networked didactic info-mediaries"/>
    <n v="8200"/>
    <n v="2625"/>
    <n v="32"/>
    <x v="0"/>
    <n v="35"/>
    <n v="75"/>
    <s v="IT"/>
    <s v="EUR"/>
    <n v="-4572166800"/>
    <n v="1417586400"/>
    <b v="0"/>
    <b v="0"/>
    <s v="theater/plays"/>
    <x v="3"/>
    <s v="plays"/>
    <x v="188"/>
    <x v="182"/>
  </r>
  <r>
    <n v="189"/>
    <s v="Anthony-Shaw"/>
    <s v="Switchable contextually-based access"/>
    <n v="191300"/>
    <n v="45004"/>
    <n v="24"/>
    <x v="3"/>
    <n v="441"/>
    <n v="102.05"/>
    <s v="US"/>
    <s v="USD"/>
    <n v="-4604178000"/>
    <n v="1457071200"/>
    <b v="0"/>
    <b v="0"/>
    <s v="theater/plays"/>
    <x v="3"/>
    <s v="plays"/>
    <x v="189"/>
    <x v="183"/>
  </r>
  <r>
    <n v="190"/>
    <s v="Cook LLC"/>
    <s v="Up-sized dynamic throughput"/>
    <n v="3700"/>
    <n v="2538"/>
    <n v="69"/>
    <x v="0"/>
    <n v="24"/>
    <n v="105.75"/>
    <s v="US"/>
    <s v="USD"/>
    <n v="-4636189200"/>
    <n v="1370408400"/>
    <b v="0"/>
    <b v="1"/>
    <s v="theater/plays"/>
    <x v="3"/>
    <s v="plays"/>
    <x v="190"/>
    <x v="184"/>
  </r>
  <r>
    <n v="191"/>
    <s v="Sutton PLC"/>
    <s v="Mandatory reciprocal superstructure"/>
    <n v="8400"/>
    <n v="3188"/>
    <n v="38"/>
    <x v="0"/>
    <n v="86"/>
    <n v="37.07"/>
    <s v="IT"/>
    <s v="EUR"/>
    <n v="-4668200400"/>
    <n v="1552626000"/>
    <b v="0"/>
    <b v="0"/>
    <s v="theater/plays"/>
    <x v="3"/>
    <s v="plays"/>
    <x v="191"/>
    <x v="185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-4700211600"/>
    <n v="1404190800"/>
    <b v="0"/>
    <b v="0"/>
    <s v="music/rock"/>
    <x v="1"/>
    <s v="rock"/>
    <x v="192"/>
    <x v="186"/>
  </r>
  <r>
    <n v="193"/>
    <s v="Calhoun, Rogers and Long"/>
    <s v="Progressive discrete hub"/>
    <n v="6600"/>
    <n v="3012"/>
    <n v="46"/>
    <x v="0"/>
    <n v="65"/>
    <n v="46.34"/>
    <s v="US"/>
    <s v="USD"/>
    <n v="-4732222800"/>
    <n v="1523509200"/>
    <b v="1"/>
    <b v="0"/>
    <s v="music/indie rock"/>
    <x v="1"/>
    <s v="indie rock"/>
    <x v="193"/>
    <x v="187"/>
  </r>
  <r>
    <n v="194"/>
    <s v="Sandoval Group"/>
    <s v="Assimilated multi-tasking archive"/>
    <n v="7100"/>
    <n v="8716"/>
    <n v="123"/>
    <x v="1"/>
    <n v="126"/>
    <n v="69.17"/>
    <s v="US"/>
    <s v="USD"/>
    <n v="-4764234000"/>
    <n v="1443589200"/>
    <b v="0"/>
    <b v="0"/>
    <s v="music/metal"/>
    <x v="1"/>
    <s v="metal"/>
    <x v="194"/>
    <x v="188"/>
  </r>
  <r>
    <n v="195"/>
    <s v="Smith and Sons"/>
    <s v="Upgradable high-level solution"/>
    <n v="15800"/>
    <n v="57157"/>
    <n v="362"/>
    <x v="1"/>
    <n v="524"/>
    <n v="109.08"/>
    <s v="US"/>
    <s v="USD"/>
    <n v="-4796245200"/>
    <n v="1533445200"/>
    <b v="0"/>
    <b v="0"/>
    <s v="music/electric music"/>
    <x v="1"/>
    <s v="electric music"/>
    <x v="195"/>
    <x v="189"/>
  </r>
  <r>
    <n v="196"/>
    <s v="King Inc"/>
    <s v="Organic bandwidth-monitored frame"/>
    <n v="8200"/>
    <n v="5178"/>
    <n v="63"/>
    <x v="0"/>
    <n v="100"/>
    <n v="51.78"/>
    <s v="DK"/>
    <s v="DKK"/>
    <n v="-4828256400"/>
    <n v="1474520400"/>
    <b v="0"/>
    <b v="0"/>
    <s v="technology/wearables"/>
    <x v="2"/>
    <s v="wearables"/>
    <x v="196"/>
    <x v="190"/>
  </r>
  <r>
    <n v="197"/>
    <s v="Perry and Sons"/>
    <s v="Business-focused logistical framework"/>
    <n v="54700"/>
    <n v="163118"/>
    <n v="298"/>
    <x v="1"/>
    <n v="1989"/>
    <n v="82.01"/>
    <s v="US"/>
    <s v="USD"/>
    <n v="-4860267600"/>
    <n v="1499403600"/>
    <b v="0"/>
    <b v="0"/>
    <s v="film &amp; video/drama"/>
    <x v="4"/>
    <s v="drama"/>
    <x v="197"/>
    <x v="191"/>
  </r>
  <r>
    <n v="198"/>
    <s v="Palmer Inc"/>
    <s v="Universal multi-state capability"/>
    <n v="63200"/>
    <n v="6041"/>
    <n v="10"/>
    <x v="0"/>
    <n v="168"/>
    <n v="35.96"/>
    <s v="US"/>
    <s v="USD"/>
    <n v="-4892278800"/>
    <n v="1283576400"/>
    <b v="0"/>
    <b v="0"/>
    <s v="music/electric music"/>
    <x v="1"/>
    <s v="electric music"/>
    <x v="198"/>
    <x v="192"/>
  </r>
  <r>
    <n v="199"/>
    <s v="Hull, Baker and Martinez"/>
    <s v="Digitized reciprocal infrastructure"/>
    <n v="1800"/>
    <n v="968"/>
    <n v="54"/>
    <x v="0"/>
    <n v="13"/>
    <n v="74.459999999999994"/>
    <s v="US"/>
    <s v="USD"/>
    <n v="-4924290000"/>
    <n v="1436590800"/>
    <b v="0"/>
    <b v="0"/>
    <s v="music/rock"/>
    <x v="1"/>
    <s v="rock"/>
    <x v="199"/>
    <x v="193"/>
  </r>
  <r>
    <n v="200"/>
    <s v="Becker, Rice and White"/>
    <s v="Reduced dedicated capability"/>
    <n v="100"/>
    <n v="2"/>
    <n v="2"/>
    <x v="0"/>
    <n v="1"/>
    <n v="2"/>
    <s v="CA"/>
    <s v="CAD"/>
    <n v="-4956301200"/>
    <n v="1270443600"/>
    <b v="0"/>
    <b v="0"/>
    <s v="theater/plays"/>
    <x v="3"/>
    <s v="plays"/>
    <x v="200"/>
    <x v="194"/>
  </r>
  <r>
    <n v="201"/>
    <s v="Osborne, Perkins and Knox"/>
    <s v="Cross-platform bi-directional workforce"/>
    <n v="2100"/>
    <n v="14305"/>
    <n v="681"/>
    <x v="1"/>
    <n v="157"/>
    <n v="91.11"/>
    <s v="US"/>
    <s v="USD"/>
    <n v="-4988312400"/>
    <n v="1407819600"/>
    <b v="0"/>
    <b v="0"/>
    <s v="technology/web"/>
    <x v="2"/>
    <s v="web"/>
    <x v="201"/>
    <x v="195"/>
  </r>
  <r>
    <n v="202"/>
    <s v="Mcknight-Freeman"/>
    <s v="Upgradable scalable methodology"/>
    <n v="8300"/>
    <n v="6543"/>
    <n v="79"/>
    <x v="3"/>
    <n v="82"/>
    <n v="79.790000000000006"/>
    <s v="US"/>
    <s v="USD"/>
    <n v="-5020323600"/>
    <n v="1317877200"/>
    <b v="0"/>
    <b v="0"/>
    <s v="food/food trucks"/>
    <x v="0"/>
    <s v="food trucks"/>
    <x v="202"/>
    <x v="196"/>
  </r>
  <r>
    <n v="203"/>
    <s v="Hayden, Shannon and Stein"/>
    <s v="Customer-focused client-server service-desk"/>
    <n v="143900"/>
    <n v="193413"/>
    <n v="134"/>
    <x v="1"/>
    <n v="4498"/>
    <n v="43"/>
    <s v="AU"/>
    <s v="AUD"/>
    <n v="-5052334800"/>
    <n v="1484805600"/>
    <b v="0"/>
    <b v="0"/>
    <s v="theater/plays"/>
    <x v="3"/>
    <s v="plays"/>
    <x v="203"/>
    <x v="197"/>
  </r>
  <r>
    <n v="204"/>
    <s v="Daniel-Luna"/>
    <s v="Mandatory multimedia leverage"/>
    <n v="75000"/>
    <n v="2529"/>
    <n v="3"/>
    <x v="0"/>
    <n v="40"/>
    <n v="63.23"/>
    <s v="US"/>
    <s v="USD"/>
    <n v="-5084346000"/>
    <n v="1302670800"/>
    <b v="0"/>
    <b v="0"/>
    <s v="music/jazz"/>
    <x v="1"/>
    <s v="jazz"/>
    <x v="204"/>
    <x v="198"/>
  </r>
  <r>
    <n v="205"/>
    <s v="Weaver-Marquez"/>
    <s v="Focused analyzing circuit"/>
    <n v="1300"/>
    <n v="5614"/>
    <n v="432"/>
    <x v="1"/>
    <n v="80"/>
    <n v="70.180000000000007"/>
    <s v="US"/>
    <s v="USD"/>
    <n v="-5116357200"/>
    <n v="1540789200"/>
    <b v="1"/>
    <b v="0"/>
    <s v="theater/plays"/>
    <x v="3"/>
    <s v="plays"/>
    <x v="205"/>
    <x v="199"/>
  </r>
  <r>
    <n v="206"/>
    <s v="Austin, Baker and Kelley"/>
    <s v="Fundamental grid-enabled strategy"/>
    <n v="9000"/>
    <n v="3496"/>
    <n v="39"/>
    <x v="3"/>
    <n v="57"/>
    <n v="61.33"/>
    <s v="US"/>
    <s v="USD"/>
    <n v="-5148368400"/>
    <n v="1268028000"/>
    <b v="0"/>
    <b v="0"/>
    <s v="publishing/fiction"/>
    <x v="5"/>
    <s v="fiction"/>
    <x v="206"/>
    <x v="200"/>
  </r>
  <r>
    <n v="207"/>
    <s v="Carney-Anderson"/>
    <s v="Digitized 5thgeneration knowledgebase"/>
    <n v="1000"/>
    <n v="4257"/>
    <n v="426"/>
    <x v="1"/>
    <n v="43"/>
    <n v="99"/>
    <s v="US"/>
    <s v="USD"/>
    <n v="-5180379600"/>
    <n v="1537160400"/>
    <b v="0"/>
    <b v="1"/>
    <s v="music/rock"/>
    <x v="1"/>
    <s v="rock"/>
    <x v="207"/>
    <x v="201"/>
  </r>
  <r>
    <n v="208"/>
    <s v="Jackson Inc"/>
    <s v="Mandatory multi-tasking encryption"/>
    <n v="196900"/>
    <n v="199110"/>
    <n v="101"/>
    <x v="1"/>
    <n v="2053"/>
    <n v="96.98"/>
    <s v="US"/>
    <s v="USD"/>
    <n v="-5212390800"/>
    <n v="1512280800"/>
    <b v="0"/>
    <b v="0"/>
    <s v="film &amp; video/documentary"/>
    <x v="4"/>
    <s v="documentary"/>
    <x v="208"/>
    <x v="202"/>
  </r>
  <r>
    <n v="209"/>
    <s v="Warren Ltd"/>
    <s v="Distributed system-worthy application"/>
    <n v="194500"/>
    <n v="41212"/>
    <n v="21"/>
    <x v="2"/>
    <n v="808"/>
    <n v="51"/>
    <s v="AU"/>
    <s v="AUD"/>
    <n v="-5244402000"/>
    <n v="1463115600"/>
    <b v="0"/>
    <b v="0"/>
    <s v="film &amp; video/documentary"/>
    <x v="4"/>
    <s v="documentary"/>
    <x v="209"/>
    <x v="203"/>
  </r>
  <r>
    <n v="210"/>
    <s v="Schultz Inc"/>
    <s v="Synergistic tertiary time-frame"/>
    <n v="9400"/>
    <n v="6338"/>
    <n v="67"/>
    <x v="0"/>
    <n v="226"/>
    <n v="28.04"/>
    <s v="DK"/>
    <s v="DKK"/>
    <n v="-5276413200"/>
    <n v="1490850000"/>
    <b v="0"/>
    <b v="0"/>
    <s v="film &amp; video/science fiction"/>
    <x v="4"/>
    <s v="science fiction"/>
    <x v="210"/>
    <x v="204"/>
  </r>
  <r>
    <n v="211"/>
    <s v="Thompson LLC"/>
    <s v="Customer-focused impactful benchmark"/>
    <n v="104400"/>
    <n v="99100"/>
    <n v="95"/>
    <x v="0"/>
    <n v="1625"/>
    <n v="60.98"/>
    <s v="US"/>
    <s v="USD"/>
    <n v="-5308424400"/>
    <n v="1379653200"/>
    <b v="0"/>
    <b v="0"/>
    <s v="theater/plays"/>
    <x v="3"/>
    <s v="plays"/>
    <x v="211"/>
    <x v="205"/>
  </r>
  <r>
    <n v="212"/>
    <s v="Johnson Inc"/>
    <s v="Profound next generation infrastructure"/>
    <n v="8100"/>
    <n v="12300"/>
    <n v="152"/>
    <x v="1"/>
    <n v="168"/>
    <n v="73.209999999999994"/>
    <s v="US"/>
    <s v="USD"/>
    <n v="-5340435600"/>
    <n v="1580364000"/>
    <b v="0"/>
    <b v="0"/>
    <s v="theater/plays"/>
    <x v="3"/>
    <s v="plays"/>
    <x v="212"/>
    <x v="206"/>
  </r>
  <r>
    <n v="213"/>
    <s v="Morgan-Warren"/>
    <s v="Face-to-face encompassing info-mediaries"/>
    <n v="87900"/>
    <n v="171549"/>
    <n v="195"/>
    <x v="1"/>
    <n v="4289"/>
    <n v="40"/>
    <s v="US"/>
    <s v="USD"/>
    <n v="-5372446800"/>
    <n v="1289714400"/>
    <b v="0"/>
    <b v="1"/>
    <s v="music/indie rock"/>
    <x v="1"/>
    <s v="indie rock"/>
    <x v="213"/>
    <x v="207"/>
  </r>
  <r>
    <n v="214"/>
    <s v="Sullivan Group"/>
    <s v="Open-source fresh-thinking policy"/>
    <n v="1400"/>
    <n v="14324"/>
    <n v="1023"/>
    <x v="1"/>
    <n v="165"/>
    <n v="86.81"/>
    <s v="US"/>
    <s v="USD"/>
    <n v="-5404458000"/>
    <n v="1282712400"/>
    <b v="0"/>
    <b v="0"/>
    <s v="music/rock"/>
    <x v="1"/>
    <s v="rock"/>
    <x v="214"/>
    <x v="208"/>
  </r>
  <r>
    <n v="215"/>
    <s v="Vargas, Banks and Palmer"/>
    <s v="Extended 24/7 implementation"/>
    <n v="156800"/>
    <n v="6024"/>
    <n v="4"/>
    <x v="0"/>
    <n v="143"/>
    <n v="42.13"/>
    <s v="US"/>
    <s v="USD"/>
    <n v="-5436469200"/>
    <n v="1550210400"/>
    <b v="0"/>
    <b v="0"/>
    <s v="theater/plays"/>
    <x v="3"/>
    <s v="plays"/>
    <x v="215"/>
    <x v="209"/>
  </r>
  <r>
    <n v="216"/>
    <s v="Johnson, Dixon and Zimmerman"/>
    <s v="Organic dynamic algorithm"/>
    <n v="121700"/>
    <n v="188721"/>
    <n v="155"/>
    <x v="1"/>
    <n v="1815"/>
    <n v="103.98"/>
    <s v="US"/>
    <s v="USD"/>
    <n v="-5468480400"/>
    <n v="1322114400"/>
    <b v="0"/>
    <b v="0"/>
    <s v="theater/plays"/>
    <x v="3"/>
    <s v="plays"/>
    <x v="216"/>
    <x v="210"/>
  </r>
  <r>
    <n v="217"/>
    <s v="Moore, Dudley and Navarro"/>
    <s v="Organic multi-tasking focus group"/>
    <n v="129400"/>
    <n v="57911"/>
    <n v="45"/>
    <x v="0"/>
    <n v="934"/>
    <n v="62"/>
    <s v="US"/>
    <s v="USD"/>
    <n v="-5500491600"/>
    <n v="1557205200"/>
    <b v="0"/>
    <b v="0"/>
    <s v="film &amp; video/science fiction"/>
    <x v="4"/>
    <s v="science fiction"/>
    <x v="217"/>
    <x v="211"/>
  </r>
  <r>
    <n v="218"/>
    <s v="Price-Rodriguez"/>
    <s v="Adaptive logistical initiative"/>
    <n v="5700"/>
    <n v="12309"/>
    <n v="216"/>
    <x v="1"/>
    <n v="397"/>
    <n v="31.01"/>
    <s v="GB"/>
    <s v="GBP"/>
    <n v="-5532502800"/>
    <n v="1323928800"/>
    <b v="0"/>
    <b v="1"/>
    <s v="film &amp; video/shorts"/>
    <x v="4"/>
    <s v="shorts"/>
    <x v="218"/>
    <x v="212"/>
  </r>
  <r>
    <n v="219"/>
    <s v="Huang-Henderson"/>
    <s v="Stand-alone mobile customer loyalty"/>
    <n v="41700"/>
    <n v="138497"/>
    <n v="332"/>
    <x v="1"/>
    <n v="1539"/>
    <n v="89.99"/>
    <s v="US"/>
    <s v="USD"/>
    <n v="-5564514000"/>
    <n v="1346130000"/>
    <b v="0"/>
    <b v="0"/>
    <s v="film &amp; video/animation"/>
    <x v="4"/>
    <s v="animation"/>
    <x v="219"/>
    <x v="213"/>
  </r>
  <r>
    <n v="220"/>
    <s v="Owens-Le"/>
    <s v="Focused composite approach"/>
    <n v="7900"/>
    <n v="667"/>
    <n v="8"/>
    <x v="0"/>
    <n v="17"/>
    <n v="39.24"/>
    <s v="US"/>
    <s v="USD"/>
    <n v="-5596525200"/>
    <n v="1311051600"/>
    <b v="1"/>
    <b v="0"/>
    <s v="theater/plays"/>
    <x v="3"/>
    <s v="plays"/>
    <x v="220"/>
    <x v="214"/>
  </r>
  <r>
    <n v="221"/>
    <s v="Huff LLC"/>
    <s v="Face-to-face clear-thinking Local Area Network"/>
    <n v="121500"/>
    <n v="119830"/>
    <n v="99"/>
    <x v="0"/>
    <n v="2179"/>
    <n v="54.99"/>
    <s v="US"/>
    <s v="USD"/>
    <n v="-5628536400"/>
    <n v="1340427600"/>
    <b v="1"/>
    <b v="0"/>
    <s v="food/food trucks"/>
    <x v="0"/>
    <s v="food trucks"/>
    <x v="221"/>
    <x v="215"/>
  </r>
  <r>
    <n v="222"/>
    <s v="Johnson LLC"/>
    <s v="Cross-group cohesive circuit"/>
    <n v="4800"/>
    <n v="6623"/>
    <n v="138"/>
    <x v="1"/>
    <n v="138"/>
    <n v="47.99"/>
    <s v="US"/>
    <s v="USD"/>
    <n v="-5660547600"/>
    <n v="1412312400"/>
    <b v="0"/>
    <b v="0"/>
    <s v="photography/photography books"/>
    <x v="7"/>
    <s v="photography books"/>
    <x v="222"/>
    <x v="216"/>
  </r>
  <r>
    <n v="223"/>
    <s v="Chavez, Garcia and Cantu"/>
    <s v="Synergistic explicit capability"/>
    <n v="87300"/>
    <n v="81897"/>
    <n v="94"/>
    <x v="0"/>
    <n v="931"/>
    <n v="87.97"/>
    <s v="US"/>
    <s v="USD"/>
    <n v="-5692558800"/>
    <n v="1459314000"/>
    <b v="0"/>
    <b v="0"/>
    <s v="theater/plays"/>
    <x v="3"/>
    <s v="plays"/>
    <x v="223"/>
    <x v="217"/>
  </r>
  <r>
    <n v="224"/>
    <s v="Lester-Moore"/>
    <s v="Diverse analyzing definition"/>
    <n v="46300"/>
    <n v="186885"/>
    <n v="404"/>
    <x v="1"/>
    <n v="3594"/>
    <n v="52"/>
    <s v="US"/>
    <s v="USD"/>
    <n v="-5724570000"/>
    <n v="1415426400"/>
    <b v="0"/>
    <b v="0"/>
    <s v="film &amp; video/science fiction"/>
    <x v="4"/>
    <s v="science fiction"/>
    <x v="224"/>
    <x v="218"/>
  </r>
  <r>
    <n v="225"/>
    <s v="Fox-Quinn"/>
    <s v="Enterprise-wide reciprocal success"/>
    <n v="67800"/>
    <n v="176398"/>
    <n v="260"/>
    <x v="1"/>
    <n v="5880"/>
    <n v="30"/>
    <s v="US"/>
    <s v="USD"/>
    <n v="-5756581200"/>
    <n v="1399093200"/>
    <b v="1"/>
    <b v="0"/>
    <s v="music/rock"/>
    <x v="1"/>
    <s v="rock"/>
    <x v="225"/>
    <x v="219"/>
  </r>
  <r>
    <n v="226"/>
    <s v="Garcia Inc"/>
    <s v="Progressive neutral middleware"/>
    <n v="3000"/>
    <n v="10999"/>
    <n v="367"/>
    <x v="1"/>
    <n v="112"/>
    <n v="98.21"/>
    <s v="US"/>
    <s v="USD"/>
    <n v="-5788592400"/>
    <n v="1273899600"/>
    <b v="0"/>
    <b v="0"/>
    <s v="photography/photography books"/>
    <x v="7"/>
    <s v="photography books"/>
    <x v="226"/>
    <x v="122"/>
  </r>
  <r>
    <n v="227"/>
    <s v="Johnson-Lee"/>
    <s v="Intuitive exuding process improvement"/>
    <n v="60900"/>
    <n v="102751"/>
    <n v="169"/>
    <x v="1"/>
    <n v="943"/>
    <n v="108.96"/>
    <s v="US"/>
    <s v="USD"/>
    <n v="-5820603600"/>
    <n v="1432184400"/>
    <b v="0"/>
    <b v="0"/>
    <s v="games/mobile games"/>
    <x v="6"/>
    <s v="mobile games"/>
    <x v="227"/>
    <x v="220"/>
  </r>
  <r>
    <n v="228"/>
    <s v="Pineda Group"/>
    <s v="Exclusive real-time protocol"/>
    <n v="137900"/>
    <n v="165352"/>
    <n v="120"/>
    <x v="1"/>
    <n v="2468"/>
    <n v="67"/>
    <s v="US"/>
    <s v="USD"/>
    <n v="-5852614800"/>
    <n v="1474779600"/>
    <b v="0"/>
    <b v="0"/>
    <s v="film &amp; video/animation"/>
    <x v="4"/>
    <s v="animation"/>
    <x v="228"/>
    <x v="221"/>
  </r>
  <r>
    <n v="229"/>
    <s v="Hoffman-Howard"/>
    <s v="Extended encompassing application"/>
    <n v="85600"/>
    <n v="165798"/>
    <n v="194"/>
    <x v="1"/>
    <n v="2551"/>
    <n v="64.989999999999995"/>
    <s v="US"/>
    <s v="USD"/>
    <n v="-5884626000"/>
    <n v="1500440400"/>
    <b v="0"/>
    <b v="1"/>
    <s v="games/mobile games"/>
    <x v="6"/>
    <s v="mobile games"/>
    <x v="229"/>
    <x v="222"/>
  </r>
  <r>
    <n v="230"/>
    <s v="Miranda, Hall and Mcgrath"/>
    <s v="Progressive value-added ability"/>
    <n v="2400"/>
    <n v="10084"/>
    <n v="420"/>
    <x v="1"/>
    <n v="101"/>
    <n v="99.84"/>
    <s v="US"/>
    <s v="USD"/>
    <n v="-5916637200"/>
    <n v="1575612000"/>
    <b v="0"/>
    <b v="0"/>
    <s v="games/video games"/>
    <x v="6"/>
    <s v="video games"/>
    <x v="230"/>
    <x v="223"/>
  </r>
  <r>
    <n v="231"/>
    <s v="Williams, Carter and Gonzalez"/>
    <s v="Cross-platform uniform hardware"/>
    <n v="7200"/>
    <n v="5523"/>
    <n v="77"/>
    <x v="3"/>
    <n v="67"/>
    <n v="82.43"/>
    <s v="US"/>
    <s v="USD"/>
    <n v="-5948648400"/>
    <n v="1374123600"/>
    <b v="0"/>
    <b v="0"/>
    <s v="theater/plays"/>
    <x v="3"/>
    <s v="plays"/>
    <x v="231"/>
    <x v="224"/>
  </r>
  <r>
    <n v="232"/>
    <s v="Davis-Rodriguez"/>
    <s v="Progressive secondary portal"/>
    <n v="3400"/>
    <n v="5823"/>
    <n v="171"/>
    <x v="1"/>
    <n v="92"/>
    <n v="63.29"/>
    <s v="US"/>
    <s v="USD"/>
    <n v="-5980659600"/>
    <n v="1469509200"/>
    <b v="0"/>
    <b v="0"/>
    <s v="theater/plays"/>
    <x v="3"/>
    <s v="plays"/>
    <x v="232"/>
    <x v="225"/>
  </r>
  <r>
    <n v="233"/>
    <s v="Reid, Rivera and Perry"/>
    <s v="Multi-lateral national adapter"/>
    <n v="3800"/>
    <n v="6000"/>
    <n v="158"/>
    <x v="1"/>
    <n v="62"/>
    <n v="96.77"/>
    <s v="US"/>
    <s v="USD"/>
    <n v="-6012670800"/>
    <n v="1309237200"/>
    <b v="0"/>
    <b v="0"/>
    <s v="film &amp; video/animation"/>
    <x v="4"/>
    <s v="animation"/>
    <x v="233"/>
    <x v="226"/>
  </r>
  <r>
    <n v="234"/>
    <s v="Mendoza-Parker"/>
    <s v="Enterprise-wide motivating matrices"/>
    <n v="7500"/>
    <n v="8181"/>
    <n v="109"/>
    <x v="1"/>
    <n v="149"/>
    <n v="54.91"/>
    <s v="IT"/>
    <s v="EUR"/>
    <n v="-6044682000"/>
    <n v="1503982800"/>
    <b v="0"/>
    <b v="1"/>
    <s v="games/video games"/>
    <x v="6"/>
    <s v="video games"/>
    <x v="234"/>
    <x v="227"/>
  </r>
  <r>
    <n v="235"/>
    <s v="Lee, Ali and Guzman"/>
    <s v="Polarized upward-trending Local Area Network"/>
    <n v="8600"/>
    <n v="3589"/>
    <n v="42"/>
    <x v="0"/>
    <n v="92"/>
    <n v="39.01"/>
    <s v="US"/>
    <s v="USD"/>
    <n v="-6076693200"/>
    <n v="1487397600"/>
    <b v="0"/>
    <b v="0"/>
    <s v="film &amp; video/animation"/>
    <x v="4"/>
    <s v="animation"/>
    <x v="235"/>
    <x v="228"/>
  </r>
  <r>
    <n v="236"/>
    <s v="Gallegos-Cobb"/>
    <s v="Object-based directional function"/>
    <n v="39500"/>
    <n v="4323"/>
    <n v="11"/>
    <x v="0"/>
    <n v="57"/>
    <n v="75.84"/>
    <s v="AU"/>
    <s v="AUD"/>
    <n v="-6108704400"/>
    <n v="1562043600"/>
    <b v="0"/>
    <b v="1"/>
    <s v="music/rock"/>
    <x v="1"/>
    <s v="rock"/>
    <x v="236"/>
    <x v="229"/>
  </r>
  <r>
    <n v="237"/>
    <s v="Ellison PLC"/>
    <s v="Re-contextualized tangible open architecture"/>
    <n v="9300"/>
    <n v="14822"/>
    <n v="159"/>
    <x v="1"/>
    <n v="329"/>
    <n v="45.05"/>
    <s v="US"/>
    <s v="USD"/>
    <n v="-6140715600"/>
    <n v="1398574800"/>
    <b v="0"/>
    <b v="0"/>
    <s v="film &amp; video/animation"/>
    <x v="4"/>
    <s v="animation"/>
    <x v="237"/>
    <x v="230"/>
  </r>
  <r>
    <n v="238"/>
    <s v="Bolton, Sanchez and Carrillo"/>
    <s v="Distributed systemic adapter"/>
    <n v="2400"/>
    <n v="10138"/>
    <n v="422"/>
    <x v="1"/>
    <n v="97"/>
    <n v="104.52"/>
    <s v="DK"/>
    <s v="DKK"/>
    <n v="-6172726800"/>
    <n v="1515391200"/>
    <b v="0"/>
    <b v="1"/>
    <s v="theater/plays"/>
    <x v="3"/>
    <s v="plays"/>
    <x v="238"/>
    <x v="231"/>
  </r>
  <r>
    <n v="239"/>
    <s v="Mason-Sanders"/>
    <s v="Networked web-enabled instruction set"/>
    <n v="3200"/>
    <n v="3127"/>
    <n v="98"/>
    <x v="0"/>
    <n v="41"/>
    <n v="76.27"/>
    <s v="US"/>
    <s v="USD"/>
    <n v="-6204738000"/>
    <n v="1441170000"/>
    <b v="0"/>
    <b v="0"/>
    <s v="technology/wearables"/>
    <x v="2"/>
    <s v="wearables"/>
    <x v="239"/>
    <x v="232"/>
  </r>
  <r>
    <n v="240"/>
    <s v="Pitts-Reed"/>
    <s v="Vision-oriented dynamic service-desk"/>
    <n v="29400"/>
    <n v="123124"/>
    <n v="419"/>
    <x v="1"/>
    <n v="1784"/>
    <n v="69.02"/>
    <s v="US"/>
    <s v="USD"/>
    <n v="-6236749200"/>
    <n v="1281157200"/>
    <b v="0"/>
    <b v="0"/>
    <s v="theater/plays"/>
    <x v="3"/>
    <s v="plays"/>
    <x v="240"/>
    <x v="233"/>
  </r>
  <r>
    <n v="241"/>
    <s v="Gonzalez-Martinez"/>
    <s v="Vision-oriented actuating open system"/>
    <n v="168500"/>
    <n v="171729"/>
    <n v="102"/>
    <x v="1"/>
    <n v="1684"/>
    <n v="101.98"/>
    <s v="AU"/>
    <s v="AUD"/>
    <n v="-6268760400"/>
    <n v="1398229200"/>
    <b v="0"/>
    <b v="1"/>
    <s v="publishing/nonfiction"/>
    <x v="5"/>
    <s v="nonfiction"/>
    <x v="241"/>
    <x v="234"/>
  </r>
  <r>
    <n v="242"/>
    <s v="Hill, Martin and Garcia"/>
    <s v="Sharable scalable core"/>
    <n v="8400"/>
    <n v="10729"/>
    <n v="128"/>
    <x v="1"/>
    <n v="250"/>
    <n v="42.92"/>
    <s v="US"/>
    <s v="USD"/>
    <n v="-6300771600"/>
    <n v="1495256400"/>
    <b v="0"/>
    <b v="1"/>
    <s v="music/rock"/>
    <x v="1"/>
    <s v="rock"/>
    <x v="242"/>
    <x v="235"/>
  </r>
  <r>
    <n v="243"/>
    <s v="Garcia PLC"/>
    <s v="Customer-focused attitude-oriented function"/>
    <n v="2300"/>
    <n v="10240"/>
    <n v="445"/>
    <x v="1"/>
    <n v="238"/>
    <n v="43.03"/>
    <s v="US"/>
    <s v="USD"/>
    <n v="-6332782800"/>
    <n v="1520402400"/>
    <b v="0"/>
    <b v="0"/>
    <s v="theater/plays"/>
    <x v="3"/>
    <s v="plays"/>
    <x v="243"/>
    <x v="236"/>
  </r>
  <r>
    <n v="244"/>
    <s v="Herring-Bailey"/>
    <s v="Reverse-engineered system-worthy extranet"/>
    <n v="700"/>
    <n v="3988"/>
    <n v="570"/>
    <x v="1"/>
    <n v="53"/>
    <n v="75.25"/>
    <s v="US"/>
    <s v="USD"/>
    <n v="-6364794000"/>
    <n v="1409806800"/>
    <b v="0"/>
    <b v="0"/>
    <s v="theater/plays"/>
    <x v="3"/>
    <s v="plays"/>
    <x v="244"/>
    <x v="237"/>
  </r>
  <r>
    <n v="245"/>
    <s v="Russell-Gardner"/>
    <s v="Re-engineered systematic monitoring"/>
    <n v="2900"/>
    <n v="14771"/>
    <n v="509"/>
    <x v="1"/>
    <n v="214"/>
    <n v="69.02"/>
    <s v="US"/>
    <s v="USD"/>
    <n v="-6396805200"/>
    <n v="1396933200"/>
    <b v="0"/>
    <b v="0"/>
    <s v="theater/plays"/>
    <x v="3"/>
    <s v="plays"/>
    <x v="245"/>
    <x v="238"/>
  </r>
  <r>
    <n v="246"/>
    <s v="Walters-Carter"/>
    <s v="Seamless value-added standardization"/>
    <n v="4500"/>
    <n v="14649"/>
    <n v="326"/>
    <x v="1"/>
    <n v="222"/>
    <n v="65.989999999999995"/>
    <s v="US"/>
    <s v="USD"/>
    <n v="-6428816400"/>
    <n v="1376024400"/>
    <b v="0"/>
    <b v="0"/>
    <s v="technology/web"/>
    <x v="2"/>
    <s v="web"/>
    <x v="246"/>
    <x v="239"/>
  </r>
  <r>
    <n v="247"/>
    <s v="Johnson, Patterson and Montoya"/>
    <s v="Triple-buffered fresh-thinking frame"/>
    <n v="19800"/>
    <n v="184658"/>
    <n v="933"/>
    <x v="1"/>
    <n v="1884"/>
    <n v="98.01"/>
    <s v="US"/>
    <s v="USD"/>
    <n v="-6460827600"/>
    <n v="1483682400"/>
    <b v="0"/>
    <b v="1"/>
    <s v="publishing/fiction"/>
    <x v="5"/>
    <s v="fiction"/>
    <x v="247"/>
    <x v="240"/>
  </r>
  <r>
    <n v="248"/>
    <s v="Roberts and Sons"/>
    <s v="Streamlined holistic knowledgebase"/>
    <n v="6200"/>
    <n v="13103"/>
    <n v="211"/>
    <x v="1"/>
    <n v="218"/>
    <n v="60.11"/>
    <s v="AU"/>
    <s v="AUD"/>
    <n v="-6492838800"/>
    <n v="1420437600"/>
    <b v="0"/>
    <b v="0"/>
    <s v="games/mobile games"/>
    <x v="6"/>
    <s v="mobile games"/>
    <x v="248"/>
    <x v="241"/>
  </r>
  <r>
    <n v="249"/>
    <s v="Avila-Nelson"/>
    <s v="Up-sized intermediate website"/>
    <n v="61500"/>
    <n v="168095"/>
    <n v="273"/>
    <x v="1"/>
    <n v="6465"/>
    <n v="26"/>
    <s v="US"/>
    <s v="USD"/>
    <n v="-6524850000"/>
    <n v="1420783200"/>
    <b v="0"/>
    <b v="0"/>
    <s v="publishing/translations"/>
    <x v="5"/>
    <s v="translations"/>
    <x v="249"/>
    <x v="242"/>
  </r>
  <r>
    <n v="250"/>
    <s v="Robbins and Sons"/>
    <s v="Future-proofed directional synergy"/>
    <n v="100"/>
    <n v="3"/>
    <n v="3"/>
    <x v="0"/>
    <n v="1"/>
    <n v="3"/>
    <s v="US"/>
    <s v="USD"/>
    <n v="-6556861200"/>
    <n v="1267423200"/>
    <b v="0"/>
    <b v="0"/>
    <s v="music/rock"/>
    <x v="1"/>
    <s v="rock"/>
    <x v="250"/>
    <x v="243"/>
  </r>
  <r>
    <n v="251"/>
    <s v="Singleton Ltd"/>
    <s v="Enhanced user-facing function"/>
    <n v="7100"/>
    <n v="3840"/>
    <n v="54"/>
    <x v="0"/>
    <n v="101"/>
    <n v="38.020000000000003"/>
    <s v="US"/>
    <s v="USD"/>
    <n v="-6588872400"/>
    <n v="1355205600"/>
    <b v="0"/>
    <b v="0"/>
    <s v="theater/plays"/>
    <x v="3"/>
    <s v="plays"/>
    <x v="251"/>
    <x v="244"/>
  </r>
  <r>
    <n v="252"/>
    <s v="Perez PLC"/>
    <s v="Operative bandwidth-monitored interface"/>
    <n v="1000"/>
    <n v="6263"/>
    <n v="626"/>
    <x v="1"/>
    <n v="59"/>
    <n v="106.15"/>
    <s v="US"/>
    <s v="USD"/>
    <n v="-6620883600"/>
    <n v="1383109200"/>
    <b v="0"/>
    <b v="0"/>
    <s v="theater/plays"/>
    <x v="3"/>
    <s v="plays"/>
    <x v="252"/>
    <x v="245"/>
  </r>
  <r>
    <n v="253"/>
    <s v="Rogers, Jacobs and Jackson"/>
    <s v="Upgradable multi-state instruction set"/>
    <n v="121500"/>
    <n v="108161"/>
    <n v="89"/>
    <x v="0"/>
    <n v="1335"/>
    <n v="81.02"/>
    <s v="CA"/>
    <s v="CAD"/>
    <n v="-6652894800"/>
    <n v="1303275600"/>
    <b v="0"/>
    <b v="0"/>
    <s v="film &amp; video/drama"/>
    <x v="4"/>
    <s v="drama"/>
    <x v="253"/>
    <x v="246"/>
  </r>
  <r>
    <n v="254"/>
    <s v="Barry Group"/>
    <s v="De-engineered static Local Area Network"/>
    <n v="4600"/>
    <n v="8505"/>
    <n v="185"/>
    <x v="1"/>
    <n v="88"/>
    <n v="96.65"/>
    <s v="US"/>
    <s v="USD"/>
    <n v="-6684906000"/>
    <n v="1487829600"/>
    <b v="0"/>
    <b v="0"/>
    <s v="publishing/nonfiction"/>
    <x v="5"/>
    <s v="nonfiction"/>
    <x v="254"/>
    <x v="247"/>
  </r>
  <r>
    <n v="255"/>
    <s v="Rosales, Branch and Harmon"/>
    <s v="Upgradable grid-enabled superstructure"/>
    <n v="80500"/>
    <n v="96735"/>
    <n v="120"/>
    <x v="1"/>
    <n v="1697"/>
    <n v="57"/>
    <s v="US"/>
    <s v="USD"/>
    <n v="-6716917200"/>
    <n v="1298268000"/>
    <b v="0"/>
    <b v="1"/>
    <s v="music/rock"/>
    <x v="1"/>
    <s v="rock"/>
    <x v="255"/>
    <x v="248"/>
  </r>
  <r>
    <n v="256"/>
    <s v="Smith-Reid"/>
    <s v="Optimized actuating toolset"/>
    <n v="4100"/>
    <n v="959"/>
    <n v="23"/>
    <x v="0"/>
    <n v="15"/>
    <n v="63.93"/>
    <s v="GB"/>
    <s v="GBP"/>
    <n v="-6748928400"/>
    <n v="1456812000"/>
    <b v="0"/>
    <b v="0"/>
    <s v="music/rock"/>
    <x v="1"/>
    <s v="rock"/>
    <x v="256"/>
    <x v="249"/>
  </r>
  <r>
    <n v="257"/>
    <s v="Williams Inc"/>
    <s v="Decentralized exuding strategy"/>
    <n v="5700"/>
    <n v="8322"/>
    <n v="146"/>
    <x v="1"/>
    <n v="92"/>
    <n v="90.46"/>
    <s v="US"/>
    <s v="USD"/>
    <n v="-6780939600"/>
    <n v="1363669200"/>
    <b v="0"/>
    <b v="0"/>
    <s v="theater/plays"/>
    <x v="3"/>
    <s v="plays"/>
    <x v="257"/>
    <x v="250"/>
  </r>
  <r>
    <n v="258"/>
    <s v="Duncan, Mcdonald and Miller"/>
    <s v="Assimilated coherent hardware"/>
    <n v="5000"/>
    <n v="13424"/>
    <n v="268"/>
    <x v="1"/>
    <n v="186"/>
    <n v="72.17"/>
    <s v="US"/>
    <s v="USD"/>
    <n v="-6812950800"/>
    <n v="1482904800"/>
    <b v="0"/>
    <b v="1"/>
    <s v="theater/plays"/>
    <x v="3"/>
    <s v="plays"/>
    <x v="258"/>
    <x v="251"/>
  </r>
  <r>
    <n v="259"/>
    <s v="Watkins Ltd"/>
    <s v="Multi-channeled responsive implementation"/>
    <n v="1800"/>
    <n v="10755"/>
    <n v="598"/>
    <x v="1"/>
    <n v="138"/>
    <n v="77.930000000000007"/>
    <s v="US"/>
    <s v="USD"/>
    <n v="-6844962000"/>
    <n v="1356588000"/>
    <b v="1"/>
    <b v="0"/>
    <s v="photography/photography books"/>
    <x v="7"/>
    <s v="photography books"/>
    <x v="259"/>
    <x v="252"/>
  </r>
  <r>
    <n v="260"/>
    <s v="Allen-Jones"/>
    <s v="Centralized modular initiative"/>
    <n v="6300"/>
    <n v="9935"/>
    <n v="158"/>
    <x v="1"/>
    <n v="261"/>
    <n v="38.07"/>
    <s v="US"/>
    <s v="USD"/>
    <n v="-6876973200"/>
    <n v="1349845200"/>
    <b v="0"/>
    <b v="0"/>
    <s v="music/rock"/>
    <x v="1"/>
    <s v="rock"/>
    <x v="260"/>
    <x v="253"/>
  </r>
  <r>
    <n v="261"/>
    <s v="Mason-Smith"/>
    <s v="Reverse-engineered cohesive migration"/>
    <n v="84300"/>
    <n v="26303"/>
    <n v="31"/>
    <x v="0"/>
    <n v="454"/>
    <n v="57.94"/>
    <s v="US"/>
    <s v="USD"/>
    <n v="-6908984400"/>
    <n v="1283058000"/>
    <b v="0"/>
    <b v="1"/>
    <s v="music/rock"/>
    <x v="1"/>
    <s v="rock"/>
    <x v="261"/>
    <x v="254"/>
  </r>
  <r>
    <n v="262"/>
    <s v="Lloyd, Kennedy and Davis"/>
    <s v="Compatible multimedia hub"/>
    <n v="1700"/>
    <n v="5328"/>
    <n v="313"/>
    <x v="1"/>
    <n v="107"/>
    <n v="49.79"/>
    <s v="US"/>
    <s v="USD"/>
    <n v="-6940995600"/>
    <n v="1304226000"/>
    <b v="0"/>
    <b v="1"/>
    <s v="music/indie rock"/>
    <x v="1"/>
    <s v="indie rock"/>
    <x v="262"/>
    <x v="255"/>
  </r>
  <r>
    <n v="263"/>
    <s v="Walker Ltd"/>
    <s v="Organic eco-centric success"/>
    <n v="2900"/>
    <n v="10756"/>
    <n v="371"/>
    <x v="1"/>
    <n v="199"/>
    <n v="54.05"/>
    <s v="US"/>
    <s v="USD"/>
    <n v="-6973006800"/>
    <n v="1263016800"/>
    <b v="0"/>
    <b v="0"/>
    <s v="photography/photography books"/>
    <x v="7"/>
    <s v="photography books"/>
    <x v="263"/>
    <x v="256"/>
  </r>
  <r>
    <n v="264"/>
    <s v="Gordon PLC"/>
    <s v="Virtual reciprocal policy"/>
    <n v="45600"/>
    <n v="165375"/>
    <n v="363"/>
    <x v="1"/>
    <n v="5512"/>
    <n v="30"/>
    <s v="US"/>
    <s v="USD"/>
    <n v="-7005018000"/>
    <n v="1362031200"/>
    <b v="0"/>
    <b v="0"/>
    <s v="theater/plays"/>
    <x v="3"/>
    <s v="plays"/>
    <x v="264"/>
    <x v="257"/>
  </r>
  <r>
    <n v="265"/>
    <s v="Lee and Sons"/>
    <s v="Persevering interactive emulation"/>
    <n v="4900"/>
    <n v="6031"/>
    <n v="123"/>
    <x v="1"/>
    <n v="86"/>
    <n v="70.13"/>
    <s v="US"/>
    <s v="USD"/>
    <n v="-7037029200"/>
    <n v="1455602400"/>
    <b v="0"/>
    <b v="0"/>
    <s v="theater/plays"/>
    <x v="3"/>
    <s v="plays"/>
    <x v="265"/>
    <x v="258"/>
  </r>
  <r>
    <n v="266"/>
    <s v="Cole LLC"/>
    <s v="Proactive responsive emulation"/>
    <n v="111900"/>
    <n v="85902"/>
    <n v="77"/>
    <x v="0"/>
    <n v="3182"/>
    <n v="27"/>
    <s v="IT"/>
    <s v="EUR"/>
    <n v="-7069040400"/>
    <n v="1418191200"/>
    <b v="0"/>
    <b v="1"/>
    <s v="music/jazz"/>
    <x v="1"/>
    <s v="jazz"/>
    <x v="266"/>
    <x v="259"/>
  </r>
  <r>
    <n v="267"/>
    <s v="Acosta PLC"/>
    <s v="Extended eco-centric function"/>
    <n v="61600"/>
    <n v="143910"/>
    <n v="234"/>
    <x v="1"/>
    <n v="2768"/>
    <n v="51.99"/>
    <s v="AU"/>
    <s v="AUD"/>
    <n v="-7101051600"/>
    <n v="1352440800"/>
    <b v="0"/>
    <b v="0"/>
    <s v="theater/plays"/>
    <x v="3"/>
    <s v="plays"/>
    <x v="267"/>
    <x v="260"/>
  </r>
  <r>
    <n v="268"/>
    <s v="Brown-Mckee"/>
    <s v="Networked optimal productivity"/>
    <n v="1500"/>
    <n v="2708"/>
    <n v="181"/>
    <x v="1"/>
    <n v="48"/>
    <n v="56.42"/>
    <s v="US"/>
    <s v="USD"/>
    <n v="-7133062800"/>
    <n v="1353304800"/>
    <b v="0"/>
    <b v="0"/>
    <s v="film &amp; video/documentary"/>
    <x v="4"/>
    <s v="documentary"/>
    <x v="268"/>
    <x v="261"/>
  </r>
  <r>
    <n v="269"/>
    <s v="Miles and Sons"/>
    <s v="Persistent attitude-oriented approach"/>
    <n v="3500"/>
    <n v="8842"/>
    <n v="253"/>
    <x v="1"/>
    <n v="87"/>
    <n v="101.63"/>
    <s v="US"/>
    <s v="USD"/>
    <n v="-7165074000"/>
    <n v="1550728800"/>
    <b v="0"/>
    <b v="0"/>
    <s v="film &amp; video/television"/>
    <x v="4"/>
    <s v="television"/>
    <x v="269"/>
    <x v="262"/>
  </r>
  <r>
    <n v="270"/>
    <s v="Sawyer, Horton and Williams"/>
    <s v="Triple-buffered 4thgeneration toolset"/>
    <n v="173900"/>
    <n v="47260"/>
    <n v="27"/>
    <x v="3"/>
    <n v="1890"/>
    <n v="25.01"/>
    <s v="US"/>
    <s v="USD"/>
    <n v="-7197085200"/>
    <n v="1291442400"/>
    <b v="0"/>
    <b v="0"/>
    <s v="games/video games"/>
    <x v="6"/>
    <s v="video games"/>
    <x v="270"/>
    <x v="263"/>
  </r>
  <r>
    <n v="271"/>
    <s v="Foley-Cox"/>
    <s v="Progressive zero administration leverage"/>
    <n v="153700"/>
    <n v="1953"/>
    <n v="1"/>
    <x v="2"/>
    <n v="61"/>
    <n v="32.020000000000003"/>
    <s v="US"/>
    <s v="USD"/>
    <n v="-7229096400"/>
    <n v="1452146400"/>
    <b v="0"/>
    <b v="0"/>
    <s v="photography/photography books"/>
    <x v="7"/>
    <s v="photography books"/>
    <x v="271"/>
    <x v="264"/>
  </r>
  <r>
    <n v="272"/>
    <s v="Horton, Morrison and Clark"/>
    <s v="Networked radical neural-net"/>
    <n v="51100"/>
    <n v="155349"/>
    <n v="304"/>
    <x v="1"/>
    <n v="1894"/>
    <n v="82.02"/>
    <s v="US"/>
    <s v="USD"/>
    <n v="-7261107600"/>
    <n v="1564894800"/>
    <b v="0"/>
    <b v="1"/>
    <s v="theater/plays"/>
    <x v="3"/>
    <s v="plays"/>
    <x v="272"/>
    <x v="265"/>
  </r>
  <r>
    <n v="273"/>
    <s v="Thomas and Sons"/>
    <s v="Re-engineered heuristic forecast"/>
    <n v="7800"/>
    <n v="10704"/>
    <n v="137"/>
    <x v="1"/>
    <n v="282"/>
    <n v="37.96"/>
    <s v="CA"/>
    <s v="CAD"/>
    <n v="-7293118800"/>
    <n v="1505883600"/>
    <b v="0"/>
    <b v="0"/>
    <s v="theater/plays"/>
    <x v="3"/>
    <s v="plays"/>
    <x v="273"/>
    <x v="266"/>
  </r>
  <r>
    <n v="274"/>
    <s v="Morgan-Jenkins"/>
    <s v="Fully-configurable background algorithm"/>
    <n v="2400"/>
    <n v="773"/>
    <n v="32"/>
    <x v="0"/>
    <n v="15"/>
    <n v="51.53"/>
    <s v="US"/>
    <s v="USD"/>
    <n v="-7325130000"/>
    <n v="1510380000"/>
    <b v="0"/>
    <b v="0"/>
    <s v="theater/plays"/>
    <x v="3"/>
    <s v="plays"/>
    <x v="274"/>
    <x v="267"/>
  </r>
  <r>
    <n v="275"/>
    <s v="Ward, Sanchez and Kemp"/>
    <s v="Stand-alone discrete Graphical User Interface"/>
    <n v="3900"/>
    <n v="9419"/>
    <n v="242"/>
    <x v="1"/>
    <n v="116"/>
    <n v="81.2"/>
    <s v="US"/>
    <s v="USD"/>
    <n v="-7357141200"/>
    <n v="1555218000"/>
    <b v="0"/>
    <b v="0"/>
    <s v="publishing/translations"/>
    <x v="5"/>
    <s v="translations"/>
    <x v="275"/>
    <x v="153"/>
  </r>
  <r>
    <n v="276"/>
    <s v="Fields Ltd"/>
    <s v="Front-line foreground project"/>
    <n v="5500"/>
    <n v="5324"/>
    <n v="97"/>
    <x v="0"/>
    <n v="133"/>
    <n v="40.03"/>
    <s v="US"/>
    <s v="USD"/>
    <n v="-7389152400"/>
    <n v="1335243600"/>
    <b v="0"/>
    <b v="1"/>
    <s v="games/video games"/>
    <x v="6"/>
    <s v="video games"/>
    <x v="276"/>
    <x v="268"/>
  </r>
  <r>
    <n v="277"/>
    <s v="Ramos-Mitchell"/>
    <s v="Persevering system-worthy info-mediaries"/>
    <n v="700"/>
    <n v="7465"/>
    <n v="1066"/>
    <x v="1"/>
    <n v="83"/>
    <n v="89.94"/>
    <s v="US"/>
    <s v="USD"/>
    <n v="-7421163600"/>
    <n v="1279688400"/>
    <b v="0"/>
    <b v="0"/>
    <s v="theater/plays"/>
    <x v="3"/>
    <s v="plays"/>
    <x v="277"/>
    <x v="269"/>
  </r>
  <r>
    <n v="278"/>
    <s v="Higgins, Davis and Salazar"/>
    <s v="Distributed multi-tasking strategy"/>
    <n v="2700"/>
    <n v="8799"/>
    <n v="326"/>
    <x v="1"/>
    <n v="91"/>
    <n v="96.69"/>
    <s v="US"/>
    <s v="USD"/>
    <n v="-7453174800"/>
    <n v="1356069600"/>
    <b v="0"/>
    <b v="0"/>
    <s v="technology/web"/>
    <x v="2"/>
    <s v="web"/>
    <x v="278"/>
    <x v="270"/>
  </r>
  <r>
    <n v="279"/>
    <s v="Smith-Jenkins"/>
    <s v="Vision-oriented methodical application"/>
    <n v="8000"/>
    <n v="13656"/>
    <n v="171"/>
    <x v="1"/>
    <n v="546"/>
    <n v="25.01"/>
    <s v="US"/>
    <s v="USD"/>
    <n v="-7485186000"/>
    <n v="1536210000"/>
    <b v="0"/>
    <b v="0"/>
    <s v="theater/plays"/>
    <x v="3"/>
    <s v="plays"/>
    <x v="279"/>
    <x v="271"/>
  </r>
  <r>
    <n v="280"/>
    <s v="Braun PLC"/>
    <s v="Function-based high-level infrastructure"/>
    <n v="2500"/>
    <n v="14536"/>
    <n v="581"/>
    <x v="1"/>
    <n v="393"/>
    <n v="36.99"/>
    <s v="US"/>
    <s v="USD"/>
    <n v="-7517197200"/>
    <n v="1511762400"/>
    <b v="0"/>
    <b v="0"/>
    <s v="film &amp; video/animation"/>
    <x v="4"/>
    <s v="animation"/>
    <x v="280"/>
    <x v="272"/>
  </r>
  <r>
    <n v="281"/>
    <s v="Drake PLC"/>
    <s v="Profound object-oriented paradigm"/>
    <n v="164500"/>
    <n v="150552"/>
    <n v="92"/>
    <x v="0"/>
    <n v="2062"/>
    <n v="73.010000000000005"/>
    <s v="US"/>
    <s v="USD"/>
    <n v="-7549208400"/>
    <n v="1333256400"/>
    <b v="0"/>
    <b v="1"/>
    <s v="theater/plays"/>
    <x v="3"/>
    <s v="plays"/>
    <x v="281"/>
    <x v="273"/>
  </r>
  <r>
    <n v="282"/>
    <s v="Ross, Kelly and Brown"/>
    <s v="Virtual contextually-based circuit"/>
    <n v="8400"/>
    <n v="9076"/>
    <n v="108"/>
    <x v="1"/>
    <n v="133"/>
    <n v="68.239999999999995"/>
    <s v="US"/>
    <s v="USD"/>
    <n v="-7581219600"/>
    <n v="1480744800"/>
    <b v="0"/>
    <b v="1"/>
    <s v="film &amp; video/television"/>
    <x v="4"/>
    <s v="television"/>
    <x v="282"/>
    <x v="274"/>
  </r>
  <r>
    <n v="283"/>
    <s v="Lucas-Mullins"/>
    <s v="Business-focused dynamic instruction set"/>
    <n v="8100"/>
    <n v="1517"/>
    <n v="19"/>
    <x v="0"/>
    <n v="29"/>
    <n v="52.31"/>
    <s v="DK"/>
    <s v="DKK"/>
    <n v="-7613230800"/>
    <n v="1465016400"/>
    <b v="0"/>
    <b v="0"/>
    <s v="music/rock"/>
    <x v="1"/>
    <s v="rock"/>
    <x v="283"/>
    <x v="148"/>
  </r>
  <r>
    <n v="284"/>
    <s v="Tran LLC"/>
    <s v="Ameliorated fresh-thinking protocol"/>
    <n v="9800"/>
    <n v="8153"/>
    <n v="83"/>
    <x v="0"/>
    <n v="132"/>
    <n v="61.77"/>
    <s v="US"/>
    <s v="USD"/>
    <n v="-7645242000"/>
    <n v="1336280400"/>
    <b v="0"/>
    <b v="0"/>
    <s v="technology/web"/>
    <x v="2"/>
    <s v="web"/>
    <x v="284"/>
    <x v="275"/>
  </r>
  <r>
    <n v="285"/>
    <s v="Dawson, Brady and Gilbert"/>
    <s v="Front-line optimizing emulation"/>
    <n v="900"/>
    <n v="6357"/>
    <n v="706"/>
    <x v="1"/>
    <n v="254"/>
    <n v="25.03"/>
    <s v="US"/>
    <s v="USD"/>
    <n v="-7677253200"/>
    <n v="1476766800"/>
    <b v="0"/>
    <b v="0"/>
    <s v="theater/plays"/>
    <x v="3"/>
    <s v="plays"/>
    <x v="285"/>
    <x v="276"/>
  </r>
  <r>
    <n v="286"/>
    <s v="Obrien-Aguirre"/>
    <s v="Devolved uniform complexity"/>
    <n v="112100"/>
    <n v="19557"/>
    <n v="17"/>
    <x v="3"/>
    <n v="184"/>
    <n v="106.29"/>
    <s v="US"/>
    <s v="USD"/>
    <n v="-7709264400"/>
    <n v="1480485600"/>
    <b v="0"/>
    <b v="0"/>
    <s v="theater/plays"/>
    <x v="3"/>
    <s v="plays"/>
    <x v="286"/>
    <x v="72"/>
  </r>
  <r>
    <n v="287"/>
    <s v="Ferguson PLC"/>
    <s v="Public-key intangible superstructure"/>
    <n v="6300"/>
    <n v="13213"/>
    <n v="210"/>
    <x v="1"/>
    <n v="176"/>
    <n v="75.069999999999993"/>
    <s v="US"/>
    <s v="USD"/>
    <n v="-7741275600"/>
    <n v="1430197200"/>
    <b v="0"/>
    <b v="0"/>
    <s v="music/electric music"/>
    <x v="1"/>
    <s v="electric music"/>
    <x v="287"/>
    <x v="277"/>
  </r>
  <r>
    <n v="288"/>
    <s v="Garcia Ltd"/>
    <s v="Secured global success"/>
    <n v="5600"/>
    <n v="5476"/>
    <n v="98"/>
    <x v="0"/>
    <n v="137"/>
    <n v="39.97"/>
    <s v="DK"/>
    <s v="DKK"/>
    <n v="-7773286800"/>
    <n v="1331787600"/>
    <b v="0"/>
    <b v="1"/>
    <s v="music/metal"/>
    <x v="1"/>
    <s v="metal"/>
    <x v="288"/>
    <x v="278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-7805298000"/>
    <n v="1438837200"/>
    <b v="0"/>
    <b v="0"/>
    <s v="theater/plays"/>
    <x v="3"/>
    <s v="plays"/>
    <x v="289"/>
    <x v="71"/>
  </r>
  <r>
    <n v="290"/>
    <s v="Wilson, Hall and Osborne"/>
    <s v="Advanced global data-warehouse"/>
    <n v="168600"/>
    <n v="91722"/>
    <n v="54"/>
    <x v="0"/>
    <n v="908"/>
    <n v="101.02"/>
    <s v="US"/>
    <s v="USD"/>
    <n v="-7837309200"/>
    <n v="1370926800"/>
    <b v="0"/>
    <b v="1"/>
    <s v="film &amp; video/documentary"/>
    <x v="4"/>
    <s v="documentary"/>
    <x v="290"/>
    <x v="279"/>
  </r>
  <r>
    <n v="291"/>
    <s v="Bell, Grimes and Kerr"/>
    <s v="Self-enabling uniform complexity"/>
    <n v="1800"/>
    <n v="8219"/>
    <n v="457"/>
    <x v="1"/>
    <n v="107"/>
    <n v="76.81"/>
    <s v="US"/>
    <s v="USD"/>
    <n v="-7869320400"/>
    <n v="1319000400"/>
    <b v="1"/>
    <b v="0"/>
    <s v="technology/web"/>
    <x v="2"/>
    <s v="web"/>
    <x v="291"/>
    <x v="280"/>
  </r>
  <r>
    <n v="292"/>
    <s v="Ho-Harris"/>
    <s v="Versatile cohesive encoding"/>
    <n v="7300"/>
    <n v="717"/>
    <n v="10"/>
    <x v="0"/>
    <n v="10"/>
    <n v="71.7"/>
    <s v="US"/>
    <s v="USD"/>
    <n v="-7901331600"/>
    <n v="1333429200"/>
    <b v="0"/>
    <b v="0"/>
    <s v="food/food trucks"/>
    <x v="0"/>
    <s v="food trucks"/>
    <x v="292"/>
    <x v="281"/>
  </r>
  <r>
    <n v="293"/>
    <s v="Ross Group"/>
    <s v="Organized executive solution"/>
    <n v="6500"/>
    <n v="1065"/>
    <n v="16"/>
    <x v="3"/>
    <n v="32"/>
    <n v="33.28"/>
    <s v="IT"/>
    <s v="EUR"/>
    <n v="-7933342800"/>
    <n v="1287032400"/>
    <b v="0"/>
    <b v="0"/>
    <s v="theater/plays"/>
    <x v="3"/>
    <s v="plays"/>
    <x v="293"/>
    <x v="282"/>
  </r>
  <r>
    <n v="294"/>
    <s v="Turner-Davis"/>
    <s v="Automated local emulation"/>
    <n v="600"/>
    <n v="8038"/>
    <n v="1340"/>
    <x v="1"/>
    <n v="183"/>
    <n v="43.92"/>
    <s v="US"/>
    <s v="USD"/>
    <n v="-7965354000"/>
    <n v="1541570400"/>
    <b v="0"/>
    <b v="0"/>
    <s v="theater/plays"/>
    <x v="3"/>
    <s v="plays"/>
    <x v="294"/>
    <x v="283"/>
  </r>
  <r>
    <n v="295"/>
    <s v="Smith, Jackson and Herrera"/>
    <s v="Enterprise-wide intermediate middleware"/>
    <n v="192900"/>
    <n v="68769"/>
    <n v="36"/>
    <x v="0"/>
    <n v="1910"/>
    <n v="36"/>
    <s v="CH"/>
    <s v="CHF"/>
    <n v="-7997365200"/>
    <n v="1383976800"/>
    <b v="0"/>
    <b v="0"/>
    <s v="theater/plays"/>
    <x v="3"/>
    <s v="plays"/>
    <x v="295"/>
    <x v="284"/>
  </r>
  <r>
    <n v="296"/>
    <s v="Smith-Hess"/>
    <s v="Grass-roots real-time Local Area Network"/>
    <n v="6100"/>
    <n v="3352"/>
    <n v="55"/>
    <x v="0"/>
    <n v="38"/>
    <n v="88.21"/>
    <s v="AU"/>
    <s v="AUD"/>
    <n v="-8029376400"/>
    <n v="1550556000"/>
    <b v="0"/>
    <b v="0"/>
    <s v="theater/plays"/>
    <x v="3"/>
    <s v="plays"/>
    <x v="296"/>
    <x v="285"/>
  </r>
  <r>
    <n v="297"/>
    <s v="Brown, Herring and Bass"/>
    <s v="Organized client-driven capacity"/>
    <n v="7200"/>
    <n v="6785"/>
    <n v="94"/>
    <x v="0"/>
    <n v="104"/>
    <n v="65.239999999999995"/>
    <s v="AU"/>
    <s v="AUD"/>
    <n v="-8061387600"/>
    <n v="1390456800"/>
    <b v="0"/>
    <b v="1"/>
    <s v="theater/plays"/>
    <x v="3"/>
    <s v="plays"/>
    <x v="297"/>
    <x v="286"/>
  </r>
  <r>
    <n v="298"/>
    <s v="Chase, Garcia and Johnson"/>
    <s v="Adaptive intangible database"/>
    <n v="3500"/>
    <n v="5037"/>
    <n v="144"/>
    <x v="1"/>
    <n v="72"/>
    <n v="69.959999999999994"/>
    <s v="US"/>
    <s v="USD"/>
    <n v="-8093398800"/>
    <n v="1458018000"/>
    <b v="0"/>
    <b v="1"/>
    <s v="music/rock"/>
    <x v="1"/>
    <s v="rock"/>
    <x v="298"/>
    <x v="287"/>
  </r>
  <r>
    <n v="299"/>
    <s v="Ramsey and Sons"/>
    <s v="Grass-roots contextually-based algorithm"/>
    <n v="3800"/>
    <n v="1954"/>
    <n v="51"/>
    <x v="0"/>
    <n v="49"/>
    <n v="39.880000000000003"/>
    <s v="US"/>
    <s v="USD"/>
    <n v="-8125410000"/>
    <n v="1461819600"/>
    <b v="0"/>
    <b v="0"/>
    <s v="food/food trucks"/>
    <x v="0"/>
    <s v="food trucks"/>
    <x v="299"/>
    <x v="288"/>
  </r>
  <r>
    <n v="300"/>
    <s v="Cooke PLC"/>
    <s v="Focused executive core"/>
    <n v="100"/>
    <n v="5"/>
    <n v="5"/>
    <x v="0"/>
    <n v="1"/>
    <n v="5"/>
    <s v="DK"/>
    <s v="DKK"/>
    <n v="-8157421200"/>
    <n v="1504155600"/>
    <b v="0"/>
    <b v="1"/>
    <s v="publishing/nonfiction"/>
    <x v="5"/>
    <s v="nonfiction"/>
    <x v="300"/>
    <x v="289"/>
  </r>
  <r>
    <n v="301"/>
    <s v="Wong-Walker"/>
    <s v="Multi-channeled disintermediate policy"/>
    <n v="900"/>
    <n v="12102"/>
    <n v="1345"/>
    <x v="1"/>
    <n v="295"/>
    <n v="41.02"/>
    <s v="US"/>
    <s v="USD"/>
    <n v="-8189432400"/>
    <n v="1426395600"/>
    <b v="0"/>
    <b v="0"/>
    <s v="film &amp; video/documentary"/>
    <x v="4"/>
    <s v="documentary"/>
    <x v="301"/>
    <x v="290"/>
  </r>
  <r>
    <n v="302"/>
    <s v="Ferguson, Collins and Mata"/>
    <s v="Customizable bi-directional hardware"/>
    <n v="76100"/>
    <n v="24234"/>
    <n v="32"/>
    <x v="0"/>
    <n v="245"/>
    <n v="98.91"/>
    <s v="US"/>
    <s v="USD"/>
    <n v="-8221443600"/>
    <n v="1537074000"/>
    <b v="0"/>
    <b v="0"/>
    <s v="theater/plays"/>
    <x v="3"/>
    <s v="plays"/>
    <x v="302"/>
    <x v="18"/>
  </r>
  <r>
    <n v="303"/>
    <s v="Guerrero, Flores and Jenkins"/>
    <s v="Networked optimal architecture"/>
    <n v="3400"/>
    <n v="2809"/>
    <n v="83"/>
    <x v="0"/>
    <n v="32"/>
    <n v="87.78"/>
    <s v="US"/>
    <s v="USD"/>
    <n v="-8253454800"/>
    <n v="1452578400"/>
    <b v="0"/>
    <b v="0"/>
    <s v="music/indie rock"/>
    <x v="1"/>
    <s v="indie rock"/>
    <x v="303"/>
    <x v="291"/>
  </r>
  <r>
    <n v="304"/>
    <s v="Peterson PLC"/>
    <s v="User-friendly discrete benchmark"/>
    <n v="2100"/>
    <n v="11469"/>
    <n v="546"/>
    <x v="1"/>
    <n v="142"/>
    <n v="80.77"/>
    <s v="US"/>
    <s v="USD"/>
    <n v="-8285466000"/>
    <n v="1474088400"/>
    <b v="0"/>
    <b v="0"/>
    <s v="film &amp; video/documentary"/>
    <x v="4"/>
    <s v="documentary"/>
    <x v="304"/>
    <x v="292"/>
  </r>
  <r>
    <n v="305"/>
    <s v="Townsend Ltd"/>
    <s v="Grass-roots actuating policy"/>
    <n v="2800"/>
    <n v="8014"/>
    <n v="286"/>
    <x v="1"/>
    <n v="85"/>
    <n v="94.28"/>
    <s v="US"/>
    <s v="USD"/>
    <n v="-8317477200"/>
    <n v="1461906000"/>
    <b v="0"/>
    <b v="0"/>
    <s v="theater/plays"/>
    <x v="3"/>
    <s v="plays"/>
    <x v="305"/>
    <x v="293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-8349488400"/>
    <n v="1500267600"/>
    <b v="0"/>
    <b v="1"/>
    <s v="theater/plays"/>
    <x v="3"/>
    <s v="plays"/>
    <x v="306"/>
    <x v="294"/>
  </r>
  <r>
    <n v="307"/>
    <s v="Salazar-Dodson"/>
    <s v="Face-to-face zero tolerance moderator"/>
    <n v="32900"/>
    <n v="43473"/>
    <n v="132"/>
    <x v="1"/>
    <n v="659"/>
    <n v="65.97"/>
    <s v="DK"/>
    <s v="DKK"/>
    <n v="-8381499600"/>
    <n v="1340686800"/>
    <b v="0"/>
    <b v="1"/>
    <s v="publishing/fiction"/>
    <x v="5"/>
    <s v="fiction"/>
    <x v="307"/>
    <x v="295"/>
  </r>
  <r>
    <n v="308"/>
    <s v="Davis Ltd"/>
    <s v="Grass-roots optimizing projection"/>
    <n v="118200"/>
    <n v="87560"/>
    <n v="74"/>
    <x v="0"/>
    <n v="803"/>
    <n v="109.04"/>
    <s v="US"/>
    <s v="USD"/>
    <n v="-8413510800"/>
    <n v="1303189200"/>
    <b v="0"/>
    <b v="0"/>
    <s v="theater/plays"/>
    <x v="3"/>
    <s v="plays"/>
    <x v="308"/>
    <x v="296"/>
  </r>
  <r>
    <n v="309"/>
    <s v="Harris-Perry"/>
    <s v="User-centric 6thgeneration attitude"/>
    <n v="4100"/>
    <n v="3087"/>
    <n v="75"/>
    <x v="3"/>
    <n v="75"/>
    <n v="41.16"/>
    <s v="US"/>
    <s v="USD"/>
    <n v="-8445522000"/>
    <n v="1318309200"/>
    <b v="0"/>
    <b v="1"/>
    <s v="music/indie rock"/>
    <x v="1"/>
    <s v="indie rock"/>
    <x v="309"/>
    <x v="297"/>
  </r>
  <r>
    <n v="310"/>
    <s v="Velazquez, Hunt and Ortiz"/>
    <s v="Switchable zero tolerance website"/>
    <n v="7800"/>
    <n v="1586"/>
    <n v="20"/>
    <x v="0"/>
    <n v="16"/>
    <n v="99.13"/>
    <s v="US"/>
    <s v="USD"/>
    <n v="-8477533200"/>
    <n v="1272171600"/>
    <b v="0"/>
    <b v="0"/>
    <s v="games/video games"/>
    <x v="6"/>
    <s v="video games"/>
    <x v="310"/>
    <x v="298"/>
  </r>
  <r>
    <n v="311"/>
    <s v="Flores PLC"/>
    <s v="Focused real-time help-desk"/>
    <n v="6300"/>
    <n v="12812"/>
    <n v="203"/>
    <x v="1"/>
    <n v="121"/>
    <n v="105.88"/>
    <s v="US"/>
    <s v="USD"/>
    <n v="-8509544400"/>
    <n v="1298872800"/>
    <b v="0"/>
    <b v="0"/>
    <s v="theater/plays"/>
    <x v="3"/>
    <s v="plays"/>
    <x v="311"/>
    <x v="299"/>
  </r>
  <r>
    <n v="312"/>
    <s v="Martinez LLC"/>
    <s v="Robust impactful approach"/>
    <n v="59100"/>
    <n v="183345"/>
    <n v="310"/>
    <x v="1"/>
    <n v="3742"/>
    <n v="49"/>
    <s v="US"/>
    <s v="USD"/>
    <n v="-8541555600"/>
    <n v="1383282000"/>
    <b v="0"/>
    <b v="0"/>
    <s v="theater/plays"/>
    <x v="3"/>
    <s v="plays"/>
    <x v="312"/>
    <x v="300"/>
  </r>
  <r>
    <n v="313"/>
    <s v="Miller-Irwin"/>
    <s v="Secured maximized policy"/>
    <n v="2200"/>
    <n v="8697"/>
    <n v="395"/>
    <x v="1"/>
    <n v="223"/>
    <n v="39"/>
    <s v="US"/>
    <s v="USD"/>
    <n v="-8573566800"/>
    <n v="1330495200"/>
    <b v="0"/>
    <b v="0"/>
    <s v="music/rock"/>
    <x v="1"/>
    <s v="rock"/>
    <x v="313"/>
    <x v="301"/>
  </r>
  <r>
    <n v="314"/>
    <s v="Sanchez-Morgan"/>
    <s v="Realigned upward-trending strategy"/>
    <n v="1400"/>
    <n v="4126"/>
    <n v="295"/>
    <x v="1"/>
    <n v="133"/>
    <n v="31.02"/>
    <s v="US"/>
    <s v="USD"/>
    <n v="-8605578000"/>
    <n v="1552798800"/>
    <b v="0"/>
    <b v="1"/>
    <s v="film &amp; video/documentary"/>
    <x v="4"/>
    <s v="documentary"/>
    <x v="314"/>
    <x v="162"/>
  </r>
  <r>
    <n v="315"/>
    <s v="Lopez, Adams and Johnson"/>
    <s v="Open-source interactive knowledge user"/>
    <n v="9500"/>
    <n v="3220"/>
    <n v="34"/>
    <x v="0"/>
    <n v="31"/>
    <n v="103.87"/>
    <s v="US"/>
    <s v="USD"/>
    <n v="-8637589200"/>
    <n v="1403413200"/>
    <b v="0"/>
    <b v="0"/>
    <s v="theater/plays"/>
    <x v="3"/>
    <s v="plays"/>
    <x v="315"/>
    <x v="302"/>
  </r>
  <r>
    <n v="316"/>
    <s v="Martin-Marshall"/>
    <s v="Configurable demand-driven matrix"/>
    <n v="9600"/>
    <n v="6401"/>
    <n v="67"/>
    <x v="0"/>
    <n v="108"/>
    <n v="59.27"/>
    <s v="IT"/>
    <s v="EUR"/>
    <n v="-8669600400"/>
    <n v="1574229600"/>
    <b v="0"/>
    <b v="1"/>
    <s v="food/food trucks"/>
    <x v="0"/>
    <s v="food trucks"/>
    <x v="316"/>
    <x v="303"/>
  </r>
  <r>
    <n v="317"/>
    <s v="Summers PLC"/>
    <s v="Cross-group coherent hierarchy"/>
    <n v="6600"/>
    <n v="1269"/>
    <n v="19"/>
    <x v="0"/>
    <n v="30"/>
    <n v="42.3"/>
    <s v="US"/>
    <s v="USD"/>
    <n v="-8701611600"/>
    <n v="1495861200"/>
    <b v="0"/>
    <b v="0"/>
    <s v="theater/plays"/>
    <x v="3"/>
    <s v="plays"/>
    <x v="317"/>
    <x v="304"/>
  </r>
  <r>
    <n v="318"/>
    <s v="Young, Hart and Ryan"/>
    <s v="Decentralized demand-driven open system"/>
    <n v="5700"/>
    <n v="903"/>
    <n v="16"/>
    <x v="0"/>
    <n v="17"/>
    <n v="53.12"/>
    <s v="US"/>
    <s v="USD"/>
    <n v="-8733622800"/>
    <n v="1392530400"/>
    <b v="0"/>
    <b v="0"/>
    <s v="music/rock"/>
    <x v="1"/>
    <s v="rock"/>
    <x v="318"/>
    <x v="305"/>
  </r>
  <r>
    <n v="319"/>
    <s v="Mills Group"/>
    <s v="Advanced empowering matrix"/>
    <n v="8400"/>
    <n v="3251"/>
    <n v="39"/>
    <x v="3"/>
    <n v="64"/>
    <n v="50.8"/>
    <s v="US"/>
    <s v="USD"/>
    <n v="-8765634000"/>
    <n v="1283662800"/>
    <b v="0"/>
    <b v="0"/>
    <s v="technology/web"/>
    <x v="2"/>
    <s v="web"/>
    <x v="319"/>
    <x v="306"/>
  </r>
  <r>
    <n v="320"/>
    <s v="Sandoval-Powell"/>
    <s v="Phased holistic implementation"/>
    <n v="84400"/>
    <n v="8092"/>
    <n v="10"/>
    <x v="0"/>
    <n v="80"/>
    <n v="101.15"/>
    <s v="US"/>
    <s v="USD"/>
    <n v="-8797645200"/>
    <n v="1305781200"/>
    <b v="0"/>
    <b v="0"/>
    <s v="publishing/fiction"/>
    <x v="5"/>
    <s v="fiction"/>
    <x v="320"/>
    <x v="307"/>
  </r>
  <r>
    <n v="321"/>
    <s v="Mills, Frazier and Perez"/>
    <s v="Proactive attitude-oriented knowledge user"/>
    <n v="170400"/>
    <n v="160422"/>
    <n v="94"/>
    <x v="0"/>
    <n v="2468"/>
    <n v="65"/>
    <s v="US"/>
    <s v="USD"/>
    <n v="-8829656400"/>
    <n v="1302325200"/>
    <b v="0"/>
    <b v="0"/>
    <s v="film &amp; video/shorts"/>
    <x v="4"/>
    <s v="shorts"/>
    <x v="321"/>
    <x v="308"/>
  </r>
  <r>
    <n v="322"/>
    <s v="Hebert Group"/>
    <s v="Visionary asymmetric Graphical User Interface"/>
    <n v="117900"/>
    <n v="196377"/>
    <n v="167"/>
    <x v="1"/>
    <n v="5168"/>
    <n v="38"/>
    <s v="US"/>
    <s v="USD"/>
    <n v="-8861667600"/>
    <n v="1291788000"/>
    <b v="0"/>
    <b v="0"/>
    <s v="theater/plays"/>
    <x v="3"/>
    <s v="plays"/>
    <x v="322"/>
    <x v="309"/>
  </r>
  <r>
    <n v="323"/>
    <s v="Cole, Smith and Wood"/>
    <s v="Integrated zero-defect help-desk"/>
    <n v="8900"/>
    <n v="2148"/>
    <n v="24"/>
    <x v="0"/>
    <n v="26"/>
    <n v="82.62"/>
    <s v="GB"/>
    <s v="GBP"/>
    <n v="-8893678800"/>
    <n v="1396069200"/>
    <b v="0"/>
    <b v="0"/>
    <s v="film &amp; video/documentary"/>
    <x v="4"/>
    <s v="documentary"/>
    <x v="323"/>
    <x v="310"/>
  </r>
  <r>
    <n v="324"/>
    <s v="Harris, Hall and Harris"/>
    <s v="Inverse analyzing matrices"/>
    <n v="7100"/>
    <n v="11648"/>
    <n v="164"/>
    <x v="1"/>
    <n v="307"/>
    <n v="37.94"/>
    <s v="US"/>
    <s v="USD"/>
    <n v="-8925690000"/>
    <n v="1435899600"/>
    <b v="0"/>
    <b v="1"/>
    <s v="theater/plays"/>
    <x v="3"/>
    <s v="plays"/>
    <x v="324"/>
    <x v="311"/>
  </r>
  <r>
    <n v="325"/>
    <s v="Saunders Group"/>
    <s v="Programmable systemic implementation"/>
    <n v="6500"/>
    <n v="5897"/>
    <n v="91"/>
    <x v="0"/>
    <n v="73"/>
    <n v="80.78"/>
    <s v="US"/>
    <s v="USD"/>
    <n v="-8957701200"/>
    <n v="1531112400"/>
    <b v="0"/>
    <b v="1"/>
    <s v="theater/plays"/>
    <x v="3"/>
    <s v="plays"/>
    <x v="325"/>
    <x v="312"/>
  </r>
  <r>
    <n v="326"/>
    <s v="Pham, Avila and Nash"/>
    <s v="Multi-channeled next generation architecture"/>
    <n v="7200"/>
    <n v="3326"/>
    <n v="46"/>
    <x v="0"/>
    <n v="128"/>
    <n v="25.98"/>
    <s v="US"/>
    <s v="USD"/>
    <n v="-8989712400"/>
    <n v="1451628000"/>
    <b v="0"/>
    <b v="0"/>
    <s v="film &amp; video/animation"/>
    <x v="4"/>
    <s v="animation"/>
    <x v="326"/>
    <x v="313"/>
  </r>
  <r>
    <n v="327"/>
    <s v="Patterson, Salinas and Lucas"/>
    <s v="Digitized 3rdgeneration encoding"/>
    <n v="2600"/>
    <n v="1002"/>
    <n v="39"/>
    <x v="0"/>
    <n v="33"/>
    <n v="30.36"/>
    <s v="US"/>
    <s v="USD"/>
    <n v="-9021723600"/>
    <n v="1567314000"/>
    <b v="0"/>
    <b v="1"/>
    <s v="theater/plays"/>
    <x v="3"/>
    <s v="plays"/>
    <x v="327"/>
    <x v="314"/>
  </r>
  <r>
    <n v="328"/>
    <s v="Young PLC"/>
    <s v="Innovative well-modulated functionalities"/>
    <n v="98700"/>
    <n v="131826"/>
    <n v="134"/>
    <x v="1"/>
    <n v="2441"/>
    <n v="54"/>
    <s v="US"/>
    <s v="USD"/>
    <n v="-9053734800"/>
    <n v="1544508000"/>
    <b v="0"/>
    <b v="0"/>
    <s v="music/rock"/>
    <x v="1"/>
    <s v="rock"/>
    <x v="328"/>
    <x v="315"/>
  </r>
  <r>
    <n v="329"/>
    <s v="Willis and Sons"/>
    <s v="Fundamental incremental database"/>
    <n v="93800"/>
    <n v="21477"/>
    <n v="23"/>
    <x v="2"/>
    <n v="211"/>
    <n v="101.79"/>
    <s v="US"/>
    <s v="USD"/>
    <n v="-9085746000"/>
    <n v="1482472800"/>
    <b v="0"/>
    <b v="0"/>
    <s v="games/video games"/>
    <x v="6"/>
    <s v="video games"/>
    <x v="329"/>
    <x v="316"/>
  </r>
  <r>
    <n v="330"/>
    <s v="Thompson-Bates"/>
    <s v="Expanded encompassing open architecture"/>
    <n v="33700"/>
    <n v="62330"/>
    <n v="185"/>
    <x v="1"/>
    <n v="1385"/>
    <n v="45"/>
    <s v="GB"/>
    <s v="GBP"/>
    <n v="-9117757200"/>
    <n v="1512799200"/>
    <b v="0"/>
    <b v="0"/>
    <s v="film &amp; video/documentary"/>
    <x v="4"/>
    <s v="documentary"/>
    <x v="330"/>
    <x v="317"/>
  </r>
  <r>
    <n v="331"/>
    <s v="Rose-Silva"/>
    <s v="Intuitive static portal"/>
    <n v="3300"/>
    <n v="14643"/>
    <n v="444"/>
    <x v="1"/>
    <n v="190"/>
    <n v="77.069999999999993"/>
    <s v="US"/>
    <s v="USD"/>
    <n v="-9149768400"/>
    <n v="1324360800"/>
    <b v="0"/>
    <b v="0"/>
    <s v="food/food trucks"/>
    <x v="0"/>
    <s v="food trucks"/>
    <x v="331"/>
    <x v="318"/>
  </r>
  <r>
    <n v="332"/>
    <s v="Pacheco, Johnson and Torres"/>
    <s v="Optional bandwidth-monitored definition"/>
    <n v="20700"/>
    <n v="41396"/>
    <n v="200"/>
    <x v="1"/>
    <n v="470"/>
    <n v="88.08"/>
    <s v="US"/>
    <s v="USD"/>
    <n v="-9181779600"/>
    <n v="1364533200"/>
    <b v="0"/>
    <b v="0"/>
    <s v="technology/wearables"/>
    <x v="2"/>
    <s v="wearables"/>
    <x v="332"/>
    <x v="319"/>
  </r>
  <r>
    <n v="333"/>
    <s v="Carlson, Dixon and Jones"/>
    <s v="Persistent well-modulated synergy"/>
    <n v="9600"/>
    <n v="11900"/>
    <n v="124"/>
    <x v="1"/>
    <n v="253"/>
    <n v="47.04"/>
    <s v="US"/>
    <s v="USD"/>
    <n v="-9213790800"/>
    <n v="1545112800"/>
    <b v="0"/>
    <b v="0"/>
    <s v="theater/plays"/>
    <x v="3"/>
    <s v="plays"/>
    <x v="333"/>
    <x v="320"/>
  </r>
  <r>
    <n v="334"/>
    <s v="Mcgee Group"/>
    <s v="Assimilated discrete algorithm"/>
    <n v="66200"/>
    <n v="123538"/>
    <n v="187"/>
    <x v="1"/>
    <n v="1113"/>
    <n v="111"/>
    <s v="US"/>
    <s v="USD"/>
    <n v="-9245802000"/>
    <n v="1516168800"/>
    <b v="0"/>
    <b v="0"/>
    <s v="music/rock"/>
    <x v="1"/>
    <s v="rock"/>
    <x v="334"/>
    <x v="321"/>
  </r>
  <r>
    <n v="335"/>
    <s v="Jordan-Acosta"/>
    <s v="Operative uniform hub"/>
    <n v="173800"/>
    <n v="198628"/>
    <n v="114"/>
    <x v="1"/>
    <n v="2283"/>
    <n v="87"/>
    <s v="US"/>
    <s v="USD"/>
    <n v="-9277813200"/>
    <n v="1574920800"/>
    <b v="0"/>
    <b v="0"/>
    <s v="music/rock"/>
    <x v="1"/>
    <s v="rock"/>
    <x v="335"/>
    <x v="322"/>
  </r>
  <r>
    <n v="336"/>
    <s v="Nunez Inc"/>
    <s v="Customizable intangible capability"/>
    <n v="70700"/>
    <n v="68602"/>
    <n v="97"/>
    <x v="0"/>
    <n v="1072"/>
    <n v="63.99"/>
    <s v="US"/>
    <s v="USD"/>
    <n v="-9309824400"/>
    <n v="1292479200"/>
    <b v="0"/>
    <b v="1"/>
    <s v="music/rock"/>
    <x v="1"/>
    <s v="rock"/>
    <x v="336"/>
    <x v="323"/>
  </r>
  <r>
    <n v="337"/>
    <s v="Hayden Ltd"/>
    <s v="Innovative didactic analyzer"/>
    <n v="94500"/>
    <n v="116064"/>
    <n v="123"/>
    <x v="1"/>
    <n v="1095"/>
    <n v="105.99"/>
    <s v="US"/>
    <s v="USD"/>
    <n v="-9341835600"/>
    <n v="1573538400"/>
    <b v="0"/>
    <b v="0"/>
    <s v="theater/plays"/>
    <x v="3"/>
    <s v="plays"/>
    <x v="337"/>
    <x v="324"/>
  </r>
  <r>
    <n v="338"/>
    <s v="Gonzalez-Burton"/>
    <s v="Decentralized intangible encoding"/>
    <n v="69800"/>
    <n v="125042"/>
    <n v="179"/>
    <x v="1"/>
    <n v="1690"/>
    <n v="73.989999999999995"/>
    <s v="US"/>
    <s v="USD"/>
    <n v="-9373846800"/>
    <n v="1320382800"/>
    <b v="0"/>
    <b v="0"/>
    <s v="theater/plays"/>
    <x v="3"/>
    <s v="plays"/>
    <x v="338"/>
    <x v="325"/>
  </r>
  <r>
    <n v="339"/>
    <s v="Lewis, Taylor and Rivers"/>
    <s v="Front-line transitional algorithm"/>
    <n v="136300"/>
    <n v="108974"/>
    <n v="80"/>
    <x v="3"/>
    <n v="1297"/>
    <n v="84.02"/>
    <s v="CA"/>
    <s v="CAD"/>
    <n v="-9405858000"/>
    <n v="1502859600"/>
    <b v="0"/>
    <b v="0"/>
    <s v="theater/plays"/>
    <x v="3"/>
    <s v="plays"/>
    <x v="339"/>
    <x v="326"/>
  </r>
  <r>
    <n v="340"/>
    <s v="Butler, Henry and Espinoza"/>
    <s v="Switchable didactic matrices"/>
    <n v="37100"/>
    <n v="34964"/>
    <n v="94"/>
    <x v="0"/>
    <n v="393"/>
    <n v="88.97"/>
    <s v="US"/>
    <s v="USD"/>
    <n v="-9437869200"/>
    <n v="1323756000"/>
    <b v="0"/>
    <b v="0"/>
    <s v="photography/photography books"/>
    <x v="7"/>
    <s v="photography books"/>
    <x v="340"/>
    <x v="327"/>
  </r>
  <r>
    <n v="341"/>
    <s v="Guzman Group"/>
    <s v="Ameliorated disintermediate utilization"/>
    <n v="114300"/>
    <n v="96777"/>
    <n v="85"/>
    <x v="0"/>
    <n v="1257"/>
    <n v="76.989999999999995"/>
    <s v="US"/>
    <s v="USD"/>
    <n v="-9469880400"/>
    <n v="1441342800"/>
    <b v="0"/>
    <b v="0"/>
    <s v="music/indie rock"/>
    <x v="1"/>
    <s v="indie rock"/>
    <x v="341"/>
    <x v="328"/>
  </r>
  <r>
    <n v="342"/>
    <s v="Gibson-Hernandez"/>
    <s v="Visionary foreground middleware"/>
    <n v="47900"/>
    <n v="31864"/>
    <n v="67"/>
    <x v="0"/>
    <n v="328"/>
    <n v="97.15"/>
    <s v="US"/>
    <s v="USD"/>
    <n v="-9501891600"/>
    <n v="1375333200"/>
    <b v="0"/>
    <b v="0"/>
    <s v="theater/plays"/>
    <x v="3"/>
    <s v="plays"/>
    <x v="342"/>
    <x v="329"/>
  </r>
  <r>
    <n v="343"/>
    <s v="Spencer-Weber"/>
    <s v="Optional zero-defect task-force"/>
    <n v="9000"/>
    <n v="4853"/>
    <n v="54"/>
    <x v="0"/>
    <n v="147"/>
    <n v="33.01"/>
    <s v="US"/>
    <s v="USD"/>
    <n v="-9533902800"/>
    <n v="1389420000"/>
    <b v="0"/>
    <b v="0"/>
    <s v="theater/plays"/>
    <x v="3"/>
    <s v="plays"/>
    <x v="343"/>
    <x v="151"/>
  </r>
  <r>
    <n v="344"/>
    <s v="Berger, Johnson and Marshall"/>
    <s v="Devolved exuding emulation"/>
    <n v="197600"/>
    <n v="82959"/>
    <n v="42"/>
    <x v="0"/>
    <n v="830"/>
    <n v="99.95"/>
    <s v="US"/>
    <s v="USD"/>
    <n v="-9565914000"/>
    <n v="1520056800"/>
    <b v="0"/>
    <b v="0"/>
    <s v="games/video games"/>
    <x v="6"/>
    <s v="video games"/>
    <x v="344"/>
    <x v="330"/>
  </r>
  <r>
    <n v="345"/>
    <s v="Taylor, Cisneros and Romero"/>
    <s v="Open-source neutral task-force"/>
    <n v="157600"/>
    <n v="23159"/>
    <n v="15"/>
    <x v="0"/>
    <n v="331"/>
    <n v="69.97"/>
    <s v="GB"/>
    <s v="GBP"/>
    <n v="-9597925200"/>
    <n v="1436504400"/>
    <b v="0"/>
    <b v="0"/>
    <s v="film &amp; video/drama"/>
    <x v="4"/>
    <s v="drama"/>
    <x v="345"/>
    <x v="331"/>
  </r>
  <r>
    <n v="346"/>
    <s v="Little-Marsh"/>
    <s v="Virtual attitude-oriented migration"/>
    <n v="8000"/>
    <n v="2758"/>
    <n v="34"/>
    <x v="0"/>
    <n v="25"/>
    <n v="110.32"/>
    <s v="US"/>
    <s v="USD"/>
    <n v="-9629936400"/>
    <n v="1508302800"/>
    <b v="0"/>
    <b v="1"/>
    <s v="music/indie rock"/>
    <x v="1"/>
    <s v="indie rock"/>
    <x v="346"/>
    <x v="332"/>
  </r>
  <r>
    <n v="347"/>
    <s v="Petersen and Sons"/>
    <s v="Open-source full-range portal"/>
    <n v="900"/>
    <n v="12607"/>
    <n v="1401"/>
    <x v="1"/>
    <n v="191"/>
    <n v="66.010000000000005"/>
    <s v="US"/>
    <s v="USD"/>
    <n v="-9661947600"/>
    <n v="1425708000"/>
    <b v="0"/>
    <b v="0"/>
    <s v="technology/web"/>
    <x v="2"/>
    <s v="web"/>
    <x v="347"/>
    <x v="333"/>
  </r>
  <r>
    <n v="348"/>
    <s v="Hensley Ltd"/>
    <s v="Versatile cohesive open system"/>
    <n v="199000"/>
    <n v="142823"/>
    <n v="72"/>
    <x v="0"/>
    <n v="3483"/>
    <n v="41.01"/>
    <s v="US"/>
    <s v="USD"/>
    <n v="-9693958800"/>
    <n v="1488348000"/>
    <b v="0"/>
    <b v="0"/>
    <s v="food/food trucks"/>
    <x v="0"/>
    <s v="food trucks"/>
    <x v="348"/>
    <x v="334"/>
  </r>
  <r>
    <n v="349"/>
    <s v="Navarro and Sons"/>
    <s v="Multi-layered bottom-line frame"/>
    <n v="180800"/>
    <n v="95958"/>
    <n v="53"/>
    <x v="0"/>
    <n v="923"/>
    <n v="103.96"/>
    <s v="US"/>
    <s v="USD"/>
    <n v="-9725970000"/>
    <n v="1502600400"/>
    <b v="0"/>
    <b v="0"/>
    <s v="theater/plays"/>
    <x v="3"/>
    <s v="plays"/>
    <x v="349"/>
    <x v="335"/>
  </r>
  <r>
    <n v="350"/>
    <s v="Shannon Ltd"/>
    <s v="Pre-emptive neutral capacity"/>
    <n v="100"/>
    <n v="5"/>
    <n v="5"/>
    <x v="0"/>
    <n v="1"/>
    <n v="5"/>
    <s v="US"/>
    <s v="USD"/>
    <n v="-9757981200"/>
    <n v="1433653200"/>
    <b v="0"/>
    <b v="1"/>
    <s v="music/jazz"/>
    <x v="1"/>
    <s v="jazz"/>
    <x v="350"/>
    <x v="336"/>
  </r>
  <r>
    <n v="351"/>
    <s v="Young LLC"/>
    <s v="Universal maximized methodology"/>
    <n v="74100"/>
    <n v="94631"/>
    <n v="128"/>
    <x v="1"/>
    <n v="2013"/>
    <n v="47.01"/>
    <s v="US"/>
    <s v="USD"/>
    <n v="-9789992400"/>
    <n v="1441602000"/>
    <b v="0"/>
    <b v="0"/>
    <s v="music/rock"/>
    <x v="1"/>
    <s v="rock"/>
    <x v="351"/>
    <x v="337"/>
  </r>
  <r>
    <n v="352"/>
    <s v="Adams, Willis and Sanchez"/>
    <s v="Expanded hybrid hardware"/>
    <n v="2800"/>
    <n v="977"/>
    <n v="35"/>
    <x v="0"/>
    <n v="33"/>
    <n v="29.61"/>
    <s v="CA"/>
    <s v="CAD"/>
    <n v="-9822003600"/>
    <n v="1447567200"/>
    <b v="0"/>
    <b v="0"/>
    <s v="theater/plays"/>
    <x v="3"/>
    <s v="plays"/>
    <x v="352"/>
    <x v="338"/>
  </r>
  <r>
    <n v="353"/>
    <s v="Mills-Roy"/>
    <s v="Profit-focused multi-tasking access"/>
    <n v="33600"/>
    <n v="137961"/>
    <n v="411"/>
    <x v="1"/>
    <n v="1703"/>
    <n v="81.010000000000005"/>
    <s v="US"/>
    <s v="USD"/>
    <n v="-9854014800"/>
    <n v="1562389200"/>
    <b v="0"/>
    <b v="0"/>
    <s v="theater/plays"/>
    <x v="3"/>
    <s v="plays"/>
    <x v="353"/>
    <x v="339"/>
  </r>
  <r>
    <n v="354"/>
    <s v="Brown Group"/>
    <s v="Profit-focused transitional capability"/>
    <n v="6100"/>
    <n v="7548"/>
    <n v="124"/>
    <x v="1"/>
    <n v="80"/>
    <n v="94.35"/>
    <s v="DK"/>
    <s v="DKK"/>
    <n v="-9886026000"/>
    <n v="1378789200"/>
    <b v="0"/>
    <b v="0"/>
    <s v="film &amp; video/documentary"/>
    <x v="4"/>
    <s v="documentary"/>
    <x v="354"/>
    <x v="340"/>
  </r>
  <r>
    <n v="355"/>
    <s v="Burns-Burnett"/>
    <s v="Front-line scalable definition"/>
    <n v="3800"/>
    <n v="2241"/>
    <n v="59"/>
    <x v="2"/>
    <n v="86"/>
    <n v="26.06"/>
    <s v="US"/>
    <s v="USD"/>
    <n v="-9918037200"/>
    <n v="1488520800"/>
    <b v="0"/>
    <b v="0"/>
    <s v="technology/wearables"/>
    <x v="2"/>
    <s v="wearables"/>
    <x v="355"/>
    <x v="341"/>
  </r>
  <r>
    <n v="356"/>
    <s v="Glass, Nunez and Mcdonald"/>
    <s v="Open-source systematic protocol"/>
    <n v="9300"/>
    <n v="3431"/>
    <n v="37"/>
    <x v="0"/>
    <n v="40"/>
    <n v="85.78"/>
    <s v="IT"/>
    <s v="EUR"/>
    <n v="-9950048400"/>
    <n v="1327298400"/>
    <b v="0"/>
    <b v="0"/>
    <s v="theater/plays"/>
    <x v="3"/>
    <s v="plays"/>
    <x v="356"/>
    <x v="342"/>
  </r>
  <r>
    <n v="357"/>
    <s v="Perez, Davis and Wilson"/>
    <s v="Implemented tangible algorithm"/>
    <n v="2300"/>
    <n v="4253"/>
    <n v="185"/>
    <x v="1"/>
    <n v="41"/>
    <n v="103.73"/>
    <s v="US"/>
    <s v="USD"/>
    <n v="-9982059600"/>
    <n v="1443416400"/>
    <b v="0"/>
    <b v="0"/>
    <s v="games/video games"/>
    <x v="6"/>
    <s v="video games"/>
    <x v="357"/>
    <x v="343"/>
  </r>
  <r>
    <n v="358"/>
    <s v="Diaz-Garcia"/>
    <s v="Profit-focused 3rdgeneration circuit"/>
    <n v="9700"/>
    <n v="1146"/>
    <n v="12"/>
    <x v="0"/>
    <n v="23"/>
    <n v="49.83"/>
    <s v="CA"/>
    <s v="CAD"/>
    <n v="-10014070800"/>
    <n v="1534136400"/>
    <b v="1"/>
    <b v="0"/>
    <s v="photography/photography books"/>
    <x v="7"/>
    <s v="photography books"/>
    <x v="358"/>
    <x v="344"/>
  </r>
  <r>
    <n v="359"/>
    <s v="Salazar-Moon"/>
    <s v="Compatible needs-based architecture"/>
    <n v="4000"/>
    <n v="11948"/>
    <n v="299"/>
    <x v="1"/>
    <n v="187"/>
    <n v="63.89"/>
    <s v="US"/>
    <s v="USD"/>
    <n v="-10046082000"/>
    <n v="1315026000"/>
    <b v="0"/>
    <b v="0"/>
    <s v="film &amp; video/animation"/>
    <x v="4"/>
    <s v="animation"/>
    <x v="359"/>
    <x v="127"/>
  </r>
  <r>
    <n v="360"/>
    <s v="Larsen-Chung"/>
    <s v="Right-sized zero tolerance migration"/>
    <n v="59700"/>
    <n v="135132"/>
    <n v="226"/>
    <x v="1"/>
    <n v="2875"/>
    <n v="47"/>
    <s v="GB"/>
    <s v="GBP"/>
    <n v="-10078093200"/>
    <n v="1295071200"/>
    <b v="0"/>
    <b v="1"/>
    <s v="theater/plays"/>
    <x v="3"/>
    <s v="plays"/>
    <x v="360"/>
    <x v="345"/>
  </r>
  <r>
    <n v="361"/>
    <s v="Anderson and Sons"/>
    <s v="Quality-focused reciprocal structure"/>
    <n v="5500"/>
    <n v="9546"/>
    <n v="174"/>
    <x v="1"/>
    <n v="88"/>
    <n v="108.48"/>
    <s v="US"/>
    <s v="USD"/>
    <n v="-10110104400"/>
    <n v="1509426000"/>
    <b v="0"/>
    <b v="0"/>
    <s v="theater/plays"/>
    <x v="3"/>
    <s v="plays"/>
    <x v="361"/>
    <x v="346"/>
  </r>
  <r>
    <n v="362"/>
    <s v="Lawrence Group"/>
    <s v="Automated actuating conglomeration"/>
    <n v="3700"/>
    <n v="13755"/>
    <n v="372"/>
    <x v="1"/>
    <n v="191"/>
    <n v="72.02"/>
    <s v="US"/>
    <s v="USD"/>
    <n v="-10142115600"/>
    <n v="1299391200"/>
    <b v="0"/>
    <b v="0"/>
    <s v="music/rock"/>
    <x v="1"/>
    <s v="rock"/>
    <x v="362"/>
    <x v="347"/>
  </r>
  <r>
    <n v="363"/>
    <s v="Gray-Davis"/>
    <s v="Re-contextualized local initiative"/>
    <n v="5200"/>
    <n v="8330"/>
    <n v="160"/>
    <x v="1"/>
    <n v="139"/>
    <n v="59.93"/>
    <s v="US"/>
    <s v="USD"/>
    <n v="-10174126800"/>
    <n v="1325052000"/>
    <b v="0"/>
    <b v="0"/>
    <s v="music/rock"/>
    <x v="1"/>
    <s v="rock"/>
    <x v="363"/>
    <x v="348"/>
  </r>
  <r>
    <n v="364"/>
    <s v="Ramirez-Myers"/>
    <s v="Switchable intangible definition"/>
    <n v="900"/>
    <n v="14547"/>
    <n v="1616"/>
    <x v="1"/>
    <n v="186"/>
    <n v="78.209999999999994"/>
    <s v="US"/>
    <s v="USD"/>
    <n v="-10206138000"/>
    <n v="1522818000"/>
    <b v="0"/>
    <b v="0"/>
    <s v="music/indie rock"/>
    <x v="1"/>
    <s v="indie rock"/>
    <x v="364"/>
    <x v="349"/>
  </r>
  <r>
    <n v="365"/>
    <s v="Lucas, Hall and Bonilla"/>
    <s v="Networked bottom-line initiative"/>
    <n v="1600"/>
    <n v="11735"/>
    <n v="733"/>
    <x v="1"/>
    <n v="112"/>
    <n v="104.78"/>
    <s v="AU"/>
    <s v="AUD"/>
    <n v="-10238149200"/>
    <n v="1485324000"/>
    <b v="0"/>
    <b v="0"/>
    <s v="theater/plays"/>
    <x v="3"/>
    <s v="plays"/>
    <x v="365"/>
    <x v="350"/>
  </r>
  <r>
    <n v="366"/>
    <s v="Williams, Perez and Villegas"/>
    <s v="Robust directional system engine"/>
    <n v="1800"/>
    <n v="10658"/>
    <n v="592"/>
    <x v="1"/>
    <n v="101"/>
    <n v="105.52"/>
    <s v="US"/>
    <s v="USD"/>
    <n v="-10270160400"/>
    <n v="1294120800"/>
    <b v="0"/>
    <b v="1"/>
    <s v="theater/plays"/>
    <x v="3"/>
    <s v="plays"/>
    <x v="366"/>
    <x v="351"/>
  </r>
  <r>
    <n v="367"/>
    <s v="Brooks, Jones and Ingram"/>
    <s v="Triple-buffered explicit methodology"/>
    <n v="9900"/>
    <n v="1870"/>
    <n v="19"/>
    <x v="0"/>
    <n v="75"/>
    <n v="24.93"/>
    <s v="US"/>
    <s v="USD"/>
    <n v="-10302171600"/>
    <n v="1415685600"/>
    <b v="0"/>
    <b v="1"/>
    <s v="theater/plays"/>
    <x v="3"/>
    <s v="plays"/>
    <x v="367"/>
    <x v="33"/>
  </r>
  <r>
    <n v="368"/>
    <s v="Whitaker, Wallace and Daniels"/>
    <s v="Reactive directional capacity"/>
    <n v="5200"/>
    <n v="14394"/>
    <n v="277"/>
    <x v="1"/>
    <n v="206"/>
    <n v="69.87"/>
    <s v="GB"/>
    <s v="GBP"/>
    <n v="-10334182800"/>
    <n v="1288933200"/>
    <b v="0"/>
    <b v="1"/>
    <s v="film &amp; video/documentary"/>
    <x v="4"/>
    <s v="documentary"/>
    <x v="368"/>
    <x v="352"/>
  </r>
  <r>
    <n v="369"/>
    <s v="Smith-Gonzalez"/>
    <s v="Polarized needs-based approach"/>
    <n v="5400"/>
    <n v="14743"/>
    <n v="273"/>
    <x v="1"/>
    <n v="154"/>
    <n v="95.73"/>
    <s v="US"/>
    <s v="USD"/>
    <n v="-10366194000"/>
    <n v="1363237200"/>
    <b v="0"/>
    <b v="1"/>
    <s v="film &amp; video/television"/>
    <x v="4"/>
    <s v="television"/>
    <x v="369"/>
    <x v="353"/>
  </r>
  <r>
    <n v="370"/>
    <s v="Skinner PLC"/>
    <s v="Intuitive well-modulated middleware"/>
    <n v="112300"/>
    <n v="178965"/>
    <n v="159"/>
    <x v="1"/>
    <n v="5966"/>
    <n v="30"/>
    <s v="US"/>
    <s v="USD"/>
    <n v="-10398205200"/>
    <n v="1555822800"/>
    <b v="0"/>
    <b v="0"/>
    <s v="theater/plays"/>
    <x v="3"/>
    <s v="plays"/>
    <x v="370"/>
    <x v="354"/>
  </r>
  <r>
    <n v="371"/>
    <s v="Nolan, Smith and Sanchez"/>
    <s v="Multi-channeled logistical matrices"/>
    <n v="189200"/>
    <n v="128410"/>
    <n v="68"/>
    <x v="0"/>
    <n v="2176"/>
    <n v="59.01"/>
    <s v="US"/>
    <s v="USD"/>
    <n v="-10430216400"/>
    <n v="1427778000"/>
    <b v="0"/>
    <b v="0"/>
    <s v="theater/plays"/>
    <x v="3"/>
    <s v="plays"/>
    <x v="371"/>
    <x v="355"/>
  </r>
  <r>
    <n v="372"/>
    <s v="Green-Carr"/>
    <s v="Pre-emptive bifurcated artificial intelligence"/>
    <n v="900"/>
    <n v="14324"/>
    <n v="1592"/>
    <x v="1"/>
    <n v="169"/>
    <n v="84.76"/>
    <s v="US"/>
    <s v="USD"/>
    <n v="-10462227600"/>
    <n v="1422424800"/>
    <b v="0"/>
    <b v="1"/>
    <s v="film &amp; video/documentary"/>
    <x v="4"/>
    <s v="documentary"/>
    <x v="372"/>
    <x v="356"/>
  </r>
  <r>
    <n v="373"/>
    <s v="Brown-Parker"/>
    <s v="Down-sized coherent toolset"/>
    <n v="22500"/>
    <n v="164291"/>
    <n v="730"/>
    <x v="1"/>
    <n v="2106"/>
    <n v="78.010000000000005"/>
    <s v="US"/>
    <s v="USD"/>
    <n v="-10494238800"/>
    <n v="1503637200"/>
    <b v="0"/>
    <b v="0"/>
    <s v="theater/plays"/>
    <x v="3"/>
    <s v="plays"/>
    <x v="373"/>
    <x v="357"/>
  </r>
  <r>
    <n v="374"/>
    <s v="Marshall Inc"/>
    <s v="Open-source multi-tasking data-warehouse"/>
    <n v="167400"/>
    <n v="22073"/>
    <n v="13"/>
    <x v="0"/>
    <n v="441"/>
    <n v="50.05"/>
    <s v="US"/>
    <s v="USD"/>
    <n v="-10526250000"/>
    <n v="1547618400"/>
    <b v="0"/>
    <b v="1"/>
    <s v="film &amp; video/documentary"/>
    <x v="4"/>
    <s v="documentary"/>
    <x v="374"/>
    <x v="358"/>
  </r>
  <r>
    <n v="375"/>
    <s v="Leblanc-Pineda"/>
    <s v="Future-proofed upward-trending contingency"/>
    <n v="2700"/>
    <n v="1479"/>
    <n v="55"/>
    <x v="0"/>
    <n v="25"/>
    <n v="59.16"/>
    <s v="US"/>
    <s v="USD"/>
    <n v="-10558261200"/>
    <n v="1449900000"/>
    <b v="0"/>
    <b v="0"/>
    <s v="music/indie rock"/>
    <x v="1"/>
    <s v="indie rock"/>
    <x v="375"/>
    <x v="359"/>
  </r>
  <r>
    <n v="376"/>
    <s v="Perry PLC"/>
    <s v="Mandatory uniform matrix"/>
    <n v="3400"/>
    <n v="12275"/>
    <n v="361"/>
    <x v="1"/>
    <n v="131"/>
    <n v="93.7"/>
    <s v="US"/>
    <s v="USD"/>
    <n v="-10590272400"/>
    <n v="1405141200"/>
    <b v="0"/>
    <b v="0"/>
    <s v="music/rock"/>
    <x v="1"/>
    <s v="rock"/>
    <x v="376"/>
    <x v="360"/>
  </r>
  <r>
    <n v="377"/>
    <s v="Klein, Stark and Livingston"/>
    <s v="Phased methodical initiative"/>
    <n v="49700"/>
    <n v="5098"/>
    <n v="10"/>
    <x v="0"/>
    <n v="127"/>
    <n v="40.14"/>
    <s v="US"/>
    <s v="USD"/>
    <n v="-10622283600"/>
    <n v="1572933600"/>
    <b v="0"/>
    <b v="0"/>
    <s v="theater/plays"/>
    <x v="3"/>
    <s v="plays"/>
    <x v="377"/>
    <x v="361"/>
  </r>
  <r>
    <n v="378"/>
    <s v="Fleming-Oliver"/>
    <s v="Managed stable function"/>
    <n v="178200"/>
    <n v="24882"/>
    <n v="14"/>
    <x v="0"/>
    <n v="355"/>
    <n v="70.09"/>
    <s v="US"/>
    <s v="USD"/>
    <n v="-10654294800"/>
    <n v="1530162000"/>
    <b v="0"/>
    <b v="0"/>
    <s v="film &amp; video/documentary"/>
    <x v="4"/>
    <s v="documentary"/>
    <x v="378"/>
    <x v="362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-10686306000"/>
    <n v="1320904800"/>
    <b v="0"/>
    <b v="0"/>
    <s v="theater/plays"/>
    <x v="3"/>
    <s v="plays"/>
    <x v="379"/>
    <x v="363"/>
  </r>
  <r>
    <n v="380"/>
    <s v="Davidson, Wilcox and Lewis"/>
    <s v="Optional clear-thinking process improvement"/>
    <n v="2500"/>
    <n v="4008"/>
    <n v="160"/>
    <x v="1"/>
    <n v="84"/>
    <n v="47.71"/>
    <s v="US"/>
    <s v="USD"/>
    <n v="-10718317200"/>
    <n v="1372395600"/>
    <b v="0"/>
    <b v="0"/>
    <s v="theater/plays"/>
    <x v="3"/>
    <s v="plays"/>
    <x v="380"/>
    <x v="364"/>
  </r>
  <r>
    <n v="381"/>
    <s v="Michael, Anderson and Vincent"/>
    <s v="Cross-group global moratorium"/>
    <n v="5300"/>
    <n v="9749"/>
    <n v="184"/>
    <x v="1"/>
    <n v="155"/>
    <n v="62.9"/>
    <s v="US"/>
    <s v="USD"/>
    <n v="-10750328400"/>
    <n v="1437714000"/>
    <b v="0"/>
    <b v="0"/>
    <s v="theater/plays"/>
    <x v="3"/>
    <s v="plays"/>
    <x v="381"/>
    <x v="365"/>
  </r>
  <r>
    <n v="382"/>
    <s v="King Ltd"/>
    <s v="Visionary systemic process improvement"/>
    <n v="9100"/>
    <n v="5803"/>
    <n v="64"/>
    <x v="0"/>
    <n v="67"/>
    <n v="86.61"/>
    <s v="US"/>
    <s v="USD"/>
    <n v="-10782339600"/>
    <n v="1509771600"/>
    <b v="0"/>
    <b v="0"/>
    <s v="photography/photography books"/>
    <x v="7"/>
    <s v="photography books"/>
    <x v="382"/>
    <x v="366"/>
  </r>
  <r>
    <n v="383"/>
    <s v="Baker Ltd"/>
    <s v="Progressive intangible flexibility"/>
    <n v="6300"/>
    <n v="14199"/>
    <n v="225"/>
    <x v="1"/>
    <n v="189"/>
    <n v="75.13"/>
    <s v="US"/>
    <s v="USD"/>
    <n v="-10814350800"/>
    <n v="1550556000"/>
    <b v="0"/>
    <b v="1"/>
    <s v="food/food trucks"/>
    <x v="0"/>
    <s v="food trucks"/>
    <x v="383"/>
    <x v="285"/>
  </r>
  <r>
    <n v="384"/>
    <s v="Baker, Collins and Smith"/>
    <s v="Reactive real-time software"/>
    <n v="114400"/>
    <n v="196779"/>
    <n v="172"/>
    <x v="1"/>
    <n v="4799"/>
    <n v="41"/>
    <s v="US"/>
    <s v="USD"/>
    <n v="-10846362000"/>
    <n v="1489039200"/>
    <b v="1"/>
    <b v="1"/>
    <s v="film &amp; video/documentary"/>
    <x v="4"/>
    <s v="documentary"/>
    <x v="384"/>
    <x v="367"/>
  </r>
  <r>
    <n v="385"/>
    <s v="Warren-Harrison"/>
    <s v="Programmable incremental knowledge user"/>
    <n v="38900"/>
    <n v="56859"/>
    <n v="146"/>
    <x v="1"/>
    <n v="1137"/>
    <n v="50.01"/>
    <s v="US"/>
    <s v="USD"/>
    <n v="-10878373200"/>
    <n v="1556600400"/>
    <b v="0"/>
    <b v="0"/>
    <s v="publishing/nonfiction"/>
    <x v="5"/>
    <s v="nonfiction"/>
    <x v="385"/>
    <x v="368"/>
  </r>
  <r>
    <n v="386"/>
    <s v="Gardner Group"/>
    <s v="Progressive 5thgeneration customer loyalty"/>
    <n v="135500"/>
    <n v="103554"/>
    <n v="76"/>
    <x v="0"/>
    <n v="1068"/>
    <n v="96.96"/>
    <s v="US"/>
    <s v="USD"/>
    <n v="-10910384400"/>
    <n v="1278565200"/>
    <b v="0"/>
    <b v="0"/>
    <s v="theater/plays"/>
    <x v="3"/>
    <s v="plays"/>
    <x v="386"/>
    <x v="369"/>
  </r>
  <r>
    <n v="387"/>
    <s v="Flores-Lambert"/>
    <s v="Triple-buffered logistical frame"/>
    <n v="109000"/>
    <n v="42795"/>
    <n v="39"/>
    <x v="0"/>
    <n v="424"/>
    <n v="100.93"/>
    <s v="US"/>
    <s v="USD"/>
    <n v="-10942395600"/>
    <n v="1339909200"/>
    <b v="0"/>
    <b v="0"/>
    <s v="technology/wearables"/>
    <x v="2"/>
    <s v="wearables"/>
    <x v="387"/>
    <x v="370"/>
  </r>
  <r>
    <n v="388"/>
    <s v="Cruz Ltd"/>
    <s v="Exclusive dynamic adapter"/>
    <n v="114800"/>
    <n v="12938"/>
    <n v="11"/>
    <x v="3"/>
    <n v="145"/>
    <n v="89.23"/>
    <s v="CH"/>
    <s v="CHF"/>
    <n v="-10974406800"/>
    <n v="1325829600"/>
    <b v="0"/>
    <b v="0"/>
    <s v="music/indie rock"/>
    <x v="1"/>
    <s v="indie rock"/>
    <x v="388"/>
    <x v="371"/>
  </r>
  <r>
    <n v="389"/>
    <s v="Knox-Garner"/>
    <s v="Automated systemic hierarchy"/>
    <n v="83000"/>
    <n v="101352"/>
    <n v="122"/>
    <x v="1"/>
    <n v="1152"/>
    <n v="87.98"/>
    <s v="US"/>
    <s v="USD"/>
    <n v="-11006418000"/>
    <n v="1290578400"/>
    <b v="0"/>
    <b v="0"/>
    <s v="theater/plays"/>
    <x v="3"/>
    <s v="plays"/>
    <x v="389"/>
    <x v="372"/>
  </r>
  <r>
    <n v="390"/>
    <s v="Davis-Allen"/>
    <s v="Digitized eco-centric core"/>
    <n v="2400"/>
    <n v="4477"/>
    <n v="187"/>
    <x v="1"/>
    <n v="50"/>
    <n v="89.54"/>
    <s v="US"/>
    <s v="USD"/>
    <n v="-11038429200"/>
    <n v="1380344400"/>
    <b v="0"/>
    <b v="0"/>
    <s v="photography/photography books"/>
    <x v="7"/>
    <s v="photography books"/>
    <x v="390"/>
    <x v="373"/>
  </r>
  <r>
    <n v="391"/>
    <s v="Miller-Patel"/>
    <s v="Mandatory uniform strategy"/>
    <n v="60400"/>
    <n v="4393"/>
    <n v="7"/>
    <x v="0"/>
    <n v="151"/>
    <n v="29.09"/>
    <s v="US"/>
    <s v="USD"/>
    <n v="-11070440400"/>
    <n v="1389852000"/>
    <b v="0"/>
    <b v="0"/>
    <s v="publishing/nonfiction"/>
    <x v="5"/>
    <s v="nonfiction"/>
    <x v="391"/>
    <x v="374"/>
  </r>
  <r>
    <n v="392"/>
    <s v="Hernandez-Grimes"/>
    <s v="Profit-focused zero administration forecast"/>
    <n v="102900"/>
    <n v="67546"/>
    <n v="66"/>
    <x v="0"/>
    <n v="1608"/>
    <n v="42.01"/>
    <s v="US"/>
    <s v="USD"/>
    <n v="-11102451600"/>
    <n v="1294466400"/>
    <b v="0"/>
    <b v="0"/>
    <s v="technology/wearables"/>
    <x v="2"/>
    <s v="wearables"/>
    <x v="392"/>
    <x v="375"/>
  </r>
  <r>
    <n v="393"/>
    <s v="Owens, Hall and Gonzalez"/>
    <s v="De-engineered static orchestration"/>
    <n v="62800"/>
    <n v="143788"/>
    <n v="229"/>
    <x v="1"/>
    <n v="3059"/>
    <n v="47"/>
    <s v="CA"/>
    <s v="CAD"/>
    <n v="-11134462800"/>
    <n v="1500354000"/>
    <b v="0"/>
    <b v="0"/>
    <s v="music/jazz"/>
    <x v="1"/>
    <s v="jazz"/>
    <x v="393"/>
    <x v="376"/>
  </r>
  <r>
    <n v="394"/>
    <s v="Noble-Bailey"/>
    <s v="Customizable dynamic info-mediaries"/>
    <n v="800"/>
    <n v="3755"/>
    <n v="469"/>
    <x v="1"/>
    <n v="34"/>
    <n v="110.44"/>
    <s v="US"/>
    <s v="USD"/>
    <n v="-11166474000"/>
    <n v="1375938000"/>
    <b v="0"/>
    <b v="1"/>
    <s v="film &amp; video/documentary"/>
    <x v="4"/>
    <s v="documentary"/>
    <x v="394"/>
    <x v="377"/>
  </r>
  <r>
    <n v="395"/>
    <s v="Taylor PLC"/>
    <s v="Enhanced incremental budgetary management"/>
    <n v="7100"/>
    <n v="9238"/>
    <n v="130"/>
    <x v="1"/>
    <n v="220"/>
    <n v="41.99"/>
    <s v="US"/>
    <s v="USD"/>
    <n v="-11198485200"/>
    <n v="1323410400"/>
    <b v="1"/>
    <b v="0"/>
    <s v="theater/plays"/>
    <x v="3"/>
    <s v="plays"/>
    <x v="395"/>
    <x v="378"/>
  </r>
  <r>
    <n v="396"/>
    <s v="Holmes PLC"/>
    <s v="Digitized local info-mediaries"/>
    <n v="46100"/>
    <n v="77012"/>
    <n v="167"/>
    <x v="1"/>
    <n v="1604"/>
    <n v="48.01"/>
    <s v="AU"/>
    <s v="AUD"/>
    <n v="-11230496400"/>
    <n v="1539406800"/>
    <b v="0"/>
    <b v="0"/>
    <s v="film &amp; video/drama"/>
    <x v="4"/>
    <s v="drama"/>
    <x v="396"/>
    <x v="379"/>
  </r>
  <r>
    <n v="397"/>
    <s v="Jones-Martin"/>
    <s v="Virtual systematic monitoring"/>
    <n v="8100"/>
    <n v="14083"/>
    <n v="174"/>
    <x v="1"/>
    <n v="454"/>
    <n v="31.02"/>
    <s v="US"/>
    <s v="USD"/>
    <n v="-11262507600"/>
    <n v="1369803600"/>
    <b v="0"/>
    <b v="0"/>
    <s v="music/rock"/>
    <x v="1"/>
    <s v="rock"/>
    <x v="397"/>
    <x v="380"/>
  </r>
  <r>
    <n v="398"/>
    <s v="Myers LLC"/>
    <s v="Reactive bottom-line open architecture"/>
    <n v="1700"/>
    <n v="12202"/>
    <n v="718"/>
    <x v="1"/>
    <n v="123"/>
    <n v="99.2"/>
    <s v="IT"/>
    <s v="EUR"/>
    <n v="-11294518800"/>
    <n v="1525928400"/>
    <b v="0"/>
    <b v="1"/>
    <s v="film &amp; video/animation"/>
    <x v="4"/>
    <s v="animation"/>
    <x v="398"/>
    <x v="103"/>
  </r>
  <r>
    <n v="399"/>
    <s v="Acosta, Mullins and Morris"/>
    <s v="Pre-emptive interactive model"/>
    <n v="97300"/>
    <n v="62127"/>
    <n v="64"/>
    <x v="0"/>
    <n v="941"/>
    <n v="66.02"/>
    <s v="US"/>
    <s v="USD"/>
    <n v="-11326530000"/>
    <n v="1297231200"/>
    <b v="0"/>
    <b v="0"/>
    <s v="music/indie rock"/>
    <x v="1"/>
    <s v="indie rock"/>
    <x v="399"/>
    <x v="381"/>
  </r>
  <r>
    <n v="400"/>
    <s v="Bell PLC"/>
    <s v="Ergonomic eco-centric open architecture"/>
    <n v="100"/>
    <n v="2"/>
    <n v="2"/>
    <x v="0"/>
    <n v="1"/>
    <n v="2"/>
    <s v="US"/>
    <s v="USD"/>
    <n v="-11358541200"/>
    <n v="1378530000"/>
    <b v="0"/>
    <b v="1"/>
    <s v="photography/photography books"/>
    <x v="7"/>
    <s v="photography books"/>
    <x v="400"/>
    <x v="382"/>
  </r>
  <r>
    <n v="401"/>
    <s v="Smith-Schmidt"/>
    <s v="Inverse radical hierarchy"/>
    <n v="900"/>
    <n v="13772"/>
    <n v="1530"/>
    <x v="1"/>
    <n v="299"/>
    <n v="46.06"/>
    <s v="US"/>
    <s v="USD"/>
    <n v="-11390552400"/>
    <n v="1572152400"/>
    <b v="0"/>
    <b v="0"/>
    <s v="theater/plays"/>
    <x v="3"/>
    <s v="plays"/>
    <x v="401"/>
    <x v="383"/>
  </r>
  <r>
    <n v="402"/>
    <s v="Ruiz, Richardson and Cole"/>
    <s v="Team-oriented static interface"/>
    <n v="7300"/>
    <n v="2946"/>
    <n v="40"/>
    <x v="0"/>
    <n v="40"/>
    <n v="73.650000000000006"/>
    <s v="US"/>
    <s v="USD"/>
    <n v="-11422563600"/>
    <n v="1329890400"/>
    <b v="0"/>
    <b v="1"/>
    <s v="film &amp; video/shorts"/>
    <x v="4"/>
    <s v="shorts"/>
    <x v="402"/>
    <x v="384"/>
  </r>
  <r>
    <n v="403"/>
    <s v="Leonard-Mcclain"/>
    <s v="Virtual foreground throughput"/>
    <n v="195800"/>
    <n v="168820"/>
    <n v="86"/>
    <x v="0"/>
    <n v="3015"/>
    <n v="55.99"/>
    <s v="CA"/>
    <s v="CAD"/>
    <n v="-11454574800"/>
    <n v="1276750800"/>
    <b v="0"/>
    <b v="1"/>
    <s v="theater/plays"/>
    <x v="3"/>
    <s v="plays"/>
    <x v="403"/>
    <x v="385"/>
  </r>
  <r>
    <n v="404"/>
    <s v="Bailey-Boyer"/>
    <s v="Visionary exuding Internet solution"/>
    <n v="48900"/>
    <n v="154321"/>
    <n v="316"/>
    <x v="1"/>
    <n v="2237"/>
    <n v="68.989999999999995"/>
    <s v="US"/>
    <s v="USD"/>
    <n v="-11486586000"/>
    <n v="1510898400"/>
    <b v="0"/>
    <b v="0"/>
    <s v="theater/plays"/>
    <x v="3"/>
    <s v="plays"/>
    <x v="404"/>
    <x v="386"/>
  </r>
  <r>
    <n v="405"/>
    <s v="Lee LLC"/>
    <s v="Synchronized secondary analyzer"/>
    <n v="29600"/>
    <n v="26527"/>
    <n v="90"/>
    <x v="0"/>
    <n v="435"/>
    <n v="60.98"/>
    <s v="US"/>
    <s v="USD"/>
    <n v="-11518597200"/>
    <n v="1532408400"/>
    <b v="0"/>
    <b v="0"/>
    <s v="theater/plays"/>
    <x v="3"/>
    <s v="plays"/>
    <x v="405"/>
    <x v="387"/>
  </r>
  <r>
    <n v="406"/>
    <s v="Lyons Inc"/>
    <s v="Balanced attitude-oriented parallelism"/>
    <n v="39300"/>
    <n v="71583"/>
    <n v="182"/>
    <x v="1"/>
    <n v="645"/>
    <n v="110.98"/>
    <s v="US"/>
    <s v="USD"/>
    <n v="-11550608400"/>
    <n v="1360562400"/>
    <b v="1"/>
    <b v="0"/>
    <s v="film &amp; video/documentary"/>
    <x v="4"/>
    <s v="documentary"/>
    <x v="406"/>
    <x v="388"/>
  </r>
  <r>
    <n v="407"/>
    <s v="Herrera-Wilson"/>
    <s v="Organized bandwidth-monitored core"/>
    <n v="3400"/>
    <n v="12100"/>
    <n v="356"/>
    <x v="1"/>
    <n v="484"/>
    <n v="25"/>
    <s v="DK"/>
    <s v="DKK"/>
    <n v="-11582619600"/>
    <n v="1571547600"/>
    <b v="0"/>
    <b v="0"/>
    <s v="theater/plays"/>
    <x v="3"/>
    <s v="plays"/>
    <x v="407"/>
    <x v="389"/>
  </r>
  <r>
    <n v="408"/>
    <s v="Mahoney, Adams and Lucas"/>
    <s v="Cloned leadingedge utilization"/>
    <n v="9200"/>
    <n v="12129"/>
    <n v="132"/>
    <x v="1"/>
    <n v="154"/>
    <n v="78.760000000000005"/>
    <s v="CA"/>
    <s v="CAD"/>
    <n v="-11614630800"/>
    <n v="1468126800"/>
    <b v="0"/>
    <b v="0"/>
    <s v="film &amp; video/documentary"/>
    <x v="4"/>
    <s v="documentary"/>
    <x v="408"/>
    <x v="390"/>
  </r>
  <r>
    <n v="409"/>
    <s v="Stewart LLC"/>
    <s v="Secured asymmetric projection"/>
    <n v="135600"/>
    <n v="62804"/>
    <n v="46"/>
    <x v="0"/>
    <n v="714"/>
    <n v="87.96"/>
    <s v="US"/>
    <s v="USD"/>
    <n v="-11646642000"/>
    <n v="1492837200"/>
    <b v="0"/>
    <b v="0"/>
    <s v="music/rock"/>
    <x v="1"/>
    <s v="rock"/>
    <x v="409"/>
    <x v="391"/>
  </r>
  <r>
    <n v="410"/>
    <s v="Mcmillan Group"/>
    <s v="Advanced cohesive Graphic Interface"/>
    <n v="153700"/>
    <n v="55536"/>
    <n v="36"/>
    <x v="2"/>
    <n v="1111"/>
    <n v="49.99"/>
    <s v="US"/>
    <s v="USD"/>
    <n v="-11678653200"/>
    <n v="1430197200"/>
    <b v="0"/>
    <b v="0"/>
    <s v="games/mobile games"/>
    <x v="6"/>
    <s v="mobile games"/>
    <x v="410"/>
    <x v="277"/>
  </r>
  <r>
    <n v="411"/>
    <s v="Beck, Thompson and Martinez"/>
    <s v="Down-sized maximized function"/>
    <n v="7800"/>
    <n v="8161"/>
    <n v="105"/>
    <x v="1"/>
    <n v="82"/>
    <n v="99.52"/>
    <s v="US"/>
    <s v="USD"/>
    <n v="-11710664400"/>
    <n v="1496206800"/>
    <b v="0"/>
    <b v="0"/>
    <s v="theater/plays"/>
    <x v="3"/>
    <s v="plays"/>
    <x v="411"/>
    <x v="392"/>
  </r>
  <r>
    <n v="412"/>
    <s v="Rodriguez-Scott"/>
    <s v="Realigned zero tolerance software"/>
    <n v="2100"/>
    <n v="14046"/>
    <n v="669"/>
    <x v="1"/>
    <n v="134"/>
    <n v="104.82"/>
    <s v="US"/>
    <s v="USD"/>
    <n v="-11742675600"/>
    <n v="1389592800"/>
    <b v="0"/>
    <b v="0"/>
    <s v="publishing/fiction"/>
    <x v="5"/>
    <s v="fiction"/>
    <x v="412"/>
    <x v="393"/>
  </r>
  <r>
    <n v="413"/>
    <s v="Rush-Bowers"/>
    <s v="Persevering analyzing extranet"/>
    <n v="189500"/>
    <n v="117628"/>
    <n v="62"/>
    <x v="2"/>
    <n v="1089"/>
    <n v="108.01"/>
    <s v="US"/>
    <s v="USD"/>
    <n v="-11774686800"/>
    <n v="1545631200"/>
    <b v="0"/>
    <b v="0"/>
    <s v="film &amp; video/animation"/>
    <x v="4"/>
    <s v="animation"/>
    <x v="413"/>
    <x v="394"/>
  </r>
  <r>
    <n v="414"/>
    <s v="Davis and Sons"/>
    <s v="Innovative human-resource migration"/>
    <n v="188200"/>
    <n v="159405"/>
    <n v="85"/>
    <x v="0"/>
    <n v="5497"/>
    <n v="29"/>
    <s v="US"/>
    <s v="USD"/>
    <n v="-11806698000"/>
    <n v="1272430800"/>
    <b v="0"/>
    <b v="1"/>
    <s v="food/food trucks"/>
    <x v="0"/>
    <s v="food trucks"/>
    <x v="414"/>
    <x v="395"/>
  </r>
  <r>
    <n v="415"/>
    <s v="Anderson-Pham"/>
    <s v="Intuitive needs-based monitoring"/>
    <n v="113500"/>
    <n v="12552"/>
    <n v="11"/>
    <x v="0"/>
    <n v="418"/>
    <n v="30.03"/>
    <s v="US"/>
    <s v="USD"/>
    <n v="-11838709200"/>
    <n v="1327903200"/>
    <b v="0"/>
    <b v="0"/>
    <s v="theater/plays"/>
    <x v="3"/>
    <s v="plays"/>
    <x v="415"/>
    <x v="396"/>
  </r>
  <r>
    <n v="416"/>
    <s v="Stewart-Coleman"/>
    <s v="Customer-focused disintermediate toolset"/>
    <n v="134600"/>
    <n v="59007"/>
    <n v="44"/>
    <x v="0"/>
    <n v="1439"/>
    <n v="41.01"/>
    <s v="US"/>
    <s v="USD"/>
    <n v="-11870720400"/>
    <n v="1296021600"/>
    <b v="0"/>
    <b v="1"/>
    <s v="film &amp; video/documentary"/>
    <x v="4"/>
    <s v="documentary"/>
    <x v="416"/>
    <x v="397"/>
  </r>
  <r>
    <n v="417"/>
    <s v="Bradshaw, Smith and Ryan"/>
    <s v="Upgradable 24/7 emulation"/>
    <n v="1700"/>
    <n v="943"/>
    <n v="55"/>
    <x v="0"/>
    <n v="15"/>
    <n v="62.87"/>
    <s v="US"/>
    <s v="USD"/>
    <n v="-11902731600"/>
    <n v="1543298400"/>
    <b v="0"/>
    <b v="0"/>
    <s v="theater/plays"/>
    <x v="3"/>
    <s v="plays"/>
    <x v="417"/>
    <x v="398"/>
  </r>
  <r>
    <n v="418"/>
    <s v="Jackson PLC"/>
    <s v="Quality-focused client-server core"/>
    <n v="163700"/>
    <n v="93963"/>
    <n v="57"/>
    <x v="0"/>
    <n v="1999"/>
    <n v="47.01"/>
    <s v="CA"/>
    <s v="CAD"/>
    <n v="-11934742800"/>
    <n v="1336366800"/>
    <b v="0"/>
    <b v="0"/>
    <s v="film &amp; video/documentary"/>
    <x v="4"/>
    <s v="documentary"/>
    <x v="418"/>
    <x v="399"/>
  </r>
  <r>
    <n v="419"/>
    <s v="Ware-Arias"/>
    <s v="Upgradable maximized protocol"/>
    <n v="113800"/>
    <n v="140469"/>
    <n v="123"/>
    <x v="1"/>
    <n v="5203"/>
    <n v="27"/>
    <s v="US"/>
    <s v="USD"/>
    <n v="-11966754000"/>
    <n v="1325052000"/>
    <b v="0"/>
    <b v="0"/>
    <s v="technology/web"/>
    <x v="2"/>
    <s v="web"/>
    <x v="419"/>
    <x v="348"/>
  </r>
  <r>
    <n v="420"/>
    <s v="Blair, Reyes and Woods"/>
    <s v="Cross-platform interactive synergy"/>
    <n v="5000"/>
    <n v="6423"/>
    <n v="128"/>
    <x v="1"/>
    <n v="94"/>
    <n v="68.33"/>
    <s v="US"/>
    <s v="USD"/>
    <n v="-11998765200"/>
    <n v="1499576400"/>
    <b v="0"/>
    <b v="0"/>
    <s v="theater/plays"/>
    <x v="3"/>
    <s v="plays"/>
    <x v="420"/>
    <x v="400"/>
  </r>
  <r>
    <n v="421"/>
    <s v="Thomas-Lopez"/>
    <s v="User-centric fault-tolerant archive"/>
    <n v="9400"/>
    <n v="6015"/>
    <n v="64"/>
    <x v="0"/>
    <n v="118"/>
    <n v="50.97"/>
    <s v="US"/>
    <s v="USD"/>
    <n v="-12030776400"/>
    <n v="1501304400"/>
    <b v="0"/>
    <b v="1"/>
    <s v="technology/wearables"/>
    <x v="2"/>
    <s v="wearables"/>
    <x v="421"/>
    <x v="401"/>
  </r>
  <r>
    <n v="422"/>
    <s v="Brown, Davies and Pacheco"/>
    <s v="Reverse-engineered regional knowledge user"/>
    <n v="8700"/>
    <n v="11075"/>
    <n v="127"/>
    <x v="1"/>
    <n v="205"/>
    <n v="54.02"/>
    <s v="US"/>
    <s v="USD"/>
    <n v="-12062787600"/>
    <n v="1273208400"/>
    <b v="0"/>
    <b v="1"/>
    <s v="theater/plays"/>
    <x v="3"/>
    <s v="plays"/>
    <x v="422"/>
    <x v="402"/>
  </r>
  <r>
    <n v="423"/>
    <s v="Jones-Riddle"/>
    <s v="Self-enabling real-time definition"/>
    <n v="147800"/>
    <n v="15723"/>
    <n v="11"/>
    <x v="0"/>
    <n v="162"/>
    <n v="97.06"/>
    <s v="US"/>
    <s v="USD"/>
    <n v="-12094798800"/>
    <n v="1316840400"/>
    <b v="0"/>
    <b v="1"/>
    <s v="food/food trucks"/>
    <x v="0"/>
    <s v="food trucks"/>
    <x v="423"/>
    <x v="403"/>
  </r>
  <r>
    <n v="424"/>
    <s v="Schmidt-Gomez"/>
    <s v="User-centric impactful projection"/>
    <n v="5100"/>
    <n v="2064"/>
    <n v="40"/>
    <x v="0"/>
    <n v="83"/>
    <n v="24.87"/>
    <s v="US"/>
    <s v="USD"/>
    <n v="-12126810000"/>
    <n v="1524546000"/>
    <b v="0"/>
    <b v="0"/>
    <s v="music/indie rock"/>
    <x v="1"/>
    <s v="indie rock"/>
    <x v="424"/>
    <x v="404"/>
  </r>
  <r>
    <n v="425"/>
    <s v="Sullivan, Davis and Booth"/>
    <s v="Vision-oriented actuating hardware"/>
    <n v="2700"/>
    <n v="7767"/>
    <n v="288"/>
    <x v="1"/>
    <n v="92"/>
    <n v="84.42"/>
    <s v="US"/>
    <s v="USD"/>
    <n v="-12158821200"/>
    <n v="1438578000"/>
    <b v="0"/>
    <b v="0"/>
    <s v="photography/photography books"/>
    <x v="7"/>
    <s v="photography books"/>
    <x v="425"/>
    <x v="405"/>
  </r>
  <r>
    <n v="426"/>
    <s v="Edwards-Kane"/>
    <s v="Virtual leadingedge framework"/>
    <n v="1800"/>
    <n v="10313"/>
    <n v="573"/>
    <x v="1"/>
    <n v="219"/>
    <n v="47.09"/>
    <s v="US"/>
    <s v="USD"/>
    <n v="-12190832400"/>
    <n v="1362549600"/>
    <b v="0"/>
    <b v="0"/>
    <s v="theater/plays"/>
    <x v="3"/>
    <s v="plays"/>
    <x v="426"/>
    <x v="406"/>
  </r>
  <r>
    <n v="427"/>
    <s v="Hicks, Wall and Webb"/>
    <s v="Managed discrete framework"/>
    <n v="174500"/>
    <n v="197018"/>
    <n v="113"/>
    <x v="1"/>
    <n v="2526"/>
    <n v="78"/>
    <s v="US"/>
    <s v="USD"/>
    <n v="-12222843600"/>
    <n v="1413349200"/>
    <b v="0"/>
    <b v="1"/>
    <s v="theater/plays"/>
    <x v="3"/>
    <s v="plays"/>
    <x v="427"/>
    <x v="407"/>
  </r>
  <r>
    <n v="428"/>
    <s v="Mayer-Richmond"/>
    <s v="Progressive zero-defect capability"/>
    <n v="101400"/>
    <n v="47037"/>
    <n v="46"/>
    <x v="0"/>
    <n v="747"/>
    <n v="62.97"/>
    <s v="US"/>
    <s v="USD"/>
    <n v="-12254854800"/>
    <n v="1298008800"/>
    <b v="0"/>
    <b v="0"/>
    <s v="film &amp; video/animation"/>
    <x v="4"/>
    <s v="animation"/>
    <x v="428"/>
    <x v="408"/>
  </r>
  <r>
    <n v="429"/>
    <s v="Robles Ltd"/>
    <s v="Right-sized demand-driven adapter"/>
    <n v="191000"/>
    <n v="173191"/>
    <n v="91"/>
    <x v="3"/>
    <n v="2138"/>
    <n v="81.010000000000005"/>
    <s v="US"/>
    <s v="USD"/>
    <n v="-12286866000"/>
    <n v="1394427600"/>
    <b v="0"/>
    <b v="1"/>
    <s v="photography/photography books"/>
    <x v="7"/>
    <s v="photography books"/>
    <x v="429"/>
    <x v="409"/>
  </r>
  <r>
    <n v="430"/>
    <s v="Cochran Ltd"/>
    <s v="Re-engineered attitude-oriented frame"/>
    <n v="8100"/>
    <n v="5487"/>
    <n v="68"/>
    <x v="0"/>
    <n v="84"/>
    <n v="65.319999999999993"/>
    <s v="US"/>
    <s v="USD"/>
    <n v="-12318877200"/>
    <n v="1572670800"/>
    <b v="0"/>
    <b v="0"/>
    <s v="theater/plays"/>
    <x v="3"/>
    <s v="plays"/>
    <x v="430"/>
    <x v="410"/>
  </r>
  <r>
    <n v="431"/>
    <s v="Rosales LLC"/>
    <s v="Compatible multimedia utilization"/>
    <n v="5100"/>
    <n v="9817"/>
    <n v="192"/>
    <x v="1"/>
    <n v="94"/>
    <n v="104.44"/>
    <s v="US"/>
    <s v="USD"/>
    <n v="-12350888400"/>
    <n v="1531112400"/>
    <b v="1"/>
    <b v="0"/>
    <s v="theater/plays"/>
    <x v="3"/>
    <s v="plays"/>
    <x v="431"/>
    <x v="312"/>
  </r>
  <r>
    <n v="432"/>
    <s v="Harper-Bryan"/>
    <s v="Re-contextualized dedicated hardware"/>
    <n v="7700"/>
    <n v="6369"/>
    <n v="83"/>
    <x v="0"/>
    <n v="91"/>
    <n v="69.989999999999995"/>
    <s v="US"/>
    <s v="USD"/>
    <n v="-12382899600"/>
    <n v="1400734800"/>
    <b v="0"/>
    <b v="0"/>
    <s v="theater/plays"/>
    <x v="3"/>
    <s v="plays"/>
    <x v="432"/>
    <x v="411"/>
  </r>
  <r>
    <n v="433"/>
    <s v="Potter, Harper and Everett"/>
    <s v="Decentralized composite paradigm"/>
    <n v="121400"/>
    <n v="65755"/>
    <n v="54"/>
    <x v="0"/>
    <n v="792"/>
    <n v="83.02"/>
    <s v="US"/>
    <s v="USD"/>
    <n v="-12414910800"/>
    <n v="1386741600"/>
    <b v="0"/>
    <b v="1"/>
    <s v="film &amp; video/documentary"/>
    <x v="4"/>
    <s v="documentary"/>
    <x v="433"/>
    <x v="412"/>
  </r>
  <r>
    <n v="434"/>
    <s v="Floyd-Sims"/>
    <s v="Cloned transitional hierarchy"/>
    <n v="5400"/>
    <n v="903"/>
    <n v="17"/>
    <x v="3"/>
    <n v="10"/>
    <n v="90.3"/>
    <s v="CA"/>
    <s v="CAD"/>
    <n v="-12446922000"/>
    <n v="1481781600"/>
    <b v="1"/>
    <b v="0"/>
    <s v="theater/plays"/>
    <x v="3"/>
    <s v="plays"/>
    <x v="434"/>
    <x v="413"/>
  </r>
  <r>
    <n v="435"/>
    <s v="Spence, Jackson and Kelly"/>
    <s v="Advanced discrete leverage"/>
    <n v="152400"/>
    <n v="178120"/>
    <n v="117"/>
    <x v="1"/>
    <n v="1713"/>
    <n v="103.98"/>
    <s v="IT"/>
    <s v="EUR"/>
    <n v="-12478933200"/>
    <n v="1419660000"/>
    <b v="0"/>
    <b v="1"/>
    <s v="theater/plays"/>
    <x v="3"/>
    <s v="plays"/>
    <x v="435"/>
    <x v="414"/>
  </r>
  <r>
    <n v="436"/>
    <s v="King-Nguyen"/>
    <s v="Open-source incremental throughput"/>
    <n v="1300"/>
    <n v="13678"/>
    <n v="1052"/>
    <x v="1"/>
    <n v="249"/>
    <n v="54.93"/>
    <s v="US"/>
    <s v="USD"/>
    <n v="-12510944400"/>
    <n v="1555822800"/>
    <b v="0"/>
    <b v="0"/>
    <s v="music/jazz"/>
    <x v="1"/>
    <s v="jazz"/>
    <x v="436"/>
    <x v="354"/>
  </r>
  <r>
    <n v="437"/>
    <s v="Hansen Group"/>
    <s v="Centralized regional interface"/>
    <n v="8100"/>
    <n v="9969"/>
    <n v="123"/>
    <x v="1"/>
    <n v="192"/>
    <n v="51.92"/>
    <s v="US"/>
    <s v="USD"/>
    <n v="-12542955600"/>
    <n v="1442379600"/>
    <b v="0"/>
    <b v="1"/>
    <s v="film &amp; video/animation"/>
    <x v="4"/>
    <s v="animation"/>
    <x v="437"/>
    <x v="415"/>
  </r>
  <r>
    <n v="438"/>
    <s v="Mathis, Hall and Hansen"/>
    <s v="Streamlined web-enabled knowledgebase"/>
    <n v="8300"/>
    <n v="14827"/>
    <n v="179"/>
    <x v="1"/>
    <n v="247"/>
    <n v="60.03"/>
    <s v="US"/>
    <s v="USD"/>
    <n v="-12574966800"/>
    <n v="1364965200"/>
    <b v="0"/>
    <b v="0"/>
    <s v="theater/plays"/>
    <x v="3"/>
    <s v="plays"/>
    <x v="438"/>
    <x v="416"/>
  </r>
  <r>
    <n v="439"/>
    <s v="Cummings Inc"/>
    <s v="Digitized transitional monitoring"/>
    <n v="28400"/>
    <n v="100900"/>
    <n v="355"/>
    <x v="1"/>
    <n v="2293"/>
    <n v="44"/>
    <s v="US"/>
    <s v="USD"/>
    <n v="-12606978000"/>
    <n v="1479016800"/>
    <b v="0"/>
    <b v="0"/>
    <s v="film &amp; video/science fiction"/>
    <x v="4"/>
    <s v="science fiction"/>
    <x v="439"/>
    <x v="417"/>
  </r>
  <r>
    <n v="440"/>
    <s v="Miller-Poole"/>
    <s v="Networked optimal adapter"/>
    <n v="102500"/>
    <n v="165954"/>
    <n v="162"/>
    <x v="1"/>
    <n v="3131"/>
    <n v="53"/>
    <s v="US"/>
    <s v="USD"/>
    <n v="-12638989200"/>
    <n v="1499662800"/>
    <b v="0"/>
    <b v="0"/>
    <s v="film &amp; video/television"/>
    <x v="4"/>
    <s v="television"/>
    <x v="440"/>
    <x v="418"/>
  </r>
  <r>
    <n v="441"/>
    <s v="Rodriguez-West"/>
    <s v="Automated optimal function"/>
    <n v="7000"/>
    <n v="1744"/>
    <n v="25"/>
    <x v="0"/>
    <n v="32"/>
    <n v="54.5"/>
    <s v="US"/>
    <s v="USD"/>
    <n v="-12671000400"/>
    <n v="1337835600"/>
    <b v="0"/>
    <b v="0"/>
    <s v="technology/wearables"/>
    <x v="2"/>
    <s v="wearables"/>
    <x v="441"/>
    <x v="419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-12703011600"/>
    <n v="1505710800"/>
    <b v="0"/>
    <b v="0"/>
    <s v="theater/plays"/>
    <x v="3"/>
    <s v="plays"/>
    <x v="442"/>
    <x v="420"/>
  </r>
  <r>
    <n v="443"/>
    <s v="Clark-Bowman"/>
    <s v="Stand-alone user-facing service-desk"/>
    <n v="9300"/>
    <n v="3232"/>
    <n v="35"/>
    <x v="3"/>
    <n v="90"/>
    <n v="35.909999999999997"/>
    <s v="US"/>
    <s v="USD"/>
    <n v="-12735022800"/>
    <n v="1287464400"/>
    <b v="0"/>
    <b v="0"/>
    <s v="theater/plays"/>
    <x v="3"/>
    <s v="plays"/>
    <x v="443"/>
    <x v="421"/>
  </r>
  <r>
    <n v="444"/>
    <s v="Hensley Ltd"/>
    <s v="Versatile global attitude"/>
    <n v="6200"/>
    <n v="10938"/>
    <n v="176"/>
    <x v="1"/>
    <n v="296"/>
    <n v="36.950000000000003"/>
    <s v="US"/>
    <s v="USD"/>
    <n v="-12767034000"/>
    <n v="1311656400"/>
    <b v="0"/>
    <b v="1"/>
    <s v="music/indie rock"/>
    <x v="1"/>
    <s v="indie rock"/>
    <x v="444"/>
    <x v="422"/>
  </r>
  <r>
    <n v="445"/>
    <s v="Anderson-Pearson"/>
    <s v="Intuitive demand-driven Local Area Network"/>
    <n v="2100"/>
    <n v="10739"/>
    <n v="511"/>
    <x v="1"/>
    <n v="170"/>
    <n v="63.17"/>
    <s v="US"/>
    <s v="USD"/>
    <n v="-12799045200"/>
    <n v="1293170400"/>
    <b v="0"/>
    <b v="1"/>
    <s v="theater/plays"/>
    <x v="3"/>
    <s v="plays"/>
    <x v="445"/>
    <x v="423"/>
  </r>
  <r>
    <n v="446"/>
    <s v="Martin, Martin and Solis"/>
    <s v="Assimilated uniform methodology"/>
    <n v="6800"/>
    <n v="5579"/>
    <n v="82"/>
    <x v="0"/>
    <n v="186"/>
    <n v="29.99"/>
    <s v="US"/>
    <s v="USD"/>
    <n v="-12831056400"/>
    <n v="1355983200"/>
    <b v="0"/>
    <b v="0"/>
    <s v="technology/wearables"/>
    <x v="2"/>
    <s v="wearables"/>
    <x v="446"/>
    <x v="424"/>
  </r>
  <r>
    <n v="447"/>
    <s v="Harrington-Harper"/>
    <s v="Self-enabling next generation algorithm"/>
    <n v="155200"/>
    <n v="37754"/>
    <n v="24"/>
    <x v="3"/>
    <n v="439"/>
    <n v="86"/>
    <s v="GB"/>
    <s v="GBP"/>
    <n v="-12863067600"/>
    <n v="1515045600"/>
    <b v="0"/>
    <b v="0"/>
    <s v="film &amp; video/television"/>
    <x v="4"/>
    <s v="television"/>
    <x v="447"/>
    <x v="425"/>
  </r>
  <r>
    <n v="448"/>
    <s v="Price and Sons"/>
    <s v="Object-based demand-driven strategy"/>
    <n v="89900"/>
    <n v="45384"/>
    <n v="50"/>
    <x v="0"/>
    <n v="605"/>
    <n v="75.010000000000005"/>
    <s v="US"/>
    <s v="USD"/>
    <n v="-12895078800"/>
    <n v="1366088400"/>
    <b v="0"/>
    <b v="1"/>
    <s v="games/video games"/>
    <x v="6"/>
    <s v="video games"/>
    <x v="448"/>
    <x v="426"/>
  </r>
  <r>
    <n v="449"/>
    <s v="Cuevas-Morales"/>
    <s v="Public-key coherent ability"/>
    <n v="900"/>
    <n v="8703"/>
    <n v="967"/>
    <x v="1"/>
    <n v="86"/>
    <n v="101.2"/>
    <s v="DK"/>
    <s v="DKK"/>
    <n v="-12927090000"/>
    <n v="1553317200"/>
    <b v="0"/>
    <b v="0"/>
    <s v="games/video games"/>
    <x v="6"/>
    <s v="video games"/>
    <x v="449"/>
    <x v="427"/>
  </r>
  <r>
    <n v="450"/>
    <s v="Delgado-Hatfield"/>
    <s v="Up-sized composite success"/>
    <n v="100"/>
    <n v="4"/>
    <n v="4"/>
    <x v="0"/>
    <n v="1"/>
    <n v="4"/>
    <s v="CA"/>
    <s v="CAD"/>
    <n v="-12959101200"/>
    <n v="1542088800"/>
    <b v="0"/>
    <b v="0"/>
    <s v="film &amp; video/animation"/>
    <x v="4"/>
    <s v="animation"/>
    <x v="450"/>
    <x v="428"/>
  </r>
  <r>
    <n v="451"/>
    <s v="Padilla-Porter"/>
    <s v="Innovative exuding matrix"/>
    <n v="148400"/>
    <n v="182302"/>
    <n v="123"/>
    <x v="1"/>
    <n v="6286"/>
    <n v="29"/>
    <s v="US"/>
    <s v="USD"/>
    <n v="-12991112400"/>
    <n v="1503118800"/>
    <b v="0"/>
    <b v="0"/>
    <s v="music/rock"/>
    <x v="1"/>
    <s v="rock"/>
    <x v="451"/>
    <x v="429"/>
  </r>
  <r>
    <n v="452"/>
    <s v="Morris Group"/>
    <s v="Realigned impactful artificial intelligence"/>
    <n v="4800"/>
    <n v="3045"/>
    <n v="63"/>
    <x v="0"/>
    <n v="31"/>
    <n v="98.23"/>
    <s v="US"/>
    <s v="USD"/>
    <n v="-13023123600"/>
    <n v="1278478800"/>
    <b v="0"/>
    <b v="0"/>
    <s v="film &amp; video/drama"/>
    <x v="4"/>
    <s v="drama"/>
    <x v="452"/>
    <x v="430"/>
  </r>
  <r>
    <n v="453"/>
    <s v="Saunders Ltd"/>
    <s v="Multi-layered multi-tasking secured line"/>
    <n v="182400"/>
    <n v="102749"/>
    <n v="56"/>
    <x v="0"/>
    <n v="1181"/>
    <n v="87"/>
    <s v="US"/>
    <s v="USD"/>
    <n v="-13055134800"/>
    <n v="1484114400"/>
    <b v="0"/>
    <b v="0"/>
    <s v="film &amp; video/science fiction"/>
    <x v="4"/>
    <s v="science fiction"/>
    <x v="453"/>
    <x v="431"/>
  </r>
  <r>
    <n v="454"/>
    <s v="Woods Inc"/>
    <s v="Upgradable upward-trending portal"/>
    <n v="4000"/>
    <n v="1763"/>
    <n v="44"/>
    <x v="0"/>
    <n v="39"/>
    <n v="45.21"/>
    <s v="US"/>
    <s v="USD"/>
    <n v="-13087146000"/>
    <n v="1385445600"/>
    <b v="0"/>
    <b v="1"/>
    <s v="film &amp; video/drama"/>
    <x v="4"/>
    <s v="drama"/>
    <x v="454"/>
    <x v="432"/>
  </r>
  <r>
    <n v="455"/>
    <s v="Villanueva, Wright and Richardson"/>
    <s v="Profit-focused global product"/>
    <n v="116500"/>
    <n v="137904"/>
    <n v="118"/>
    <x v="1"/>
    <n v="3727"/>
    <n v="37"/>
    <s v="US"/>
    <s v="USD"/>
    <n v="-13119157200"/>
    <n v="1318741200"/>
    <b v="0"/>
    <b v="0"/>
    <s v="theater/plays"/>
    <x v="3"/>
    <s v="plays"/>
    <x v="455"/>
    <x v="433"/>
  </r>
  <r>
    <n v="456"/>
    <s v="Wilson, Brooks and Clark"/>
    <s v="Operative well-modulated data-warehouse"/>
    <n v="146400"/>
    <n v="152438"/>
    <n v="104"/>
    <x v="1"/>
    <n v="1605"/>
    <n v="94.98"/>
    <s v="US"/>
    <s v="USD"/>
    <n v="-13151168400"/>
    <n v="1518242400"/>
    <b v="0"/>
    <b v="1"/>
    <s v="music/indie rock"/>
    <x v="1"/>
    <s v="indie rock"/>
    <x v="456"/>
    <x v="434"/>
  </r>
  <r>
    <n v="457"/>
    <s v="Sheppard, Smith and Spence"/>
    <s v="Cloned asymmetric functionalities"/>
    <n v="5000"/>
    <n v="1332"/>
    <n v="27"/>
    <x v="0"/>
    <n v="46"/>
    <n v="28.96"/>
    <s v="US"/>
    <s v="USD"/>
    <n v="-13183179600"/>
    <n v="1476594000"/>
    <b v="0"/>
    <b v="0"/>
    <s v="theater/plays"/>
    <x v="3"/>
    <s v="plays"/>
    <x v="457"/>
    <x v="435"/>
  </r>
  <r>
    <n v="458"/>
    <s v="Wise, Thompson and Allen"/>
    <s v="Pre-emptive neutral portal"/>
    <n v="33800"/>
    <n v="118706"/>
    <n v="351"/>
    <x v="1"/>
    <n v="2120"/>
    <n v="55.99"/>
    <s v="US"/>
    <s v="USD"/>
    <n v="-13215190800"/>
    <n v="1273554000"/>
    <b v="0"/>
    <b v="0"/>
    <s v="theater/plays"/>
    <x v="3"/>
    <s v="plays"/>
    <x v="458"/>
    <x v="436"/>
  </r>
  <r>
    <n v="459"/>
    <s v="Lane, Ryan and Chapman"/>
    <s v="Switchable demand-driven help-desk"/>
    <n v="6300"/>
    <n v="5674"/>
    <n v="90"/>
    <x v="0"/>
    <n v="105"/>
    <n v="54.04"/>
    <s v="US"/>
    <s v="USD"/>
    <n v="-13247202000"/>
    <n v="1421906400"/>
    <b v="0"/>
    <b v="0"/>
    <s v="film &amp; video/documentary"/>
    <x v="4"/>
    <s v="documentary"/>
    <x v="459"/>
    <x v="437"/>
  </r>
  <r>
    <n v="460"/>
    <s v="Rich, Alvarez and King"/>
    <s v="Business-focused static ability"/>
    <n v="2400"/>
    <n v="4119"/>
    <n v="172"/>
    <x v="1"/>
    <n v="50"/>
    <n v="82.38"/>
    <s v="US"/>
    <s v="USD"/>
    <n v="-13279213200"/>
    <n v="1281589200"/>
    <b v="0"/>
    <b v="0"/>
    <s v="theater/plays"/>
    <x v="3"/>
    <s v="plays"/>
    <x v="460"/>
    <x v="438"/>
  </r>
  <r>
    <n v="461"/>
    <s v="Terry-Salinas"/>
    <s v="Networked secondary structure"/>
    <n v="98800"/>
    <n v="139354"/>
    <n v="141"/>
    <x v="1"/>
    <n v="2080"/>
    <n v="67"/>
    <s v="US"/>
    <s v="USD"/>
    <n v="-13311224400"/>
    <n v="1400389200"/>
    <b v="0"/>
    <b v="0"/>
    <s v="film &amp; video/drama"/>
    <x v="4"/>
    <s v="drama"/>
    <x v="461"/>
    <x v="439"/>
  </r>
  <r>
    <n v="462"/>
    <s v="Wang-Rodriguez"/>
    <s v="Total multimedia website"/>
    <n v="188800"/>
    <n v="57734"/>
    <n v="31"/>
    <x v="0"/>
    <n v="535"/>
    <n v="107.91"/>
    <s v="US"/>
    <s v="USD"/>
    <n v="-13343235600"/>
    <n v="1362808800"/>
    <b v="0"/>
    <b v="0"/>
    <s v="games/mobile games"/>
    <x v="6"/>
    <s v="mobile games"/>
    <x v="462"/>
    <x v="440"/>
  </r>
  <r>
    <n v="463"/>
    <s v="Mckee-Hill"/>
    <s v="Cross-platform upward-trending parallelism"/>
    <n v="134300"/>
    <n v="145265"/>
    <n v="108"/>
    <x v="1"/>
    <n v="2105"/>
    <n v="69.010000000000005"/>
    <s v="US"/>
    <s v="USD"/>
    <n v="-13375246800"/>
    <n v="1388815200"/>
    <b v="0"/>
    <b v="0"/>
    <s v="film &amp; video/animation"/>
    <x v="4"/>
    <s v="animation"/>
    <x v="463"/>
    <x v="441"/>
  </r>
  <r>
    <n v="464"/>
    <s v="Gomez LLC"/>
    <s v="Pre-emptive mission-critical hardware"/>
    <n v="71200"/>
    <n v="95020"/>
    <n v="133"/>
    <x v="1"/>
    <n v="2436"/>
    <n v="39.01"/>
    <s v="US"/>
    <s v="USD"/>
    <n v="-13407258000"/>
    <n v="1519538400"/>
    <b v="0"/>
    <b v="0"/>
    <s v="theater/plays"/>
    <x v="3"/>
    <s v="plays"/>
    <x v="464"/>
    <x v="442"/>
  </r>
  <r>
    <n v="465"/>
    <s v="Gonzalez-Robbins"/>
    <s v="Up-sized responsive protocol"/>
    <n v="4700"/>
    <n v="8829"/>
    <n v="188"/>
    <x v="1"/>
    <n v="80"/>
    <n v="110.36"/>
    <s v="US"/>
    <s v="USD"/>
    <n v="-13439269200"/>
    <n v="1517810400"/>
    <b v="0"/>
    <b v="0"/>
    <s v="publishing/translations"/>
    <x v="5"/>
    <s v="translations"/>
    <x v="465"/>
    <x v="443"/>
  </r>
  <r>
    <n v="466"/>
    <s v="Obrien and Sons"/>
    <s v="Pre-emptive transitional frame"/>
    <n v="1200"/>
    <n v="3984"/>
    <n v="332"/>
    <x v="1"/>
    <n v="42"/>
    <n v="94.86"/>
    <s v="US"/>
    <s v="USD"/>
    <n v="-13471280400"/>
    <n v="1370581200"/>
    <b v="0"/>
    <b v="1"/>
    <s v="technology/wearables"/>
    <x v="2"/>
    <s v="wearables"/>
    <x v="466"/>
    <x v="444"/>
  </r>
  <r>
    <n v="467"/>
    <s v="Shaw Ltd"/>
    <s v="Profit-focused content-based application"/>
    <n v="1400"/>
    <n v="8053"/>
    <n v="575"/>
    <x v="1"/>
    <n v="139"/>
    <n v="57.94"/>
    <s v="CA"/>
    <s v="CAD"/>
    <n v="-13503291600"/>
    <n v="1448863200"/>
    <b v="0"/>
    <b v="1"/>
    <s v="technology/web"/>
    <x v="2"/>
    <s v="web"/>
    <x v="467"/>
    <x v="445"/>
  </r>
  <r>
    <n v="468"/>
    <s v="Hughes Inc"/>
    <s v="Streamlined neutral analyzer"/>
    <n v="4000"/>
    <n v="1620"/>
    <n v="41"/>
    <x v="0"/>
    <n v="16"/>
    <n v="101.25"/>
    <s v="US"/>
    <s v="USD"/>
    <n v="-13535302800"/>
    <n v="1556600400"/>
    <b v="0"/>
    <b v="0"/>
    <s v="theater/plays"/>
    <x v="3"/>
    <s v="plays"/>
    <x v="468"/>
    <x v="368"/>
  </r>
  <r>
    <n v="469"/>
    <s v="Olsen-Ryan"/>
    <s v="Assimilated neutral utilization"/>
    <n v="5600"/>
    <n v="10328"/>
    <n v="184"/>
    <x v="1"/>
    <n v="159"/>
    <n v="64.959999999999994"/>
    <s v="US"/>
    <s v="USD"/>
    <n v="-13567314000"/>
    <n v="1432098000"/>
    <b v="0"/>
    <b v="0"/>
    <s v="film &amp; video/drama"/>
    <x v="4"/>
    <s v="drama"/>
    <x v="469"/>
    <x v="446"/>
  </r>
  <r>
    <n v="470"/>
    <s v="Grimes, Holland and Sloan"/>
    <s v="Extended dedicated archive"/>
    <n v="3600"/>
    <n v="10289"/>
    <n v="286"/>
    <x v="1"/>
    <n v="381"/>
    <n v="27.01"/>
    <s v="US"/>
    <s v="USD"/>
    <n v="-13599325200"/>
    <n v="1482127200"/>
    <b v="0"/>
    <b v="0"/>
    <s v="technology/wearables"/>
    <x v="2"/>
    <s v="wearables"/>
    <x v="470"/>
    <x v="447"/>
  </r>
  <r>
    <n v="471"/>
    <s v="Perry and Sons"/>
    <s v="Configurable static help-desk"/>
    <n v="3100"/>
    <n v="9889"/>
    <n v="319"/>
    <x v="1"/>
    <n v="194"/>
    <n v="50.97"/>
    <s v="GB"/>
    <s v="GBP"/>
    <n v="-13631336400"/>
    <n v="1335934800"/>
    <b v="0"/>
    <b v="1"/>
    <s v="food/food trucks"/>
    <x v="0"/>
    <s v="food trucks"/>
    <x v="471"/>
    <x v="448"/>
  </r>
  <r>
    <n v="472"/>
    <s v="Turner, Young and Collins"/>
    <s v="Self-enabling clear-thinking framework"/>
    <n v="153800"/>
    <n v="60342"/>
    <n v="39"/>
    <x v="0"/>
    <n v="575"/>
    <n v="104.94"/>
    <s v="US"/>
    <s v="USD"/>
    <n v="-13663347600"/>
    <n v="1556946000"/>
    <b v="0"/>
    <b v="0"/>
    <s v="music/rock"/>
    <x v="1"/>
    <s v="rock"/>
    <x v="472"/>
    <x v="178"/>
  </r>
  <r>
    <n v="473"/>
    <s v="Richardson Inc"/>
    <s v="Assimilated fault-tolerant capacity"/>
    <n v="5000"/>
    <n v="8907"/>
    <n v="178"/>
    <x v="1"/>
    <n v="106"/>
    <n v="84.03"/>
    <s v="US"/>
    <s v="USD"/>
    <n v="-13695358800"/>
    <n v="1530075600"/>
    <b v="0"/>
    <b v="0"/>
    <s v="music/electric music"/>
    <x v="1"/>
    <s v="electric music"/>
    <x v="473"/>
    <x v="449"/>
  </r>
  <r>
    <n v="474"/>
    <s v="Santos-Young"/>
    <s v="Enhanced neutral ability"/>
    <n v="4000"/>
    <n v="14606"/>
    <n v="365"/>
    <x v="1"/>
    <n v="142"/>
    <n v="102.86"/>
    <s v="US"/>
    <s v="USD"/>
    <n v="-13727370000"/>
    <n v="1418796000"/>
    <b v="0"/>
    <b v="0"/>
    <s v="film &amp; video/television"/>
    <x v="4"/>
    <s v="television"/>
    <x v="474"/>
    <x v="450"/>
  </r>
  <r>
    <n v="475"/>
    <s v="Nichols Ltd"/>
    <s v="Function-based attitude-oriented groupware"/>
    <n v="7400"/>
    <n v="8432"/>
    <n v="114"/>
    <x v="1"/>
    <n v="211"/>
    <n v="39.96"/>
    <s v="US"/>
    <s v="USD"/>
    <n v="-13759381200"/>
    <n v="1372482000"/>
    <b v="0"/>
    <b v="1"/>
    <s v="publishing/translations"/>
    <x v="5"/>
    <s v="translations"/>
    <x v="475"/>
    <x v="451"/>
  </r>
  <r>
    <n v="476"/>
    <s v="Murphy PLC"/>
    <s v="Optional solution-oriented instruction set"/>
    <n v="191500"/>
    <n v="57122"/>
    <n v="30"/>
    <x v="0"/>
    <n v="1120"/>
    <n v="51"/>
    <s v="US"/>
    <s v="USD"/>
    <n v="-13791392400"/>
    <n v="1534395600"/>
    <b v="0"/>
    <b v="0"/>
    <s v="publishing/fiction"/>
    <x v="5"/>
    <s v="fiction"/>
    <x v="476"/>
    <x v="452"/>
  </r>
  <r>
    <n v="477"/>
    <s v="Hogan, Porter and Rivera"/>
    <s v="Organic object-oriented core"/>
    <n v="8500"/>
    <n v="4613"/>
    <n v="54"/>
    <x v="0"/>
    <n v="113"/>
    <n v="40.82"/>
    <s v="US"/>
    <s v="USD"/>
    <n v="-13823403600"/>
    <n v="1311397200"/>
    <b v="0"/>
    <b v="0"/>
    <s v="film &amp; video/science fiction"/>
    <x v="4"/>
    <s v="science fiction"/>
    <x v="477"/>
    <x v="453"/>
  </r>
  <r>
    <n v="478"/>
    <s v="Lyons LLC"/>
    <s v="Balanced impactful circuit"/>
    <n v="68800"/>
    <n v="162603"/>
    <n v="236"/>
    <x v="1"/>
    <n v="2756"/>
    <n v="59"/>
    <s v="US"/>
    <s v="USD"/>
    <n v="-13855414800"/>
    <n v="1426914000"/>
    <b v="0"/>
    <b v="0"/>
    <s v="technology/wearables"/>
    <x v="2"/>
    <s v="wearables"/>
    <x v="478"/>
    <x v="454"/>
  </r>
  <r>
    <n v="479"/>
    <s v="Long-Greene"/>
    <s v="Future-proofed heuristic encryption"/>
    <n v="2400"/>
    <n v="12310"/>
    <n v="513"/>
    <x v="1"/>
    <n v="173"/>
    <n v="71.16"/>
    <s v="GB"/>
    <s v="GBP"/>
    <n v="-13887426000"/>
    <n v="1501477200"/>
    <b v="0"/>
    <b v="0"/>
    <s v="food/food trucks"/>
    <x v="0"/>
    <s v="food trucks"/>
    <x v="479"/>
    <x v="455"/>
  </r>
  <r>
    <n v="480"/>
    <s v="Robles-Hudson"/>
    <s v="Balanced bifurcated leverage"/>
    <n v="8600"/>
    <n v="8656"/>
    <n v="101"/>
    <x v="1"/>
    <n v="87"/>
    <n v="99.49"/>
    <s v="US"/>
    <s v="USD"/>
    <n v="-13919437200"/>
    <n v="1269061200"/>
    <b v="0"/>
    <b v="1"/>
    <s v="photography/photography books"/>
    <x v="7"/>
    <s v="photography books"/>
    <x v="480"/>
    <x v="456"/>
  </r>
  <r>
    <n v="481"/>
    <s v="Mcclure LLC"/>
    <s v="Sharable discrete budgetary management"/>
    <n v="196600"/>
    <n v="159931"/>
    <n v="81"/>
    <x v="0"/>
    <n v="1538"/>
    <n v="103.99"/>
    <s v="US"/>
    <s v="USD"/>
    <n v="-13951448400"/>
    <n v="1415772000"/>
    <b v="0"/>
    <b v="1"/>
    <s v="theater/plays"/>
    <x v="3"/>
    <s v="plays"/>
    <x v="481"/>
    <x v="457"/>
  </r>
  <r>
    <n v="482"/>
    <s v="Martin, Russell and Baker"/>
    <s v="Focused solution-oriented instruction set"/>
    <n v="4200"/>
    <n v="689"/>
    <n v="16"/>
    <x v="0"/>
    <n v="9"/>
    <n v="76.56"/>
    <s v="US"/>
    <s v="USD"/>
    <n v="-13983459600"/>
    <n v="1331013600"/>
    <b v="0"/>
    <b v="1"/>
    <s v="publishing/fiction"/>
    <x v="5"/>
    <s v="fiction"/>
    <x v="482"/>
    <x v="458"/>
  </r>
  <r>
    <n v="483"/>
    <s v="Rice-Parker"/>
    <s v="Down-sized actuating infrastructure"/>
    <n v="91400"/>
    <n v="48236"/>
    <n v="53"/>
    <x v="0"/>
    <n v="554"/>
    <n v="87.07"/>
    <s v="US"/>
    <s v="USD"/>
    <n v="-14015470800"/>
    <n v="1576735200"/>
    <b v="0"/>
    <b v="0"/>
    <s v="theater/plays"/>
    <x v="3"/>
    <s v="plays"/>
    <x v="483"/>
    <x v="459"/>
  </r>
  <r>
    <n v="484"/>
    <s v="Landry Inc"/>
    <s v="Synergistic cohesive adapter"/>
    <n v="29600"/>
    <n v="77021"/>
    <n v="260"/>
    <x v="1"/>
    <n v="1572"/>
    <n v="49"/>
    <s v="GB"/>
    <s v="GBP"/>
    <n v="-14047482000"/>
    <n v="1411362000"/>
    <b v="0"/>
    <b v="1"/>
    <s v="food/food trucks"/>
    <x v="0"/>
    <s v="food trucks"/>
    <x v="484"/>
    <x v="460"/>
  </r>
  <r>
    <n v="485"/>
    <s v="Richards-Davis"/>
    <s v="Quality-focused mission-critical structure"/>
    <n v="90600"/>
    <n v="27844"/>
    <n v="31"/>
    <x v="0"/>
    <n v="648"/>
    <n v="42.97"/>
    <s v="GB"/>
    <s v="GBP"/>
    <n v="-14079493200"/>
    <n v="1563685200"/>
    <b v="0"/>
    <b v="0"/>
    <s v="theater/plays"/>
    <x v="3"/>
    <s v="plays"/>
    <x v="485"/>
    <x v="461"/>
  </r>
  <r>
    <n v="486"/>
    <s v="Davis, Cox and Fox"/>
    <s v="Compatible exuding Graphical User Interface"/>
    <n v="5200"/>
    <n v="702"/>
    <n v="14"/>
    <x v="0"/>
    <n v="21"/>
    <n v="33.43"/>
    <s v="GB"/>
    <s v="GBP"/>
    <n v="-14111504400"/>
    <n v="1521867600"/>
    <b v="0"/>
    <b v="1"/>
    <s v="publishing/translations"/>
    <x v="5"/>
    <s v="translations"/>
    <x v="486"/>
    <x v="462"/>
  </r>
  <r>
    <n v="487"/>
    <s v="Smith-Wallace"/>
    <s v="Monitored 24/7 time-frame"/>
    <n v="110300"/>
    <n v="197024"/>
    <n v="179"/>
    <x v="1"/>
    <n v="2346"/>
    <n v="83.98"/>
    <s v="US"/>
    <s v="USD"/>
    <n v="-14143515600"/>
    <n v="1495515600"/>
    <b v="0"/>
    <b v="0"/>
    <s v="theater/plays"/>
    <x v="3"/>
    <s v="plays"/>
    <x v="487"/>
    <x v="463"/>
  </r>
  <r>
    <n v="488"/>
    <s v="Cordova, Shaw and Wang"/>
    <s v="Virtual secondary open architecture"/>
    <n v="5300"/>
    <n v="11663"/>
    <n v="220"/>
    <x v="1"/>
    <n v="115"/>
    <n v="101.42"/>
    <s v="US"/>
    <s v="USD"/>
    <n v="-14175526800"/>
    <n v="1455948000"/>
    <b v="0"/>
    <b v="0"/>
    <s v="theater/plays"/>
    <x v="3"/>
    <s v="plays"/>
    <x v="488"/>
    <x v="464"/>
  </r>
  <r>
    <n v="489"/>
    <s v="Clark Inc"/>
    <s v="Down-sized mobile time-frame"/>
    <n v="9200"/>
    <n v="9339"/>
    <n v="102"/>
    <x v="1"/>
    <n v="85"/>
    <n v="109.87"/>
    <s v="IT"/>
    <s v="EUR"/>
    <n v="-14207538000"/>
    <n v="1282366800"/>
    <b v="0"/>
    <b v="0"/>
    <s v="technology/wearables"/>
    <x v="2"/>
    <s v="wearables"/>
    <x v="489"/>
    <x v="465"/>
  </r>
  <r>
    <n v="490"/>
    <s v="Young and Sons"/>
    <s v="Innovative disintermediate encryption"/>
    <n v="2400"/>
    <n v="4596"/>
    <n v="192"/>
    <x v="1"/>
    <n v="144"/>
    <n v="31.92"/>
    <s v="US"/>
    <s v="USD"/>
    <n v="-14239549200"/>
    <n v="1574575200"/>
    <b v="0"/>
    <b v="0"/>
    <s v="journalism/audio"/>
    <x v="8"/>
    <s v="audio"/>
    <x v="490"/>
    <x v="466"/>
  </r>
  <r>
    <n v="491"/>
    <s v="Henson PLC"/>
    <s v="Universal contextually-based knowledgebase"/>
    <n v="56800"/>
    <n v="173437"/>
    <n v="305"/>
    <x v="1"/>
    <n v="2443"/>
    <n v="70.989999999999995"/>
    <s v="US"/>
    <s v="USD"/>
    <n v="-14271560400"/>
    <n v="1374901200"/>
    <b v="0"/>
    <b v="1"/>
    <s v="food/food trucks"/>
    <x v="0"/>
    <s v="food trucks"/>
    <x v="491"/>
    <x v="467"/>
  </r>
  <r>
    <n v="492"/>
    <s v="Garcia Group"/>
    <s v="Persevering interactive matrix"/>
    <n v="191000"/>
    <n v="45831"/>
    <n v="24"/>
    <x v="3"/>
    <n v="595"/>
    <n v="77.03"/>
    <s v="US"/>
    <s v="USD"/>
    <n v="-14303571600"/>
    <n v="1278910800"/>
    <b v="1"/>
    <b v="1"/>
    <s v="film &amp; video/shorts"/>
    <x v="4"/>
    <s v="shorts"/>
    <x v="492"/>
    <x v="468"/>
  </r>
  <r>
    <n v="493"/>
    <s v="Adams, Walker and Wong"/>
    <s v="Seamless background framework"/>
    <n v="900"/>
    <n v="6514"/>
    <n v="724"/>
    <x v="1"/>
    <n v="64"/>
    <n v="101.78"/>
    <s v="US"/>
    <s v="USD"/>
    <n v="-14335582800"/>
    <n v="1562907600"/>
    <b v="0"/>
    <b v="0"/>
    <s v="photography/photography books"/>
    <x v="7"/>
    <s v="photography books"/>
    <x v="493"/>
    <x v="469"/>
  </r>
  <r>
    <n v="494"/>
    <s v="Hopkins-Browning"/>
    <s v="Balanced upward-trending productivity"/>
    <n v="2500"/>
    <n v="13684"/>
    <n v="547"/>
    <x v="1"/>
    <n v="268"/>
    <n v="51.06"/>
    <s v="US"/>
    <s v="USD"/>
    <n v="-14367594000"/>
    <n v="1332478800"/>
    <b v="0"/>
    <b v="0"/>
    <s v="technology/wearables"/>
    <x v="2"/>
    <s v="wearables"/>
    <x v="494"/>
    <x v="470"/>
  </r>
  <r>
    <n v="495"/>
    <s v="Bell, Edwards and Andersen"/>
    <s v="Centralized clear-thinking solution"/>
    <n v="3200"/>
    <n v="13264"/>
    <n v="415"/>
    <x v="1"/>
    <n v="195"/>
    <n v="68.02"/>
    <s v="DK"/>
    <s v="DKK"/>
    <n v="-14399605200"/>
    <n v="1402722000"/>
    <b v="0"/>
    <b v="0"/>
    <s v="theater/plays"/>
    <x v="3"/>
    <s v="plays"/>
    <x v="495"/>
    <x v="471"/>
  </r>
  <r>
    <n v="496"/>
    <s v="Morales Group"/>
    <s v="Optimized bi-directional extranet"/>
    <n v="183800"/>
    <n v="1667"/>
    <n v="1"/>
    <x v="0"/>
    <n v="54"/>
    <n v="30.87"/>
    <s v="US"/>
    <s v="USD"/>
    <n v="-14431616400"/>
    <n v="1496811600"/>
    <b v="0"/>
    <b v="0"/>
    <s v="film &amp; video/animation"/>
    <x v="4"/>
    <s v="animation"/>
    <x v="496"/>
    <x v="472"/>
  </r>
  <r>
    <n v="497"/>
    <s v="Lucero Group"/>
    <s v="Intuitive actuating benchmark"/>
    <n v="9800"/>
    <n v="3349"/>
    <n v="34"/>
    <x v="0"/>
    <n v="120"/>
    <n v="27.91"/>
    <s v="US"/>
    <s v="USD"/>
    <n v="-14463627600"/>
    <n v="1482213600"/>
    <b v="0"/>
    <b v="1"/>
    <s v="technology/wearables"/>
    <x v="2"/>
    <s v="wearables"/>
    <x v="497"/>
    <x v="473"/>
  </r>
  <r>
    <n v="498"/>
    <s v="Smith, Brown and Davis"/>
    <s v="Devolved background project"/>
    <n v="193400"/>
    <n v="46317"/>
    <n v="24"/>
    <x v="0"/>
    <n v="579"/>
    <n v="79.989999999999995"/>
    <s v="DK"/>
    <s v="DKK"/>
    <n v="-14495638800"/>
    <n v="1420264800"/>
    <b v="0"/>
    <b v="0"/>
    <s v="technology/web"/>
    <x v="2"/>
    <s v="web"/>
    <x v="498"/>
    <x v="474"/>
  </r>
  <r>
    <n v="499"/>
    <s v="Hunt Group"/>
    <s v="Reverse-engineered executive emulation"/>
    <n v="163800"/>
    <n v="78743"/>
    <n v="48"/>
    <x v="0"/>
    <n v="2072"/>
    <n v="38"/>
    <s v="US"/>
    <s v="USD"/>
    <n v="-14527650000"/>
    <n v="1458450000"/>
    <b v="0"/>
    <b v="1"/>
    <s v="film &amp; video/documentary"/>
    <x v="4"/>
    <s v="documentary"/>
    <x v="499"/>
    <x v="475"/>
  </r>
  <r>
    <n v="500"/>
    <s v="Valdez Ltd"/>
    <s v="Team-oriented clear-thinking matrix"/>
    <n v="100"/>
    <n v="0"/>
    <n v="0"/>
    <x v="0"/>
    <n v="0"/>
    <e v="#DIV/0!"/>
    <s v="US"/>
    <s v="USD"/>
    <n v="-14559661200"/>
    <n v="1369803600"/>
    <b v="0"/>
    <b v="1"/>
    <s v="theater/plays"/>
    <x v="3"/>
    <s v="plays"/>
    <x v="500"/>
    <x v="380"/>
  </r>
  <r>
    <n v="501"/>
    <s v="Mccann-Le"/>
    <s v="Focused coherent methodology"/>
    <n v="153600"/>
    <n v="107743"/>
    <n v="70"/>
    <x v="0"/>
    <n v="1796"/>
    <n v="59.99"/>
    <s v="US"/>
    <s v="USD"/>
    <n v="-14591672400"/>
    <n v="1363237200"/>
    <b v="0"/>
    <b v="0"/>
    <s v="film &amp; video/documentary"/>
    <x v="4"/>
    <s v="documentary"/>
    <x v="501"/>
    <x v="353"/>
  </r>
  <r>
    <n v="502"/>
    <s v="Johnson Inc"/>
    <s v="Reduced context-sensitive complexity"/>
    <n v="1300"/>
    <n v="6889"/>
    <n v="530"/>
    <x v="1"/>
    <n v="186"/>
    <n v="37.04"/>
    <s v="AU"/>
    <s v="AUD"/>
    <n v="-14623683600"/>
    <n v="1345870800"/>
    <b v="0"/>
    <b v="1"/>
    <s v="games/video games"/>
    <x v="6"/>
    <s v="video games"/>
    <x v="502"/>
    <x v="476"/>
  </r>
  <r>
    <n v="503"/>
    <s v="Collins LLC"/>
    <s v="Decentralized 4thgeneration time-frame"/>
    <n v="25500"/>
    <n v="45983"/>
    <n v="180"/>
    <x v="1"/>
    <n v="460"/>
    <n v="99.96"/>
    <s v="US"/>
    <s v="USD"/>
    <n v="-14655694800"/>
    <n v="1437454800"/>
    <b v="0"/>
    <b v="0"/>
    <s v="film &amp; video/drama"/>
    <x v="4"/>
    <s v="drama"/>
    <x v="503"/>
    <x v="477"/>
  </r>
  <r>
    <n v="504"/>
    <s v="Smith-Miller"/>
    <s v="De-engineered cohesive moderator"/>
    <n v="7500"/>
    <n v="6924"/>
    <n v="92"/>
    <x v="0"/>
    <n v="62"/>
    <n v="111.68"/>
    <s v="IT"/>
    <s v="EUR"/>
    <n v="-14687706000"/>
    <n v="1432011600"/>
    <b v="0"/>
    <b v="0"/>
    <s v="music/rock"/>
    <x v="1"/>
    <s v="rock"/>
    <x v="504"/>
    <x v="478"/>
  </r>
  <r>
    <n v="505"/>
    <s v="Jensen-Vargas"/>
    <s v="Ameliorated explicit parallelism"/>
    <n v="89900"/>
    <n v="12497"/>
    <n v="14"/>
    <x v="0"/>
    <n v="347"/>
    <n v="36.01"/>
    <s v="US"/>
    <s v="USD"/>
    <n v="-14719717200"/>
    <n v="1366347600"/>
    <b v="0"/>
    <b v="1"/>
    <s v="publishing/radio &amp; podcasts"/>
    <x v="5"/>
    <s v="radio &amp; podcasts"/>
    <x v="505"/>
    <x v="479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-14751728400"/>
    <n v="1512885600"/>
    <b v="0"/>
    <b v="1"/>
    <s v="theater/plays"/>
    <x v="3"/>
    <s v="plays"/>
    <x v="506"/>
    <x v="480"/>
  </r>
  <r>
    <n v="507"/>
    <s v="Turner, Miller and Francis"/>
    <s v="Compatible well-modulated budgetary management"/>
    <n v="2100"/>
    <n v="837"/>
    <n v="40"/>
    <x v="0"/>
    <n v="19"/>
    <n v="44.05"/>
    <s v="US"/>
    <s v="USD"/>
    <n v="-14783739600"/>
    <n v="1369717200"/>
    <b v="0"/>
    <b v="1"/>
    <s v="technology/web"/>
    <x v="2"/>
    <s v="web"/>
    <x v="507"/>
    <x v="481"/>
  </r>
  <r>
    <n v="508"/>
    <s v="Roberts Group"/>
    <s v="Up-sized radical pricing structure"/>
    <n v="172700"/>
    <n v="193820"/>
    <n v="112"/>
    <x v="1"/>
    <n v="3657"/>
    <n v="53"/>
    <s v="US"/>
    <s v="USD"/>
    <n v="-14815750800"/>
    <n v="1534654800"/>
    <b v="0"/>
    <b v="0"/>
    <s v="theater/plays"/>
    <x v="3"/>
    <s v="plays"/>
    <x v="508"/>
    <x v="482"/>
  </r>
  <r>
    <n v="509"/>
    <s v="White LLC"/>
    <s v="Robust zero-defect project"/>
    <n v="168500"/>
    <n v="119510"/>
    <n v="71"/>
    <x v="0"/>
    <n v="1258"/>
    <n v="95"/>
    <s v="US"/>
    <s v="USD"/>
    <n v="-14847762000"/>
    <n v="1337058000"/>
    <b v="0"/>
    <b v="0"/>
    <s v="theater/plays"/>
    <x v="3"/>
    <s v="plays"/>
    <x v="509"/>
    <x v="483"/>
  </r>
  <r>
    <n v="510"/>
    <s v="Best, Miller and Thomas"/>
    <s v="Re-engineered mobile task-force"/>
    <n v="7800"/>
    <n v="9289"/>
    <n v="119"/>
    <x v="1"/>
    <n v="131"/>
    <n v="70.91"/>
    <s v="AU"/>
    <s v="AUD"/>
    <n v="-14879773200"/>
    <n v="1529816400"/>
    <b v="0"/>
    <b v="0"/>
    <s v="film &amp; video/drama"/>
    <x v="4"/>
    <s v="drama"/>
    <x v="510"/>
    <x v="484"/>
  </r>
  <r>
    <n v="511"/>
    <s v="Smith-Mullins"/>
    <s v="User-centric intangible neural-net"/>
    <n v="147800"/>
    <n v="35498"/>
    <n v="24"/>
    <x v="0"/>
    <n v="362"/>
    <n v="98.06"/>
    <s v="US"/>
    <s v="USD"/>
    <n v="-14911784400"/>
    <n v="1564894800"/>
    <b v="0"/>
    <b v="0"/>
    <s v="theater/plays"/>
    <x v="3"/>
    <s v="plays"/>
    <x v="511"/>
    <x v="265"/>
  </r>
  <r>
    <n v="512"/>
    <s v="Williams-Walsh"/>
    <s v="Organized explicit core"/>
    <n v="9100"/>
    <n v="12678"/>
    <n v="139"/>
    <x v="1"/>
    <n v="239"/>
    <n v="53.05"/>
    <s v="US"/>
    <s v="USD"/>
    <n v="-14943795600"/>
    <n v="1404622800"/>
    <b v="0"/>
    <b v="1"/>
    <s v="games/video games"/>
    <x v="6"/>
    <s v="video games"/>
    <x v="512"/>
    <x v="485"/>
  </r>
  <r>
    <n v="513"/>
    <s v="Harrison, Blackwell and Mendez"/>
    <s v="Synchronized 6thgeneration adapter"/>
    <n v="8300"/>
    <n v="3260"/>
    <n v="39"/>
    <x v="3"/>
    <n v="35"/>
    <n v="93.14"/>
    <s v="US"/>
    <s v="USD"/>
    <n v="-14975806800"/>
    <n v="1284181200"/>
    <b v="0"/>
    <b v="0"/>
    <s v="film &amp; video/television"/>
    <x v="4"/>
    <s v="television"/>
    <x v="513"/>
    <x v="486"/>
  </r>
  <r>
    <n v="514"/>
    <s v="Sanchez, Bradley and Flores"/>
    <s v="Centralized motivating capacity"/>
    <n v="138700"/>
    <n v="31123"/>
    <n v="22"/>
    <x v="3"/>
    <n v="528"/>
    <n v="58.95"/>
    <s v="CH"/>
    <s v="CHF"/>
    <n v="-15007818000"/>
    <n v="1386741600"/>
    <b v="0"/>
    <b v="1"/>
    <s v="music/rock"/>
    <x v="1"/>
    <s v="rock"/>
    <x v="514"/>
    <x v="412"/>
  </r>
  <r>
    <n v="515"/>
    <s v="Cox LLC"/>
    <s v="Phased 24hour flexibility"/>
    <n v="8600"/>
    <n v="4797"/>
    <n v="56"/>
    <x v="0"/>
    <n v="133"/>
    <n v="36.07"/>
    <s v="CA"/>
    <s v="CAD"/>
    <n v="-15039829200"/>
    <n v="1324792800"/>
    <b v="0"/>
    <b v="1"/>
    <s v="theater/plays"/>
    <x v="3"/>
    <s v="plays"/>
    <x v="515"/>
    <x v="487"/>
  </r>
  <r>
    <n v="516"/>
    <s v="Morales-Odonnell"/>
    <s v="Exclusive 5thgeneration structure"/>
    <n v="125400"/>
    <n v="53324"/>
    <n v="43"/>
    <x v="0"/>
    <n v="846"/>
    <n v="63.03"/>
    <s v="US"/>
    <s v="USD"/>
    <n v="-15071840400"/>
    <n v="1284354000"/>
    <b v="0"/>
    <b v="0"/>
    <s v="publishing/nonfiction"/>
    <x v="5"/>
    <s v="nonfiction"/>
    <x v="516"/>
    <x v="488"/>
  </r>
  <r>
    <n v="517"/>
    <s v="Ramirez LLC"/>
    <s v="Multi-tiered maximized orchestration"/>
    <n v="5900"/>
    <n v="6608"/>
    <n v="112"/>
    <x v="1"/>
    <n v="78"/>
    <n v="84.72"/>
    <s v="US"/>
    <s v="USD"/>
    <n v="-15103851600"/>
    <n v="1494392400"/>
    <b v="0"/>
    <b v="0"/>
    <s v="food/food trucks"/>
    <x v="0"/>
    <s v="food trucks"/>
    <x v="517"/>
    <x v="489"/>
  </r>
  <r>
    <n v="518"/>
    <s v="Ramirez Group"/>
    <s v="Open-architected uniform instruction set"/>
    <n v="8800"/>
    <n v="622"/>
    <n v="7"/>
    <x v="0"/>
    <n v="10"/>
    <n v="62.2"/>
    <s v="US"/>
    <s v="USD"/>
    <n v="-15135862800"/>
    <n v="1519538400"/>
    <b v="0"/>
    <b v="1"/>
    <s v="film &amp; video/animation"/>
    <x v="4"/>
    <s v="animation"/>
    <x v="518"/>
    <x v="442"/>
  </r>
  <r>
    <n v="519"/>
    <s v="Marsh-Coleman"/>
    <s v="Exclusive asymmetric analyzer"/>
    <n v="177700"/>
    <n v="180802"/>
    <n v="102"/>
    <x v="1"/>
    <n v="1773"/>
    <n v="101.98"/>
    <s v="US"/>
    <s v="USD"/>
    <n v="-15167874000"/>
    <n v="1421906400"/>
    <b v="0"/>
    <b v="1"/>
    <s v="music/rock"/>
    <x v="1"/>
    <s v="rock"/>
    <x v="519"/>
    <x v="437"/>
  </r>
  <r>
    <n v="520"/>
    <s v="Frederick, Jenkins and Collins"/>
    <s v="Organic radical collaboration"/>
    <n v="800"/>
    <n v="3406"/>
    <n v="426"/>
    <x v="1"/>
    <n v="32"/>
    <n v="106.44"/>
    <s v="US"/>
    <s v="USD"/>
    <n v="-15199885200"/>
    <n v="1555909200"/>
    <b v="0"/>
    <b v="0"/>
    <s v="theater/plays"/>
    <x v="3"/>
    <s v="plays"/>
    <x v="520"/>
    <x v="490"/>
  </r>
  <r>
    <n v="521"/>
    <s v="Wilson Ltd"/>
    <s v="Function-based multi-state software"/>
    <n v="7600"/>
    <n v="11061"/>
    <n v="146"/>
    <x v="1"/>
    <n v="369"/>
    <n v="29.98"/>
    <s v="US"/>
    <s v="USD"/>
    <n v="-15231896400"/>
    <n v="1472446800"/>
    <b v="0"/>
    <b v="1"/>
    <s v="film &amp; video/drama"/>
    <x v="4"/>
    <s v="drama"/>
    <x v="521"/>
    <x v="491"/>
  </r>
  <r>
    <n v="522"/>
    <s v="Cline, Peterson and Lowery"/>
    <s v="Innovative static budgetary management"/>
    <n v="50500"/>
    <n v="16389"/>
    <n v="32"/>
    <x v="0"/>
    <n v="191"/>
    <n v="85.81"/>
    <s v="US"/>
    <s v="USD"/>
    <n v="-15263907600"/>
    <n v="1342328400"/>
    <b v="0"/>
    <b v="0"/>
    <s v="film &amp; video/shorts"/>
    <x v="4"/>
    <s v="shorts"/>
    <x v="522"/>
    <x v="163"/>
  </r>
  <r>
    <n v="523"/>
    <s v="Underwood, James and Jones"/>
    <s v="Triple-buffered holistic ability"/>
    <n v="900"/>
    <n v="6303"/>
    <n v="700"/>
    <x v="1"/>
    <n v="89"/>
    <n v="70.819999999999993"/>
    <s v="US"/>
    <s v="USD"/>
    <n v="-15295918800"/>
    <n v="1268114400"/>
    <b v="0"/>
    <b v="0"/>
    <s v="film &amp; video/shorts"/>
    <x v="4"/>
    <s v="shorts"/>
    <x v="523"/>
    <x v="492"/>
  </r>
  <r>
    <n v="524"/>
    <s v="Johnson-Contreras"/>
    <s v="Diverse scalable superstructure"/>
    <n v="96700"/>
    <n v="81136"/>
    <n v="84"/>
    <x v="0"/>
    <n v="1979"/>
    <n v="41"/>
    <s v="US"/>
    <s v="USD"/>
    <n v="-15327930000"/>
    <n v="1273381200"/>
    <b v="0"/>
    <b v="0"/>
    <s v="theater/plays"/>
    <x v="3"/>
    <s v="plays"/>
    <x v="524"/>
    <x v="493"/>
  </r>
  <r>
    <n v="525"/>
    <s v="Greene, Lloyd and Sims"/>
    <s v="Balanced leadingedge data-warehouse"/>
    <n v="2100"/>
    <n v="1768"/>
    <n v="84"/>
    <x v="0"/>
    <n v="63"/>
    <n v="28.06"/>
    <s v="US"/>
    <s v="USD"/>
    <n v="-15359941200"/>
    <n v="1290837600"/>
    <b v="0"/>
    <b v="0"/>
    <s v="technology/wearables"/>
    <x v="2"/>
    <s v="wearables"/>
    <x v="525"/>
    <x v="494"/>
  </r>
  <r>
    <n v="526"/>
    <s v="Smith-Sparks"/>
    <s v="Digitized bandwidth-monitored open architecture"/>
    <n v="8300"/>
    <n v="12944"/>
    <n v="156"/>
    <x v="1"/>
    <n v="147"/>
    <n v="88.05"/>
    <s v="US"/>
    <s v="USD"/>
    <n v="-15391952400"/>
    <n v="1454306400"/>
    <b v="0"/>
    <b v="1"/>
    <s v="theater/plays"/>
    <x v="3"/>
    <s v="plays"/>
    <x v="526"/>
    <x v="495"/>
  </r>
  <r>
    <n v="527"/>
    <s v="Rosario-Smith"/>
    <s v="Enterprise-wide intermediate portal"/>
    <n v="189200"/>
    <n v="188480"/>
    <n v="100"/>
    <x v="0"/>
    <n v="6080"/>
    <n v="31"/>
    <s v="CA"/>
    <s v="CAD"/>
    <n v="-15423963600"/>
    <n v="1457762400"/>
    <b v="0"/>
    <b v="0"/>
    <s v="film &amp; video/animation"/>
    <x v="4"/>
    <s v="animation"/>
    <x v="527"/>
    <x v="496"/>
  </r>
  <r>
    <n v="528"/>
    <s v="Avila, Ford and Welch"/>
    <s v="Focused leadingedge matrix"/>
    <n v="9000"/>
    <n v="7227"/>
    <n v="80"/>
    <x v="0"/>
    <n v="80"/>
    <n v="90.34"/>
    <s v="GB"/>
    <s v="GBP"/>
    <n v="-15455974800"/>
    <n v="1389074400"/>
    <b v="0"/>
    <b v="0"/>
    <s v="music/indie rock"/>
    <x v="1"/>
    <s v="indie rock"/>
    <x v="528"/>
    <x v="497"/>
  </r>
  <r>
    <n v="529"/>
    <s v="Gallegos Inc"/>
    <s v="Seamless logistical encryption"/>
    <n v="5100"/>
    <n v="574"/>
    <n v="11"/>
    <x v="0"/>
    <n v="9"/>
    <n v="63.78"/>
    <s v="US"/>
    <s v="USD"/>
    <n v="-15487986000"/>
    <n v="1402117200"/>
    <b v="0"/>
    <b v="0"/>
    <s v="games/video games"/>
    <x v="6"/>
    <s v="video games"/>
    <x v="529"/>
    <x v="180"/>
  </r>
  <r>
    <n v="530"/>
    <s v="Morrow, Santiago and Soto"/>
    <s v="Stand-alone human-resource workforce"/>
    <n v="105000"/>
    <n v="96328"/>
    <n v="92"/>
    <x v="0"/>
    <n v="1784"/>
    <n v="54"/>
    <s v="US"/>
    <s v="USD"/>
    <n v="-15519997200"/>
    <n v="1284440400"/>
    <b v="0"/>
    <b v="1"/>
    <s v="publishing/fiction"/>
    <x v="5"/>
    <s v="fiction"/>
    <x v="530"/>
    <x v="498"/>
  </r>
  <r>
    <n v="531"/>
    <s v="Berry-Richardson"/>
    <s v="Automated zero tolerance implementation"/>
    <n v="186700"/>
    <n v="178338"/>
    <n v="96"/>
    <x v="2"/>
    <n v="3640"/>
    <n v="48.99"/>
    <s v="CH"/>
    <s v="CHF"/>
    <n v="-15552008400"/>
    <n v="1388988000"/>
    <b v="0"/>
    <b v="0"/>
    <s v="games/video games"/>
    <x v="6"/>
    <s v="video games"/>
    <x v="531"/>
    <x v="499"/>
  </r>
  <r>
    <n v="532"/>
    <s v="Cordova-Torres"/>
    <s v="Pre-emptive grid-enabled contingency"/>
    <n v="1600"/>
    <n v="8046"/>
    <n v="503"/>
    <x v="1"/>
    <n v="126"/>
    <n v="63.86"/>
    <s v="CA"/>
    <s v="CAD"/>
    <n v="-15584019600"/>
    <n v="1516946400"/>
    <b v="0"/>
    <b v="0"/>
    <s v="theater/plays"/>
    <x v="3"/>
    <s v="plays"/>
    <x v="532"/>
    <x v="500"/>
  </r>
  <r>
    <n v="533"/>
    <s v="Holt, Bernard and Johnson"/>
    <s v="Multi-lateral didactic encoding"/>
    <n v="115600"/>
    <n v="184086"/>
    <n v="159"/>
    <x v="1"/>
    <n v="2218"/>
    <n v="83"/>
    <s v="GB"/>
    <s v="GBP"/>
    <n v="-15616030800"/>
    <n v="1377752400"/>
    <b v="0"/>
    <b v="0"/>
    <s v="music/indie rock"/>
    <x v="1"/>
    <s v="indie rock"/>
    <x v="533"/>
    <x v="50"/>
  </r>
  <r>
    <n v="534"/>
    <s v="Clark, Mccormick and Mendoza"/>
    <s v="Self-enabling didactic orchestration"/>
    <n v="89100"/>
    <n v="13385"/>
    <n v="15"/>
    <x v="0"/>
    <n v="243"/>
    <n v="55.08"/>
    <s v="US"/>
    <s v="USD"/>
    <n v="-15648042000"/>
    <n v="1534568400"/>
    <b v="0"/>
    <b v="1"/>
    <s v="film &amp; video/drama"/>
    <x v="4"/>
    <s v="drama"/>
    <x v="534"/>
    <x v="501"/>
  </r>
  <r>
    <n v="535"/>
    <s v="Garrison LLC"/>
    <s v="Profit-focused 24/7 data-warehouse"/>
    <n v="2600"/>
    <n v="12533"/>
    <n v="482"/>
    <x v="1"/>
    <n v="202"/>
    <n v="62.04"/>
    <s v="IT"/>
    <s v="EUR"/>
    <n v="-15680053200"/>
    <n v="1528606800"/>
    <b v="0"/>
    <b v="1"/>
    <s v="theater/plays"/>
    <x v="3"/>
    <s v="plays"/>
    <x v="535"/>
    <x v="502"/>
  </r>
  <r>
    <n v="536"/>
    <s v="Shannon-Olson"/>
    <s v="Enhanced methodical middleware"/>
    <n v="9800"/>
    <n v="14697"/>
    <n v="150"/>
    <x v="1"/>
    <n v="140"/>
    <n v="104.98"/>
    <s v="IT"/>
    <s v="EUR"/>
    <n v="-15712064400"/>
    <n v="1284872400"/>
    <b v="0"/>
    <b v="0"/>
    <s v="publishing/fiction"/>
    <x v="5"/>
    <s v="fiction"/>
    <x v="536"/>
    <x v="52"/>
  </r>
  <r>
    <n v="537"/>
    <s v="Murillo-Mcfarland"/>
    <s v="Synchronized client-driven projection"/>
    <n v="84400"/>
    <n v="98935"/>
    <n v="117"/>
    <x v="1"/>
    <n v="1052"/>
    <n v="94.04"/>
    <s v="DK"/>
    <s v="DKK"/>
    <n v="-15744075600"/>
    <n v="1537592400"/>
    <b v="1"/>
    <b v="1"/>
    <s v="film &amp; video/documentary"/>
    <x v="4"/>
    <s v="documentary"/>
    <x v="537"/>
    <x v="503"/>
  </r>
  <r>
    <n v="538"/>
    <s v="Young, Gilbert and Escobar"/>
    <s v="Networked didactic time-frame"/>
    <n v="151300"/>
    <n v="57034"/>
    <n v="38"/>
    <x v="0"/>
    <n v="1296"/>
    <n v="44.01"/>
    <s v="US"/>
    <s v="USD"/>
    <n v="-15776086800"/>
    <n v="1381208400"/>
    <b v="0"/>
    <b v="0"/>
    <s v="games/mobile games"/>
    <x v="6"/>
    <s v="mobile games"/>
    <x v="538"/>
    <x v="504"/>
  </r>
  <r>
    <n v="539"/>
    <s v="Thomas, Welch and Santana"/>
    <s v="Assimilated exuding toolset"/>
    <n v="9800"/>
    <n v="7120"/>
    <n v="73"/>
    <x v="0"/>
    <n v="77"/>
    <n v="92.47"/>
    <s v="US"/>
    <s v="USD"/>
    <n v="-15808098000"/>
    <n v="1562475600"/>
    <b v="0"/>
    <b v="1"/>
    <s v="food/food trucks"/>
    <x v="0"/>
    <s v="food trucks"/>
    <x v="539"/>
    <x v="505"/>
  </r>
  <r>
    <n v="540"/>
    <s v="Brown-Pena"/>
    <s v="Front-line client-server secured line"/>
    <n v="5300"/>
    <n v="14097"/>
    <n v="266"/>
    <x v="1"/>
    <n v="247"/>
    <n v="57.07"/>
    <s v="US"/>
    <s v="USD"/>
    <n v="-15840109200"/>
    <n v="1527397200"/>
    <b v="0"/>
    <b v="0"/>
    <s v="photography/photography books"/>
    <x v="7"/>
    <s v="photography books"/>
    <x v="540"/>
    <x v="506"/>
  </r>
  <r>
    <n v="541"/>
    <s v="Holder, Caldwell and Vance"/>
    <s v="Polarized systemic Internet solution"/>
    <n v="178000"/>
    <n v="43086"/>
    <n v="24"/>
    <x v="0"/>
    <n v="395"/>
    <n v="109.08"/>
    <s v="IT"/>
    <s v="EUR"/>
    <n v="-15872120400"/>
    <n v="1436158800"/>
    <b v="0"/>
    <b v="0"/>
    <s v="games/mobile games"/>
    <x v="6"/>
    <s v="mobile games"/>
    <x v="541"/>
    <x v="507"/>
  </r>
  <r>
    <n v="542"/>
    <s v="Harrison-Bridges"/>
    <s v="Profit-focused exuding moderator"/>
    <n v="77000"/>
    <n v="1930"/>
    <n v="3"/>
    <x v="0"/>
    <n v="49"/>
    <n v="39.39"/>
    <s v="GB"/>
    <s v="GBP"/>
    <n v="-15904131600"/>
    <n v="1456034400"/>
    <b v="0"/>
    <b v="0"/>
    <s v="music/indie rock"/>
    <x v="1"/>
    <s v="indie rock"/>
    <x v="542"/>
    <x v="508"/>
  </r>
  <r>
    <n v="543"/>
    <s v="Johnson, Murphy and Peterson"/>
    <s v="Cross-group high-level moderator"/>
    <n v="84900"/>
    <n v="13864"/>
    <n v="16"/>
    <x v="0"/>
    <n v="180"/>
    <n v="77.02"/>
    <s v="US"/>
    <s v="USD"/>
    <n v="-15936142800"/>
    <n v="1380171600"/>
    <b v="0"/>
    <b v="0"/>
    <s v="games/video games"/>
    <x v="6"/>
    <s v="video games"/>
    <x v="543"/>
    <x v="509"/>
  </r>
  <r>
    <n v="544"/>
    <s v="Taylor Inc"/>
    <s v="Public-key 3rdgeneration system engine"/>
    <n v="2800"/>
    <n v="7742"/>
    <n v="277"/>
    <x v="1"/>
    <n v="84"/>
    <n v="92.17"/>
    <s v="US"/>
    <s v="USD"/>
    <n v="-15968154000"/>
    <n v="1453356000"/>
    <b v="0"/>
    <b v="0"/>
    <s v="music/rock"/>
    <x v="1"/>
    <s v="rock"/>
    <x v="544"/>
    <x v="510"/>
  </r>
  <r>
    <n v="545"/>
    <s v="Deleon and Sons"/>
    <s v="Organized value-added access"/>
    <n v="184800"/>
    <n v="164109"/>
    <n v="89"/>
    <x v="0"/>
    <n v="2690"/>
    <n v="61.01"/>
    <s v="US"/>
    <s v="USD"/>
    <n v="-16000165200"/>
    <n v="1578981600"/>
    <b v="0"/>
    <b v="0"/>
    <s v="theater/plays"/>
    <x v="3"/>
    <s v="plays"/>
    <x v="545"/>
    <x v="511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-16032176400"/>
    <n v="1537419600"/>
    <b v="0"/>
    <b v="1"/>
    <s v="theater/plays"/>
    <x v="3"/>
    <s v="plays"/>
    <x v="546"/>
    <x v="512"/>
  </r>
  <r>
    <n v="547"/>
    <s v="Hardin-Dixon"/>
    <s v="Focused solution-oriented matrix"/>
    <n v="1300"/>
    <n v="12597"/>
    <n v="969"/>
    <x v="1"/>
    <n v="156"/>
    <n v="80.75"/>
    <s v="US"/>
    <s v="USD"/>
    <n v="-16064187600"/>
    <n v="1423202400"/>
    <b v="0"/>
    <b v="0"/>
    <s v="film &amp; video/drama"/>
    <x v="4"/>
    <s v="drama"/>
    <x v="547"/>
    <x v="513"/>
  </r>
  <r>
    <n v="548"/>
    <s v="York-Pitts"/>
    <s v="Monitored discrete toolset"/>
    <n v="66100"/>
    <n v="179074"/>
    <n v="271"/>
    <x v="1"/>
    <n v="2985"/>
    <n v="59.99"/>
    <s v="US"/>
    <s v="USD"/>
    <n v="-16096198800"/>
    <n v="1460610000"/>
    <b v="0"/>
    <b v="0"/>
    <s v="theater/plays"/>
    <x v="3"/>
    <s v="plays"/>
    <x v="548"/>
    <x v="514"/>
  </r>
  <r>
    <n v="549"/>
    <s v="Jarvis and Sons"/>
    <s v="Business-focused intermediate system engine"/>
    <n v="29500"/>
    <n v="83843"/>
    <n v="284"/>
    <x v="1"/>
    <n v="762"/>
    <n v="110.03"/>
    <s v="US"/>
    <s v="USD"/>
    <n v="-16128210000"/>
    <n v="1370494800"/>
    <b v="0"/>
    <b v="0"/>
    <s v="technology/wearables"/>
    <x v="2"/>
    <s v="wearables"/>
    <x v="549"/>
    <x v="515"/>
  </r>
  <r>
    <n v="550"/>
    <s v="Morrison-Henderson"/>
    <s v="De-engineered disintermediate encoding"/>
    <n v="100"/>
    <n v="4"/>
    <n v="4"/>
    <x v="3"/>
    <n v="1"/>
    <n v="4"/>
    <s v="CH"/>
    <s v="CHF"/>
    <n v="-16160221200"/>
    <n v="1332306000"/>
    <b v="0"/>
    <b v="0"/>
    <s v="music/indie rock"/>
    <x v="1"/>
    <s v="indie rock"/>
    <x v="550"/>
    <x v="516"/>
  </r>
  <r>
    <n v="551"/>
    <s v="Martin-James"/>
    <s v="Streamlined upward-trending analyzer"/>
    <n v="180100"/>
    <n v="105598"/>
    <n v="59"/>
    <x v="0"/>
    <n v="2779"/>
    <n v="38"/>
    <s v="AU"/>
    <s v="AUD"/>
    <n v="-16192232400"/>
    <n v="1422511200"/>
    <b v="0"/>
    <b v="1"/>
    <s v="technology/web"/>
    <x v="2"/>
    <s v="web"/>
    <x v="551"/>
    <x v="517"/>
  </r>
  <r>
    <n v="552"/>
    <s v="Mercer, Solomon and Singleton"/>
    <s v="Distributed human-resource policy"/>
    <n v="9000"/>
    <n v="8866"/>
    <n v="99"/>
    <x v="0"/>
    <n v="92"/>
    <n v="96.37"/>
    <s v="US"/>
    <s v="USD"/>
    <n v="-16224243600"/>
    <n v="1480312800"/>
    <b v="0"/>
    <b v="0"/>
    <s v="theater/plays"/>
    <x v="3"/>
    <s v="plays"/>
    <x v="552"/>
    <x v="518"/>
  </r>
  <r>
    <n v="553"/>
    <s v="Dougherty, Austin and Mills"/>
    <s v="De-engineered 5thgeneration contingency"/>
    <n v="170600"/>
    <n v="75022"/>
    <n v="44"/>
    <x v="0"/>
    <n v="1028"/>
    <n v="72.98"/>
    <s v="US"/>
    <s v="USD"/>
    <n v="-16256254800"/>
    <n v="1294034400"/>
    <b v="0"/>
    <b v="0"/>
    <s v="music/rock"/>
    <x v="1"/>
    <s v="rock"/>
    <x v="553"/>
    <x v="519"/>
  </r>
  <r>
    <n v="554"/>
    <s v="Ritter PLC"/>
    <s v="Multi-channeled upward-trending application"/>
    <n v="9500"/>
    <n v="14408"/>
    <n v="152"/>
    <x v="1"/>
    <n v="554"/>
    <n v="26.01"/>
    <s v="CA"/>
    <s v="CAD"/>
    <n v="-16288266000"/>
    <n v="1482645600"/>
    <b v="0"/>
    <b v="0"/>
    <s v="music/indie rock"/>
    <x v="1"/>
    <s v="indie rock"/>
    <x v="554"/>
    <x v="520"/>
  </r>
  <r>
    <n v="555"/>
    <s v="Anderson Group"/>
    <s v="Organic maximized database"/>
    <n v="6300"/>
    <n v="14089"/>
    <n v="224"/>
    <x v="1"/>
    <n v="135"/>
    <n v="104.36"/>
    <s v="DK"/>
    <s v="DKK"/>
    <n v="-16320277200"/>
    <n v="1399093200"/>
    <b v="0"/>
    <b v="0"/>
    <s v="music/rock"/>
    <x v="1"/>
    <s v="rock"/>
    <x v="555"/>
    <x v="219"/>
  </r>
  <r>
    <n v="556"/>
    <s v="Smith and Sons"/>
    <s v="Grass-roots 24/7 attitude"/>
    <n v="5200"/>
    <n v="12467"/>
    <n v="240"/>
    <x v="1"/>
    <n v="122"/>
    <n v="102.19"/>
    <s v="US"/>
    <s v="USD"/>
    <n v="-16352288400"/>
    <n v="1315890000"/>
    <b v="0"/>
    <b v="1"/>
    <s v="publishing/translations"/>
    <x v="5"/>
    <s v="translations"/>
    <x v="556"/>
    <x v="521"/>
  </r>
  <r>
    <n v="557"/>
    <s v="Lam-Hamilton"/>
    <s v="Team-oriented global strategy"/>
    <n v="6000"/>
    <n v="11960"/>
    <n v="199"/>
    <x v="1"/>
    <n v="221"/>
    <n v="54.12"/>
    <s v="US"/>
    <s v="USD"/>
    <n v="-16384299600"/>
    <n v="1444021200"/>
    <b v="0"/>
    <b v="1"/>
    <s v="film &amp; video/science fiction"/>
    <x v="4"/>
    <s v="science fiction"/>
    <x v="557"/>
    <x v="522"/>
  </r>
  <r>
    <n v="558"/>
    <s v="Ho Ltd"/>
    <s v="Enhanced client-driven capacity"/>
    <n v="5800"/>
    <n v="7966"/>
    <n v="137"/>
    <x v="1"/>
    <n v="126"/>
    <n v="63.22"/>
    <s v="US"/>
    <s v="USD"/>
    <n v="-16416310800"/>
    <n v="1460005200"/>
    <b v="0"/>
    <b v="0"/>
    <s v="theater/plays"/>
    <x v="3"/>
    <s v="plays"/>
    <x v="558"/>
    <x v="523"/>
  </r>
  <r>
    <n v="559"/>
    <s v="Brown, Estrada and Jensen"/>
    <s v="Exclusive systematic productivity"/>
    <n v="105300"/>
    <n v="106321"/>
    <n v="101"/>
    <x v="1"/>
    <n v="1022"/>
    <n v="104.03"/>
    <s v="US"/>
    <s v="USD"/>
    <n v="-16448322000"/>
    <n v="1470718800"/>
    <b v="0"/>
    <b v="0"/>
    <s v="theater/plays"/>
    <x v="3"/>
    <s v="plays"/>
    <x v="559"/>
    <x v="524"/>
  </r>
  <r>
    <n v="560"/>
    <s v="Hunt LLC"/>
    <s v="Re-engineered radical policy"/>
    <n v="20000"/>
    <n v="158832"/>
    <n v="794"/>
    <x v="1"/>
    <n v="3177"/>
    <n v="49.99"/>
    <s v="US"/>
    <s v="USD"/>
    <n v="-16480333200"/>
    <n v="1325052000"/>
    <b v="0"/>
    <b v="0"/>
    <s v="film &amp; video/animation"/>
    <x v="4"/>
    <s v="animation"/>
    <x v="560"/>
    <x v="348"/>
  </r>
  <r>
    <n v="561"/>
    <s v="Fowler-Smith"/>
    <s v="Down-sized logistical adapter"/>
    <n v="3000"/>
    <n v="11091"/>
    <n v="370"/>
    <x v="1"/>
    <n v="198"/>
    <n v="56.02"/>
    <s v="CH"/>
    <s v="CHF"/>
    <n v="-16512344400"/>
    <n v="1319000400"/>
    <b v="0"/>
    <b v="0"/>
    <s v="theater/plays"/>
    <x v="3"/>
    <s v="plays"/>
    <x v="561"/>
    <x v="280"/>
  </r>
  <r>
    <n v="562"/>
    <s v="Blair Inc"/>
    <s v="Configurable bandwidth-monitored throughput"/>
    <n v="9900"/>
    <n v="1269"/>
    <n v="13"/>
    <x v="0"/>
    <n v="26"/>
    <n v="48.81"/>
    <s v="CH"/>
    <s v="CHF"/>
    <n v="-16544355600"/>
    <n v="1552539600"/>
    <b v="0"/>
    <b v="0"/>
    <s v="music/rock"/>
    <x v="1"/>
    <s v="rock"/>
    <x v="562"/>
    <x v="525"/>
  </r>
  <r>
    <n v="563"/>
    <s v="Kelley, Stanton and Sanchez"/>
    <s v="Optional tangible pricing structure"/>
    <n v="3700"/>
    <n v="5107"/>
    <n v="138"/>
    <x v="1"/>
    <n v="85"/>
    <n v="60.08"/>
    <s v="AU"/>
    <s v="AUD"/>
    <n v="-16576366800"/>
    <n v="1543816800"/>
    <b v="0"/>
    <b v="0"/>
    <s v="film &amp; video/documentary"/>
    <x v="4"/>
    <s v="documentary"/>
    <x v="563"/>
    <x v="526"/>
  </r>
  <r>
    <n v="564"/>
    <s v="Hernandez-Macdonald"/>
    <s v="Organic high-level implementation"/>
    <n v="168700"/>
    <n v="141393"/>
    <n v="84"/>
    <x v="0"/>
    <n v="1790"/>
    <n v="78.989999999999995"/>
    <s v="US"/>
    <s v="USD"/>
    <n v="-16608378000"/>
    <n v="1427086800"/>
    <b v="0"/>
    <b v="0"/>
    <s v="theater/plays"/>
    <x v="3"/>
    <s v="plays"/>
    <x v="564"/>
    <x v="527"/>
  </r>
  <r>
    <n v="565"/>
    <s v="Joseph LLC"/>
    <s v="Decentralized logistical collaboration"/>
    <n v="94900"/>
    <n v="194166"/>
    <n v="205"/>
    <x v="1"/>
    <n v="3596"/>
    <n v="53.99"/>
    <s v="US"/>
    <s v="USD"/>
    <n v="-16640389200"/>
    <n v="1323064800"/>
    <b v="0"/>
    <b v="0"/>
    <s v="theater/plays"/>
    <x v="3"/>
    <s v="plays"/>
    <x v="565"/>
    <x v="528"/>
  </r>
  <r>
    <n v="566"/>
    <s v="Webb-Smith"/>
    <s v="Advanced content-based installation"/>
    <n v="9300"/>
    <n v="4124"/>
    <n v="44"/>
    <x v="0"/>
    <n v="37"/>
    <n v="111.46"/>
    <s v="US"/>
    <s v="USD"/>
    <n v="-16672400400"/>
    <n v="1458277200"/>
    <b v="0"/>
    <b v="1"/>
    <s v="music/electric music"/>
    <x v="1"/>
    <s v="electric music"/>
    <x v="566"/>
    <x v="529"/>
  </r>
  <r>
    <n v="567"/>
    <s v="Johns PLC"/>
    <s v="Distributed high-level open architecture"/>
    <n v="6800"/>
    <n v="14865"/>
    <n v="219"/>
    <x v="1"/>
    <n v="244"/>
    <n v="60.92"/>
    <s v="US"/>
    <s v="USD"/>
    <n v="-16704411600"/>
    <n v="1405141200"/>
    <b v="0"/>
    <b v="0"/>
    <s v="music/rock"/>
    <x v="1"/>
    <s v="rock"/>
    <x v="567"/>
    <x v="360"/>
  </r>
  <r>
    <n v="568"/>
    <s v="Hardin-Foley"/>
    <s v="Synergized zero tolerance help-desk"/>
    <n v="72400"/>
    <n v="134688"/>
    <n v="186"/>
    <x v="1"/>
    <n v="5180"/>
    <n v="26"/>
    <s v="US"/>
    <s v="USD"/>
    <n v="-16736422800"/>
    <n v="1283058000"/>
    <b v="0"/>
    <b v="0"/>
    <s v="theater/plays"/>
    <x v="3"/>
    <s v="plays"/>
    <x v="568"/>
    <x v="254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-16768434000"/>
    <n v="1295762400"/>
    <b v="0"/>
    <b v="0"/>
    <s v="film &amp; video/animation"/>
    <x v="4"/>
    <s v="animation"/>
    <x v="569"/>
    <x v="530"/>
  </r>
  <r>
    <n v="570"/>
    <s v="Martinez-Juarez"/>
    <s v="Realigned uniform knowledge user"/>
    <n v="31200"/>
    <n v="95364"/>
    <n v="306"/>
    <x v="1"/>
    <n v="2725"/>
    <n v="35"/>
    <s v="US"/>
    <s v="USD"/>
    <n v="-16800445200"/>
    <n v="1419573600"/>
    <b v="0"/>
    <b v="1"/>
    <s v="music/rock"/>
    <x v="1"/>
    <s v="rock"/>
    <x v="570"/>
    <x v="531"/>
  </r>
  <r>
    <n v="571"/>
    <s v="Wilson and Sons"/>
    <s v="Monitored grid-enabled model"/>
    <n v="3500"/>
    <n v="3295"/>
    <n v="94"/>
    <x v="0"/>
    <n v="35"/>
    <n v="94.14"/>
    <s v="IT"/>
    <s v="EUR"/>
    <n v="-16832456400"/>
    <n v="1438750800"/>
    <b v="0"/>
    <b v="0"/>
    <s v="film &amp; video/shorts"/>
    <x v="4"/>
    <s v="shorts"/>
    <x v="571"/>
    <x v="532"/>
  </r>
  <r>
    <n v="572"/>
    <s v="Clements Group"/>
    <s v="Assimilated actuating policy"/>
    <n v="9000"/>
    <n v="4896"/>
    <n v="54"/>
    <x v="3"/>
    <n v="94"/>
    <n v="52.09"/>
    <s v="US"/>
    <s v="USD"/>
    <n v="-16864467600"/>
    <n v="1444798800"/>
    <b v="0"/>
    <b v="1"/>
    <s v="music/rock"/>
    <x v="1"/>
    <s v="rock"/>
    <x v="572"/>
    <x v="533"/>
  </r>
  <r>
    <n v="573"/>
    <s v="Valenzuela-Cook"/>
    <s v="Total incremental productivity"/>
    <n v="6700"/>
    <n v="7496"/>
    <n v="112"/>
    <x v="1"/>
    <n v="300"/>
    <n v="24.99"/>
    <s v="US"/>
    <s v="USD"/>
    <n v="-16896478800"/>
    <n v="1399179600"/>
    <b v="0"/>
    <b v="0"/>
    <s v="journalism/audio"/>
    <x v="8"/>
    <s v="audio"/>
    <x v="573"/>
    <x v="534"/>
  </r>
  <r>
    <n v="574"/>
    <s v="Parker, Haley and Foster"/>
    <s v="Adaptive local task-force"/>
    <n v="2700"/>
    <n v="9967"/>
    <n v="369"/>
    <x v="1"/>
    <n v="144"/>
    <n v="69.22"/>
    <s v="US"/>
    <s v="USD"/>
    <n v="-16928490000"/>
    <n v="1576562400"/>
    <b v="0"/>
    <b v="1"/>
    <s v="food/food trucks"/>
    <x v="0"/>
    <s v="food trucks"/>
    <x v="574"/>
    <x v="535"/>
  </r>
  <r>
    <n v="575"/>
    <s v="Fuentes LLC"/>
    <s v="Universal zero-defect concept"/>
    <n v="83300"/>
    <n v="52421"/>
    <n v="63"/>
    <x v="0"/>
    <n v="558"/>
    <n v="93.94"/>
    <s v="US"/>
    <s v="USD"/>
    <n v="-16960501200"/>
    <n v="1400821200"/>
    <b v="0"/>
    <b v="1"/>
    <s v="theater/plays"/>
    <x v="3"/>
    <s v="plays"/>
    <x v="575"/>
    <x v="536"/>
  </r>
  <r>
    <n v="576"/>
    <s v="Moran and Sons"/>
    <s v="Object-based bottom-line superstructure"/>
    <n v="9700"/>
    <n v="6298"/>
    <n v="65"/>
    <x v="0"/>
    <n v="64"/>
    <n v="98.41"/>
    <s v="US"/>
    <s v="USD"/>
    <n v="-16992512400"/>
    <n v="1510984800"/>
    <b v="0"/>
    <b v="0"/>
    <s v="theater/plays"/>
    <x v="3"/>
    <s v="plays"/>
    <x v="576"/>
    <x v="537"/>
  </r>
  <r>
    <n v="577"/>
    <s v="Stevens Inc"/>
    <s v="Adaptive 24hour projection"/>
    <n v="8200"/>
    <n v="1546"/>
    <n v="19"/>
    <x v="3"/>
    <n v="37"/>
    <n v="41.78"/>
    <s v="US"/>
    <s v="USD"/>
    <n v="-17024523600"/>
    <n v="1302066000"/>
    <b v="0"/>
    <b v="0"/>
    <s v="music/jazz"/>
    <x v="1"/>
    <s v="jazz"/>
    <x v="577"/>
    <x v="538"/>
  </r>
  <r>
    <n v="578"/>
    <s v="Martinez-Johnson"/>
    <s v="Sharable radical toolset"/>
    <n v="96500"/>
    <n v="16168"/>
    <n v="17"/>
    <x v="0"/>
    <n v="245"/>
    <n v="65.989999999999995"/>
    <s v="US"/>
    <s v="USD"/>
    <n v="-17056534800"/>
    <n v="1322978400"/>
    <b v="0"/>
    <b v="0"/>
    <s v="film &amp; video/science fiction"/>
    <x v="4"/>
    <s v="science fiction"/>
    <x v="578"/>
    <x v="539"/>
  </r>
  <r>
    <n v="579"/>
    <s v="Franklin Inc"/>
    <s v="Focused multimedia knowledgebase"/>
    <n v="6200"/>
    <n v="6269"/>
    <n v="101"/>
    <x v="1"/>
    <n v="87"/>
    <n v="72.06"/>
    <s v="US"/>
    <s v="USD"/>
    <n v="-17088546000"/>
    <n v="1313730000"/>
    <b v="0"/>
    <b v="0"/>
    <s v="music/jazz"/>
    <x v="1"/>
    <s v="jazz"/>
    <x v="579"/>
    <x v="540"/>
  </r>
  <r>
    <n v="580"/>
    <s v="Perez PLC"/>
    <s v="Seamless 6thgeneration extranet"/>
    <n v="43800"/>
    <n v="149578"/>
    <n v="342"/>
    <x v="1"/>
    <n v="3116"/>
    <n v="48"/>
    <s v="US"/>
    <s v="USD"/>
    <n v="-17120557200"/>
    <n v="1394085600"/>
    <b v="0"/>
    <b v="0"/>
    <s v="theater/plays"/>
    <x v="3"/>
    <s v="plays"/>
    <x v="580"/>
    <x v="541"/>
  </r>
  <r>
    <n v="581"/>
    <s v="Sanchez, Cross and Savage"/>
    <s v="Sharable mobile knowledgebase"/>
    <n v="6000"/>
    <n v="3841"/>
    <n v="64"/>
    <x v="0"/>
    <n v="71"/>
    <n v="54.1"/>
    <s v="US"/>
    <s v="USD"/>
    <n v="-17152568400"/>
    <n v="1305349200"/>
    <b v="0"/>
    <b v="0"/>
    <s v="technology/web"/>
    <x v="2"/>
    <s v="web"/>
    <x v="581"/>
    <x v="542"/>
  </r>
  <r>
    <n v="582"/>
    <s v="Pineda Ltd"/>
    <s v="Cross-group global system engine"/>
    <n v="8700"/>
    <n v="4531"/>
    <n v="52"/>
    <x v="0"/>
    <n v="42"/>
    <n v="107.88"/>
    <s v="US"/>
    <s v="USD"/>
    <n v="-17184579600"/>
    <n v="1434344400"/>
    <b v="0"/>
    <b v="1"/>
    <s v="games/video games"/>
    <x v="6"/>
    <s v="video games"/>
    <x v="582"/>
    <x v="543"/>
  </r>
  <r>
    <n v="583"/>
    <s v="Powell and Sons"/>
    <s v="Centralized clear-thinking conglomeration"/>
    <n v="18900"/>
    <n v="60934"/>
    <n v="322"/>
    <x v="1"/>
    <n v="909"/>
    <n v="67.03"/>
    <s v="US"/>
    <s v="USD"/>
    <n v="-17216590800"/>
    <n v="1331186400"/>
    <b v="0"/>
    <b v="0"/>
    <s v="film &amp; video/documentary"/>
    <x v="4"/>
    <s v="documentary"/>
    <x v="583"/>
    <x v="544"/>
  </r>
  <r>
    <n v="584"/>
    <s v="Nunez-Richards"/>
    <s v="De-engineered cohesive system engine"/>
    <n v="86400"/>
    <n v="103255"/>
    <n v="120"/>
    <x v="1"/>
    <n v="1613"/>
    <n v="64.010000000000005"/>
    <s v="US"/>
    <s v="USD"/>
    <n v="-17248602000"/>
    <n v="1336539600"/>
    <b v="0"/>
    <b v="0"/>
    <s v="technology/web"/>
    <x v="2"/>
    <s v="web"/>
    <x v="584"/>
    <x v="545"/>
  </r>
  <r>
    <n v="585"/>
    <s v="Pugh LLC"/>
    <s v="Reactive analyzing function"/>
    <n v="8900"/>
    <n v="13065"/>
    <n v="147"/>
    <x v="1"/>
    <n v="136"/>
    <n v="96.07"/>
    <s v="US"/>
    <s v="USD"/>
    <n v="-17280613200"/>
    <n v="1269752400"/>
    <b v="0"/>
    <b v="0"/>
    <s v="publishing/translations"/>
    <x v="5"/>
    <s v="translations"/>
    <x v="585"/>
    <x v="546"/>
  </r>
  <r>
    <n v="586"/>
    <s v="Rowe-Wong"/>
    <s v="Robust hybrid budgetary management"/>
    <n v="700"/>
    <n v="6654"/>
    <n v="951"/>
    <x v="1"/>
    <n v="130"/>
    <n v="51.18"/>
    <s v="US"/>
    <s v="USD"/>
    <n v="-17312624400"/>
    <n v="1291615200"/>
    <b v="0"/>
    <b v="0"/>
    <s v="music/rock"/>
    <x v="1"/>
    <s v="rock"/>
    <x v="586"/>
    <x v="547"/>
  </r>
  <r>
    <n v="587"/>
    <s v="Williams-Santos"/>
    <s v="Open-source analyzing monitoring"/>
    <n v="9400"/>
    <n v="6852"/>
    <n v="73"/>
    <x v="0"/>
    <n v="156"/>
    <n v="43.92"/>
    <s v="CA"/>
    <s v="CAD"/>
    <n v="-17344635600"/>
    <n v="1552366800"/>
    <b v="0"/>
    <b v="1"/>
    <s v="food/food trucks"/>
    <x v="0"/>
    <s v="food trucks"/>
    <x v="587"/>
    <x v="548"/>
  </r>
  <r>
    <n v="588"/>
    <s v="Weber Inc"/>
    <s v="Up-sized discrete firmware"/>
    <n v="157600"/>
    <n v="124517"/>
    <n v="79"/>
    <x v="0"/>
    <n v="1368"/>
    <n v="91.02"/>
    <s v="GB"/>
    <s v="GBP"/>
    <n v="-17376646800"/>
    <n v="1272171600"/>
    <b v="0"/>
    <b v="0"/>
    <s v="theater/plays"/>
    <x v="3"/>
    <s v="plays"/>
    <x v="588"/>
    <x v="298"/>
  </r>
  <r>
    <n v="589"/>
    <s v="Avery, Brown and Parker"/>
    <s v="Exclusive intangible extranet"/>
    <n v="7900"/>
    <n v="5113"/>
    <n v="65"/>
    <x v="0"/>
    <n v="102"/>
    <n v="50.13"/>
    <s v="US"/>
    <s v="USD"/>
    <n v="-17408658000"/>
    <n v="1436677200"/>
    <b v="0"/>
    <b v="0"/>
    <s v="film &amp; video/documentary"/>
    <x v="4"/>
    <s v="documentary"/>
    <x v="589"/>
    <x v="549"/>
  </r>
  <r>
    <n v="590"/>
    <s v="Cox Group"/>
    <s v="Synergized analyzing process improvement"/>
    <n v="7100"/>
    <n v="5824"/>
    <n v="82"/>
    <x v="0"/>
    <n v="86"/>
    <n v="67.72"/>
    <s v="AU"/>
    <s v="AUD"/>
    <n v="-17440669200"/>
    <n v="1420092000"/>
    <b v="0"/>
    <b v="0"/>
    <s v="publishing/radio &amp; podcasts"/>
    <x v="5"/>
    <s v="radio &amp; podcasts"/>
    <x v="590"/>
    <x v="550"/>
  </r>
  <r>
    <n v="591"/>
    <s v="Jensen LLC"/>
    <s v="Realigned dedicated system engine"/>
    <n v="600"/>
    <n v="6226"/>
    <n v="1038"/>
    <x v="1"/>
    <n v="102"/>
    <n v="61.04"/>
    <s v="US"/>
    <s v="USD"/>
    <n v="-17472680400"/>
    <n v="1279947600"/>
    <b v="0"/>
    <b v="0"/>
    <s v="games/video games"/>
    <x v="6"/>
    <s v="video games"/>
    <x v="591"/>
    <x v="551"/>
  </r>
  <r>
    <n v="592"/>
    <s v="Brown Inc"/>
    <s v="Object-based bandwidth-monitored concept"/>
    <n v="156800"/>
    <n v="20243"/>
    <n v="13"/>
    <x v="0"/>
    <n v="253"/>
    <n v="80.010000000000005"/>
    <s v="US"/>
    <s v="USD"/>
    <n v="-17504691600"/>
    <n v="1402203600"/>
    <b v="0"/>
    <b v="0"/>
    <s v="theater/plays"/>
    <x v="3"/>
    <s v="plays"/>
    <x v="592"/>
    <x v="552"/>
  </r>
  <r>
    <n v="593"/>
    <s v="Hale-Hayes"/>
    <s v="Ameliorated client-driven open system"/>
    <n v="121600"/>
    <n v="188288"/>
    <n v="155"/>
    <x v="1"/>
    <n v="4006"/>
    <n v="47"/>
    <s v="US"/>
    <s v="USD"/>
    <n v="-17536702800"/>
    <n v="1396933200"/>
    <b v="0"/>
    <b v="0"/>
    <s v="film &amp; video/animation"/>
    <x v="4"/>
    <s v="animation"/>
    <x v="593"/>
    <x v="238"/>
  </r>
  <r>
    <n v="594"/>
    <s v="Mcbride PLC"/>
    <s v="Upgradable leadingedge Local Area Network"/>
    <n v="157300"/>
    <n v="11167"/>
    <n v="7"/>
    <x v="0"/>
    <n v="157"/>
    <n v="71.13"/>
    <s v="US"/>
    <s v="USD"/>
    <n v="-17568714000"/>
    <n v="1467262800"/>
    <b v="0"/>
    <b v="1"/>
    <s v="theater/plays"/>
    <x v="3"/>
    <s v="plays"/>
    <x v="594"/>
    <x v="553"/>
  </r>
  <r>
    <n v="595"/>
    <s v="Harris-Jennings"/>
    <s v="Customizable intermediate data-warehouse"/>
    <n v="70300"/>
    <n v="146595"/>
    <n v="209"/>
    <x v="1"/>
    <n v="1629"/>
    <n v="89.99"/>
    <s v="US"/>
    <s v="USD"/>
    <n v="-17600725200"/>
    <n v="1270530000"/>
    <b v="0"/>
    <b v="1"/>
    <s v="theater/plays"/>
    <x v="3"/>
    <s v="plays"/>
    <x v="595"/>
    <x v="554"/>
  </r>
  <r>
    <n v="596"/>
    <s v="Becker-Scott"/>
    <s v="Managed optimizing archive"/>
    <n v="7900"/>
    <n v="7875"/>
    <n v="100"/>
    <x v="0"/>
    <n v="183"/>
    <n v="43.03"/>
    <s v="US"/>
    <s v="USD"/>
    <n v="-17632736400"/>
    <n v="1457762400"/>
    <b v="0"/>
    <b v="1"/>
    <s v="film &amp; video/drama"/>
    <x v="4"/>
    <s v="drama"/>
    <x v="596"/>
    <x v="496"/>
  </r>
  <r>
    <n v="597"/>
    <s v="Todd, Freeman and Henry"/>
    <s v="Diverse systematic projection"/>
    <n v="73800"/>
    <n v="148779"/>
    <n v="202"/>
    <x v="1"/>
    <n v="2188"/>
    <n v="68"/>
    <s v="US"/>
    <s v="USD"/>
    <n v="-17664747600"/>
    <n v="1575525600"/>
    <b v="0"/>
    <b v="0"/>
    <s v="theater/plays"/>
    <x v="3"/>
    <s v="plays"/>
    <x v="597"/>
    <x v="555"/>
  </r>
  <r>
    <n v="598"/>
    <s v="Martinez, Garza and Young"/>
    <s v="Up-sized web-enabled info-mediaries"/>
    <n v="108500"/>
    <n v="175868"/>
    <n v="162"/>
    <x v="1"/>
    <n v="2409"/>
    <n v="73"/>
    <s v="IT"/>
    <s v="EUR"/>
    <n v="-17696758800"/>
    <n v="1279083600"/>
    <b v="0"/>
    <b v="0"/>
    <s v="music/rock"/>
    <x v="1"/>
    <s v="rock"/>
    <x v="598"/>
    <x v="556"/>
  </r>
  <r>
    <n v="599"/>
    <s v="Smith-Ramos"/>
    <s v="Persevering optimizing Graphical User Interface"/>
    <n v="140300"/>
    <n v="5112"/>
    <n v="4"/>
    <x v="0"/>
    <n v="82"/>
    <n v="62.34"/>
    <s v="DK"/>
    <s v="DKK"/>
    <n v="-17728770000"/>
    <n v="1424412000"/>
    <b v="0"/>
    <b v="0"/>
    <s v="film &amp; video/documentary"/>
    <x v="4"/>
    <s v="documentary"/>
    <x v="599"/>
    <x v="557"/>
  </r>
  <r>
    <n v="600"/>
    <s v="Brown-George"/>
    <s v="Cross-platform tertiary array"/>
    <n v="100"/>
    <n v="5"/>
    <n v="5"/>
    <x v="0"/>
    <n v="1"/>
    <n v="5"/>
    <s v="GB"/>
    <s v="GBP"/>
    <n v="-17760781200"/>
    <n v="1376197200"/>
    <b v="0"/>
    <b v="0"/>
    <s v="food/food trucks"/>
    <x v="0"/>
    <s v="food trucks"/>
    <x v="600"/>
    <x v="558"/>
  </r>
  <r>
    <n v="601"/>
    <s v="Waters and Sons"/>
    <s v="Inverse neutral structure"/>
    <n v="6300"/>
    <n v="13018"/>
    <n v="207"/>
    <x v="1"/>
    <n v="194"/>
    <n v="67.099999999999994"/>
    <s v="US"/>
    <s v="USD"/>
    <n v="-17792792400"/>
    <n v="1402894800"/>
    <b v="1"/>
    <b v="0"/>
    <s v="technology/wearables"/>
    <x v="2"/>
    <s v="wearables"/>
    <x v="601"/>
    <x v="559"/>
  </r>
  <r>
    <n v="602"/>
    <s v="Brown Ltd"/>
    <s v="Quality-focused system-worthy support"/>
    <n v="71100"/>
    <n v="91176"/>
    <n v="128"/>
    <x v="1"/>
    <n v="1140"/>
    <n v="79.98"/>
    <s v="US"/>
    <s v="USD"/>
    <n v="-17824803600"/>
    <n v="1434430800"/>
    <b v="0"/>
    <b v="0"/>
    <s v="theater/plays"/>
    <x v="3"/>
    <s v="plays"/>
    <x v="602"/>
    <x v="560"/>
  </r>
  <r>
    <n v="603"/>
    <s v="Christian, Yates and Greer"/>
    <s v="Vision-oriented 5thgeneration array"/>
    <n v="5300"/>
    <n v="6342"/>
    <n v="120"/>
    <x v="1"/>
    <n v="102"/>
    <n v="62.18"/>
    <s v="US"/>
    <s v="USD"/>
    <n v="-17856814800"/>
    <n v="1557896400"/>
    <b v="0"/>
    <b v="0"/>
    <s v="theater/plays"/>
    <x v="3"/>
    <s v="plays"/>
    <x v="603"/>
    <x v="561"/>
  </r>
  <r>
    <n v="604"/>
    <s v="Cole, Hernandez and Rodriguez"/>
    <s v="Cross-platform logistical circuit"/>
    <n v="88700"/>
    <n v="151438"/>
    <n v="171"/>
    <x v="1"/>
    <n v="2857"/>
    <n v="53.01"/>
    <s v="US"/>
    <s v="USD"/>
    <n v="-17888826000"/>
    <n v="1297490400"/>
    <b v="0"/>
    <b v="0"/>
    <s v="theater/plays"/>
    <x v="3"/>
    <s v="plays"/>
    <x v="604"/>
    <x v="562"/>
  </r>
  <r>
    <n v="605"/>
    <s v="Ortiz, Valenzuela and Collins"/>
    <s v="Profound solution-oriented matrix"/>
    <n v="3300"/>
    <n v="6178"/>
    <n v="187"/>
    <x v="1"/>
    <n v="107"/>
    <n v="57.74"/>
    <s v="US"/>
    <s v="USD"/>
    <n v="-17920837200"/>
    <n v="1447394400"/>
    <b v="0"/>
    <b v="0"/>
    <s v="publishing/nonfiction"/>
    <x v="5"/>
    <s v="nonfiction"/>
    <x v="605"/>
    <x v="563"/>
  </r>
  <r>
    <n v="606"/>
    <s v="Valencia PLC"/>
    <s v="Extended asynchronous initiative"/>
    <n v="3400"/>
    <n v="6405"/>
    <n v="188"/>
    <x v="1"/>
    <n v="160"/>
    <n v="40.03"/>
    <s v="GB"/>
    <s v="GBP"/>
    <n v="-17952848400"/>
    <n v="1458277200"/>
    <b v="0"/>
    <b v="0"/>
    <s v="music/rock"/>
    <x v="1"/>
    <s v="rock"/>
    <x v="606"/>
    <x v="529"/>
  </r>
  <r>
    <n v="607"/>
    <s v="Gordon, Mendez and Johnson"/>
    <s v="Fundamental needs-based frame"/>
    <n v="137600"/>
    <n v="180667"/>
    <n v="131"/>
    <x v="1"/>
    <n v="2230"/>
    <n v="81.02"/>
    <s v="US"/>
    <s v="USD"/>
    <n v="-17984859600"/>
    <n v="1395723600"/>
    <b v="0"/>
    <b v="0"/>
    <s v="food/food trucks"/>
    <x v="0"/>
    <s v="food trucks"/>
    <x v="607"/>
    <x v="564"/>
  </r>
  <r>
    <n v="608"/>
    <s v="Johnson Group"/>
    <s v="Compatible full-range leverage"/>
    <n v="3900"/>
    <n v="11075"/>
    <n v="284"/>
    <x v="1"/>
    <n v="316"/>
    <n v="35.049999999999997"/>
    <s v="US"/>
    <s v="USD"/>
    <n v="-18016870800"/>
    <n v="1552197600"/>
    <b v="0"/>
    <b v="1"/>
    <s v="music/jazz"/>
    <x v="1"/>
    <s v="jazz"/>
    <x v="608"/>
    <x v="565"/>
  </r>
  <r>
    <n v="609"/>
    <s v="Rose-Fuller"/>
    <s v="Upgradable holistic system engine"/>
    <n v="10000"/>
    <n v="12042"/>
    <n v="120"/>
    <x v="1"/>
    <n v="117"/>
    <n v="102.92"/>
    <s v="US"/>
    <s v="USD"/>
    <n v="-18048882000"/>
    <n v="1549087200"/>
    <b v="0"/>
    <b v="0"/>
    <s v="film &amp; video/science fiction"/>
    <x v="4"/>
    <s v="science fiction"/>
    <x v="609"/>
    <x v="566"/>
  </r>
  <r>
    <n v="610"/>
    <s v="Hughes, Mendez and Patterson"/>
    <s v="Stand-alone multi-state data-warehouse"/>
    <n v="42800"/>
    <n v="179356"/>
    <n v="419"/>
    <x v="1"/>
    <n v="6406"/>
    <n v="28"/>
    <s v="US"/>
    <s v="USD"/>
    <n v="-18080893200"/>
    <n v="1356847200"/>
    <b v="0"/>
    <b v="0"/>
    <s v="theater/plays"/>
    <x v="3"/>
    <s v="plays"/>
    <x v="610"/>
    <x v="567"/>
  </r>
  <r>
    <n v="611"/>
    <s v="Brady, Cortez and Rodriguez"/>
    <s v="Multi-lateral maximized core"/>
    <n v="8200"/>
    <n v="1136"/>
    <n v="14"/>
    <x v="3"/>
    <n v="15"/>
    <n v="75.73"/>
    <s v="US"/>
    <s v="USD"/>
    <n v="-18112904400"/>
    <n v="1375765200"/>
    <b v="0"/>
    <b v="0"/>
    <s v="theater/plays"/>
    <x v="3"/>
    <s v="plays"/>
    <x v="611"/>
    <x v="568"/>
  </r>
  <r>
    <n v="612"/>
    <s v="Wang, Nguyen and Horton"/>
    <s v="Innovative holistic hub"/>
    <n v="6200"/>
    <n v="8645"/>
    <n v="139"/>
    <x v="1"/>
    <n v="192"/>
    <n v="45.03"/>
    <s v="US"/>
    <s v="USD"/>
    <n v="-18144915600"/>
    <n v="1289800800"/>
    <b v="0"/>
    <b v="0"/>
    <s v="music/electric music"/>
    <x v="1"/>
    <s v="electric music"/>
    <x v="612"/>
    <x v="569"/>
  </r>
  <r>
    <n v="613"/>
    <s v="Santos, Williams and Brown"/>
    <s v="Reverse-engineered 24/7 methodology"/>
    <n v="1100"/>
    <n v="1914"/>
    <n v="174"/>
    <x v="1"/>
    <n v="26"/>
    <n v="73.62"/>
    <s v="CA"/>
    <s v="CAD"/>
    <n v="-18176926800"/>
    <n v="1504501200"/>
    <b v="0"/>
    <b v="0"/>
    <s v="theater/plays"/>
    <x v="3"/>
    <s v="plays"/>
    <x v="613"/>
    <x v="570"/>
  </r>
  <r>
    <n v="614"/>
    <s v="Barnett and Sons"/>
    <s v="Business-focused dynamic info-mediaries"/>
    <n v="26500"/>
    <n v="41205"/>
    <n v="155"/>
    <x v="1"/>
    <n v="723"/>
    <n v="56.99"/>
    <s v="US"/>
    <s v="USD"/>
    <n v="-18208938000"/>
    <n v="1485669600"/>
    <b v="0"/>
    <b v="0"/>
    <s v="theater/plays"/>
    <x v="3"/>
    <s v="plays"/>
    <x v="614"/>
    <x v="571"/>
  </r>
  <r>
    <n v="615"/>
    <s v="Petersen-Rodriguez"/>
    <s v="Digitized clear-thinking installation"/>
    <n v="8500"/>
    <n v="14488"/>
    <n v="170"/>
    <x v="1"/>
    <n v="170"/>
    <n v="85.22"/>
    <s v="IT"/>
    <s v="EUR"/>
    <n v="-18240949200"/>
    <n v="1462770000"/>
    <b v="0"/>
    <b v="0"/>
    <s v="theater/plays"/>
    <x v="3"/>
    <s v="plays"/>
    <x v="615"/>
    <x v="572"/>
  </r>
  <r>
    <n v="616"/>
    <s v="Burnett-Mora"/>
    <s v="Quality-focused 24/7 superstructure"/>
    <n v="6400"/>
    <n v="12129"/>
    <n v="190"/>
    <x v="1"/>
    <n v="238"/>
    <n v="50.96"/>
    <s v="GB"/>
    <s v="GBP"/>
    <n v="-18272960400"/>
    <n v="1379739600"/>
    <b v="0"/>
    <b v="1"/>
    <s v="music/indie rock"/>
    <x v="1"/>
    <s v="indie rock"/>
    <x v="616"/>
    <x v="573"/>
  </r>
  <r>
    <n v="617"/>
    <s v="King LLC"/>
    <s v="Multi-channeled local intranet"/>
    <n v="1400"/>
    <n v="3496"/>
    <n v="250"/>
    <x v="1"/>
    <n v="55"/>
    <n v="63.56"/>
    <s v="US"/>
    <s v="USD"/>
    <n v="-18304971600"/>
    <n v="1402722000"/>
    <b v="0"/>
    <b v="0"/>
    <s v="theater/plays"/>
    <x v="3"/>
    <s v="plays"/>
    <x v="617"/>
    <x v="471"/>
  </r>
  <r>
    <n v="618"/>
    <s v="Miller Ltd"/>
    <s v="Open-architected mobile emulation"/>
    <n v="198600"/>
    <n v="97037"/>
    <n v="49"/>
    <x v="0"/>
    <n v="1198"/>
    <n v="81"/>
    <s v="US"/>
    <s v="USD"/>
    <n v="-18336982800"/>
    <n v="1369285200"/>
    <b v="0"/>
    <b v="0"/>
    <s v="publishing/nonfiction"/>
    <x v="5"/>
    <s v="nonfiction"/>
    <x v="618"/>
    <x v="574"/>
  </r>
  <r>
    <n v="619"/>
    <s v="Case LLC"/>
    <s v="Ameliorated foreground methodology"/>
    <n v="195900"/>
    <n v="55757"/>
    <n v="28"/>
    <x v="0"/>
    <n v="648"/>
    <n v="86.04"/>
    <s v="US"/>
    <s v="USD"/>
    <n v="-18368994000"/>
    <n v="1304744400"/>
    <b v="1"/>
    <b v="1"/>
    <s v="theater/plays"/>
    <x v="3"/>
    <s v="plays"/>
    <x v="619"/>
    <x v="575"/>
  </r>
  <r>
    <n v="620"/>
    <s v="Swanson, Wilson and Baker"/>
    <s v="Synergized well-modulated project"/>
    <n v="4300"/>
    <n v="11525"/>
    <n v="268"/>
    <x v="1"/>
    <n v="128"/>
    <n v="90.04"/>
    <s v="AU"/>
    <s v="AUD"/>
    <n v="-18401005200"/>
    <n v="1468299600"/>
    <b v="0"/>
    <b v="0"/>
    <s v="photography/photography books"/>
    <x v="7"/>
    <s v="photography books"/>
    <x v="620"/>
    <x v="576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-18433016400"/>
    <n v="1474174800"/>
    <b v="0"/>
    <b v="0"/>
    <s v="theater/plays"/>
    <x v="3"/>
    <s v="plays"/>
    <x v="621"/>
    <x v="577"/>
  </r>
  <r>
    <n v="622"/>
    <s v="Smith-Smith"/>
    <s v="Total leadingedge neural-net"/>
    <n v="189000"/>
    <n v="5916"/>
    <n v="3"/>
    <x v="0"/>
    <n v="64"/>
    <n v="92.44"/>
    <s v="US"/>
    <s v="USD"/>
    <n v="-18465027600"/>
    <n v="1526014800"/>
    <b v="0"/>
    <b v="0"/>
    <s v="music/indie rock"/>
    <x v="1"/>
    <s v="indie rock"/>
    <x v="622"/>
    <x v="578"/>
  </r>
  <r>
    <n v="623"/>
    <s v="Smith, Scott and Rodriguez"/>
    <s v="Organic actuating protocol"/>
    <n v="94300"/>
    <n v="150806"/>
    <n v="160"/>
    <x v="1"/>
    <n v="2693"/>
    <n v="56"/>
    <s v="GB"/>
    <s v="GBP"/>
    <n v="-18497038800"/>
    <n v="1437454800"/>
    <b v="0"/>
    <b v="0"/>
    <s v="theater/plays"/>
    <x v="3"/>
    <s v="plays"/>
    <x v="623"/>
    <x v="477"/>
  </r>
  <r>
    <n v="624"/>
    <s v="White, Robertson and Roberts"/>
    <s v="Down-sized national software"/>
    <n v="5100"/>
    <n v="14249"/>
    <n v="279"/>
    <x v="1"/>
    <n v="432"/>
    <n v="32.979999999999997"/>
    <s v="US"/>
    <s v="USD"/>
    <n v="-18529050000"/>
    <n v="1422684000"/>
    <b v="0"/>
    <b v="0"/>
    <s v="photography/photography books"/>
    <x v="7"/>
    <s v="photography books"/>
    <x v="624"/>
    <x v="579"/>
  </r>
  <r>
    <n v="625"/>
    <s v="Martinez Inc"/>
    <s v="Organic upward-trending Graphical User Interface"/>
    <n v="7500"/>
    <n v="5803"/>
    <n v="77"/>
    <x v="0"/>
    <n v="62"/>
    <n v="93.6"/>
    <s v="US"/>
    <s v="USD"/>
    <n v="-18561061200"/>
    <n v="1581314400"/>
    <b v="0"/>
    <b v="0"/>
    <s v="theater/plays"/>
    <x v="3"/>
    <s v="plays"/>
    <x v="625"/>
    <x v="580"/>
  </r>
  <r>
    <n v="626"/>
    <s v="Tucker, Mccoy and Marquez"/>
    <s v="Synergistic tertiary budgetary management"/>
    <n v="6400"/>
    <n v="13205"/>
    <n v="206"/>
    <x v="1"/>
    <n v="189"/>
    <n v="69.87"/>
    <s v="US"/>
    <s v="USD"/>
    <n v="-18593072400"/>
    <n v="1286427600"/>
    <b v="0"/>
    <b v="1"/>
    <s v="theater/plays"/>
    <x v="3"/>
    <s v="plays"/>
    <x v="626"/>
    <x v="581"/>
  </r>
  <r>
    <n v="627"/>
    <s v="Martin, Lee and Armstrong"/>
    <s v="Open-architected incremental ability"/>
    <n v="1600"/>
    <n v="11108"/>
    <n v="694"/>
    <x v="1"/>
    <n v="154"/>
    <n v="72.13"/>
    <s v="GB"/>
    <s v="GBP"/>
    <n v="-18625083600"/>
    <n v="1278738000"/>
    <b v="1"/>
    <b v="0"/>
    <s v="food/food trucks"/>
    <x v="0"/>
    <s v="food trucks"/>
    <x v="627"/>
    <x v="582"/>
  </r>
  <r>
    <n v="628"/>
    <s v="Dunn, Moreno and Green"/>
    <s v="Intuitive object-oriented task-force"/>
    <n v="1900"/>
    <n v="2884"/>
    <n v="152"/>
    <x v="1"/>
    <n v="96"/>
    <n v="30.04"/>
    <s v="US"/>
    <s v="USD"/>
    <n v="-18657094800"/>
    <n v="1286427600"/>
    <b v="0"/>
    <b v="0"/>
    <s v="music/indie rock"/>
    <x v="1"/>
    <s v="indie rock"/>
    <x v="628"/>
    <x v="581"/>
  </r>
  <r>
    <n v="629"/>
    <s v="Jackson, Martinez and Ray"/>
    <s v="Multi-tiered executive toolset"/>
    <n v="85900"/>
    <n v="55476"/>
    <n v="65"/>
    <x v="0"/>
    <n v="750"/>
    <n v="73.97"/>
    <s v="US"/>
    <s v="USD"/>
    <n v="-18689106000"/>
    <n v="1467954000"/>
    <b v="0"/>
    <b v="1"/>
    <s v="theater/plays"/>
    <x v="3"/>
    <s v="plays"/>
    <x v="629"/>
    <x v="583"/>
  </r>
  <r>
    <n v="630"/>
    <s v="Patterson-Johnson"/>
    <s v="Grass-roots directional workforce"/>
    <n v="9500"/>
    <n v="5973"/>
    <n v="63"/>
    <x v="3"/>
    <n v="87"/>
    <n v="68.66"/>
    <s v="US"/>
    <s v="USD"/>
    <n v="-18721117200"/>
    <n v="1557637200"/>
    <b v="0"/>
    <b v="1"/>
    <s v="theater/plays"/>
    <x v="3"/>
    <s v="plays"/>
    <x v="630"/>
    <x v="584"/>
  </r>
  <r>
    <n v="631"/>
    <s v="Carlson-Hernandez"/>
    <s v="Quality-focused real-time solution"/>
    <n v="59200"/>
    <n v="183756"/>
    <n v="310"/>
    <x v="1"/>
    <n v="3063"/>
    <n v="59.99"/>
    <s v="US"/>
    <s v="USD"/>
    <n v="-18753128400"/>
    <n v="1553922000"/>
    <b v="0"/>
    <b v="0"/>
    <s v="theater/plays"/>
    <x v="3"/>
    <s v="plays"/>
    <x v="631"/>
    <x v="585"/>
  </r>
  <r>
    <n v="632"/>
    <s v="Parker PLC"/>
    <s v="Reduced interactive matrix"/>
    <n v="72100"/>
    <n v="30902"/>
    <n v="43"/>
    <x v="2"/>
    <n v="278"/>
    <n v="111.16"/>
    <s v="US"/>
    <s v="USD"/>
    <n v="-18785139600"/>
    <n v="1416463200"/>
    <b v="0"/>
    <b v="0"/>
    <s v="theater/plays"/>
    <x v="3"/>
    <s v="plays"/>
    <x v="632"/>
    <x v="586"/>
  </r>
  <r>
    <n v="633"/>
    <s v="Yu and Sons"/>
    <s v="Adaptive context-sensitive architecture"/>
    <n v="6700"/>
    <n v="5569"/>
    <n v="83"/>
    <x v="0"/>
    <n v="105"/>
    <n v="53.04"/>
    <s v="US"/>
    <s v="USD"/>
    <n v="-18817150800"/>
    <n v="1447221600"/>
    <b v="0"/>
    <b v="0"/>
    <s v="film &amp; video/animation"/>
    <x v="4"/>
    <s v="animation"/>
    <x v="633"/>
    <x v="587"/>
  </r>
  <r>
    <n v="634"/>
    <s v="Taylor, Johnson and Hernandez"/>
    <s v="Polarized incremental portal"/>
    <n v="118200"/>
    <n v="92824"/>
    <n v="79"/>
    <x v="3"/>
    <n v="1658"/>
    <n v="55.99"/>
    <s v="US"/>
    <s v="USD"/>
    <n v="-18849162000"/>
    <n v="1491627600"/>
    <b v="0"/>
    <b v="0"/>
    <s v="film &amp; video/television"/>
    <x v="4"/>
    <s v="television"/>
    <x v="634"/>
    <x v="588"/>
  </r>
  <r>
    <n v="635"/>
    <s v="Mack Ltd"/>
    <s v="Reactive regional access"/>
    <n v="139000"/>
    <n v="158590"/>
    <n v="114"/>
    <x v="1"/>
    <n v="2266"/>
    <n v="69.989999999999995"/>
    <s v="US"/>
    <s v="USD"/>
    <n v="-18881173200"/>
    <n v="1363150800"/>
    <b v="0"/>
    <b v="0"/>
    <s v="film &amp; video/television"/>
    <x v="4"/>
    <s v="television"/>
    <x v="635"/>
    <x v="589"/>
  </r>
  <r>
    <n v="636"/>
    <s v="Lamb-Sanders"/>
    <s v="Stand-alone reciprocal frame"/>
    <n v="197700"/>
    <n v="127591"/>
    <n v="65"/>
    <x v="0"/>
    <n v="2604"/>
    <n v="49"/>
    <s v="DK"/>
    <s v="DKK"/>
    <n v="-18913184400"/>
    <n v="1330754400"/>
    <b v="0"/>
    <b v="1"/>
    <s v="film &amp; video/animation"/>
    <x v="4"/>
    <s v="animation"/>
    <x v="636"/>
    <x v="590"/>
  </r>
  <r>
    <n v="637"/>
    <s v="Williams-Ramirez"/>
    <s v="Open-architected 24/7 throughput"/>
    <n v="8500"/>
    <n v="6750"/>
    <n v="79"/>
    <x v="0"/>
    <n v="65"/>
    <n v="103.85"/>
    <s v="US"/>
    <s v="USD"/>
    <n v="-18945195600"/>
    <n v="1479794400"/>
    <b v="0"/>
    <b v="0"/>
    <s v="theater/plays"/>
    <x v="3"/>
    <s v="plays"/>
    <x v="637"/>
    <x v="591"/>
  </r>
  <r>
    <n v="638"/>
    <s v="Weaver Ltd"/>
    <s v="Monitored 24/7 approach"/>
    <n v="81600"/>
    <n v="9318"/>
    <n v="11"/>
    <x v="0"/>
    <n v="94"/>
    <n v="99.13"/>
    <s v="US"/>
    <s v="USD"/>
    <n v="-18977206800"/>
    <n v="1281243600"/>
    <b v="0"/>
    <b v="1"/>
    <s v="theater/plays"/>
    <x v="3"/>
    <s v="plays"/>
    <x v="638"/>
    <x v="592"/>
  </r>
  <r>
    <n v="639"/>
    <s v="Barnes-Williams"/>
    <s v="Upgradable explicit forecast"/>
    <n v="8600"/>
    <n v="4832"/>
    <n v="56"/>
    <x v="2"/>
    <n v="45"/>
    <n v="107.38"/>
    <s v="US"/>
    <s v="USD"/>
    <n v="-19009218000"/>
    <n v="1532754000"/>
    <b v="0"/>
    <b v="1"/>
    <s v="film &amp; video/drama"/>
    <x v="4"/>
    <s v="drama"/>
    <x v="639"/>
    <x v="593"/>
  </r>
  <r>
    <n v="640"/>
    <s v="Richardson, Woodward and Hansen"/>
    <s v="Pre-emptive context-sensitive support"/>
    <n v="119800"/>
    <n v="19769"/>
    <n v="17"/>
    <x v="0"/>
    <n v="257"/>
    <n v="76.92"/>
    <s v="US"/>
    <s v="USD"/>
    <n v="-19041229200"/>
    <n v="1453356000"/>
    <b v="0"/>
    <b v="0"/>
    <s v="theater/plays"/>
    <x v="3"/>
    <s v="plays"/>
    <x v="640"/>
    <x v="510"/>
  </r>
  <r>
    <n v="641"/>
    <s v="Hunt, Barker and Baker"/>
    <s v="Business-focused leadingedge instruction set"/>
    <n v="9400"/>
    <n v="11277"/>
    <n v="120"/>
    <x v="1"/>
    <n v="194"/>
    <n v="58.13"/>
    <s v="CH"/>
    <s v="CHF"/>
    <n v="-19073240400"/>
    <n v="1489986000"/>
    <b v="0"/>
    <b v="0"/>
    <s v="theater/plays"/>
    <x v="3"/>
    <s v="plays"/>
    <x v="641"/>
    <x v="594"/>
  </r>
  <r>
    <n v="642"/>
    <s v="Ramos, Moreno and Lewis"/>
    <s v="Extended multi-state knowledge user"/>
    <n v="9200"/>
    <n v="13382"/>
    <n v="145"/>
    <x v="1"/>
    <n v="129"/>
    <n v="103.74"/>
    <s v="CA"/>
    <s v="CAD"/>
    <n v="-19105251600"/>
    <n v="1545804000"/>
    <b v="0"/>
    <b v="0"/>
    <s v="technology/wearables"/>
    <x v="2"/>
    <s v="wearables"/>
    <x v="642"/>
    <x v="595"/>
  </r>
  <r>
    <n v="643"/>
    <s v="Harris Inc"/>
    <s v="Future-proofed modular groupware"/>
    <n v="14900"/>
    <n v="32986"/>
    <n v="221"/>
    <x v="1"/>
    <n v="375"/>
    <n v="87.96"/>
    <s v="US"/>
    <s v="USD"/>
    <n v="-19137262800"/>
    <n v="1489899600"/>
    <b v="0"/>
    <b v="0"/>
    <s v="theater/plays"/>
    <x v="3"/>
    <s v="plays"/>
    <x v="643"/>
    <x v="596"/>
  </r>
  <r>
    <n v="644"/>
    <s v="Peters-Nelson"/>
    <s v="Distributed real-time algorithm"/>
    <n v="169400"/>
    <n v="81984"/>
    <n v="48"/>
    <x v="0"/>
    <n v="2928"/>
    <n v="28"/>
    <s v="CA"/>
    <s v="CAD"/>
    <n v="-19169274000"/>
    <n v="1546495200"/>
    <b v="0"/>
    <b v="0"/>
    <s v="theater/plays"/>
    <x v="3"/>
    <s v="plays"/>
    <x v="644"/>
    <x v="597"/>
  </r>
  <r>
    <n v="645"/>
    <s v="Ferguson, Murphy and Bright"/>
    <s v="Multi-lateral heuristic throughput"/>
    <n v="192100"/>
    <n v="178483"/>
    <n v="93"/>
    <x v="0"/>
    <n v="4697"/>
    <n v="38"/>
    <s v="US"/>
    <s v="USD"/>
    <n v="-19201285200"/>
    <n v="1539752400"/>
    <b v="0"/>
    <b v="1"/>
    <s v="music/rock"/>
    <x v="1"/>
    <s v="rock"/>
    <x v="645"/>
    <x v="598"/>
  </r>
  <r>
    <n v="646"/>
    <s v="Robinson Group"/>
    <s v="Switchable reciprocal middleware"/>
    <n v="98700"/>
    <n v="87448"/>
    <n v="89"/>
    <x v="0"/>
    <n v="2915"/>
    <n v="30"/>
    <s v="US"/>
    <s v="USD"/>
    <n v="-19233296400"/>
    <n v="1364101200"/>
    <b v="0"/>
    <b v="0"/>
    <s v="games/video games"/>
    <x v="6"/>
    <s v="video games"/>
    <x v="646"/>
    <x v="599"/>
  </r>
  <r>
    <n v="647"/>
    <s v="Jordan-Wolfe"/>
    <s v="Inverse multimedia Graphic Interface"/>
    <n v="4500"/>
    <n v="1863"/>
    <n v="41"/>
    <x v="0"/>
    <n v="18"/>
    <n v="103.5"/>
    <s v="US"/>
    <s v="USD"/>
    <n v="-19265307600"/>
    <n v="1525323600"/>
    <b v="0"/>
    <b v="0"/>
    <s v="publishing/translations"/>
    <x v="5"/>
    <s v="translations"/>
    <x v="647"/>
    <x v="600"/>
  </r>
  <r>
    <n v="648"/>
    <s v="Vargas-Cox"/>
    <s v="Vision-oriented local contingency"/>
    <n v="98600"/>
    <n v="62174"/>
    <n v="63"/>
    <x v="3"/>
    <n v="723"/>
    <n v="85.99"/>
    <s v="US"/>
    <s v="USD"/>
    <n v="-19297318800"/>
    <n v="1500872400"/>
    <b v="1"/>
    <b v="0"/>
    <s v="food/food trucks"/>
    <x v="0"/>
    <s v="food trucks"/>
    <x v="648"/>
    <x v="601"/>
  </r>
  <r>
    <n v="649"/>
    <s v="Yang and Sons"/>
    <s v="Reactive 6thgeneration hub"/>
    <n v="121700"/>
    <n v="59003"/>
    <n v="48"/>
    <x v="0"/>
    <n v="602"/>
    <n v="98.01"/>
    <s v="CH"/>
    <s v="CHF"/>
    <n v="-19329330000"/>
    <n v="1288501200"/>
    <b v="1"/>
    <b v="1"/>
    <s v="theater/plays"/>
    <x v="3"/>
    <s v="plays"/>
    <x v="649"/>
    <x v="602"/>
  </r>
  <r>
    <n v="650"/>
    <s v="Wilson, Wilson and Mathis"/>
    <s v="Optional asymmetric success"/>
    <n v="100"/>
    <n v="2"/>
    <n v="2"/>
    <x v="0"/>
    <n v="1"/>
    <n v="2"/>
    <s v="US"/>
    <s v="USD"/>
    <n v="-19361341200"/>
    <n v="1407128400"/>
    <b v="0"/>
    <b v="0"/>
    <s v="music/jazz"/>
    <x v="1"/>
    <s v="jazz"/>
    <x v="650"/>
    <x v="603"/>
  </r>
  <r>
    <n v="651"/>
    <s v="Wang, Koch and Weaver"/>
    <s v="Digitized analyzing capacity"/>
    <n v="196700"/>
    <n v="174039"/>
    <n v="88"/>
    <x v="0"/>
    <n v="3868"/>
    <n v="44.99"/>
    <s v="IT"/>
    <s v="EUR"/>
    <n v="-19393352400"/>
    <n v="1394344800"/>
    <b v="0"/>
    <b v="0"/>
    <s v="film &amp; video/shorts"/>
    <x v="4"/>
    <s v="shorts"/>
    <x v="651"/>
    <x v="604"/>
  </r>
  <r>
    <n v="652"/>
    <s v="Cisneros Ltd"/>
    <s v="Vision-oriented regional hub"/>
    <n v="10000"/>
    <n v="12684"/>
    <n v="127"/>
    <x v="1"/>
    <n v="409"/>
    <n v="31.01"/>
    <s v="US"/>
    <s v="USD"/>
    <n v="-19425363600"/>
    <n v="1474088400"/>
    <b v="0"/>
    <b v="0"/>
    <s v="technology/web"/>
    <x v="2"/>
    <s v="web"/>
    <x v="652"/>
    <x v="292"/>
  </r>
  <r>
    <n v="653"/>
    <s v="Williams-Jones"/>
    <s v="Monitored incremental info-mediaries"/>
    <n v="600"/>
    <n v="14033"/>
    <n v="2339"/>
    <x v="1"/>
    <n v="234"/>
    <n v="59.97"/>
    <s v="US"/>
    <s v="USD"/>
    <n v="-19457374800"/>
    <n v="1460264400"/>
    <b v="0"/>
    <b v="0"/>
    <s v="technology/web"/>
    <x v="2"/>
    <s v="web"/>
    <x v="653"/>
    <x v="605"/>
  </r>
  <r>
    <n v="654"/>
    <s v="Roberts, Hinton and Williams"/>
    <s v="Programmable static middleware"/>
    <n v="35000"/>
    <n v="177936"/>
    <n v="508"/>
    <x v="1"/>
    <n v="3016"/>
    <n v="59"/>
    <s v="US"/>
    <s v="USD"/>
    <n v="-19489386000"/>
    <n v="1440824400"/>
    <b v="0"/>
    <b v="0"/>
    <s v="music/metal"/>
    <x v="1"/>
    <s v="metal"/>
    <x v="654"/>
    <x v="606"/>
  </r>
  <r>
    <n v="655"/>
    <s v="Gonzalez, Williams and Benson"/>
    <s v="Multi-layered bottom-line encryption"/>
    <n v="6900"/>
    <n v="13212"/>
    <n v="191"/>
    <x v="1"/>
    <n v="264"/>
    <n v="50.05"/>
    <s v="US"/>
    <s v="USD"/>
    <n v="-19521397200"/>
    <n v="1489554000"/>
    <b v="1"/>
    <b v="0"/>
    <s v="photography/photography books"/>
    <x v="7"/>
    <s v="photography books"/>
    <x v="655"/>
    <x v="607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-19553408400"/>
    <n v="1514872800"/>
    <b v="0"/>
    <b v="0"/>
    <s v="food/food trucks"/>
    <x v="0"/>
    <s v="food trucks"/>
    <x v="656"/>
    <x v="608"/>
  </r>
  <r>
    <n v="657"/>
    <s v="Russo, Kim and Mccoy"/>
    <s v="Balanced optimal hardware"/>
    <n v="10000"/>
    <n v="824"/>
    <n v="8"/>
    <x v="0"/>
    <n v="14"/>
    <n v="58.86"/>
    <s v="US"/>
    <s v="USD"/>
    <n v="-19585419600"/>
    <n v="1515736800"/>
    <b v="0"/>
    <b v="0"/>
    <s v="film &amp; video/science fiction"/>
    <x v="4"/>
    <s v="science fiction"/>
    <x v="657"/>
    <x v="609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-19617430800"/>
    <n v="1442898000"/>
    <b v="0"/>
    <b v="0"/>
    <s v="music/rock"/>
    <x v="1"/>
    <s v="rock"/>
    <x v="658"/>
    <x v="610"/>
  </r>
  <r>
    <n v="659"/>
    <s v="Bailey and Sons"/>
    <s v="Grass-roots dynamic emulation"/>
    <n v="120700"/>
    <n v="57010"/>
    <n v="47"/>
    <x v="0"/>
    <n v="750"/>
    <n v="76.010000000000005"/>
    <s v="GB"/>
    <s v="GBP"/>
    <n v="-19649442000"/>
    <n v="1296194400"/>
    <b v="0"/>
    <b v="0"/>
    <s v="film &amp; video/documentary"/>
    <x v="4"/>
    <s v="documentary"/>
    <x v="659"/>
    <x v="611"/>
  </r>
  <r>
    <n v="660"/>
    <s v="Jensen-Brown"/>
    <s v="Fundamental disintermediate matrix"/>
    <n v="9100"/>
    <n v="7438"/>
    <n v="82"/>
    <x v="0"/>
    <n v="77"/>
    <n v="96.6"/>
    <s v="US"/>
    <s v="USD"/>
    <n v="-19681453200"/>
    <n v="1440910800"/>
    <b v="1"/>
    <b v="0"/>
    <s v="theater/plays"/>
    <x v="3"/>
    <s v="plays"/>
    <x v="660"/>
    <x v="612"/>
  </r>
  <r>
    <n v="661"/>
    <s v="Smith Group"/>
    <s v="Right-sized secondary challenge"/>
    <n v="106800"/>
    <n v="57872"/>
    <n v="54"/>
    <x v="0"/>
    <n v="752"/>
    <n v="76.959999999999994"/>
    <s v="DK"/>
    <s v="DKK"/>
    <n v="-19713464400"/>
    <n v="1335502800"/>
    <b v="0"/>
    <b v="0"/>
    <s v="music/jazz"/>
    <x v="1"/>
    <s v="jazz"/>
    <x v="661"/>
    <x v="613"/>
  </r>
  <r>
    <n v="662"/>
    <s v="Murphy-Farrell"/>
    <s v="Implemented exuding software"/>
    <n v="9100"/>
    <n v="8906"/>
    <n v="98"/>
    <x v="0"/>
    <n v="131"/>
    <n v="67.98"/>
    <s v="US"/>
    <s v="USD"/>
    <n v="-19745475600"/>
    <n v="1544680800"/>
    <b v="0"/>
    <b v="0"/>
    <s v="theater/plays"/>
    <x v="3"/>
    <s v="plays"/>
    <x v="662"/>
    <x v="614"/>
  </r>
  <r>
    <n v="663"/>
    <s v="Everett-Wolfe"/>
    <s v="Total optimizing software"/>
    <n v="10000"/>
    <n v="7724"/>
    <n v="77"/>
    <x v="0"/>
    <n v="87"/>
    <n v="88.78"/>
    <s v="US"/>
    <s v="USD"/>
    <n v="-19777486800"/>
    <n v="1288414800"/>
    <b v="0"/>
    <b v="0"/>
    <s v="theater/plays"/>
    <x v="3"/>
    <s v="plays"/>
    <x v="663"/>
    <x v="615"/>
  </r>
  <r>
    <n v="664"/>
    <s v="Young PLC"/>
    <s v="Optional maximized attitude"/>
    <n v="79400"/>
    <n v="26571"/>
    <n v="33"/>
    <x v="0"/>
    <n v="1063"/>
    <n v="25"/>
    <s v="US"/>
    <s v="USD"/>
    <n v="-19809498000"/>
    <n v="1330581600"/>
    <b v="0"/>
    <b v="0"/>
    <s v="music/jazz"/>
    <x v="1"/>
    <s v="jazz"/>
    <x v="664"/>
    <x v="616"/>
  </r>
  <r>
    <n v="665"/>
    <s v="Park-Goodman"/>
    <s v="Customer-focused impactful extranet"/>
    <n v="5100"/>
    <n v="12219"/>
    <n v="240"/>
    <x v="1"/>
    <n v="272"/>
    <n v="44.92"/>
    <s v="US"/>
    <s v="USD"/>
    <n v="-19841509200"/>
    <n v="1311397200"/>
    <b v="0"/>
    <b v="1"/>
    <s v="film &amp; video/documentary"/>
    <x v="4"/>
    <s v="documentary"/>
    <x v="665"/>
    <x v="453"/>
  </r>
  <r>
    <n v="666"/>
    <s v="York, Barr and Grant"/>
    <s v="Cloned bottom-line success"/>
    <n v="3100"/>
    <n v="1985"/>
    <n v="64"/>
    <x v="3"/>
    <n v="25"/>
    <n v="79.400000000000006"/>
    <s v="US"/>
    <s v="USD"/>
    <n v="-19873520400"/>
    <n v="1378357200"/>
    <b v="0"/>
    <b v="1"/>
    <s v="theater/plays"/>
    <x v="3"/>
    <s v="plays"/>
    <x v="666"/>
    <x v="617"/>
  </r>
  <r>
    <n v="667"/>
    <s v="Little Ltd"/>
    <s v="Decentralized bandwidth-monitored ability"/>
    <n v="6900"/>
    <n v="12155"/>
    <n v="176"/>
    <x v="1"/>
    <n v="419"/>
    <n v="29.01"/>
    <s v="US"/>
    <s v="USD"/>
    <n v="-19905531600"/>
    <n v="1411102800"/>
    <b v="0"/>
    <b v="0"/>
    <s v="journalism/audio"/>
    <x v="8"/>
    <s v="audio"/>
    <x v="667"/>
    <x v="618"/>
  </r>
  <r>
    <n v="668"/>
    <s v="Brown and Sons"/>
    <s v="Programmable leadingedge budgetary management"/>
    <n v="27500"/>
    <n v="5593"/>
    <n v="20"/>
    <x v="0"/>
    <n v="76"/>
    <n v="73.59"/>
    <s v="US"/>
    <s v="USD"/>
    <n v="-19937542800"/>
    <n v="1344834000"/>
    <b v="0"/>
    <b v="0"/>
    <s v="theater/plays"/>
    <x v="3"/>
    <s v="plays"/>
    <x v="668"/>
    <x v="619"/>
  </r>
  <r>
    <n v="669"/>
    <s v="Payne, Garrett and Thomas"/>
    <s v="Upgradable bi-directional concept"/>
    <n v="48800"/>
    <n v="175020"/>
    <n v="359"/>
    <x v="1"/>
    <n v="1621"/>
    <n v="107.97"/>
    <s v="IT"/>
    <s v="EUR"/>
    <n v="-19969554000"/>
    <n v="1499230800"/>
    <b v="0"/>
    <b v="0"/>
    <s v="theater/plays"/>
    <x v="3"/>
    <s v="plays"/>
    <x v="669"/>
    <x v="620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-20001565200"/>
    <n v="1457416800"/>
    <b v="0"/>
    <b v="0"/>
    <s v="music/indie rock"/>
    <x v="1"/>
    <s v="indie rock"/>
    <x v="670"/>
    <x v="621"/>
  </r>
  <r>
    <n v="671"/>
    <s v="Robinson-Kelly"/>
    <s v="Monitored bi-directional standardization"/>
    <n v="97600"/>
    <n v="119127"/>
    <n v="122"/>
    <x v="1"/>
    <n v="1073"/>
    <n v="111.02"/>
    <s v="US"/>
    <s v="USD"/>
    <n v="-20033576400"/>
    <n v="1280898000"/>
    <b v="0"/>
    <b v="1"/>
    <s v="theater/plays"/>
    <x v="3"/>
    <s v="plays"/>
    <x v="671"/>
    <x v="622"/>
  </r>
  <r>
    <n v="672"/>
    <s v="Kelly-Colon"/>
    <s v="Stand-alone grid-enabled leverage"/>
    <n v="197900"/>
    <n v="110689"/>
    <n v="56"/>
    <x v="0"/>
    <n v="4428"/>
    <n v="25"/>
    <s v="AU"/>
    <s v="AUD"/>
    <n v="-20065587600"/>
    <n v="1522472400"/>
    <b v="0"/>
    <b v="0"/>
    <s v="theater/plays"/>
    <x v="3"/>
    <s v="plays"/>
    <x v="672"/>
    <x v="623"/>
  </r>
  <r>
    <n v="673"/>
    <s v="Turner, Scott and Gentry"/>
    <s v="Assimilated regional groupware"/>
    <n v="5600"/>
    <n v="2445"/>
    <n v="44"/>
    <x v="0"/>
    <n v="58"/>
    <n v="42.16"/>
    <s v="IT"/>
    <s v="EUR"/>
    <n v="-20097598800"/>
    <n v="1462510800"/>
    <b v="0"/>
    <b v="0"/>
    <s v="music/indie rock"/>
    <x v="1"/>
    <s v="indie rock"/>
    <x v="673"/>
    <x v="624"/>
  </r>
  <r>
    <n v="674"/>
    <s v="Sanchez Ltd"/>
    <s v="Up-sized 24hour instruction set"/>
    <n v="170700"/>
    <n v="57250"/>
    <n v="34"/>
    <x v="3"/>
    <n v="1218"/>
    <n v="47"/>
    <s v="US"/>
    <s v="USD"/>
    <n v="-20129610000"/>
    <n v="1317790800"/>
    <b v="0"/>
    <b v="0"/>
    <s v="photography/photography books"/>
    <x v="7"/>
    <s v="photography books"/>
    <x v="674"/>
    <x v="625"/>
  </r>
  <r>
    <n v="675"/>
    <s v="Giles-Smith"/>
    <s v="Right-sized web-enabled intranet"/>
    <n v="9700"/>
    <n v="11929"/>
    <n v="123"/>
    <x v="1"/>
    <n v="331"/>
    <n v="36.04"/>
    <s v="US"/>
    <s v="USD"/>
    <n v="-20161621200"/>
    <n v="1568782800"/>
    <b v="0"/>
    <b v="0"/>
    <s v="journalism/audio"/>
    <x v="8"/>
    <s v="audio"/>
    <x v="675"/>
    <x v="626"/>
  </r>
  <r>
    <n v="676"/>
    <s v="Thompson-Moreno"/>
    <s v="Expanded needs-based orchestration"/>
    <n v="62300"/>
    <n v="118214"/>
    <n v="190"/>
    <x v="1"/>
    <n v="1170"/>
    <n v="101.04"/>
    <s v="US"/>
    <s v="USD"/>
    <n v="-20193632400"/>
    <n v="1349413200"/>
    <b v="0"/>
    <b v="0"/>
    <s v="photography/photography books"/>
    <x v="7"/>
    <s v="photography books"/>
    <x v="676"/>
    <x v="627"/>
  </r>
  <r>
    <n v="677"/>
    <s v="Murphy-Fox"/>
    <s v="Organic system-worthy orchestration"/>
    <n v="5300"/>
    <n v="4432"/>
    <n v="84"/>
    <x v="0"/>
    <n v="111"/>
    <n v="39.93"/>
    <s v="US"/>
    <s v="USD"/>
    <n v="-20225643600"/>
    <n v="1472446800"/>
    <b v="0"/>
    <b v="0"/>
    <s v="publishing/fiction"/>
    <x v="5"/>
    <s v="fiction"/>
    <x v="677"/>
    <x v="491"/>
  </r>
  <r>
    <n v="678"/>
    <s v="Rodriguez-Patterson"/>
    <s v="Inverse static standardization"/>
    <n v="99500"/>
    <n v="17879"/>
    <n v="18"/>
    <x v="3"/>
    <n v="215"/>
    <n v="83.16"/>
    <s v="US"/>
    <s v="USD"/>
    <n v="-20257654800"/>
    <n v="1548050400"/>
    <b v="0"/>
    <b v="0"/>
    <s v="film &amp; video/drama"/>
    <x v="4"/>
    <s v="drama"/>
    <x v="678"/>
    <x v="628"/>
  </r>
  <r>
    <n v="679"/>
    <s v="Davis Ltd"/>
    <s v="Synchronized motivating solution"/>
    <n v="1400"/>
    <n v="14511"/>
    <n v="1037"/>
    <x v="1"/>
    <n v="363"/>
    <n v="39.979999999999997"/>
    <s v="US"/>
    <s v="USD"/>
    <n v="-20289666000"/>
    <n v="1571806800"/>
    <b v="0"/>
    <b v="1"/>
    <s v="food/food trucks"/>
    <x v="0"/>
    <s v="food trucks"/>
    <x v="679"/>
    <x v="629"/>
  </r>
  <r>
    <n v="680"/>
    <s v="Nelson-Valdez"/>
    <s v="Open-source 4thgeneration open system"/>
    <n v="145600"/>
    <n v="141822"/>
    <n v="97"/>
    <x v="0"/>
    <n v="2955"/>
    <n v="47.99"/>
    <s v="US"/>
    <s v="USD"/>
    <n v="-20321677200"/>
    <n v="1576476000"/>
    <b v="0"/>
    <b v="1"/>
    <s v="games/mobile games"/>
    <x v="6"/>
    <s v="mobile games"/>
    <x v="680"/>
    <x v="630"/>
  </r>
  <r>
    <n v="681"/>
    <s v="Kelly PLC"/>
    <s v="Decentralized context-sensitive superstructure"/>
    <n v="184100"/>
    <n v="159037"/>
    <n v="86"/>
    <x v="0"/>
    <n v="1657"/>
    <n v="95.98"/>
    <s v="US"/>
    <s v="USD"/>
    <n v="-20353688400"/>
    <n v="1324965600"/>
    <b v="0"/>
    <b v="0"/>
    <s v="theater/plays"/>
    <x v="3"/>
    <s v="plays"/>
    <x v="681"/>
    <x v="631"/>
  </r>
  <r>
    <n v="682"/>
    <s v="Nguyen and Sons"/>
    <s v="Compatible 5thgeneration concept"/>
    <n v="5400"/>
    <n v="8109"/>
    <n v="150"/>
    <x v="1"/>
    <n v="103"/>
    <n v="78.73"/>
    <s v="US"/>
    <s v="USD"/>
    <n v="-20385699600"/>
    <n v="1387519200"/>
    <b v="0"/>
    <b v="0"/>
    <s v="theater/plays"/>
    <x v="3"/>
    <s v="plays"/>
    <x v="682"/>
    <x v="632"/>
  </r>
  <r>
    <n v="683"/>
    <s v="Jones PLC"/>
    <s v="Virtual systemic intranet"/>
    <n v="2300"/>
    <n v="8244"/>
    <n v="358"/>
    <x v="1"/>
    <n v="147"/>
    <n v="56.08"/>
    <s v="US"/>
    <s v="USD"/>
    <n v="-20417710800"/>
    <n v="1537246800"/>
    <b v="0"/>
    <b v="0"/>
    <s v="theater/plays"/>
    <x v="3"/>
    <s v="plays"/>
    <x v="683"/>
    <x v="633"/>
  </r>
  <r>
    <n v="684"/>
    <s v="Gilmore LLC"/>
    <s v="Optimized systemic algorithm"/>
    <n v="1400"/>
    <n v="7600"/>
    <n v="543"/>
    <x v="1"/>
    <n v="110"/>
    <n v="69.09"/>
    <s v="CA"/>
    <s v="CAD"/>
    <n v="-20449722000"/>
    <n v="1279515600"/>
    <b v="0"/>
    <b v="0"/>
    <s v="publishing/nonfiction"/>
    <x v="5"/>
    <s v="nonfiction"/>
    <x v="684"/>
    <x v="634"/>
  </r>
  <r>
    <n v="685"/>
    <s v="Lee-Cobb"/>
    <s v="Customizable homogeneous firmware"/>
    <n v="140000"/>
    <n v="94501"/>
    <n v="68"/>
    <x v="0"/>
    <n v="926"/>
    <n v="102.05"/>
    <s v="CA"/>
    <s v="CAD"/>
    <n v="-20481733200"/>
    <n v="1442379600"/>
    <b v="0"/>
    <b v="0"/>
    <s v="theater/plays"/>
    <x v="3"/>
    <s v="plays"/>
    <x v="685"/>
    <x v="415"/>
  </r>
  <r>
    <n v="686"/>
    <s v="Jones, Wiley and Robbins"/>
    <s v="Front-line cohesive extranet"/>
    <n v="7500"/>
    <n v="14381"/>
    <n v="192"/>
    <x v="1"/>
    <n v="134"/>
    <n v="107.32"/>
    <s v="US"/>
    <s v="USD"/>
    <n v="-20513744400"/>
    <n v="1523077200"/>
    <b v="0"/>
    <b v="0"/>
    <s v="technology/wearables"/>
    <x v="2"/>
    <s v="wearables"/>
    <x v="686"/>
    <x v="635"/>
  </r>
  <r>
    <n v="687"/>
    <s v="Martin, Gates and Holt"/>
    <s v="Distributed holistic neural-net"/>
    <n v="1500"/>
    <n v="13980"/>
    <n v="932"/>
    <x v="1"/>
    <n v="269"/>
    <n v="51.97"/>
    <s v="US"/>
    <s v="USD"/>
    <n v="-20545755600"/>
    <n v="1489554000"/>
    <b v="0"/>
    <b v="0"/>
    <s v="theater/plays"/>
    <x v="3"/>
    <s v="plays"/>
    <x v="687"/>
    <x v="607"/>
  </r>
  <r>
    <n v="688"/>
    <s v="Bowen, Davies and Burns"/>
    <s v="Devolved client-server monitoring"/>
    <n v="2900"/>
    <n v="12449"/>
    <n v="429"/>
    <x v="1"/>
    <n v="175"/>
    <n v="71.14"/>
    <s v="US"/>
    <s v="USD"/>
    <n v="-20577766800"/>
    <n v="1548482400"/>
    <b v="0"/>
    <b v="1"/>
    <s v="film &amp; video/television"/>
    <x v="4"/>
    <s v="television"/>
    <x v="688"/>
    <x v="636"/>
  </r>
  <r>
    <n v="689"/>
    <s v="Nguyen Inc"/>
    <s v="Seamless directional capacity"/>
    <n v="7300"/>
    <n v="7348"/>
    <n v="101"/>
    <x v="1"/>
    <n v="69"/>
    <n v="106.49"/>
    <s v="US"/>
    <s v="USD"/>
    <n v="-20609778000"/>
    <n v="1384063200"/>
    <b v="0"/>
    <b v="0"/>
    <s v="technology/web"/>
    <x v="2"/>
    <s v="web"/>
    <x v="689"/>
    <x v="637"/>
  </r>
  <r>
    <n v="690"/>
    <s v="Walsh-Watts"/>
    <s v="Polarized actuating implementation"/>
    <n v="3600"/>
    <n v="8158"/>
    <n v="227"/>
    <x v="1"/>
    <n v="190"/>
    <n v="42.94"/>
    <s v="US"/>
    <s v="USD"/>
    <n v="-20641789200"/>
    <n v="1322892000"/>
    <b v="0"/>
    <b v="1"/>
    <s v="film &amp; video/documentary"/>
    <x v="4"/>
    <s v="documentary"/>
    <x v="690"/>
    <x v="638"/>
  </r>
  <r>
    <n v="691"/>
    <s v="Ray, Li and Li"/>
    <s v="Front-line disintermediate hub"/>
    <n v="5000"/>
    <n v="7119"/>
    <n v="142"/>
    <x v="1"/>
    <n v="237"/>
    <n v="30.04"/>
    <s v="US"/>
    <s v="USD"/>
    <n v="-20673800400"/>
    <n v="1350709200"/>
    <b v="1"/>
    <b v="1"/>
    <s v="film &amp; video/documentary"/>
    <x v="4"/>
    <s v="documentary"/>
    <x v="691"/>
    <x v="639"/>
  </r>
  <r>
    <n v="692"/>
    <s v="Murray Ltd"/>
    <s v="Decentralized 4thgeneration challenge"/>
    <n v="6000"/>
    <n v="5438"/>
    <n v="91"/>
    <x v="0"/>
    <n v="77"/>
    <n v="70.62"/>
    <s v="GB"/>
    <s v="GBP"/>
    <n v="-20705811600"/>
    <n v="1564203600"/>
    <b v="0"/>
    <b v="0"/>
    <s v="music/rock"/>
    <x v="1"/>
    <s v="rock"/>
    <x v="692"/>
    <x v="640"/>
  </r>
  <r>
    <n v="693"/>
    <s v="Bradford-Silva"/>
    <s v="Reverse-engineered composite hierarchy"/>
    <n v="180400"/>
    <n v="115396"/>
    <n v="64"/>
    <x v="0"/>
    <n v="1748"/>
    <n v="66.02"/>
    <s v="US"/>
    <s v="USD"/>
    <n v="-20737822800"/>
    <n v="1509685200"/>
    <b v="0"/>
    <b v="0"/>
    <s v="theater/plays"/>
    <x v="3"/>
    <s v="plays"/>
    <x v="693"/>
    <x v="641"/>
  </r>
  <r>
    <n v="694"/>
    <s v="Mora-Bradley"/>
    <s v="Programmable tangible ability"/>
    <n v="9100"/>
    <n v="7656"/>
    <n v="84"/>
    <x v="0"/>
    <n v="79"/>
    <n v="96.91"/>
    <s v="US"/>
    <s v="USD"/>
    <n v="-20769834000"/>
    <n v="1514959200"/>
    <b v="0"/>
    <b v="0"/>
    <s v="theater/plays"/>
    <x v="3"/>
    <s v="plays"/>
    <x v="694"/>
    <x v="642"/>
  </r>
  <r>
    <n v="695"/>
    <s v="Cardenas, Thompson and Carey"/>
    <s v="Configurable full-range emulation"/>
    <n v="9200"/>
    <n v="12322"/>
    <n v="134"/>
    <x v="1"/>
    <n v="196"/>
    <n v="62.87"/>
    <s v="IT"/>
    <s v="EUR"/>
    <n v="-20801845200"/>
    <n v="1448863200"/>
    <b v="1"/>
    <b v="0"/>
    <s v="music/rock"/>
    <x v="1"/>
    <s v="rock"/>
    <x v="695"/>
    <x v="445"/>
  </r>
  <r>
    <n v="696"/>
    <s v="Lopez, Reid and Johnson"/>
    <s v="Total real-time hardware"/>
    <n v="164100"/>
    <n v="96888"/>
    <n v="59"/>
    <x v="0"/>
    <n v="889"/>
    <n v="108.99"/>
    <s v="US"/>
    <s v="USD"/>
    <n v="-20833856400"/>
    <n v="1429592400"/>
    <b v="0"/>
    <b v="1"/>
    <s v="theater/plays"/>
    <x v="3"/>
    <s v="plays"/>
    <x v="696"/>
    <x v="116"/>
  </r>
  <r>
    <n v="697"/>
    <s v="Fox-Williams"/>
    <s v="Profound system-worthy functionalities"/>
    <n v="128900"/>
    <n v="196960"/>
    <n v="153"/>
    <x v="1"/>
    <n v="7295"/>
    <n v="27"/>
    <s v="US"/>
    <s v="USD"/>
    <n v="-20865867600"/>
    <n v="1522645200"/>
    <b v="0"/>
    <b v="0"/>
    <s v="music/electric music"/>
    <x v="1"/>
    <s v="electric music"/>
    <x v="697"/>
    <x v="643"/>
  </r>
  <r>
    <n v="698"/>
    <s v="Taylor, Wood and Taylor"/>
    <s v="Cloned hybrid focus group"/>
    <n v="42100"/>
    <n v="188057"/>
    <n v="447"/>
    <x v="1"/>
    <n v="2893"/>
    <n v="65"/>
    <s v="CA"/>
    <s v="CAD"/>
    <n v="-20897878800"/>
    <n v="1323324000"/>
    <b v="0"/>
    <b v="0"/>
    <s v="technology/wearables"/>
    <x v="2"/>
    <s v="wearables"/>
    <x v="698"/>
    <x v="644"/>
  </r>
  <r>
    <n v="699"/>
    <s v="King Inc"/>
    <s v="Ergonomic dedicated focus group"/>
    <n v="7400"/>
    <n v="6245"/>
    <n v="84"/>
    <x v="0"/>
    <n v="56"/>
    <n v="111.52"/>
    <s v="US"/>
    <s v="USD"/>
    <n v="-20929890000"/>
    <n v="1561525200"/>
    <b v="0"/>
    <b v="0"/>
    <s v="film &amp; video/drama"/>
    <x v="4"/>
    <s v="drama"/>
    <x v="699"/>
    <x v="645"/>
  </r>
  <r>
    <n v="700"/>
    <s v="Cole, Petty and Cameron"/>
    <s v="Realigned zero administration paradigm"/>
    <n v="100"/>
    <n v="3"/>
    <n v="3"/>
    <x v="0"/>
    <n v="1"/>
    <n v="3"/>
    <s v="US"/>
    <s v="USD"/>
    <n v="-20961901200"/>
    <n v="1265695200"/>
    <b v="0"/>
    <b v="0"/>
    <s v="technology/wearables"/>
    <x v="2"/>
    <s v="wearables"/>
    <x v="700"/>
    <x v="646"/>
  </r>
  <r>
    <n v="701"/>
    <s v="Mcclain LLC"/>
    <s v="Open-source multi-tasking methodology"/>
    <n v="52000"/>
    <n v="91014"/>
    <n v="175"/>
    <x v="1"/>
    <n v="820"/>
    <n v="110.99"/>
    <s v="US"/>
    <s v="USD"/>
    <n v="-20993912400"/>
    <n v="1301806800"/>
    <b v="1"/>
    <b v="0"/>
    <s v="theater/plays"/>
    <x v="3"/>
    <s v="plays"/>
    <x v="701"/>
    <x v="647"/>
  </r>
  <r>
    <n v="702"/>
    <s v="Sims-Gross"/>
    <s v="Object-based attitude-oriented analyzer"/>
    <n v="8700"/>
    <n v="4710"/>
    <n v="54"/>
    <x v="0"/>
    <n v="83"/>
    <n v="56.75"/>
    <s v="US"/>
    <s v="USD"/>
    <n v="-21025923600"/>
    <n v="1374901200"/>
    <b v="0"/>
    <b v="0"/>
    <s v="technology/wearables"/>
    <x v="2"/>
    <s v="wearables"/>
    <x v="702"/>
    <x v="467"/>
  </r>
  <r>
    <n v="703"/>
    <s v="Perez Group"/>
    <s v="Cross-platform tertiary hub"/>
    <n v="63400"/>
    <n v="197728"/>
    <n v="312"/>
    <x v="1"/>
    <n v="2038"/>
    <n v="97.02"/>
    <s v="US"/>
    <s v="USD"/>
    <n v="-21057934800"/>
    <n v="1336453200"/>
    <b v="1"/>
    <b v="1"/>
    <s v="publishing/translations"/>
    <x v="5"/>
    <s v="translations"/>
    <x v="703"/>
    <x v="648"/>
  </r>
  <r>
    <n v="704"/>
    <s v="Haynes-Williams"/>
    <s v="Seamless clear-thinking artificial intelligence"/>
    <n v="8700"/>
    <n v="10682"/>
    <n v="123"/>
    <x v="1"/>
    <n v="116"/>
    <n v="92.09"/>
    <s v="US"/>
    <s v="USD"/>
    <n v="-21089946000"/>
    <n v="1468904400"/>
    <b v="0"/>
    <b v="0"/>
    <s v="film &amp; video/animation"/>
    <x v="4"/>
    <s v="animation"/>
    <x v="704"/>
    <x v="649"/>
  </r>
  <r>
    <n v="705"/>
    <s v="Ford LLC"/>
    <s v="Centralized tangible success"/>
    <n v="169700"/>
    <n v="168048"/>
    <n v="99"/>
    <x v="0"/>
    <n v="2025"/>
    <n v="82.99"/>
    <s v="GB"/>
    <s v="GBP"/>
    <n v="-21121957200"/>
    <n v="1387087200"/>
    <b v="0"/>
    <b v="0"/>
    <s v="publishing/nonfiction"/>
    <x v="5"/>
    <s v="nonfiction"/>
    <x v="705"/>
    <x v="650"/>
  </r>
  <r>
    <n v="706"/>
    <s v="Moreno Ltd"/>
    <s v="Customer-focused multimedia methodology"/>
    <n v="108400"/>
    <n v="138586"/>
    <n v="128"/>
    <x v="1"/>
    <n v="1345"/>
    <n v="103.04"/>
    <s v="AU"/>
    <s v="AUD"/>
    <n v="-21153968400"/>
    <n v="1547445600"/>
    <b v="0"/>
    <b v="1"/>
    <s v="technology/web"/>
    <x v="2"/>
    <s v="web"/>
    <x v="706"/>
    <x v="651"/>
  </r>
  <r>
    <n v="707"/>
    <s v="Moore, Cook and Wright"/>
    <s v="Visionary maximized Local Area Network"/>
    <n v="7300"/>
    <n v="11579"/>
    <n v="159"/>
    <x v="1"/>
    <n v="168"/>
    <n v="68.92"/>
    <s v="US"/>
    <s v="USD"/>
    <n v="-21185979600"/>
    <n v="1547359200"/>
    <b v="0"/>
    <b v="0"/>
    <s v="film &amp; video/drama"/>
    <x v="4"/>
    <s v="drama"/>
    <x v="707"/>
    <x v="652"/>
  </r>
  <r>
    <n v="708"/>
    <s v="Ortega LLC"/>
    <s v="Secured bifurcated intranet"/>
    <n v="1700"/>
    <n v="12020"/>
    <n v="707"/>
    <x v="1"/>
    <n v="137"/>
    <n v="87.74"/>
    <s v="CH"/>
    <s v="CHF"/>
    <n v="-21217990800"/>
    <n v="1496293200"/>
    <b v="0"/>
    <b v="0"/>
    <s v="theater/plays"/>
    <x v="3"/>
    <s v="plays"/>
    <x v="708"/>
    <x v="653"/>
  </r>
  <r>
    <n v="709"/>
    <s v="Silva, Walker and Martin"/>
    <s v="Grass-roots 4thgeneration product"/>
    <n v="9800"/>
    <n v="13954"/>
    <n v="142"/>
    <x v="1"/>
    <n v="186"/>
    <n v="75.02"/>
    <s v="IT"/>
    <s v="EUR"/>
    <n v="-21250002000"/>
    <n v="1335416400"/>
    <b v="0"/>
    <b v="0"/>
    <s v="theater/plays"/>
    <x v="3"/>
    <s v="plays"/>
    <x v="709"/>
    <x v="654"/>
  </r>
  <r>
    <n v="710"/>
    <s v="Huynh, Gallegos and Mills"/>
    <s v="Reduced next generation info-mediaries"/>
    <n v="4300"/>
    <n v="6358"/>
    <n v="148"/>
    <x v="1"/>
    <n v="125"/>
    <n v="50.86"/>
    <s v="US"/>
    <s v="USD"/>
    <n v="-21282013200"/>
    <n v="1532149200"/>
    <b v="0"/>
    <b v="1"/>
    <s v="theater/plays"/>
    <x v="3"/>
    <s v="plays"/>
    <x v="710"/>
    <x v="655"/>
  </r>
  <r>
    <n v="711"/>
    <s v="Anderson LLC"/>
    <s v="Customizable full-range artificial intelligence"/>
    <n v="6200"/>
    <n v="1260"/>
    <n v="20"/>
    <x v="0"/>
    <n v="14"/>
    <n v="90"/>
    <s v="IT"/>
    <s v="EUR"/>
    <n v="-21314024400"/>
    <n v="1453788000"/>
    <b v="1"/>
    <b v="1"/>
    <s v="theater/plays"/>
    <x v="3"/>
    <s v="plays"/>
    <x v="711"/>
    <x v="656"/>
  </r>
  <r>
    <n v="712"/>
    <s v="Garza-Bryant"/>
    <s v="Programmable leadingedge contingency"/>
    <n v="800"/>
    <n v="14725"/>
    <n v="1841"/>
    <x v="1"/>
    <n v="202"/>
    <n v="72.900000000000006"/>
    <s v="US"/>
    <s v="USD"/>
    <n v="-21346035600"/>
    <n v="1471496400"/>
    <b v="0"/>
    <b v="0"/>
    <s v="theater/plays"/>
    <x v="3"/>
    <s v="plays"/>
    <x v="712"/>
    <x v="657"/>
  </r>
  <r>
    <n v="713"/>
    <s v="Mays LLC"/>
    <s v="Multi-layered global groupware"/>
    <n v="6900"/>
    <n v="11174"/>
    <n v="162"/>
    <x v="1"/>
    <n v="103"/>
    <n v="108.49"/>
    <s v="US"/>
    <s v="USD"/>
    <n v="-21378046800"/>
    <n v="1472878800"/>
    <b v="0"/>
    <b v="0"/>
    <s v="publishing/radio &amp; podcasts"/>
    <x v="5"/>
    <s v="radio &amp; podcasts"/>
    <x v="713"/>
    <x v="89"/>
  </r>
  <r>
    <n v="714"/>
    <s v="Evans-Jones"/>
    <s v="Switchable methodical superstructure"/>
    <n v="38500"/>
    <n v="182036"/>
    <n v="473"/>
    <x v="1"/>
    <n v="1785"/>
    <n v="101.98"/>
    <s v="US"/>
    <s v="USD"/>
    <n v="-21410058000"/>
    <n v="1408510800"/>
    <b v="0"/>
    <b v="0"/>
    <s v="music/rock"/>
    <x v="1"/>
    <s v="rock"/>
    <x v="714"/>
    <x v="658"/>
  </r>
  <r>
    <n v="715"/>
    <s v="Fischer, Torres and Walker"/>
    <s v="Expanded even-keeled portal"/>
    <n v="118000"/>
    <n v="28870"/>
    <n v="24"/>
    <x v="0"/>
    <n v="656"/>
    <n v="44.01"/>
    <s v="US"/>
    <s v="USD"/>
    <n v="-21442069200"/>
    <n v="1281589200"/>
    <b v="0"/>
    <b v="0"/>
    <s v="games/mobile games"/>
    <x v="6"/>
    <s v="mobile games"/>
    <x v="715"/>
    <x v="438"/>
  </r>
  <r>
    <n v="716"/>
    <s v="Tapia, Kramer and Hicks"/>
    <s v="Advanced modular moderator"/>
    <n v="2000"/>
    <n v="10353"/>
    <n v="518"/>
    <x v="1"/>
    <n v="157"/>
    <n v="65.94"/>
    <s v="US"/>
    <s v="USD"/>
    <n v="-21474080400"/>
    <n v="1375851600"/>
    <b v="0"/>
    <b v="1"/>
    <s v="theater/plays"/>
    <x v="3"/>
    <s v="plays"/>
    <x v="716"/>
    <x v="659"/>
  </r>
  <r>
    <n v="717"/>
    <s v="Barnes, Wilcox and Riley"/>
    <s v="Reverse-engineered well-modulated ability"/>
    <n v="5600"/>
    <n v="13868"/>
    <n v="248"/>
    <x v="1"/>
    <n v="555"/>
    <n v="24.99"/>
    <s v="US"/>
    <s v="USD"/>
    <n v="-21506091600"/>
    <n v="1315803600"/>
    <b v="0"/>
    <b v="0"/>
    <s v="film &amp; video/documentary"/>
    <x v="4"/>
    <s v="documentary"/>
    <x v="717"/>
    <x v="660"/>
  </r>
  <r>
    <n v="718"/>
    <s v="Reyes PLC"/>
    <s v="Expanded optimal pricing structure"/>
    <n v="8300"/>
    <n v="8317"/>
    <n v="100"/>
    <x v="1"/>
    <n v="297"/>
    <n v="28"/>
    <s v="US"/>
    <s v="USD"/>
    <n v="-21538102800"/>
    <n v="1373691600"/>
    <b v="0"/>
    <b v="0"/>
    <s v="technology/wearables"/>
    <x v="2"/>
    <s v="wearables"/>
    <x v="718"/>
    <x v="661"/>
  </r>
  <r>
    <n v="719"/>
    <s v="Pace, Simpson and Watkins"/>
    <s v="Down-sized uniform ability"/>
    <n v="6900"/>
    <n v="10557"/>
    <n v="153"/>
    <x v="1"/>
    <n v="123"/>
    <n v="85.83"/>
    <s v="US"/>
    <s v="USD"/>
    <n v="-21570114000"/>
    <n v="1339218000"/>
    <b v="0"/>
    <b v="0"/>
    <s v="publishing/fiction"/>
    <x v="5"/>
    <s v="fiction"/>
    <x v="719"/>
    <x v="662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-21602125200"/>
    <n v="1520402400"/>
    <b v="0"/>
    <b v="1"/>
    <s v="theater/plays"/>
    <x v="3"/>
    <s v="plays"/>
    <x v="720"/>
    <x v="236"/>
  </r>
  <r>
    <n v="721"/>
    <s v="Dominguez-Owens"/>
    <s v="Open-architected systematic intranet"/>
    <n v="123600"/>
    <n v="5429"/>
    <n v="4"/>
    <x v="3"/>
    <n v="60"/>
    <n v="90.48"/>
    <s v="US"/>
    <s v="USD"/>
    <n v="-21634136400"/>
    <n v="1523336400"/>
    <b v="0"/>
    <b v="0"/>
    <s v="music/rock"/>
    <x v="1"/>
    <s v="rock"/>
    <x v="721"/>
    <x v="663"/>
  </r>
  <r>
    <n v="722"/>
    <s v="Thomas-Simmons"/>
    <s v="Proactive 24hour frame"/>
    <n v="48500"/>
    <n v="75906"/>
    <n v="157"/>
    <x v="1"/>
    <n v="3036"/>
    <n v="25"/>
    <s v="US"/>
    <s v="USD"/>
    <n v="-21666147600"/>
    <n v="1512280800"/>
    <b v="0"/>
    <b v="0"/>
    <s v="film &amp; video/documentary"/>
    <x v="4"/>
    <s v="documentary"/>
    <x v="722"/>
    <x v="202"/>
  </r>
  <r>
    <n v="723"/>
    <s v="Beck-Knight"/>
    <s v="Exclusive fresh-thinking model"/>
    <n v="4900"/>
    <n v="13250"/>
    <n v="270"/>
    <x v="1"/>
    <n v="144"/>
    <n v="92.01"/>
    <s v="AU"/>
    <s v="AUD"/>
    <n v="-21698158800"/>
    <n v="1458709200"/>
    <b v="0"/>
    <b v="0"/>
    <s v="theater/plays"/>
    <x v="3"/>
    <s v="plays"/>
    <x v="723"/>
    <x v="664"/>
  </r>
  <r>
    <n v="724"/>
    <s v="Mccoy Ltd"/>
    <s v="Business-focused encompassing intranet"/>
    <n v="8400"/>
    <n v="11261"/>
    <n v="134"/>
    <x v="1"/>
    <n v="121"/>
    <n v="93.07"/>
    <s v="GB"/>
    <s v="GBP"/>
    <n v="-21730170000"/>
    <n v="1414126800"/>
    <b v="0"/>
    <b v="1"/>
    <s v="theater/plays"/>
    <x v="3"/>
    <s v="plays"/>
    <x v="724"/>
    <x v="665"/>
  </r>
  <r>
    <n v="725"/>
    <s v="Dawson-Tyler"/>
    <s v="Optional 6thgeneration access"/>
    <n v="193200"/>
    <n v="97369"/>
    <n v="50"/>
    <x v="0"/>
    <n v="1596"/>
    <n v="61.01"/>
    <s v="US"/>
    <s v="USD"/>
    <n v="-21762181200"/>
    <n v="1416204000"/>
    <b v="0"/>
    <b v="0"/>
    <s v="games/mobile games"/>
    <x v="6"/>
    <s v="mobile games"/>
    <x v="725"/>
    <x v="666"/>
  </r>
  <r>
    <n v="726"/>
    <s v="Johns-Thomas"/>
    <s v="Realigned web-enabled functionalities"/>
    <n v="54300"/>
    <n v="48227"/>
    <n v="89"/>
    <x v="3"/>
    <n v="524"/>
    <n v="92.04"/>
    <s v="US"/>
    <s v="USD"/>
    <n v="-21794192400"/>
    <n v="1288501200"/>
    <b v="0"/>
    <b v="1"/>
    <s v="theater/plays"/>
    <x v="3"/>
    <s v="plays"/>
    <x v="726"/>
    <x v="602"/>
  </r>
  <r>
    <n v="727"/>
    <s v="Quinn, Cruz and Schmidt"/>
    <s v="Enterprise-wide multimedia software"/>
    <n v="8900"/>
    <n v="14685"/>
    <n v="165"/>
    <x v="1"/>
    <n v="181"/>
    <n v="81.13"/>
    <s v="US"/>
    <s v="USD"/>
    <n v="-21826203600"/>
    <n v="1552971600"/>
    <b v="0"/>
    <b v="0"/>
    <s v="technology/web"/>
    <x v="2"/>
    <s v="web"/>
    <x v="727"/>
    <x v="667"/>
  </r>
  <r>
    <n v="728"/>
    <s v="Stewart Inc"/>
    <s v="Versatile mission-critical knowledgebase"/>
    <n v="4200"/>
    <n v="735"/>
    <n v="18"/>
    <x v="0"/>
    <n v="10"/>
    <n v="73.5"/>
    <s v="US"/>
    <s v="USD"/>
    <n v="-21858214800"/>
    <n v="1465102800"/>
    <b v="0"/>
    <b v="0"/>
    <s v="theater/plays"/>
    <x v="3"/>
    <s v="plays"/>
    <x v="728"/>
    <x v="668"/>
  </r>
  <r>
    <n v="729"/>
    <s v="Moore Group"/>
    <s v="Multi-lateral object-oriented open system"/>
    <n v="5600"/>
    <n v="10397"/>
    <n v="186"/>
    <x v="1"/>
    <n v="122"/>
    <n v="85.22"/>
    <s v="US"/>
    <s v="USD"/>
    <n v="-21890226000"/>
    <n v="1360130400"/>
    <b v="0"/>
    <b v="0"/>
    <s v="film &amp; video/drama"/>
    <x v="4"/>
    <s v="drama"/>
    <x v="729"/>
    <x v="669"/>
  </r>
  <r>
    <n v="730"/>
    <s v="Carson PLC"/>
    <s v="Visionary system-worthy attitude"/>
    <n v="28800"/>
    <n v="118847"/>
    <n v="413"/>
    <x v="1"/>
    <n v="1071"/>
    <n v="110.97"/>
    <s v="CA"/>
    <s v="CAD"/>
    <n v="-21922237200"/>
    <n v="1432875600"/>
    <b v="0"/>
    <b v="0"/>
    <s v="technology/wearables"/>
    <x v="2"/>
    <s v="wearables"/>
    <x v="730"/>
    <x v="670"/>
  </r>
  <r>
    <n v="731"/>
    <s v="Cruz, Hall and Mason"/>
    <s v="Synergized content-based hierarchy"/>
    <n v="8000"/>
    <n v="7220"/>
    <n v="90"/>
    <x v="3"/>
    <n v="219"/>
    <n v="32.97"/>
    <s v="US"/>
    <s v="USD"/>
    <n v="-21954248400"/>
    <n v="1500872400"/>
    <b v="0"/>
    <b v="0"/>
    <s v="technology/web"/>
    <x v="2"/>
    <s v="web"/>
    <x v="731"/>
    <x v="601"/>
  </r>
  <r>
    <n v="732"/>
    <s v="Glass, Baker and Jones"/>
    <s v="Business-focused 24hour access"/>
    <n v="117000"/>
    <n v="107622"/>
    <n v="92"/>
    <x v="0"/>
    <n v="1121"/>
    <n v="96.01"/>
    <s v="US"/>
    <s v="USD"/>
    <n v="-21986259600"/>
    <n v="1492146000"/>
    <b v="0"/>
    <b v="1"/>
    <s v="music/rock"/>
    <x v="1"/>
    <s v="rock"/>
    <x v="732"/>
    <x v="671"/>
  </r>
  <r>
    <n v="733"/>
    <s v="Marquez-Kerr"/>
    <s v="Automated hybrid orchestration"/>
    <n v="15800"/>
    <n v="83267"/>
    <n v="527"/>
    <x v="1"/>
    <n v="980"/>
    <n v="84.97"/>
    <s v="US"/>
    <s v="USD"/>
    <n v="-22018270800"/>
    <n v="1407301200"/>
    <b v="0"/>
    <b v="0"/>
    <s v="music/metal"/>
    <x v="1"/>
    <s v="metal"/>
    <x v="733"/>
    <x v="672"/>
  </r>
  <r>
    <n v="734"/>
    <s v="Stone PLC"/>
    <s v="Exclusive 5thgeneration leverage"/>
    <n v="4200"/>
    <n v="13404"/>
    <n v="319"/>
    <x v="1"/>
    <n v="536"/>
    <n v="25.01"/>
    <s v="US"/>
    <s v="USD"/>
    <n v="-22050282000"/>
    <n v="1486620000"/>
    <b v="0"/>
    <b v="1"/>
    <s v="theater/plays"/>
    <x v="3"/>
    <s v="plays"/>
    <x v="734"/>
    <x v="673"/>
  </r>
  <r>
    <n v="735"/>
    <s v="Caldwell PLC"/>
    <s v="Grass-roots zero administration alliance"/>
    <n v="37100"/>
    <n v="131404"/>
    <n v="354"/>
    <x v="1"/>
    <n v="1991"/>
    <n v="66"/>
    <s v="US"/>
    <s v="USD"/>
    <n v="-22082293200"/>
    <n v="1459918800"/>
    <b v="0"/>
    <b v="0"/>
    <s v="photography/photography books"/>
    <x v="7"/>
    <s v="photography books"/>
    <x v="735"/>
    <x v="674"/>
  </r>
  <r>
    <n v="736"/>
    <s v="Silva-Hawkins"/>
    <s v="Proactive heuristic orchestration"/>
    <n v="7700"/>
    <n v="2533"/>
    <n v="33"/>
    <x v="3"/>
    <n v="29"/>
    <n v="87.34"/>
    <s v="US"/>
    <s v="USD"/>
    <n v="-22114304400"/>
    <n v="1424757600"/>
    <b v="0"/>
    <b v="0"/>
    <s v="publishing/nonfiction"/>
    <x v="5"/>
    <s v="nonfiction"/>
    <x v="736"/>
    <x v="675"/>
  </r>
  <r>
    <n v="737"/>
    <s v="Gardner Inc"/>
    <s v="Function-based systematic Graphical User Interface"/>
    <n v="3700"/>
    <n v="5028"/>
    <n v="136"/>
    <x v="1"/>
    <n v="180"/>
    <n v="27.93"/>
    <s v="US"/>
    <s v="USD"/>
    <n v="-22146315600"/>
    <n v="1479880800"/>
    <b v="0"/>
    <b v="0"/>
    <s v="music/indie rock"/>
    <x v="1"/>
    <s v="indie rock"/>
    <x v="737"/>
    <x v="676"/>
  </r>
  <r>
    <n v="738"/>
    <s v="Garcia Group"/>
    <s v="Extended zero administration software"/>
    <n v="74700"/>
    <n v="1557"/>
    <n v="2"/>
    <x v="0"/>
    <n v="15"/>
    <n v="103.8"/>
    <s v="US"/>
    <s v="USD"/>
    <n v="-22178326800"/>
    <n v="1418018400"/>
    <b v="0"/>
    <b v="1"/>
    <s v="theater/plays"/>
    <x v="3"/>
    <s v="plays"/>
    <x v="738"/>
    <x v="677"/>
  </r>
  <r>
    <n v="739"/>
    <s v="Meyer-Avila"/>
    <s v="Multi-tiered discrete support"/>
    <n v="10000"/>
    <n v="6100"/>
    <n v="61"/>
    <x v="0"/>
    <n v="191"/>
    <n v="31.94"/>
    <s v="US"/>
    <s v="USD"/>
    <n v="-22210338000"/>
    <n v="1341032400"/>
    <b v="0"/>
    <b v="0"/>
    <s v="music/indie rock"/>
    <x v="1"/>
    <s v="indie rock"/>
    <x v="739"/>
    <x v="678"/>
  </r>
  <r>
    <n v="740"/>
    <s v="Nelson, Smith and Graham"/>
    <s v="Phased system-worthy conglomeration"/>
    <n v="5300"/>
    <n v="1592"/>
    <n v="30"/>
    <x v="0"/>
    <n v="16"/>
    <n v="99.5"/>
    <s v="US"/>
    <s v="USD"/>
    <n v="-22242349200"/>
    <n v="1486360800"/>
    <b v="0"/>
    <b v="0"/>
    <s v="theater/plays"/>
    <x v="3"/>
    <s v="plays"/>
    <x v="740"/>
    <x v="679"/>
  </r>
  <r>
    <n v="741"/>
    <s v="Garcia Ltd"/>
    <s v="Balanced mobile alliance"/>
    <n v="1200"/>
    <n v="14150"/>
    <n v="1179"/>
    <x v="1"/>
    <n v="130"/>
    <n v="108.85"/>
    <s v="US"/>
    <s v="USD"/>
    <n v="-22274360400"/>
    <n v="1274677200"/>
    <b v="0"/>
    <b v="0"/>
    <s v="theater/plays"/>
    <x v="3"/>
    <s v="plays"/>
    <x v="741"/>
    <x v="680"/>
  </r>
  <r>
    <n v="742"/>
    <s v="West-Stevens"/>
    <s v="Reactive solution-oriented groupware"/>
    <n v="1200"/>
    <n v="13513"/>
    <n v="1126"/>
    <x v="1"/>
    <n v="122"/>
    <n v="110.76"/>
    <s v="US"/>
    <s v="USD"/>
    <n v="-22306371600"/>
    <n v="1267509600"/>
    <b v="0"/>
    <b v="0"/>
    <s v="music/electric music"/>
    <x v="1"/>
    <s v="electric music"/>
    <x v="742"/>
    <x v="681"/>
  </r>
  <r>
    <n v="743"/>
    <s v="Clark-Conrad"/>
    <s v="Exclusive bandwidth-monitored orchestration"/>
    <n v="3900"/>
    <n v="504"/>
    <n v="13"/>
    <x v="0"/>
    <n v="17"/>
    <n v="29.65"/>
    <s v="US"/>
    <s v="USD"/>
    <n v="-22338382800"/>
    <n v="1445922000"/>
    <b v="0"/>
    <b v="1"/>
    <s v="theater/plays"/>
    <x v="3"/>
    <s v="plays"/>
    <x v="743"/>
    <x v="682"/>
  </r>
  <r>
    <n v="744"/>
    <s v="Fitzgerald Group"/>
    <s v="Intuitive exuding initiative"/>
    <n v="2000"/>
    <n v="14240"/>
    <n v="712"/>
    <x v="1"/>
    <n v="140"/>
    <n v="101.71"/>
    <s v="US"/>
    <s v="USD"/>
    <n v="-22370394000"/>
    <n v="1534050000"/>
    <b v="0"/>
    <b v="1"/>
    <s v="theater/plays"/>
    <x v="3"/>
    <s v="plays"/>
    <x v="744"/>
    <x v="683"/>
  </r>
  <r>
    <n v="745"/>
    <s v="Hill, Mccann and Moore"/>
    <s v="Streamlined needs-based knowledge user"/>
    <n v="6900"/>
    <n v="2091"/>
    <n v="30"/>
    <x v="0"/>
    <n v="34"/>
    <n v="61.5"/>
    <s v="US"/>
    <s v="USD"/>
    <n v="-22402405200"/>
    <n v="1277528400"/>
    <b v="0"/>
    <b v="0"/>
    <s v="technology/wearables"/>
    <x v="2"/>
    <s v="wearables"/>
    <x v="745"/>
    <x v="684"/>
  </r>
  <r>
    <n v="746"/>
    <s v="Edwards LLC"/>
    <s v="Automated system-worthy structure"/>
    <n v="55800"/>
    <n v="118580"/>
    <n v="213"/>
    <x v="1"/>
    <n v="3388"/>
    <n v="35"/>
    <s v="US"/>
    <s v="USD"/>
    <n v="-22434416400"/>
    <n v="1318568400"/>
    <b v="0"/>
    <b v="0"/>
    <s v="technology/web"/>
    <x v="2"/>
    <s v="web"/>
    <x v="746"/>
    <x v="685"/>
  </r>
  <r>
    <n v="747"/>
    <s v="Greer and Sons"/>
    <s v="Secured clear-thinking intranet"/>
    <n v="4900"/>
    <n v="11214"/>
    <n v="229"/>
    <x v="1"/>
    <n v="280"/>
    <n v="40.049999999999997"/>
    <s v="US"/>
    <s v="USD"/>
    <n v="-22466427600"/>
    <n v="1284354000"/>
    <b v="0"/>
    <b v="0"/>
    <s v="theater/plays"/>
    <x v="3"/>
    <s v="plays"/>
    <x v="747"/>
    <x v="488"/>
  </r>
  <r>
    <n v="748"/>
    <s v="Martinez PLC"/>
    <s v="Cloned actuating architecture"/>
    <n v="194900"/>
    <n v="68137"/>
    <n v="35"/>
    <x v="3"/>
    <n v="614"/>
    <n v="110.97"/>
    <s v="US"/>
    <s v="USD"/>
    <n v="-22498438800"/>
    <n v="1269579600"/>
    <b v="0"/>
    <b v="1"/>
    <s v="film &amp; video/animation"/>
    <x v="4"/>
    <s v="animation"/>
    <x v="748"/>
    <x v="686"/>
  </r>
  <r>
    <n v="749"/>
    <s v="Hunter-Logan"/>
    <s v="Down-sized needs-based task-force"/>
    <n v="8600"/>
    <n v="13527"/>
    <n v="157"/>
    <x v="1"/>
    <n v="366"/>
    <n v="36.96"/>
    <s v="IT"/>
    <s v="EUR"/>
    <n v="-22530450000"/>
    <n v="1413781200"/>
    <b v="0"/>
    <b v="1"/>
    <s v="technology/wearables"/>
    <x v="2"/>
    <s v="wearables"/>
    <x v="749"/>
    <x v="687"/>
  </r>
  <r>
    <n v="750"/>
    <s v="Ramos and Sons"/>
    <s v="Extended responsive Internet solution"/>
    <n v="100"/>
    <n v="1"/>
    <n v="1"/>
    <x v="0"/>
    <n v="1"/>
    <n v="1"/>
    <s v="GB"/>
    <s v="GBP"/>
    <n v="-22562461200"/>
    <n v="1280120400"/>
    <b v="0"/>
    <b v="0"/>
    <s v="music/electric music"/>
    <x v="1"/>
    <s v="electric music"/>
    <x v="750"/>
    <x v="688"/>
  </r>
  <r>
    <n v="751"/>
    <s v="Lane-Barber"/>
    <s v="Universal value-added moderator"/>
    <n v="3600"/>
    <n v="8363"/>
    <n v="232"/>
    <x v="1"/>
    <n v="270"/>
    <n v="30.97"/>
    <s v="US"/>
    <s v="USD"/>
    <n v="-22594472400"/>
    <n v="1459486800"/>
    <b v="1"/>
    <b v="1"/>
    <s v="publishing/nonfiction"/>
    <x v="5"/>
    <s v="nonfiction"/>
    <x v="751"/>
    <x v="689"/>
  </r>
  <r>
    <n v="752"/>
    <s v="Lowery Group"/>
    <s v="Sharable motivating emulation"/>
    <n v="5800"/>
    <n v="5362"/>
    <n v="92"/>
    <x v="3"/>
    <n v="114"/>
    <n v="47.04"/>
    <s v="US"/>
    <s v="USD"/>
    <n v="-22626483600"/>
    <n v="1282539600"/>
    <b v="0"/>
    <b v="1"/>
    <s v="theater/plays"/>
    <x v="3"/>
    <s v="plays"/>
    <x v="752"/>
    <x v="690"/>
  </r>
  <r>
    <n v="753"/>
    <s v="Guerrero-Griffin"/>
    <s v="Networked web-enabled product"/>
    <n v="4700"/>
    <n v="12065"/>
    <n v="257"/>
    <x v="1"/>
    <n v="137"/>
    <n v="88.07"/>
    <s v="US"/>
    <s v="USD"/>
    <n v="-22658494800"/>
    <n v="1275886800"/>
    <b v="0"/>
    <b v="0"/>
    <s v="photography/photography books"/>
    <x v="7"/>
    <s v="photography books"/>
    <x v="753"/>
    <x v="691"/>
  </r>
  <r>
    <n v="754"/>
    <s v="Perez, Reed and Lee"/>
    <s v="Advanced dedicated encoding"/>
    <n v="70400"/>
    <n v="118603"/>
    <n v="168"/>
    <x v="1"/>
    <n v="3205"/>
    <n v="37.01"/>
    <s v="US"/>
    <s v="USD"/>
    <n v="-22690506000"/>
    <n v="1355983200"/>
    <b v="0"/>
    <b v="0"/>
    <s v="theater/plays"/>
    <x v="3"/>
    <s v="plays"/>
    <x v="754"/>
    <x v="424"/>
  </r>
  <r>
    <n v="755"/>
    <s v="Chen, Pollard and Clarke"/>
    <s v="Stand-alone multi-state project"/>
    <n v="4500"/>
    <n v="7496"/>
    <n v="167"/>
    <x v="1"/>
    <n v="288"/>
    <n v="26.03"/>
    <s v="DK"/>
    <s v="DKK"/>
    <n v="-22722517200"/>
    <n v="1515391200"/>
    <b v="0"/>
    <b v="1"/>
    <s v="theater/plays"/>
    <x v="3"/>
    <s v="plays"/>
    <x v="755"/>
    <x v="231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-22754528400"/>
    <n v="1422252000"/>
    <b v="0"/>
    <b v="0"/>
    <s v="theater/plays"/>
    <x v="3"/>
    <s v="plays"/>
    <x v="756"/>
    <x v="692"/>
  </r>
  <r>
    <n v="757"/>
    <s v="Callahan-Gilbert"/>
    <s v="Profit-focused motivating function"/>
    <n v="1400"/>
    <n v="5696"/>
    <n v="407"/>
    <x v="1"/>
    <n v="114"/>
    <n v="49.96"/>
    <s v="US"/>
    <s v="USD"/>
    <n v="-22786539600"/>
    <n v="1305522000"/>
    <b v="0"/>
    <b v="0"/>
    <s v="film &amp; video/drama"/>
    <x v="4"/>
    <s v="drama"/>
    <x v="757"/>
    <x v="693"/>
  </r>
  <r>
    <n v="758"/>
    <s v="Logan-Miranda"/>
    <s v="Proactive systemic firmware"/>
    <n v="29600"/>
    <n v="167005"/>
    <n v="564"/>
    <x v="1"/>
    <n v="1518"/>
    <n v="110.02"/>
    <s v="CA"/>
    <s v="CAD"/>
    <n v="-22818550800"/>
    <n v="1414904400"/>
    <b v="0"/>
    <b v="0"/>
    <s v="music/rock"/>
    <x v="1"/>
    <s v="rock"/>
    <x v="758"/>
    <x v="694"/>
  </r>
  <r>
    <n v="759"/>
    <s v="Rodriguez PLC"/>
    <s v="Grass-roots upward-trending installation"/>
    <n v="167500"/>
    <n v="114615"/>
    <n v="68"/>
    <x v="0"/>
    <n v="1274"/>
    <n v="89.96"/>
    <s v="US"/>
    <s v="USD"/>
    <n v="-22850562000"/>
    <n v="1520402400"/>
    <b v="0"/>
    <b v="0"/>
    <s v="music/electric music"/>
    <x v="1"/>
    <s v="electric music"/>
    <x v="759"/>
    <x v="236"/>
  </r>
  <r>
    <n v="760"/>
    <s v="Smith-Kennedy"/>
    <s v="Virtual heuristic hub"/>
    <n v="48300"/>
    <n v="16592"/>
    <n v="34"/>
    <x v="0"/>
    <n v="210"/>
    <n v="79.010000000000005"/>
    <s v="IT"/>
    <s v="EUR"/>
    <n v="-22882573200"/>
    <n v="1567141200"/>
    <b v="0"/>
    <b v="1"/>
    <s v="games/video games"/>
    <x v="6"/>
    <s v="video games"/>
    <x v="760"/>
    <x v="695"/>
  </r>
  <r>
    <n v="761"/>
    <s v="Mitchell-Lee"/>
    <s v="Customizable leadingedge model"/>
    <n v="2200"/>
    <n v="14420"/>
    <n v="655"/>
    <x v="1"/>
    <n v="166"/>
    <n v="86.87"/>
    <s v="US"/>
    <s v="USD"/>
    <n v="-22914584400"/>
    <n v="1501131600"/>
    <b v="0"/>
    <b v="0"/>
    <s v="music/rock"/>
    <x v="1"/>
    <s v="rock"/>
    <x v="761"/>
    <x v="696"/>
  </r>
  <r>
    <n v="762"/>
    <s v="Davis Ltd"/>
    <s v="Upgradable uniform service-desk"/>
    <n v="3500"/>
    <n v="6204"/>
    <n v="177"/>
    <x v="1"/>
    <n v="100"/>
    <n v="62.04"/>
    <s v="AU"/>
    <s v="AUD"/>
    <n v="-22946595600"/>
    <n v="1355032800"/>
    <b v="0"/>
    <b v="0"/>
    <s v="music/jazz"/>
    <x v="1"/>
    <s v="jazz"/>
    <x v="762"/>
    <x v="697"/>
  </r>
  <r>
    <n v="763"/>
    <s v="Rowland PLC"/>
    <s v="Inverse client-driven product"/>
    <n v="5600"/>
    <n v="6338"/>
    <n v="113"/>
    <x v="1"/>
    <n v="235"/>
    <n v="26.97"/>
    <s v="US"/>
    <s v="USD"/>
    <n v="-22978606800"/>
    <n v="1339477200"/>
    <b v="0"/>
    <b v="1"/>
    <s v="theater/plays"/>
    <x v="3"/>
    <s v="plays"/>
    <x v="763"/>
    <x v="698"/>
  </r>
  <r>
    <n v="764"/>
    <s v="Shaffer-Mason"/>
    <s v="Managed bandwidth-monitored system engine"/>
    <n v="1100"/>
    <n v="8010"/>
    <n v="728"/>
    <x v="1"/>
    <n v="148"/>
    <n v="54.12"/>
    <s v="US"/>
    <s v="USD"/>
    <n v="-23010618000"/>
    <n v="1305954000"/>
    <b v="0"/>
    <b v="0"/>
    <s v="music/rock"/>
    <x v="1"/>
    <s v="rock"/>
    <x v="764"/>
    <x v="699"/>
  </r>
  <r>
    <n v="765"/>
    <s v="Matthews LLC"/>
    <s v="Advanced transitional help-desk"/>
    <n v="3900"/>
    <n v="8125"/>
    <n v="208"/>
    <x v="1"/>
    <n v="198"/>
    <n v="41.04"/>
    <s v="US"/>
    <s v="USD"/>
    <n v="-23042629200"/>
    <n v="1494392400"/>
    <b v="1"/>
    <b v="1"/>
    <s v="music/indie rock"/>
    <x v="1"/>
    <s v="indie rock"/>
    <x v="765"/>
    <x v="489"/>
  </r>
  <r>
    <n v="766"/>
    <s v="Montgomery-Castro"/>
    <s v="De-engineered disintermediate encryption"/>
    <n v="43800"/>
    <n v="13653"/>
    <n v="31"/>
    <x v="0"/>
    <n v="248"/>
    <n v="55.05"/>
    <s v="AU"/>
    <s v="AUD"/>
    <n v="-23074640400"/>
    <n v="1537419600"/>
    <b v="0"/>
    <b v="0"/>
    <s v="film &amp; video/science fiction"/>
    <x v="4"/>
    <s v="science fiction"/>
    <x v="766"/>
    <x v="512"/>
  </r>
  <r>
    <n v="767"/>
    <s v="Hale, Pearson and Jenkins"/>
    <s v="Upgradable attitude-oriented project"/>
    <n v="97200"/>
    <n v="55372"/>
    <n v="57"/>
    <x v="0"/>
    <n v="513"/>
    <n v="107.94"/>
    <s v="US"/>
    <s v="USD"/>
    <n v="-23106651600"/>
    <n v="1447999200"/>
    <b v="0"/>
    <b v="0"/>
    <s v="publishing/translations"/>
    <x v="5"/>
    <s v="translations"/>
    <x v="767"/>
    <x v="700"/>
  </r>
  <r>
    <n v="768"/>
    <s v="Ramirez-Calderon"/>
    <s v="Fundamental zero tolerance alliance"/>
    <n v="4800"/>
    <n v="11088"/>
    <n v="231"/>
    <x v="1"/>
    <n v="150"/>
    <n v="73.92"/>
    <s v="US"/>
    <s v="USD"/>
    <n v="-23138662800"/>
    <n v="1388037600"/>
    <b v="0"/>
    <b v="0"/>
    <s v="theater/plays"/>
    <x v="3"/>
    <s v="plays"/>
    <x v="768"/>
    <x v="701"/>
  </r>
  <r>
    <n v="769"/>
    <s v="Johnson-Morales"/>
    <s v="Devolved 24hour forecast"/>
    <n v="125600"/>
    <n v="109106"/>
    <n v="87"/>
    <x v="0"/>
    <n v="3410"/>
    <n v="32"/>
    <s v="US"/>
    <s v="USD"/>
    <n v="-23170674000"/>
    <n v="1378789200"/>
    <b v="0"/>
    <b v="0"/>
    <s v="games/video games"/>
    <x v="6"/>
    <s v="video games"/>
    <x v="769"/>
    <x v="340"/>
  </r>
  <r>
    <n v="770"/>
    <s v="Mathis-Rodriguez"/>
    <s v="User-centric attitude-oriented intranet"/>
    <n v="4300"/>
    <n v="11642"/>
    <n v="271"/>
    <x v="1"/>
    <n v="216"/>
    <n v="53.9"/>
    <s v="IT"/>
    <s v="EUR"/>
    <n v="-23202685200"/>
    <n v="1398056400"/>
    <b v="0"/>
    <b v="1"/>
    <s v="theater/plays"/>
    <x v="3"/>
    <s v="plays"/>
    <x v="770"/>
    <x v="702"/>
  </r>
  <r>
    <n v="771"/>
    <s v="Smith, Mack and Williams"/>
    <s v="Self-enabling 5thgeneration paradigm"/>
    <n v="5600"/>
    <n v="2769"/>
    <n v="49"/>
    <x v="3"/>
    <n v="26"/>
    <n v="106.5"/>
    <s v="US"/>
    <s v="USD"/>
    <n v="-23234696400"/>
    <n v="1550815200"/>
    <b v="0"/>
    <b v="0"/>
    <s v="theater/plays"/>
    <x v="3"/>
    <s v="plays"/>
    <x v="771"/>
    <x v="703"/>
  </r>
  <r>
    <n v="772"/>
    <s v="Johnson-Pace"/>
    <s v="Persistent 3rdgeneration moratorium"/>
    <n v="149600"/>
    <n v="169586"/>
    <n v="113"/>
    <x v="1"/>
    <n v="5139"/>
    <n v="33"/>
    <s v="US"/>
    <s v="USD"/>
    <n v="-23266707600"/>
    <n v="1550037600"/>
    <b v="0"/>
    <b v="0"/>
    <s v="music/indie rock"/>
    <x v="1"/>
    <s v="indie rock"/>
    <x v="772"/>
    <x v="704"/>
  </r>
  <r>
    <n v="773"/>
    <s v="Meza, Kirby and Patel"/>
    <s v="Cross-platform empowering project"/>
    <n v="53100"/>
    <n v="101185"/>
    <n v="191"/>
    <x v="1"/>
    <n v="2353"/>
    <n v="43"/>
    <s v="US"/>
    <s v="USD"/>
    <n v="-23298718800"/>
    <n v="1492923600"/>
    <b v="0"/>
    <b v="0"/>
    <s v="theater/plays"/>
    <x v="3"/>
    <s v="plays"/>
    <x v="773"/>
    <x v="705"/>
  </r>
  <r>
    <n v="774"/>
    <s v="Gonzalez-Snow"/>
    <s v="Polarized user-facing interface"/>
    <n v="5000"/>
    <n v="6775"/>
    <n v="136"/>
    <x v="1"/>
    <n v="78"/>
    <n v="86.86"/>
    <s v="IT"/>
    <s v="EUR"/>
    <n v="-23330730000"/>
    <n v="1467522000"/>
    <b v="0"/>
    <b v="0"/>
    <s v="technology/web"/>
    <x v="2"/>
    <s v="web"/>
    <x v="774"/>
    <x v="706"/>
  </r>
  <r>
    <n v="775"/>
    <s v="Murphy LLC"/>
    <s v="Customer-focused non-volatile framework"/>
    <n v="9400"/>
    <n v="968"/>
    <n v="10"/>
    <x v="0"/>
    <n v="10"/>
    <n v="96.8"/>
    <s v="US"/>
    <s v="USD"/>
    <n v="-23362741200"/>
    <n v="1416117600"/>
    <b v="0"/>
    <b v="0"/>
    <s v="music/rock"/>
    <x v="1"/>
    <s v="rock"/>
    <x v="775"/>
    <x v="707"/>
  </r>
  <r>
    <n v="776"/>
    <s v="Taylor-Rowe"/>
    <s v="Synchronized multimedia frame"/>
    <n v="110800"/>
    <n v="72623"/>
    <n v="66"/>
    <x v="0"/>
    <n v="2201"/>
    <n v="33"/>
    <s v="US"/>
    <s v="USD"/>
    <n v="-23394752400"/>
    <n v="1563771600"/>
    <b v="0"/>
    <b v="0"/>
    <s v="theater/plays"/>
    <x v="3"/>
    <s v="plays"/>
    <x v="776"/>
    <x v="708"/>
  </r>
  <r>
    <n v="777"/>
    <s v="Henderson Ltd"/>
    <s v="Open-architected stable algorithm"/>
    <n v="93800"/>
    <n v="45987"/>
    <n v="49"/>
    <x v="0"/>
    <n v="676"/>
    <n v="68.03"/>
    <s v="US"/>
    <s v="USD"/>
    <n v="-23426763600"/>
    <n v="1319259600"/>
    <b v="0"/>
    <b v="0"/>
    <s v="theater/plays"/>
    <x v="3"/>
    <s v="plays"/>
    <x v="777"/>
    <x v="709"/>
  </r>
  <r>
    <n v="778"/>
    <s v="Moss-Guzman"/>
    <s v="Cross-platform optimizing website"/>
    <n v="1300"/>
    <n v="10243"/>
    <n v="788"/>
    <x v="1"/>
    <n v="174"/>
    <n v="58.87"/>
    <s v="CH"/>
    <s v="CHF"/>
    <n v="-23458774800"/>
    <n v="1313643600"/>
    <b v="0"/>
    <b v="0"/>
    <s v="film &amp; video/animation"/>
    <x v="4"/>
    <s v="animation"/>
    <x v="778"/>
    <x v="710"/>
  </r>
  <r>
    <n v="779"/>
    <s v="Webb Group"/>
    <s v="Public-key actuating projection"/>
    <n v="108700"/>
    <n v="87293"/>
    <n v="80"/>
    <x v="0"/>
    <n v="831"/>
    <n v="105.05"/>
    <s v="US"/>
    <s v="USD"/>
    <n v="-23490786000"/>
    <n v="1440306000"/>
    <b v="0"/>
    <b v="1"/>
    <s v="theater/plays"/>
    <x v="3"/>
    <s v="plays"/>
    <x v="779"/>
    <x v="711"/>
  </r>
  <r>
    <n v="780"/>
    <s v="Brooks-Rodriguez"/>
    <s v="Implemented intangible instruction set"/>
    <n v="5100"/>
    <n v="5421"/>
    <n v="106"/>
    <x v="1"/>
    <n v="164"/>
    <n v="33.049999999999997"/>
    <s v="US"/>
    <s v="USD"/>
    <n v="-23522797200"/>
    <n v="1470805200"/>
    <b v="0"/>
    <b v="1"/>
    <s v="film &amp; video/drama"/>
    <x v="4"/>
    <s v="drama"/>
    <x v="780"/>
    <x v="712"/>
  </r>
  <r>
    <n v="781"/>
    <s v="Thomas Ltd"/>
    <s v="Cross-group interactive architecture"/>
    <n v="8700"/>
    <n v="4414"/>
    <n v="51"/>
    <x v="3"/>
    <n v="56"/>
    <n v="78.819999999999993"/>
    <s v="CH"/>
    <s v="CHF"/>
    <n v="-23554808400"/>
    <n v="1292911200"/>
    <b v="0"/>
    <b v="0"/>
    <s v="theater/plays"/>
    <x v="3"/>
    <s v="plays"/>
    <x v="781"/>
    <x v="70"/>
  </r>
  <r>
    <n v="782"/>
    <s v="Williams and Sons"/>
    <s v="Centralized asymmetric framework"/>
    <n v="5100"/>
    <n v="10981"/>
    <n v="215"/>
    <x v="1"/>
    <n v="161"/>
    <n v="68.2"/>
    <s v="US"/>
    <s v="USD"/>
    <n v="-23586819600"/>
    <n v="1301374800"/>
    <b v="0"/>
    <b v="1"/>
    <s v="film &amp; video/animation"/>
    <x v="4"/>
    <s v="animation"/>
    <x v="782"/>
    <x v="713"/>
  </r>
  <r>
    <n v="783"/>
    <s v="Vega, Chan and Carney"/>
    <s v="Down-sized systematic utilization"/>
    <n v="7400"/>
    <n v="10451"/>
    <n v="141"/>
    <x v="1"/>
    <n v="138"/>
    <n v="75.73"/>
    <s v="US"/>
    <s v="USD"/>
    <n v="-23618830800"/>
    <n v="1387864800"/>
    <b v="0"/>
    <b v="0"/>
    <s v="music/rock"/>
    <x v="1"/>
    <s v="rock"/>
    <x v="783"/>
    <x v="714"/>
  </r>
  <r>
    <n v="784"/>
    <s v="Byrd Group"/>
    <s v="Profound fault-tolerant model"/>
    <n v="88900"/>
    <n v="102535"/>
    <n v="115"/>
    <x v="1"/>
    <n v="3308"/>
    <n v="31"/>
    <s v="US"/>
    <s v="USD"/>
    <n v="-23650842000"/>
    <n v="1458190800"/>
    <b v="0"/>
    <b v="0"/>
    <s v="technology/web"/>
    <x v="2"/>
    <s v="web"/>
    <x v="784"/>
    <x v="715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-23682853200"/>
    <n v="1559278800"/>
    <b v="0"/>
    <b v="1"/>
    <s v="film &amp; video/animation"/>
    <x v="4"/>
    <s v="animation"/>
    <x v="785"/>
    <x v="716"/>
  </r>
  <r>
    <n v="786"/>
    <s v="Smith-Brown"/>
    <s v="Object-based content-based ability"/>
    <n v="1500"/>
    <n v="10946"/>
    <n v="730"/>
    <x v="1"/>
    <n v="207"/>
    <n v="52.88"/>
    <s v="IT"/>
    <s v="EUR"/>
    <n v="-23714864400"/>
    <n v="1522731600"/>
    <b v="0"/>
    <b v="1"/>
    <s v="music/jazz"/>
    <x v="1"/>
    <s v="jazz"/>
    <x v="786"/>
    <x v="717"/>
  </r>
  <r>
    <n v="787"/>
    <s v="Vance-Glover"/>
    <s v="Progressive coherent secured line"/>
    <n v="61200"/>
    <n v="60994"/>
    <n v="100"/>
    <x v="0"/>
    <n v="859"/>
    <n v="71.010000000000005"/>
    <s v="CA"/>
    <s v="CAD"/>
    <n v="-23746875600"/>
    <n v="1306731600"/>
    <b v="0"/>
    <b v="0"/>
    <s v="music/rock"/>
    <x v="1"/>
    <s v="rock"/>
    <x v="787"/>
    <x v="718"/>
  </r>
  <r>
    <n v="788"/>
    <s v="Joyce PLC"/>
    <s v="Synchronized directional capability"/>
    <n v="3600"/>
    <n v="3174"/>
    <n v="88"/>
    <x v="2"/>
    <n v="31"/>
    <n v="102.39"/>
    <s v="US"/>
    <s v="USD"/>
    <n v="-23778886800"/>
    <n v="1352527200"/>
    <b v="0"/>
    <b v="0"/>
    <s v="film &amp; video/animation"/>
    <x v="4"/>
    <s v="animation"/>
    <x v="788"/>
    <x v="719"/>
  </r>
  <r>
    <n v="789"/>
    <s v="Kennedy-Miller"/>
    <s v="Cross-platform composite migration"/>
    <n v="9000"/>
    <n v="3351"/>
    <n v="37"/>
    <x v="0"/>
    <n v="45"/>
    <n v="74.47"/>
    <s v="US"/>
    <s v="USD"/>
    <n v="-23810898000"/>
    <n v="1404363600"/>
    <b v="0"/>
    <b v="0"/>
    <s v="theater/plays"/>
    <x v="3"/>
    <s v="plays"/>
    <x v="789"/>
    <x v="115"/>
  </r>
  <r>
    <n v="790"/>
    <s v="White-Obrien"/>
    <s v="Operative local pricing structure"/>
    <n v="185900"/>
    <n v="56774"/>
    <n v="31"/>
    <x v="3"/>
    <n v="1113"/>
    <n v="51.01"/>
    <s v="US"/>
    <s v="USD"/>
    <n v="-23842909200"/>
    <n v="1266645600"/>
    <b v="0"/>
    <b v="0"/>
    <s v="theater/plays"/>
    <x v="3"/>
    <s v="plays"/>
    <x v="790"/>
    <x v="720"/>
  </r>
  <r>
    <n v="791"/>
    <s v="Stafford, Hess and Raymond"/>
    <s v="Optional web-enabled extranet"/>
    <n v="2100"/>
    <n v="540"/>
    <n v="26"/>
    <x v="0"/>
    <n v="6"/>
    <n v="90"/>
    <s v="US"/>
    <s v="USD"/>
    <n v="-23874920400"/>
    <n v="1482818400"/>
    <b v="0"/>
    <b v="0"/>
    <s v="food/food trucks"/>
    <x v="0"/>
    <s v="food trucks"/>
    <x v="791"/>
    <x v="721"/>
  </r>
  <r>
    <n v="792"/>
    <s v="Jordan, Schneider and Hall"/>
    <s v="Reduced 6thgeneration intranet"/>
    <n v="2000"/>
    <n v="680"/>
    <n v="34"/>
    <x v="0"/>
    <n v="7"/>
    <n v="97.14"/>
    <s v="US"/>
    <s v="USD"/>
    <n v="-23906931600"/>
    <n v="1374642000"/>
    <b v="0"/>
    <b v="1"/>
    <s v="theater/plays"/>
    <x v="3"/>
    <s v="plays"/>
    <x v="792"/>
    <x v="722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-23938942800"/>
    <n v="1372482000"/>
    <b v="0"/>
    <b v="0"/>
    <s v="publishing/nonfiction"/>
    <x v="5"/>
    <s v="nonfiction"/>
    <x v="793"/>
    <x v="451"/>
  </r>
  <r>
    <n v="794"/>
    <s v="Welch Inc"/>
    <s v="Optional optimal website"/>
    <n v="6600"/>
    <n v="8276"/>
    <n v="125"/>
    <x v="1"/>
    <n v="110"/>
    <n v="75.239999999999995"/>
    <s v="US"/>
    <s v="USD"/>
    <n v="-23970954000"/>
    <n v="1514959200"/>
    <b v="0"/>
    <b v="0"/>
    <s v="music/rock"/>
    <x v="1"/>
    <s v="rock"/>
    <x v="794"/>
    <x v="642"/>
  </r>
  <r>
    <n v="795"/>
    <s v="Vasquez Inc"/>
    <s v="Stand-alone asynchronous functionalities"/>
    <n v="7100"/>
    <n v="1022"/>
    <n v="14"/>
    <x v="0"/>
    <n v="31"/>
    <n v="32.97"/>
    <s v="US"/>
    <s v="USD"/>
    <n v="-24002965200"/>
    <n v="1478235600"/>
    <b v="0"/>
    <b v="0"/>
    <s v="film &amp; video/drama"/>
    <x v="4"/>
    <s v="drama"/>
    <x v="795"/>
    <x v="723"/>
  </r>
  <r>
    <n v="796"/>
    <s v="Freeman-Ferguson"/>
    <s v="Profound full-range open system"/>
    <n v="7800"/>
    <n v="4275"/>
    <n v="55"/>
    <x v="0"/>
    <n v="78"/>
    <n v="54.81"/>
    <s v="US"/>
    <s v="USD"/>
    <n v="-24034976400"/>
    <n v="1408078800"/>
    <b v="0"/>
    <b v="1"/>
    <s v="games/mobile games"/>
    <x v="6"/>
    <s v="mobile games"/>
    <x v="796"/>
    <x v="724"/>
  </r>
  <r>
    <n v="797"/>
    <s v="Houston, Moore and Rogers"/>
    <s v="Optional tangible utilization"/>
    <n v="7600"/>
    <n v="8332"/>
    <n v="110"/>
    <x v="1"/>
    <n v="185"/>
    <n v="45.04"/>
    <s v="US"/>
    <s v="USD"/>
    <n v="-24066987600"/>
    <n v="1548136800"/>
    <b v="0"/>
    <b v="0"/>
    <s v="technology/web"/>
    <x v="2"/>
    <s v="web"/>
    <x v="797"/>
    <x v="725"/>
  </r>
  <r>
    <n v="798"/>
    <s v="Small-Fuentes"/>
    <s v="Seamless maximized product"/>
    <n v="3400"/>
    <n v="6408"/>
    <n v="188"/>
    <x v="1"/>
    <n v="121"/>
    <n v="52.96"/>
    <s v="US"/>
    <s v="USD"/>
    <n v="-24098998800"/>
    <n v="1340859600"/>
    <b v="0"/>
    <b v="1"/>
    <s v="theater/plays"/>
    <x v="3"/>
    <s v="plays"/>
    <x v="798"/>
    <x v="726"/>
  </r>
  <r>
    <n v="799"/>
    <s v="Reid-Day"/>
    <s v="Devolved tertiary time-frame"/>
    <n v="84500"/>
    <n v="73522"/>
    <n v="87"/>
    <x v="0"/>
    <n v="1225"/>
    <n v="60.02"/>
    <s v="GB"/>
    <s v="GBP"/>
    <n v="-24131010000"/>
    <n v="1454479200"/>
    <b v="0"/>
    <b v="0"/>
    <s v="theater/plays"/>
    <x v="3"/>
    <s v="plays"/>
    <x v="799"/>
    <x v="727"/>
  </r>
  <r>
    <n v="800"/>
    <s v="Wallace LLC"/>
    <s v="Centralized regional function"/>
    <n v="100"/>
    <n v="1"/>
    <n v="1"/>
    <x v="0"/>
    <n v="1"/>
    <n v="1"/>
    <s v="CH"/>
    <s v="CHF"/>
    <n v="-24163021200"/>
    <n v="1434430800"/>
    <b v="0"/>
    <b v="0"/>
    <s v="music/rock"/>
    <x v="1"/>
    <s v="rock"/>
    <x v="800"/>
    <x v="560"/>
  </r>
  <r>
    <n v="801"/>
    <s v="Olson-Bishop"/>
    <s v="User-friendly high-level initiative"/>
    <n v="2300"/>
    <n v="4667"/>
    <n v="203"/>
    <x v="1"/>
    <n v="106"/>
    <n v="44.03"/>
    <s v="US"/>
    <s v="USD"/>
    <n v="-24195032400"/>
    <n v="1579672800"/>
    <b v="0"/>
    <b v="1"/>
    <s v="photography/photography books"/>
    <x v="7"/>
    <s v="photography books"/>
    <x v="801"/>
    <x v="728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-24227043600"/>
    <n v="1562389200"/>
    <b v="0"/>
    <b v="0"/>
    <s v="photography/photography books"/>
    <x v="7"/>
    <s v="photography books"/>
    <x v="802"/>
    <x v="339"/>
  </r>
  <r>
    <n v="803"/>
    <s v="Perez, Brown and Meyers"/>
    <s v="Stand-alone background customer loyalty"/>
    <n v="6100"/>
    <n v="6527"/>
    <n v="107"/>
    <x v="1"/>
    <n v="233"/>
    <n v="28.01"/>
    <s v="US"/>
    <s v="USD"/>
    <n v="-24259054800"/>
    <n v="1551506400"/>
    <b v="0"/>
    <b v="0"/>
    <s v="theater/plays"/>
    <x v="3"/>
    <s v="plays"/>
    <x v="803"/>
    <x v="35"/>
  </r>
  <r>
    <n v="804"/>
    <s v="English-Mccullough"/>
    <s v="Business-focused discrete software"/>
    <n v="2600"/>
    <n v="6987"/>
    <n v="269"/>
    <x v="1"/>
    <n v="218"/>
    <n v="32.049999999999997"/>
    <s v="US"/>
    <s v="USD"/>
    <n v="-24291066000"/>
    <n v="1516600800"/>
    <b v="0"/>
    <b v="0"/>
    <s v="music/rock"/>
    <x v="1"/>
    <s v="rock"/>
    <x v="804"/>
    <x v="729"/>
  </r>
  <r>
    <n v="805"/>
    <s v="Smith-Nguyen"/>
    <s v="Advanced intermediate Graphic Interface"/>
    <n v="9700"/>
    <n v="4932"/>
    <n v="51"/>
    <x v="0"/>
    <n v="67"/>
    <n v="73.61"/>
    <s v="AU"/>
    <s v="AUD"/>
    <n v="-24323077200"/>
    <n v="1420437600"/>
    <b v="0"/>
    <b v="0"/>
    <s v="film &amp; video/documentary"/>
    <x v="4"/>
    <s v="documentary"/>
    <x v="805"/>
    <x v="241"/>
  </r>
  <r>
    <n v="806"/>
    <s v="Harmon-Madden"/>
    <s v="Adaptive holistic hub"/>
    <n v="700"/>
    <n v="8262"/>
    <n v="1180"/>
    <x v="1"/>
    <n v="76"/>
    <n v="108.71"/>
    <s v="US"/>
    <s v="USD"/>
    <n v="-24355088400"/>
    <n v="1332997200"/>
    <b v="0"/>
    <b v="1"/>
    <s v="film &amp; video/drama"/>
    <x v="4"/>
    <s v="drama"/>
    <x v="806"/>
    <x v="730"/>
  </r>
  <r>
    <n v="807"/>
    <s v="Walker-Taylor"/>
    <s v="Automated uniform concept"/>
    <n v="700"/>
    <n v="1848"/>
    <n v="264"/>
    <x v="1"/>
    <n v="43"/>
    <n v="42.98"/>
    <s v="US"/>
    <s v="USD"/>
    <n v="-24387099600"/>
    <n v="1574920800"/>
    <b v="0"/>
    <b v="1"/>
    <s v="theater/plays"/>
    <x v="3"/>
    <s v="plays"/>
    <x v="807"/>
    <x v="322"/>
  </r>
  <r>
    <n v="808"/>
    <s v="Harris, Medina and Mitchell"/>
    <s v="Enhanced regional flexibility"/>
    <n v="5200"/>
    <n v="1583"/>
    <n v="30"/>
    <x v="0"/>
    <n v="19"/>
    <n v="83.32"/>
    <s v="US"/>
    <s v="USD"/>
    <n v="-24419110800"/>
    <n v="1464930000"/>
    <b v="0"/>
    <b v="0"/>
    <s v="food/food trucks"/>
    <x v="0"/>
    <s v="food trucks"/>
    <x v="808"/>
    <x v="731"/>
  </r>
  <r>
    <n v="809"/>
    <s v="Williams and Sons"/>
    <s v="Public-key bottom-line algorithm"/>
    <n v="140800"/>
    <n v="88536"/>
    <n v="63"/>
    <x v="0"/>
    <n v="2108"/>
    <n v="42"/>
    <s v="CH"/>
    <s v="CHF"/>
    <n v="-24451122000"/>
    <n v="1345006800"/>
    <b v="0"/>
    <b v="0"/>
    <s v="film &amp; video/documentary"/>
    <x v="4"/>
    <s v="documentary"/>
    <x v="809"/>
    <x v="732"/>
  </r>
  <r>
    <n v="810"/>
    <s v="Ball-Fisher"/>
    <s v="Multi-layered intangible instruction set"/>
    <n v="6400"/>
    <n v="12360"/>
    <n v="193"/>
    <x v="1"/>
    <n v="221"/>
    <n v="55.93"/>
    <s v="US"/>
    <s v="USD"/>
    <n v="-24483133200"/>
    <n v="1512712800"/>
    <b v="0"/>
    <b v="1"/>
    <s v="theater/plays"/>
    <x v="3"/>
    <s v="plays"/>
    <x v="810"/>
    <x v="157"/>
  </r>
  <r>
    <n v="811"/>
    <s v="Page, Holt and Mack"/>
    <s v="Fundamental methodical emulation"/>
    <n v="92500"/>
    <n v="71320"/>
    <n v="77"/>
    <x v="0"/>
    <n v="679"/>
    <n v="105.04"/>
    <s v="US"/>
    <s v="USD"/>
    <n v="-24515144400"/>
    <n v="1452492000"/>
    <b v="0"/>
    <b v="1"/>
    <s v="games/video games"/>
    <x v="6"/>
    <s v="video games"/>
    <x v="811"/>
    <x v="733"/>
  </r>
  <r>
    <n v="812"/>
    <s v="Landry Group"/>
    <s v="Expanded value-added hardware"/>
    <n v="59700"/>
    <n v="134640"/>
    <n v="226"/>
    <x v="1"/>
    <n v="2805"/>
    <n v="48"/>
    <s v="CA"/>
    <s v="CAD"/>
    <n v="-24547155600"/>
    <n v="1524286800"/>
    <b v="0"/>
    <b v="0"/>
    <s v="publishing/nonfiction"/>
    <x v="5"/>
    <s v="nonfiction"/>
    <x v="812"/>
    <x v="734"/>
  </r>
  <r>
    <n v="813"/>
    <s v="Buckley Group"/>
    <s v="Diverse high-level attitude"/>
    <n v="3200"/>
    <n v="7661"/>
    <n v="239"/>
    <x v="1"/>
    <n v="68"/>
    <n v="112.66"/>
    <s v="US"/>
    <s v="USD"/>
    <n v="-24579166800"/>
    <n v="1346907600"/>
    <b v="0"/>
    <b v="0"/>
    <s v="games/video games"/>
    <x v="6"/>
    <s v="video games"/>
    <x v="813"/>
    <x v="735"/>
  </r>
  <r>
    <n v="814"/>
    <s v="Vincent PLC"/>
    <s v="Visionary 24hour analyzer"/>
    <n v="3200"/>
    <n v="2950"/>
    <n v="92"/>
    <x v="0"/>
    <n v="36"/>
    <n v="81.94"/>
    <s v="DK"/>
    <s v="DKK"/>
    <n v="-24611178000"/>
    <n v="1464498000"/>
    <b v="0"/>
    <b v="1"/>
    <s v="music/rock"/>
    <x v="1"/>
    <s v="rock"/>
    <x v="814"/>
    <x v="736"/>
  </r>
  <r>
    <n v="815"/>
    <s v="Watson-Douglas"/>
    <s v="Centralized bandwidth-monitored leverage"/>
    <n v="9000"/>
    <n v="11721"/>
    <n v="130"/>
    <x v="1"/>
    <n v="183"/>
    <n v="64.05"/>
    <s v="CA"/>
    <s v="CAD"/>
    <n v="-24643189200"/>
    <n v="1514181600"/>
    <b v="0"/>
    <b v="0"/>
    <s v="music/rock"/>
    <x v="1"/>
    <s v="rock"/>
    <x v="815"/>
    <x v="737"/>
  </r>
  <r>
    <n v="816"/>
    <s v="Jones, Casey and Jones"/>
    <s v="Ergonomic mission-critical moratorium"/>
    <n v="2300"/>
    <n v="14150"/>
    <n v="615"/>
    <x v="1"/>
    <n v="133"/>
    <n v="106.39"/>
    <s v="US"/>
    <s v="USD"/>
    <n v="-24675200400"/>
    <n v="1392184800"/>
    <b v="1"/>
    <b v="1"/>
    <s v="theater/plays"/>
    <x v="3"/>
    <s v="plays"/>
    <x v="816"/>
    <x v="738"/>
  </r>
  <r>
    <n v="817"/>
    <s v="Alvarez-Bauer"/>
    <s v="Front-line intermediate moderator"/>
    <n v="51300"/>
    <n v="189192"/>
    <n v="369"/>
    <x v="1"/>
    <n v="2489"/>
    <n v="76.010000000000005"/>
    <s v="IT"/>
    <s v="EUR"/>
    <n v="-24707211600"/>
    <n v="1559365200"/>
    <b v="0"/>
    <b v="1"/>
    <s v="publishing/nonfiction"/>
    <x v="5"/>
    <s v="nonfiction"/>
    <x v="817"/>
    <x v="739"/>
  </r>
  <r>
    <n v="818"/>
    <s v="Martinez LLC"/>
    <s v="Automated local secured line"/>
    <n v="700"/>
    <n v="7664"/>
    <n v="1095"/>
    <x v="1"/>
    <n v="69"/>
    <n v="111.07"/>
    <s v="US"/>
    <s v="USD"/>
    <n v="-24739222800"/>
    <n v="1549173600"/>
    <b v="0"/>
    <b v="1"/>
    <s v="theater/plays"/>
    <x v="3"/>
    <s v="plays"/>
    <x v="818"/>
    <x v="740"/>
  </r>
  <r>
    <n v="819"/>
    <s v="Buck-Khan"/>
    <s v="Integrated bandwidth-monitored alliance"/>
    <n v="8900"/>
    <n v="4509"/>
    <n v="51"/>
    <x v="0"/>
    <n v="47"/>
    <n v="95.94"/>
    <s v="US"/>
    <s v="USD"/>
    <n v="-24771234000"/>
    <n v="1355032800"/>
    <b v="1"/>
    <b v="0"/>
    <s v="games/video games"/>
    <x v="6"/>
    <s v="video games"/>
    <x v="819"/>
    <x v="697"/>
  </r>
  <r>
    <n v="820"/>
    <s v="Valdez, Williams and Meyer"/>
    <s v="Cross-group heuristic forecast"/>
    <n v="1500"/>
    <n v="12009"/>
    <n v="801"/>
    <x v="1"/>
    <n v="279"/>
    <n v="43.04"/>
    <s v="GB"/>
    <s v="GBP"/>
    <n v="-24803245200"/>
    <n v="1533963600"/>
    <b v="0"/>
    <b v="1"/>
    <s v="music/rock"/>
    <x v="1"/>
    <s v="rock"/>
    <x v="820"/>
    <x v="741"/>
  </r>
  <r>
    <n v="821"/>
    <s v="Alvarez-Andrews"/>
    <s v="Extended impactful secured line"/>
    <n v="4900"/>
    <n v="14273"/>
    <n v="291"/>
    <x v="1"/>
    <n v="210"/>
    <n v="67.97"/>
    <s v="US"/>
    <s v="USD"/>
    <n v="-24835256400"/>
    <n v="1489381200"/>
    <b v="0"/>
    <b v="0"/>
    <s v="film &amp; video/documentary"/>
    <x v="4"/>
    <s v="documentary"/>
    <x v="821"/>
    <x v="742"/>
  </r>
  <r>
    <n v="822"/>
    <s v="Stewart and Sons"/>
    <s v="Distributed optimizing protocol"/>
    <n v="54000"/>
    <n v="188982"/>
    <n v="350"/>
    <x v="1"/>
    <n v="2100"/>
    <n v="89.99"/>
    <s v="US"/>
    <s v="USD"/>
    <n v="-24867267600"/>
    <n v="1395032400"/>
    <b v="0"/>
    <b v="0"/>
    <s v="music/rock"/>
    <x v="1"/>
    <s v="rock"/>
    <x v="822"/>
    <x v="743"/>
  </r>
  <r>
    <n v="823"/>
    <s v="Dyer Inc"/>
    <s v="Secured well-modulated system engine"/>
    <n v="4100"/>
    <n v="14640"/>
    <n v="357"/>
    <x v="1"/>
    <n v="252"/>
    <n v="58.1"/>
    <s v="US"/>
    <s v="USD"/>
    <n v="-24899278800"/>
    <n v="1412485200"/>
    <b v="1"/>
    <b v="1"/>
    <s v="music/rock"/>
    <x v="1"/>
    <s v="rock"/>
    <x v="823"/>
    <x v="744"/>
  </r>
  <r>
    <n v="824"/>
    <s v="Anderson, Williams and Cox"/>
    <s v="Streamlined national benchmark"/>
    <n v="85000"/>
    <n v="107516"/>
    <n v="126"/>
    <x v="1"/>
    <n v="1280"/>
    <n v="84"/>
    <s v="US"/>
    <s v="USD"/>
    <n v="-24931290000"/>
    <n v="1279688400"/>
    <b v="0"/>
    <b v="1"/>
    <s v="publishing/nonfiction"/>
    <x v="5"/>
    <s v="nonfiction"/>
    <x v="824"/>
    <x v="269"/>
  </r>
  <r>
    <n v="825"/>
    <s v="Solomon PLC"/>
    <s v="Open-architected 24/7 infrastructure"/>
    <n v="3600"/>
    <n v="13950"/>
    <n v="388"/>
    <x v="1"/>
    <n v="157"/>
    <n v="88.85"/>
    <s v="GB"/>
    <s v="GBP"/>
    <n v="-24963301200"/>
    <n v="1501995600"/>
    <b v="0"/>
    <b v="0"/>
    <s v="film &amp; video/shorts"/>
    <x v="4"/>
    <s v="shorts"/>
    <x v="825"/>
    <x v="745"/>
  </r>
  <r>
    <n v="826"/>
    <s v="Miller-Hubbard"/>
    <s v="Digitized 6thgeneration Local Area Network"/>
    <n v="2800"/>
    <n v="12797"/>
    <n v="457"/>
    <x v="1"/>
    <n v="194"/>
    <n v="65.959999999999994"/>
    <s v="US"/>
    <s v="USD"/>
    <n v="-24995312400"/>
    <n v="1294639200"/>
    <b v="0"/>
    <b v="1"/>
    <s v="theater/plays"/>
    <x v="3"/>
    <s v="plays"/>
    <x v="826"/>
    <x v="746"/>
  </r>
  <r>
    <n v="827"/>
    <s v="Miranda, Martinez and Lowery"/>
    <s v="Innovative actuating artificial intelligence"/>
    <n v="2300"/>
    <n v="6134"/>
    <n v="267"/>
    <x v="1"/>
    <n v="82"/>
    <n v="74.8"/>
    <s v="AU"/>
    <s v="AUD"/>
    <n v="-25027323600"/>
    <n v="1305435600"/>
    <b v="0"/>
    <b v="1"/>
    <s v="film &amp; video/drama"/>
    <x v="4"/>
    <s v="drama"/>
    <x v="827"/>
    <x v="747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-25059334800"/>
    <n v="1537592400"/>
    <b v="0"/>
    <b v="0"/>
    <s v="theater/plays"/>
    <x v="3"/>
    <s v="plays"/>
    <x v="828"/>
    <x v="503"/>
  </r>
  <r>
    <n v="829"/>
    <s v="Baker-Higgins"/>
    <s v="Vision-oriented scalable portal"/>
    <n v="9600"/>
    <n v="4929"/>
    <n v="51"/>
    <x v="0"/>
    <n v="154"/>
    <n v="32.01"/>
    <s v="US"/>
    <s v="USD"/>
    <n v="-25091346000"/>
    <n v="1435122000"/>
    <b v="0"/>
    <b v="0"/>
    <s v="theater/plays"/>
    <x v="3"/>
    <s v="plays"/>
    <x v="829"/>
    <x v="748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-25123357200"/>
    <n v="1520056800"/>
    <b v="0"/>
    <b v="0"/>
    <s v="theater/plays"/>
    <x v="3"/>
    <s v="plays"/>
    <x v="830"/>
    <x v="330"/>
  </r>
  <r>
    <n v="831"/>
    <s v="Ward PLC"/>
    <s v="Front-line bottom-line Graphic Interface"/>
    <n v="97100"/>
    <n v="105817"/>
    <n v="109"/>
    <x v="1"/>
    <n v="4233"/>
    <n v="25"/>
    <s v="US"/>
    <s v="USD"/>
    <n v="-25155368400"/>
    <n v="1335675600"/>
    <b v="0"/>
    <b v="0"/>
    <s v="photography/photography books"/>
    <x v="7"/>
    <s v="photography books"/>
    <x v="831"/>
    <x v="749"/>
  </r>
  <r>
    <n v="832"/>
    <s v="Bradley, Beck and Mayo"/>
    <s v="Synergized fault-tolerant hierarchy"/>
    <n v="43200"/>
    <n v="136156"/>
    <n v="315"/>
    <x v="1"/>
    <n v="1297"/>
    <n v="104.98"/>
    <s v="DK"/>
    <s v="DKK"/>
    <n v="-25187379600"/>
    <n v="1448431200"/>
    <b v="1"/>
    <b v="0"/>
    <s v="publishing/translations"/>
    <x v="5"/>
    <s v="translations"/>
    <x v="832"/>
    <x v="750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-25219390800"/>
    <n v="1298613600"/>
    <b v="0"/>
    <b v="0"/>
    <s v="publishing/translations"/>
    <x v="5"/>
    <s v="translations"/>
    <x v="833"/>
    <x v="751"/>
  </r>
  <r>
    <n v="834"/>
    <s v="Gallegos, Wagner and Gaines"/>
    <s v="Expanded fault-tolerant emulation"/>
    <n v="7300"/>
    <n v="11228"/>
    <n v="154"/>
    <x v="1"/>
    <n v="119"/>
    <n v="94.35"/>
    <s v="US"/>
    <s v="USD"/>
    <n v="-25251402000"/>
    <n v="1372482000"/>
    <b v="0"/>
    <b v="0"/>
    <s v="theater/plays"/>
    <x v="3"/>
    <s v="plays"/>
    <x v="834"/>
    <x v="451"/>
  </r>
  <r>
    <n v="835"/>
    <s v="Hodges, Smith and Kelly"/>
    <s v="Future-proofed 24hour model"/>
    <n v="86200"/>
    <n v="77355"/>
    <n v="90"/>
    <x v="0"/>
    <n v="1758"/>
    <n v="44"/>
    <s v="US"/>
    <s v="USD"/>
    <n v="-25283413200"/>
    <n v="1425621600"/>
    <b v="0"/>
    <b v="0"/>
    <s v="technology/web"/>
    <x v="2"/>
    <s v="web"/>
    <x v="835"/>
    <x v="752"/>
  </r>
  <r>
    <n v="836"/>
    <s v="Macias Inc"/>
    <s v="Optimized didactic intranet"/>
    <n v="8100"/>
    <n v="6086"/>
    <n v="75"/>
    <x v="0"/>
    <n v="94"/>
    <n v="64.739999999999995"/>
    <s v="US"/>
    <s v="USD"/>
    <n v="-25315424400"/>
    <n v="1266300000"/>
    <b v="0"/>
    <b v="0"/>
    <s v="music/indie rock"/>
    <x v="1"/>
    <s v="indie rock"/>
    <x v="836"/>
    <x v="753"/>
  </r>
  <r>
    <n v="837"/>
    <s v="Cook-Ortiz"/>
    <s v="Right-sized dedicated standardization"/>
    <n v="17700"/>
    <n v="150960"/>
    <n v="853"/>
    <x v="1"/>
    <n v="1797"/>
    <n v="84.01"/>
    <s v="US"/>
    <s v="USD"/>
    <n v="-25347435600"/>
    <n v="1305867600"/>
    <b v="0"/>
    <b v="0"/>
    <s v="music/jazz"/>
    <x v="1"/>
    <s v="jazz"/>
    <x v="837"/>
    <x v="754"/>
  </r>
  <r>
    <n v="838"/>
    <s v="Jordan-Fischer"/>
    <s v="Vision-oriented high-level extranet"/>
    <n v="6400"/>
    <n v="8890"/>
    <n v="139"/>
    <x v="1"/>
    <n v="261"/>
    <n v="34.06"/>
    <s v="US"/>
    <s v="USD"/>
    <n v="-25379446800"/>
    <n v="1538802000"/>
    <b v="0"/>
    <b v="0"/>
    <s v="theater/plays"/>
    <x v="3"/>
    <s v="plays"/>
    <x v="838"/>
    <x v="755"/>
  </r>
  <r>
    <n v="839"/>
    <s v="Pierce-Ramirez"/>
    <s v="Organized scalable initiative"/>
    <n v="7700"/>
    <n v="14644"/>
    <n v="190"/>
    <x v="1"/>
    <n v="157"/>
    <n v="93.27"/>
    <s v="US"/>
    <s v="USD"/>
    <n v="-25411458000"/>
    <n v="1398920400"/>
    <b v="0"/>
    <b v="1"/>
    <s v="film &amp; video/documentary"/>
    <x v="4"/>
    <s v="documentary"/>
    <x v="839"/>
    <x v="756"/>
  </r>
  <r>
    <n v="840"/>
    <s v="Howell and Sons"/>
    <s v="Enhanced regional moderator"/>
    <n v="116300"/>
    <n v="116583"/>
    <n v="100"/>
    <x v="1"/>
    <n v="3533"/>
    <n v="33"/>
    <s v="US"/>
    <s v="USD"/>
    <n v="-25443469200"/>
    <n v="1405659600"/>
    <b v="0"/>
    <b v="1"/>
    <s v="theater/plays"/>
    <x v="3"/>
    <s v="plays"/>
    <x v="840"/>
    <x v="757"/>
  </r>
  <r>
    <n v="841"/>
    <s v="Garcia, Dunn and Richardson"/>
    <s v="Automated even-keeled emulation"/>
    <n v="9100"/>
    <n v="12991"/>
    <n v="143"/>
    <x v="1"/>
    <n v="155"/>
    <n v="83.81"/>
    <s v="US"/>
    <s v="USD"/>
    <n v="-25475480400"/>
    <n v="1457244000"/>
    <b v="0"/>
    <b v="0"/>
    <s v="technology/web"/>
    <x v="2"/>
    <s v="web"/>
    <x v="841"/>
    <x v="758"/>
  </r>
  <r>
    <n v="842"/>
    <s v="Lawson and Sons"/>
    <s v="Reverse-engineered multi-tasking product"/>
    <n v="1500"/>
    <n v="8447"/>
    <n v="563"/>
    <x v="1"/>
    <n v="132"/>
    <n v="63.99"/>
    <s v="IT"/>
    <s v="EUR"/>
    <n v="-25507491600"/>
    <n v="1529298000"/>
    <b v="0"/>
    <b v="0"/>
    <s v="technology/wearables"/>
    <x v="2"/>
    <s v="wearables"/>
    <x v="842"/>
    <x v="759"/>
  </r>
  <r>
    <n v="843"/>
    <s v="Porter-Hicks"/>
    <s v="De-engineered next generation parallelism"/>
    <n v="8800"/>
    <n v="2703"/>
    <n v="31"/>
    <x v="0"/>
    <n v="33"/>
    <n v="81.91"/>
    <s v="US"/>
    <s v="USD"/>
    <n v="-25539502800"/>
    <n v="1535778000"/>
    <b v="0"/>
    <b v="0"/>
    <s v="photography/photography books"/>
    <x v="7"/>
    <s v="photography books"/>
    <x v="843"/>
    <x v="760"/>
  </r>
  <r>
    <n v="844"/>
    <s v="Rodriguez-Hansen"/>
    <s v="Intuitive cohesive groupware"/>
    <n v="8800"/>
    <n v="8747"/>
    <n v="99"/>
    <x v="3"/>
    <n v="94"/>
    <n v="93.05"/>
    <s v="US"/>
    <s v="USD"/>
    <n v="-25571514000"/>
    <n v="1327471200"/>
    <b v="0"/>
    <b v="0"/>
    <s v="film &amp; video/documentary"/>
    <x v="4"/>
    <s v="documentary"/>
    <x v="844"/>
    <x v="761"/>
  </r>
  <r>
    <n v="845"/>
    <s v="Williams LLC"/>
    <s v="Up-sized high-level access"/>
    <n v="69900"/>
    <n v="138087"/>
    <n v="198"/>
    <x v="1"/>
    <n v="1354"/>
    <n v="101.98"/>
    <s v="GB"/>
    <s v="GBP"/>
    <n v="-25603525200"/>
    <n v="1529557200"/>
    <b v="0"/>
    <b v="0"/>
    <s v="technology/web"/>
    <x v="2"/>
    <s v="web"/>
    <x v="845"/>
    <x v="78"/>
  </r>
  <r>
    <n v="846"/>
    <s v="Cooper, Stanley and Bryant"/>
    <s v="Phased empowering success"/>
    <n v="1000"/>
    <n v="5085"/>
    <n v="509"/>
    <x v="1"/>
    <n v="48"/>
    <n v="105.94"/>
    <s v="US"/>
    <s v="USD"/>
    <n v="-25635536400"/>
    <n v="1535259600"/>
    <b v="1"/>
    <b v="1"/>
    <s v="technology/web"/>
    <x v="2"/>
    <s v="web"/>
    <x v="846"/>
    <x v="762"/>
  </r>
  <r>
    <n v="847"/>
    <s v="Miller, Glenn and Adams"/>
    <s v="Distributed actuating project"/>
    <n v="4700"/>
    <n v="11174"/>
    <n v="238"/>
    <x v="1"/>
    <n v="110"/>
    <n v="101.58"/>
    <s v="US"/>
    <s v="USD"/>
    <n v="-25667547600"/>
    <n v="1515564000"/>
    <b v="0"/>
    <b v="0"/>
    <s v="food/food trucks"/>
    <x v="0"/>
    <s v="food trucks"/>
    <x v="847"/>
    <x v="763"/>
  </r>
  <r>
    <n v="848"/>
    <s v="Cole, Salazar and Moreno"/>
    <s v="Robust motivating orchestration"/>
    <n v="3200"/>
    <n v="10831"/>
    <n v="338"/>
    <x v="1"/>
    <n v="172"/>
    <n v="62.97"/>
    <s v="US"/>
    <s v="USD"/>
    <n v="-25699558800"/>
    <n v="1277096400"/>
    <b v="0"/>
    <b v="0"/>
    <s v="film &amp; video/drama"/>
    <x v="4"/>
    <s v="drama"/>
    <x v="848"/>
    <x v="764"/>
  </r>
  <r>
    <n v="849"/>
    <s v="Jones-Ryan"/>
    <s v="Vision-oriented uniform instruction set"/>
    <n v="6700"/>
    <n v="8917"/>
    <n v="133"/>
    <x v="1"/>
    <n v="307"/>
    <n v="29.05"/>
    <s v="US"/>
    <s v="USD"/>
    <n v="-25731570000"/>
    <n v="1329026400"/>
    <b v="0"/>
    <b v="1"/>
    <s v="music/indie rock"/>
    <x v="1"/>
    <s v="indie rock"/>
    <x v="849"/>
    <x v="765"/>
  </r>
  <r>
    <n v="850"/>
    <s v="Hood, Perez and Meadows"/>
    <s v="Cross-group upward-trending hierarchy"/>
    <n v="100"/>
    <n v="1"/>
    <n v="1"/>
    <x v="0"/>
    <n v="1"/>
    <n v="1"/>
    <s v="US"/>
    <s v="USD"/>
    <n v="-25763581200"/>
    <n v="1322978400"/>
    <b v="1"/>
    <b v="0"/>
    <s v="music/rock"/>
    <x v="1"/>
    <s v="rock"/>
    <x v="850"/>
    <x v="539"/>
  </r>
  <r>
    <n v="851"/>
    <s v="Bright and Sons"/>
    <s v="Object-based needs-based info-mediaries"/>
    <n v="6000"/>
    <n v="12468"/>
    <n v="208"/>
    <x v="1"/>
    <n v="160"/>
    <n v="77.930000000000007"/>
    <s v="US"/>
    <s v="USD"/>
    <n v="-25795592400"/>
    <n v="1338786000"/>
    <b v="0"/>
    <b v="0"/>
    <s v="music/electric music"/>
    <x v="1"/>
    <s v="electric music"/>
    <x v="851"/>
    <x v="766"/>
  </r>
  <r>
    <n v="852"/>
    <s v="Brady Ltd"/>
    <s v="Open-source reciprocal standardization"/>
    <n v="4900"/>
    <n v="2505"/>
    <n v="51"/>
    <x v="0"/>
    <n v="31"/>
    <n v="80.81"/>
    <s v="US"/>
    <s v="USD"/>
    <n v="-25827603600"/>
    <n v="1311656400"/>
    <b v="0"/>
    <b v="1"/>
    <s v="games/video games"/>
    <x v="6"/>
    <s v="video games"/>
    <x v="852"/>
    <x v="422"/>
  </r>
  <r>
    <n v="853"/>
    <s v="Collier LLC"/>
    <s v="Secured well-modulated projection"/>
    <n v="17100"/>
    <n v="111502"/>
    <n v="652"/>
    <x v="1"/>
    <n v="1467"/>
    <n v="76.010000000000005"/>
    <s v="CA"/>
    <s v="CAD"/>
    <n v="-25859614800"/>
    <n v="1308978000"/>
    <b v="0"/>
    <b v="1"/>
    <s v="music/indie rock"/>
    <x v="1"/>
    <s v="indie rock"/>
    <x v="853"/>
    <x v="767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-25891626000"/>
    <n v="1576389600"/>
    <b v="0"/>
    <b v="0"/>
    <s v="publishing/fiction"/>
    <x v="5"/>
    <s v="fiction"/>
    <x v="854"/>
    <x v="768"/>
  </r>
  <r>
    <n v="855"/>
    <s v="Moses-Terry"/>
    <s v="Horizontal clear-thinking framework"/>
    <n v="23400"/>
    <n v="23956"/>
    <n v="102"/>
    <x v="1"/>
    <n v="452"/>
    <n v="53"/>
    <s v="AU"/>
    <s v="AUD"/>
    <n v="-25923637200"/>
    <n v="1311051600"/>
    <b v="0"/>
    <b v="0"/>
    <s v="theater/plays"/>
    <x v="3"/>
    <s v="plays"/>
    <x v="855"/>
    <x v="214"/>
  </r>
  <r>
    <n v="856"/>
    <s v="Williams and Sons"/>
    <s v="Profound composite core"/>
    <n v="2400"/>
    <n v="8558"/>
    <n v="357"/>
    <x v="1"/>
    <n v="158"/>
    <n v="54.16"/>
    <s v="US"/>
    <s v="USD"/>
    <n v="-25955648400"/>
    <n v="1336712400"/>
    <b v="0"/>
    <b v="0"/>
    <s v="food/food trucks"/>
    <x v="0"/>
    <s v="food trucks"/>
    <x v="856"/>
    <x v="769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-25987659600"/>
    <n v="1330408800"/>
    <b v="1"/>
    <b v="0"/>
    <s v="film &amp; video/shorts"/>
    <x v="4"/>
    <s v="shorts"/>
    <x v="857"/>
    <x v="770"/>
  </r>
  <r>
    <n v="858"/>
    <s v="Ayala, Crawford and Taylor"/>
    <s v="Realigned 5thgeneration knowledge user"/>
    <n v="4000"/>
    <n v="2778"/>
    <n v="69"/>
    <x v="0"/>
    <n v="35"/>
    <n v="79.37"/>
    <s v="US"/>
    <s v="USD"/>
    <n v="-26019670800"/>
    <n v="1524891600"/>
    <b v="1"/>
    <b v="0"/>
    <s v="food/food trucks"/>
    <x v="0"/>
    <s v="food trucks"/>
    <x v="858"/>
    <x v="771"/>
  </r>
  <r>
    <n v="859"/>
    <s v="Martinez Ltd"/>
    <s v="Multi-layered upward-trending groupware"/>
    <n v="7300"/>
    <n v="2594"/>
    <n v="36"/>
    <x v="0"/>
    <n v="63"/>
    <n v="41.17"/>
    <s v="US"/>
    <s v="USD"/>
    <n v="-26051682000"/>
    <n v="1363669200"/>
    <b v="0"/>
    <b v="1"/>
    <s v="theater/plays"/>
    <x v="3"/>
    <s v="plays"/>
    <x v="859"/>
    <x v="250"/>
  </r>
  <r>
    <n v="860"/>
    <s v="Lee PLC"/>
    <s v="Re-contextualized leadingedge firmware"/>
    <n v="2000"/>
    <n v="5033"/>
    <n v="252"/>
    <x v="1"/>
    <n v="65"/>
    <n v="77.430000000000007"/>
    <s v="US"/>
    <s v="USD"/>
    <n v="-26083693200"/>
    <n v="1551420000"/>
    <b v="0"/>
    <b v="1"/>
    <s v="technology/wearables"/>
    <x v="2"/>
    <s v="wearables"/>
    <x v="860"/>
    <x v="772"/>
  </r>
  <r>
    <n v="861"/>
    <s v="Young, Ramsey and Powell"/>
    <s v="Devolved disintermediate analyzer"/>
    <n v="8800"/>
    <n v="9317"/>
    <n v="106"/>
    <x v="1"/>
    <n v="163"/>
    <n v="57.16"/>
    <s v="US"/>
    <s v="USD"/>
    <n v="-26115704400"/>
    <n v="1269838800"/>
    <b v="0"/>
    <b v="0"/>
    <s v="theater/plays"/>
    <x v="3"/>
    <s v="plays"/>
    <x v="861"/>
    <x v="773"/>
  </r>
  <r>
    <n v="862"/>
    <s v="Lewis and Sons"/>
    <s v="Profound disintermediate open system"/>
    <n v="3500"/>
    <n v="6560"/>
    <n v="187"/>
    <x v="1"/>
    <n v="85"/>
    <n v="77.180000000000007"/>
    <s v="US"/>
    <s v="USD"/>
    <n v="-26147715600"/>
    <n v="1312520400"/>
    <b v="0"/>
    <b v="0"/>
    <s v="theater/plays"/>
    <x v="3"/>
    <s v="plays"/>
    <x v="862"/>
    <x v="774"/>
  </r>
  <r>
    <n v="863"/>
    <s v="Davis-Johnson"/>
    <s v="Automated reciprocal protocol"/>
    <n v="1400"/>
    <n v="5415"/>
    <n v="387"/>
    <x v="1"/>
    <n v="217"/>
    <n v="24.95"/>
    <s v="US"/>
    <s v="USD"/>
    <n v="-26179726800"/>
    <n v="1436504400"/>
    <b v="0"/>
    <b v="1"/>
    <s v="film &amp; video/television"/>
    <x v="4"/>
    <s v="television"/>
    <x v="863"/>
    <x v="331"/>
  </r>
  <r>
    <n v="864"/>
    <s v="Stevenson-Thompson"/>
    <s v="Automated static workforce"/>
    <n v="4200"/>
    <n v="14577"/>
    <n v="347"/>
    <x v="1"/>
    <n v="150"/>
    <n v="97.18"/>
    <s v="US"/>
    <s v="USD"/>
    <n v="-26211738000"/>
    <n v="1472014800"/>
    <b v="0"/>
    <b v="0"/>
    <s v="film &amp; video/shorts"/>
    <x v="4"/>
    <s v="shorts"/>
    <x v="864"/>
    <x v="775"/>
  </r>
  <r>
    <n v="865"/>
    <s v="Ellis, Smith and Armstrong"/>
    <s v="Horizontal attitude-oriented help-desk"/>
    <n v="81000"/>
    <n v="150515"/>
    <n v="186"/>
    <x v="1"/>
    <n v="3272"/>
    <n v="46"/>
    <s v="US"/>
    <s v="USD"/>
    <n v="-26243749200"/>
    <n v="1411534800"/>
    <b v="0"/>
    <b v="0"/>
    <s v="theater/plays"/>
    <x v="3"/>
    <s v="plays"/>
    <x v="865"/>
    <x v="776"/>
  </r>
  <r>
    <n v="866"/>
    <s v="Jackson-Brown"/>
    <s v="Versatile 5thgeneration matrices"/>
    <n v="182800"/>
    <n v="79045"/>
    <n v="43"/>
    <x v="3"/>
    <n v="898"/>
    <n v="88.02"/>
    <s v="US"/>
    <s v="USD"/>
    <n v="-26275760400"/>
    <n v="1304917200"/>
    <b v="0"/>
    <b v="0"/>
    <s v="photography/photography books"/>
    <x v="7"/>
    <s v="photography books"/>
    <x v="866"/>
    <x v="777"/>
  </r>
  <r>
    <n v="867"/>
    <s v="Kane, Pruitt and Rivera"/>
    <s v="Cross-platform next generation service-desk"/>
    <n v="4800"/>
    <n v="7797"/>
    <n v="162"/>
    <x v="1"/>
    <n v="300"/>
    <n v="25.99"/>
    <s v="US"/>
    <s v="USD"/>
    <n v="-26307771600"/>
    <n v="1539579600"/>
    <b v="0"/>
    <b v="0"/>
    <s v="food/food trucks"/>
    <x v="0"/>
    <s v="food trucks"/>
    <x v="867"/>
    <x v="778"/>
  </r>
  <r>
    <n v="868"/>
    <s v="Wood, Buckley and Meza"/>
    <s v="Front-line web-enabled installation"/>
    <n v="7000"/>
    <n v="12939"/>
    <n v="185"/>
    <x v="1"/>
    <n v="126"/>
    <n v="102.69"/>
    <s v="US"/>
    <s v="USD"/>
    <n v="-26339782800"/>
    <n v="1382504400"/>
    <b v="0"/>
    <b v="0"/>
    <s v="theater/plays"/>
    <x v="3"/>
    <s v="plays"/>
    <x v="868"/>
    <x v="779"/>
  </r>
  <r>
    <n v="869"/>
    <s v="Brown-Williams"/>
    <s v="Multi-channeled responsive product"/>
    <n v="161900"/>
    <n v="38376"/>
    <n v="24"/>
    <x v="0"/>
    <n v="526"/>
    <n v="72.959999999999994"/>
    <s v="US"/>
    <s v="USD"/>
    <n v="-26371794000"/>
    <n v="1278306000"/>
    <b v="0"/>
    <b v="0"/>
    <s v="film &amp; video/drama"/>
    <x v="4"/>
    <s v="drama"/>
    <x v="869"/>
    <x v="780"/>
  </r>
  <r>
    <n v="870"/>
    <s v="Hansen-Austin"/>
    <s v="Adaptive demand-driven encryption"/>
    <n v="7700"/>
    <n v="6920"/>
    <n v="90"/>
    <x v="0"/>
    <n v="121"/>
    <n v="57.19"/>
    <s v="US"/>
    <s v="USD"/>
    <n v="-26403805200"/>
    <n v="1442552400"/>
    <b v="0"/>
    <b v="0"/>
    <s v="theater/plays"/>
    <x v="3"/>
    <s v="plays"/>
    <x v="870"/>
    <x v="781"/>
  </r>
  <r>
    <n v="871"/>
    <s v="Santana-George"/>
    <s v="Re-engineered client-driven knowledge user"/>
    <n v="71500"/>
    <n v="194912"/>
    <n v="273"/>
    <x v="1"/>
    <n v="2320"/>
    <n v="84.01"/>
    <s v="US"/>
    <s v="USD"/>
    <n v="-26435816400"/>
    <n v="1511071200"/>
    <b v="0"/>
    <b v="1"/>
    <s v="theater/plays"/>
    <x v="3"/>
    <s v="plays"/>
    <x v="871"/>
    <x v="782"/>
  </r>
  <r>
    <n v="872"/>
    <s v="Davis LLC"/>
    <s v="Compatible logistical paradigm"/>
    <n v="4700"/>
    <n v="7992"/>
    <n v="170"/>
    <x v="1"/>
    <n v="81"/>
    <n v="98.67"/>
    <s v="AU"/>
    <s v="AUD"/>
    <n v="-26467827600"/>
    <n v="1536382800"/>
    <b v="0"/>
    <b v="0"/>
    <s v="film &amp; video/science fiction"/>
    <x v="4"/>
    <s v="science fiction"/>
    <x v="872"/>
    <x v="783"/>
  </r>
  <r>
    <n v="873"/>
    <s v="Vazquez, Ochoa and Clark"/>
    <s v="Intuitive value-added installation"/>
    <n v="42100"/>
    <n v="79268"/>
    <n v="188"/>
    <x v="1"/>
    <n v="1887"/>
    <n v="42.01"/>
    <s v="US"/>
    <s v="USD"/>
    <n v="-26499838800"/>
    <n v="1389592800"/>
    <b v="0"/>
    <b v="0"/>
    <s v="photography/photography books"/>
    <x v="7"/>
    <s v="photography books"/>
    <x v="873"/>
    <x v="393"/>
  </r>
  <r>
    <n v="874"/>
    <s v="Chung-Nguyen"/>
    <s v="Managed discrete parallelism"/>
    <n v="40200"/>
    <n v="139468"/>
    <n v="347"/>
    <x v="1"/>
    <n v="4358"/>
    <n v="32"/>
    <s v="US"/>
    <s v="USD"/>
    <n v="-26531850000"/>
    <n v="1275282000"/>
    <b v="0"/>
    <b v="1"/>
    <s v="photography/photography books"/>
    <x v="7"/>
    <s v="photography books"/>
    <x v="874"/>
    <x v="784"/>
  </r>
  <r>
    <n v="875"/>
    <s v="Mueller-Harmon"/>
    <s v="Implemented tangible approach"/>
    <n v="7900"/>
    <n v="5465"/>
    <n v="69"/>
    <x v="0"/>
    <n v="67"/>
    <n v="81.569999999999993"/>
    <s v="US"/>
    <s v="USD"/>
    <n v="-26563861200"/>
    <n v="1294984800"/>
    <b v="0"/>
    <b v="0"/>
    <s v="music/rock"/>
    <x v="1"/>
    <s v="rock"/>
    <x v="875"/>
    <x v="785"/>
  </r>
  <r>
    <n v="876"/>
    <s v="Dixon, Perez and Banks"/>
    <s v="Re-engineered encompassing definition"/>
    <n v="8300"/>
    <n v="2111"/>
    <n v="25"/>
    <x v="0"/>
    <n v="57"/>
    <n v="37.04"/>
    <s v="CA"/>
    <s v="CAD"/>
    <n v="-26595872400"/>
    <n v="1562043600"/>
    <b v="0"/>
    <b v="0"/>
    <s v="photography/photography books"/>
    <x v="7"/>
    <s v="photography books"/>
    <x v="876"/>
    <x v="229"/>
  </r>
  <r>
    <n v="877"/>
    <s v="Estrada Group"/>
    <s v="Multi-lateral uniform collaboration"/>
    <n v="163600"/>
    <n v="126628"/>
    <n v="77"/>
    <x v="0"/>
    <n v="1229"/>
    <n v="103.03"/>
    <s v="US"/>
    <s v="USD"/>
    <n v="-26627883600"/>
    <n v="1469595600"/>
    <b v="0"/>
    <b v="0"/>
    <s v="food/food trucks"/>
    <x v="0"/>
    <s v="food trucks"/>
    <x v="877"/>
    <x v="786"/>
  </r>
  <r>
    <n v="878"/>
    <s v="Lutz Group"/>
    <s v="Enterprise-wide foreground paradigm"/>
    <n v="2700"/>
    <n v="1012"/>
    <n v="37"/>
    <x v="0"/>
    <n v="12"/>
    <n v="84.33"/>
    <s v="IT"/>
    <s v="EUR"/>
    <n v="-26659894800"/>
    <n v="1581141600"/>
    <b v="0"/>
    <b v="0"/>
    <s v="music/metal"/>
    <x v="1"/>
    <s v="metal"/>
    <x v="878"/>
    <x v="787"/>
  </r>
  <r>
    <n v="879"/>
    <s v="Ortiz Inc"/>
    <s v="Stand-alone incremental parallelism"/>
    <n v="1000"/>
    <n v="5438"/>
    <n v="544"/>
    <x v="1"/>
    <n v="53"/>
    <n v="102.6"/>
    <s v="US"/>
    <s v="USD"/>
    <n v="-26691906000"/>
    <n v="1488520800"/>
    <b v="0"/>
    <b v="0"/>
    <s v="publishing/nonfiction"/>
    <x v="5"/>
    <s v="nonfiction"/>
    <x v="879"/>
    <x v="341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-26723917200"/>
    <n v="1563858000"/>
    <b v="0"/>
    <b v="0"/>
    <s v="music/electric music"/>
    <x v="1"/>
    <s v="electric music"/>
    <x v="880"/>
    <x v="788"/>
  </r>
  <r>
    <n v="881"/>
    <s v="Charles Inc"/>
    <s v="Implemented object-oriented synergy"/>
    <n v="81300"/>
    <n v="31665"/>
    <n v="39"/>
    <x v="0"/>
    <n v="452"/>
    <n v="70.06"/>
    <s v="US"/>
    <s v="USD"/>
    <n v="-26755928400"/>
    <n v="1438923600"/>
    <b v="0"/>
    <b v="1"/>
    <s v="theater/plays"/>
    <x v="3"/>
    <s v="plays"/>
    <x v="881"/>
    <x v="789"/>
  </r>
  <r>
    <n v="882"/>
    <s v="White-Rosario"/>
    <s v="Balanced demand-driven definition"/>
    <n v="800"/>
    <n v="2960"/>
    <n v="370"/>
    <x v="1"/>
    <n v="80"/>
    <n v="37"/>
    <s v="US"/>
    <s v="USD"/>
    <n v="-26787939600"/>
    <n v="1422165600"/>
    <b v="0"/>
    <b v="0"/>
    <s v="theater/plays"/>
    <x v="3"/>
    <s v="plays"/>
    <x v="882"/>
    <x v="790"/>
  </r>
  <r>
    <n v="883"/>
    <s v="Simmons-Villarreal"/>
    <s v="Customer-focused mobile Graphic Interface"/>
    <n v="3400"/>
    <n v="8089"/>
    <n v="238"/>
    <x v="1"/>
    <n v="193"/>
    <n v="41.91"/>
    <s v="US"/>
    <s v="USD"/>
    <n v="-26819950800"/>
    <n v="1277874000"/>
    <b v="0"/>
    <b v="0"/>
    <s v="film &amp; video/shorts"/>
    <x v="4"/>
    <s v="shorts"/>
    <x v="883"/>
    <x v="791"/>
  </r>
  <r>
    <n v="884"/>
    <s v="Strickland Group"/>
    <s v="Horizontal secondary interface"/>
    <n v="170800"/>
    <n v="109374"/>
    <n v="64"/>
    <x v="0"/>
    <n v="1886"/>
    <n v="57.99"/>
    <s v="US"/>
    <s v="USD"/>
    <n v="-26851962000"/>
    <n v="1399352400"/>
    <b v="0"/>
    <b v="1"/>
    <s v="theater/plays"/>
    <x v="3"/>
    <s v="plays"/>
    <x v="884"/>
    <x v="792"/>
  </r>
  <r>
    <n v="885"/>
    <s v="Lynch Ltd"/>
    <s v="Virtual analyzing collaboration"/>
    <n v="1800"/>
    <n v="2129"/>
    <n v="118"/>
    <x v="1"/>
    <n v="52"/>
    <n v="40.94"/>
    <s v="US"/>
    <s v="USD"/>
    <n v="-26883973200"/>
    <n v="1279083600"/>
    <b v="0"/>
    <b v="0"/>
    <s v="theater/plays"/>
    <x v="3"/>
    <s v="plays"/>
    <x v="885"/>
    <x v="556"/>
  </r>
  <r>
    <n v="886"/>
    <s v="Sanders LLC"/>
    <s v="Multi-tiered explicit focus group"/>
    <n v="150600"/>
    <n v="127745"/>
    <n v="85"/>
    <x v="0"/>
    <n v="1825"/>
    <n v="70"/>
    <s v="US"/>
    <s v="USD"/>
    <n v="-26915984400"/>
    <n v="1284354000"/>
    <b v="0"/>
    <b v="0"/>
    <s v="music/indie rock"/>
    <x v="1"/>
    <s v="indie rock"/>
    <x v="886"/>
    <x v="488"/>
  </r>
  <r>
    <n v="887"/>
    <s v="Cooper LLC"/>
    <s v="Multi-layered systematic knowledgebase"/>
    <n v="7800"/>
    <n v="2289"/>
    <n v="29"/>
    <x v="0"/>
    <n v="31"/>
    <n v="73.84"/>
    <s v="US"/>
    <s v="USD"/>
    <n v="-26947995600"/>
    <n v="1441170000"/>
    <b v="0"/>
    <b v="1"/>
    <s v="theater/plays"/>
    <x v="3"/>
    <s v="plays"/>
    <x v="887"/>
    <x v="232"/>
  </r>
  <r>
    <n v="888"/>
    <s v="Palmer Ltd"/>
    <s v="Reverse-engineered uniform knowledge user"/>
    <n v="5800"/>
    <n v="12174"/>
    <n v="210"/>
    <x v="1"/>
    <n v="290"/>
    <n v="41.98"/>
    <s v="US"/>
    <s v="USD"/>
    <n v="-26980006800"/>
    <n v="1493528400"/>
    <b v="0"/>
    <b v="0"/>
    <s v="theater/plays"/>
    <x v="3"/>
    <s v="plays"/>
    <x v="888"/>
    <x v="793"/>
  </r>
  <r>
    <n v="889"/>
    <s v="Santos Group"/>
    <s v="Secured dynamic capacity"/>
    <n v="5600"/>
    <n v="9508"/>
    <n v="170"/>
    <x v="1"/>
    <n v="122"/>
    <n v="77.930000000000007"/>
    <s v="US"/>
    <s v="USD"/>
    <n v="-27012018000"/>
    <n v="1395205200"/>
    <b v="0"/>
    <b v="1"/>
    <s v="music/electric music"/>
    <x v="1"/>
    <s v="electric music"/>
    <x v="889"/>
    <x v="794"/>
  </r>
  <r>
    <n v="890"/>
    <s v="Christian, Kim and Jimenez"/>
    <s v="Devolved foreground throughput"/>
    <n v="134400"/>
    <n v="155849"/>
    <n v="116"/>
    <x v="1"/>
    <n v="1470"/>
    <n v="106.02"/>
    <s v="US"/>
    <s v="USD"/>
    <n v="-27044029200"/>
    <n v="1561438800"/>
    <b v="0"/>
    <b v="0"/>
    <s v="music/indie rock"/>
    <x v="1"/>
    <s v="indie rock"/>
    <x v="890"/>
    <x v="138"/>
  </r>
  <r>
    <n v="891"/>
    <s v="Williams, Price and Hurley"/>
    <s v="Synchronized demand-driven infrastructure"/>
    <n v="3000"/>
    <n v="7758"/>
    <n v="259"/>
    <x v="1"/>
    <n v="165"/>
    <n v="47.02"/>
    <s v="CA"/>
    <s v="CAD"/>
    <n v="-27076040400"/>
    <n v="1326693600"/>
    <b v="0"/>
    <b v="0"/>
    <s v="film &amp; video/documentary"/>
    <x v="4"/>
    <s v="documentary"/>
    <x v="891"/>
    <x v="795"/>
  </r>
  <r>
    <n v="892"/>
    <s v="Anderson, Parks and Estrada"/>
    <s v="Realigned discrete structure"/>
    <n v="6000"/>
    <n v="13835"/>
    <n v="231"/>
    <x v="1"/>
    <n v="182"/>
    <n v="76.02"/>
    <s v="US"/>
    <s v="USD"/>
    <n v="-27108051600"/>
    <n v="1277960400"/>
    <b v="0"/>
    <b v="0"/>
    <s v="publishing/translations"/>
    <x v="5"/>
    <s v="translations"/>
    <x v="892"/>
    <x v="796"/>
  </r>
  <r>
    <n v="893"/>
    <s v="Collins-Martinez"/>
    <s v="Progressive grid-enabled website"/>
    <n v="8400"/>
    <n v="10770"/>
    <n v="128"/>
    <x v="1"/>
    <n v="199"/>
    <n v="54.12"/>
    <s v="IT"/>
    <s v="EUR"/>
    <n v="-27140062800"/>
    <n v="1434690000"/>
    <b v="0"/>
    <b v="1"/>
    <s v="film &amp; video/documentary"/>
    <x v="4"/>
    <s v="documentary"/>
    <x v="893"/>
    <x v="797"/>
  </r>
  <r>
    <n v="894"/>
    <s v="Barrett Inc"/>
    <s v="Organic cohesive neural-net"/>
    <n v="1700"/>
    <n v="3208"/>
    <n v="189"/>
    <x v="1"/>
    <n v="56"/>
    <n v="57.29"/>
    <s v="GB"/>
    <s v="GBP"/>
    <n v="-27172074000"/>
    <n v="1376110800"/>
    <b v="0"/>
    <b v="1"/>
    <s v="film &amp; video/television"/>
    <x v="4"/>
    <s v="television"/>
    <x v="894"/>
    <x v="798"/>
  </r>
  <r>
    <n v="895"/>
    <s v="Adams-Rollins"/>
    <s v="Integrated demand-driven info-mediaries"/>
    <n v="159800"/>
    <n v="11108"/>
    <n v="7"/>
    <x v="0"/>
    <n v="107"/>
    <n v="103.81"/>
    <s v="US"/>
    <s v="USD"/>
    <n v="-27204085200"/>
    <n v="1518415200"/>
    <b v="0"/>
    <b v="0"/>
    <s v="theater/plays"/>
    <x v="3"/>
    <s v="plays"/>
    <x v="895"/>
    <x v="799"/>
  </r>
  <r>
    <n v="896"/>
    <s v="Wright-Bryant"/>
    <s v="Reverse-engineered client-server extranet"/>
    <n v="19800"/>
    <n v="153338"/>
    <n v="774"/>
    <x v="1"/>
    <n v="1460"/>
    <n v="105.03"/>
    <s v="AU"/>
    <s v="AUD"/>
    <n v="-27236096400"/>
    <n v="1310878800"/>
    <b v="0"/>
    <b v="1"/>
    <s v="food/food trucks"/>
    <x v="0"/>
    <s v="food trucks"/>
    <x v="896"/>
    <x v="800"/>
  </r>
  <r>
    <n v="897"/>
    <s v="Berry-Cannon"/>
    <s v="Organized discrete encoding"/>
    <n v="8800"/>
    <n v="2437"/>
    <n v="28"/>
    <x v="0"/>
    <n v="27"/>
    <n v="90.26"/>
    <s v="US"/>
    <s v="USD"/>
    <n v="-27268107600"/>
    <n v="1556600400"/>
    <b v="0"/>
    <b v="0"/>
    <s v="theater/plays"/>
    <x v="3"/>
    <s v="plays"/>
    <x v="897"/>
    <x v="368"/>
  </r>
  <r>
    <n v="898"/>
    <s v="Davis-Gonzalez"/>
    <s v="Balanced regional flexibility"/>
    <n v="179100"/>
    <n v="93991"/>
    <n v="52"/>
    <x v="0"/>
    <n v="1221"/>
    <n v="76.98"/>
    <s v="US"/>
    <s v="USD"/>
    <n v="-27300118800"/>
    <n v="1576994400"/>
    <b v="0"/>
    <b v="0"/>
    <s v="film &amp; video/documentary"/>
    <x v="4"/>
    <s v="documentary"/>
    <x v="898"/>
    <x v="801"/>
  </r>
  <r>
    <n v="899"/>
    <s v="Best-Young"/>
    <s v="Implemented multimedia time-frame"/>
    <n v="3100"/>
    <n v="12620"/>
    <n v="407"/>
    <x v="1"/>
    <n v="123"/>
    <n v="102.6"/>
    <s v="CH"/>
    <s v="CHF"/>
    <n v="-27332130000"/>
    <n v="1382677200"/>
    <b v="0"/>
    <b v="0"/>
    <s v="music/jazz"/>
    <x v="1"/>
    <s v="jazz"/>
    <x v="899"/>
    <x v="802"/>
  </r>
  <r>
    <n v="900"/>
    <s v="Powers, Smith and Deleon"/>
    <s v="Enhanced uniform service-desk"/>
    <n v="100"/>
    <n v="2"/>
    <n v="2"/>
    <x v="0"/>
    <n v="1"/>
    <n v="2"/>
    <s v="US"/>
    <s v="USD"/>
    <n v="-27364141200"/>
    <n v="1411189200"/>
    <b v="0"/>
    <b v="1"/>
    <s v="technology/web"/>
    <x v="2"/>
    <s v="web"/>
    <x v="900"/>
    <x v="803"/>
  </r>
  <r>
    <n v="901"/>
    <s v="Hogan Group"/>
    <s v="Versatile bottom-line definition"/>
    <n v="5600"/>
    <n v="8746"/>
    <n v="156"/>
    <x v="1"/>
    <n v="159"/>
    <n v="55.01"/>
    <s v="US"/>
    <s v="USD"/>
    <n v="-27396152400"/>
    <n v="1534654800"/>
    <b v="0"/>
    <b v="1"/>
    <s v="music/rock"/>
    <x v="1"/>
    <s v="rock"/>
    <x v="901"/>
    <x v="482"/>
  </r>
  <r>
    <n v="902"/>
    <s v="Wang, Silva and Byrd"/>
    <s v="Integrated bifurcated software"/>
    <n v="1400"/>
    <n v="3534"/>
    <n v="252"/>
    <x v="1"/>
    <n v="110"/>
    <n v="32.130000000000003"/>
    <s v="US"/>
    <s v="USD"/>
    <n v="-27428163600"/>
    <n v="1457762400"/>
    <b v="0"/>
    <b v="0"/>
    <s v="technology/web"/>
    <x v="2"/>
    <s v="web"/>
    <x v="902"/>
    <x v="496"/>
  </r>
  <r>
    <n v="903"/>
    <s v="Parker-Morris"/>
    <s v="Assimilated next generation instruction set"/>
    <n v="41000"/>
    <n v="709"/>
    <n v="2"/>
    <x v="2"/>
    <n v="14"/>
    <n v="50.64"/>
    <s v="US"/>
    <s v="USD"/>
    <n v="-27460174800"/>
    <n v="1337490000"/>
    <b v="0"/>
    <b v="1"/>
    <s v="publishing/nonfiction"/>
    <x v="5"/>
    <s v="nonfiction"/>
    <x v="903"/>
    <x v="804"/>
  </r>
  <r>
    <n v="904"/>
    <s v="Rodriguez, Johnson and Jackson"/>
    <s v="Digitized foreground array"/>
    <n v="6500"/>
    <n v="795"/>
    <n v="12"/>
    <x v="0"/>
    <n v="16"/>
    <n v="49.69"/>
    <s v="US"/>
    <s v="USD"/>
    <n v="-27492186000"/>
    <n v="1349672400"/>
    <b v="0"/>
    <b v="0"/>
    <s v="publishing/radio &amp; podcasts"/>
    <x v="5"/>
    <s v="radio &amp; podcasts"/>
    <x v="904"/>
    <x v="805"/>
  </r>
  <r>
    <n v="905"/>
    <s v="Haynes PLC"/>
    <s v="Re-engineered clear-thinking project"/>
    <n v="7900"/>
    <n v="12955"/>
    <n v="164"/>
    <x v="1"/>
    <n v="236"/>
    <n v="54.89"/>
    <s v="US"/>
    <s v="USD"/>
    <n v="-27524197200"/>
    <n v="1379826000"/>
    <b v="0"/>
    <b v="0"/>
    <s v="theater/plays"/>
    <x v="3"/>
    <s v="plays"/>
    <x v="905"/>
    <x v="806"/>
  </r>
  <r>
    <n v="906"/>
    <s v="Hayes Group"/>
    <s v="Implemented even-keeled standardization"/>
    <n v="5500"/>
    <n v="8964"/>
    <n v="163"/>
    <x v="1"/>
    <n v="191"/>
    <n v="46.93"/>
    <s v="US"/>
    <s v="USD"/>
    <n v="-27556208400"/>
    <n v="1497762000"/>
    <b v="1"/>
    <b v="1"/>
    <s v="film &amp; video/documentary"/>
    <x v="4"/>
    <s v="documentary"/>
    <x v="906"/>
    <x v="807"/>
  </r>
  <r>
    <n v="907"/>
    <s v="White, Pena and Calhoun"/>
    <s v="Quality-focused asymmetric adapter"/>
    <n v="9100"/>
    <n v="1843"/>
    <n v="20"/>
    <x v="0"/>
    <n v="41"/>
    <n v="44.95"/>
    <s v="US"/>
    <s v="USD"/>
    <n v="-27588219600"/>
    <n v="1304485200"/>
    <b v="0"/>
    <b v="0"/>
    <s v="theater/plays"/>
    <x v="3"/>
    <s v="plays"/>
    <x v="907"/>
    <x v="808"/>
  </r>
  <r>
    <n v="908"/>
    <s v="Bryant-Pope"/>
    <s v="Networked intangible help-desk"/>
    <n v="38200"/>
    <n v="121950"/>
    <n v="319"/>
    <x v="1"/>
    <n v="3934"/>
    <n v="31"/>
    <s v="US"/>
    <s v="USD"/>
    <n v="-27620230800"/>
    <n v="1336885200"/>
    <b v="0"/>
    <b v="0"/>
    <s v="games/video games"/>
    <x v="6"/>
    <s v="video games"/>
    <x v="908"/>
    <x v="104"/>
  </r>
  <r>
    <n v="909"/>
    <s v="Gates, Li and Thompson"/>
    <s v="Synchronized attitude-oriented frame"/>
    <n v="1800"/>
    <n v="8621"/>
    <n v="479"/>
    <x v="1"/>
    <n v="80"/>
    <n v="107.76"/>
    <s v="CA"/>
    <s v="CAD"/>
    <n v="-27652242000"/>
    <n v="1530421200"/>
    <b v="0"/>
    <b v="1"/>
    <s v="theater/plays"/>
    <x v="3"/>
    <s v="plays"/>
    <x v="909"/>
    <x v="809"/>
  </r>
  <r>
    <n v="910"/>
    <s v="King-Morris"/>
    <s v="Proactive incremental architecture"/>
    <n v="154500"/>
    <n v="30215"/>
    <n v="20"/>
    <x v="3"/>
    <n v="296"/>
    <n v="102.08"/>
    <s v="US"/>
    <s v="USD"/>
    <n v="-27684253200"/>
    <n v="1421992800"/>
    <b v="0"/>
    <b v="0"/>
    <s v="theater/plays"/>
    <x v="3"/>
    <s v="plays"/>
    <x v="910"/>
    <x v="810"/>
  </r>
  <r>
    <n v="911"/>
    <s v="Carter, Cole and Curtis"/>
    <s v="Cloned responsive standardization"/>
    <n v="5800"/>
    <n v="11539"/>
    <n v="199"/>
    <x v="1"/>
    <n v="462"/>
    <n v="24.98"/>
    <s v="US"/>
    <s v="USD"/>
    <n v="-27716264400"/>
    <n v="1568178000"/>
    <b v="1"/>
    <b v="0"/>
    <s v="technology/web"/>
    <x v="2"/>
    <s v="web"/>
    <x v="911"/>
    <x v="811"/>
  </r>
  <r>
    <n v="912"/>
    <s v="Sanchez-Parsons"/>
    <s v="Reduced bifurcated pricing structure"/>
    <n v="1800"/>
    <n v="14310"/>
    <n v="795"/>
    <x v="1"/>
    <n v="179"/>
    <n v="79.94"/>
    <s v="US"/>
    <s v="USD"/>
    <n v="-27748275600"/>
    <n v="1347944400"/>
    <b v="1"/>
    <b v="0"/>
    <s v="film &amp; video/drama"/>
    <x v="4"/>
    <s v="drama"/>
    <x v="912"/>
    <x v="812"/>
  </r>
  <r>
    <n v="913"/>
    <s v="Rivera-Pearson"/>
    <s v="Re-engineered asymmetric challenge"/>
    <n v="70200"/>
    <n v="35536"/>
    <n v="51"/>
    <x v="0"/>
    <n v="523"/>
    <n v="67.95"/>
    <s v="AU"/>
    <s v="AUD"/>
    <n v="-27780286800"/>
    <n v="1558760400"/>
    <b v="0"/>
    <b v="0"/>
    <s v="film &amp; video/drama"/>
    <x v="4"/>
    <s v="drama"/>
    <x v="913"/>
    <x v="813"/>
  </r>
  <r>
    <n v="914"/>
    <s v="Ramirez, Padilla and Barrera"/>
    <s v="Diverse client-driven conglomeration"/>
    <n v="6400"/>
    <n v="3676"/>
    <n v="57"/>
    <x v="0"/>
    <n v="141"/>
    <n v="26.07"/>
    <s v="GB"/>
    <s v="GBP"/>
    <n v="-27812298000"/>
    <n v="1376629200"/>
    <b v="0"/>
    <b v="0"/>
    <s v="theater/plays"/>
    <x v="3"/>
    <s v="plays"/>
    <x v="914"/>
    <x v="814"/>
  </r>
  <r>
    <n v="915"/>
    <s v="Riggs Group"/>
    <s v="Configurable upward-trending solution"/>
    <n v="125900"/>
    <n v="195936"/>
    <n v="156"/>
    <x v="1"/>
    <n v="1866"/>
    <n v="105"/>
    <s v="GB"/>
    <s v="GBP"/>
    <n v="-27844309200"/>
    <n v="1504760400"/>
    <b v="0"/>
    <b v="0"/>
    <s v="film &amp; video/television"/>
    <x v="4"/>
    <s v="television"/>
    <x v="915"/>
    <x v="815"/>
  </r>
  <r>
    <n v="916"/>
    <s v="Clements Ltd"/>
    <s v="Persistent bandwidth-monitored framework"/>
    <n v="3700"/>
    <n v="1343"/>
    <n v="36"/>
    <x v="0"/>
    <n v="52"/>
    <n v="25.83"/>
    <s v="US"/>
    <s v="USD"/>
    <n v="-27876320400"/>
    <n v="1419660000"/>
    <b v="0"/>
    <b v="0"/>
    <s v="photography/photography books"/>
    <x v="7"/>
    <s v="photography books"/>
    <x v="916"/>
    <x v="414"/>
  </r>
  <r>
    <n v="917"/>
    <s v="Cooper Inc"/>
    <s v="Polarized discrete product"/>
    <n v="3600"/>
    <n v="2097"/>
    <n v="58"/>
    <x v="2"/>
    <n v="27"/>
    <n v="77.67"/>
    <s v="GB"/>
    <s v="GBP"/>
    <n v="-27908331600"/>
    <n v="1311310800"/>
    <b v="0"/>
    <b v="1"/>
    <s v="film &amp; video/shorts"/>
    <x v="4"/>
    <s v="shorts"/>
    <x v="917"/>
    <x v="816"/>
  </r>
  <r>
    <n v="918"/>
    <s v="Jones-Gonzalez"/>
    <s v="Seamless dynamic website"/>
    <n v="3800"/>
    <n v="9021"/>
    <n v="237"/>
    <x v="1"/>
    <n v="156"/>
    <n v="57.83"/>
    <s v="CH"/>
    <s v="CHF"/>
    <n v="-27940342800"/>
    <n v="1344315600"/>
    <b v="0"/>
    <b v="0"/>
    <s v="publishing/radio &amp; podcasts"/>
    <x v="5"/>
    <s v="radio &amp; podcasts"/>
    <x v="918"/>
    <x v="82"/>
  </r>
  <r>
    <n v="919"/>
    <s v="Fox Ltd"/>
    <s v="Extended multimedia firmware"/>
    <n v="35600"/>
    <n v="20915"/>
    <n v="59"/>
    <x v="0"/>
    <n v="225"/>
    <n v="92.96"/>
    <s v="AU"/>
    <s v="AUD"/>
    <n v="-27972354000"/>
    <n v="1510725600"/>
    <b v="0"/>
    <b v="1"/>
    <s v="theater/plays"/>
    <x v="3"/>
    <s v="plays"/>
    <x v="919"/>
    <x v="817"/>
  </r>
  <r>
    <n v="920"/>
    <s v="Green, Murphy and Webb"/>
    <s v="Versatile directional project"/>
    <n v="5300"/>
    <n v="9676"/>
    <n v="183"/>
    <x v="1"/>
    <n v="255"/>
    <n v="37.950000000000003"/>
    <s v="US"/>
    <s v="USD"/>
    <n v="-28004365200"/>
    <n v="1551247200"/>
    <b v="1"/>
    <b v="0"/>
    <s v="film &amp; video/animation"/>
    <x v="4"/>
    <s v="animation"/>
    <x v="920"/>
    <x v="818"/>
  </r>
  <r>
    <n v="921"/>
    <s v="Stevenson PLC"/>
    <s v="Profound directional knowledge user"/>
    <n v="160400"/>
    <n v="1210"/>
    <n v="1"/>
    <x v="0"/>
    <n v="38"/>
    <n v="31.84"/>
    <s v="US"/>
    <s v="USD"/>
    <n v="-28036376400"/>
    <n v="1330236000"/>
    <b v="0"/>
    <b v="0"/>
    <s v="technology/web"/>
    <x v="2"/>
    <s v="web"/>
    <x v="921"/>
    <x v="819"/>
  </r>
  <r>
    <n v="922"/>
    <s v="Soto-Anthony"/>
    <s v="Ameliorated logistical capability"/>
    <n v="51400"/>
    <n v="90440"/>
    <n v="176"/>
    <x v="1"/>
    <n v="2261"/>
    <n v="40"/>
    <s v="US"/>
    <s v="USD"/>
    <n v="-28068387600"/>
    <n v="1545112800"/>
    <b v="0"/>
    <b v="1"/>
    <s v="music/world music"/>
    <x v="1"/>
    <s v="world music"/>
    <x v="922"/>
    <x v="320"/>
  </r>
  <r>
    <n v="923"/>
    <s v="Wise and Sons"/>
    <s v="Sharable discrete definition"/>
    <n v="1700"/>
    <n v="4044"/>
    <n v="238"/>
    <x v="1"/>
    <n v="40"/>
    <n v="101.1"/>
    <s v="US"/>
    <s v="USD"/>
    <n v="-28100398800"/>
    <n v="1279170000"/>
    <b v="0"/>
    <b v="0"/>
    <s v="theater/plays"/>
    <x v="3"/>
    <s v="plays"/>
    <x v="923"/>
    <x v="820"/>
  </r>
  <r>
    <n v="924"/>
    <s v="Butler-Barr"/>
    <s v="User-friendly next generation core"/>
    <n v="39400"/>
    <n v="192292"/>
    <n v="488"/>
    <x v="1"/>
    <n v="2289"/>
    <n v="84.01"/>
    <s v="IT"/>
    <s v="EUR"/>
    <n v="-28132410000"/>
    <n v="1573452000"/>
    <b v="0"/>
    <b v="0"/>
    <s v="theater/plays"/>
    <x v="3"/>
    <s v="plays"/>
    <x v="924"/>
    <x v="821"/>
  </r>
  <r>
    <n v="925"/>
    <s v="Wilson, Jefferson and Anderson"/>
    <s v="Profit-focused empowering system engine"/>
    <n v="3000"/>
    <n v="6722"/>
    <n v="224"/>
    <x v="1"/>
    <n v="65"/>
    <n v="103.42"/>
    <s v="US"/>
    <s v="USD"/>
    <n v="-28164421200"/>
    <n v="1507093200"/>
    <b v="0"/>
    <b v="0"/>
    <s v="theater/plays"/>
    <x v="3"/>
    <s v="plays"/>
    <x v="925"/>
    <x v="822"/>
  </r>
  <r>
    <n v="926"/>
    <s v="Brown-Oliver"/>
    <s v="Synchronized cohesive encoding"/>
    <n v="8700"/>
    <n v="1577"/>
    <n v="18"/>
    <x v="0"/>
    <n v="15"/>
    <n v="105.13"/>
    <s v="US"/>
    <s v="USD"/>
    <n v="-28196432400"/>
    <n v="1463374800"/>
    <b v="0"/>
    <b v="0"/>
    <s v="food/food trucks"/>
    <x v="0"/>
    <s v="food trucks"/>
    <x v="926"/>
    <x v="823"/>
  </r>
  <r>
    <n v="927"/>
    <s v="Davis-Gardner"/>
    <s v="Synergistic dynamic utilization"/>
    <n v="7200"/>
    <n v="3301"/>
    <n v="46"/>
    <x v="0"/>
    <n v="37"/>
    <n v="89.22"/>
    <s v="US"/>
    <s v="USD"/>
    <n v="-28228443600"/>
    <n v="1344574800"/>
    <b v="0"/>
    <b v="0"/>
    <s v="theater/plays"/>
    <x v="3"/>
    <s v="plays"/>
    <x v="927"/>
    <x v="824"/>
  </r>
  <r>
    <n v="928"/>
    <s v="Dawson Group"/>
    <s v="Triple-buffered bi-directional model"/>
    <n v="167400"/>
    <n v="196386"/>
    <n v="117"/>
    <x v="1"/>
    <n v="3777"/>
    <n v="52"/>
    <s v="IT"/>
    <s v="EUR"/>
    <n v="-28260454800"/>
    <n v="1389074400"/>
    <b v="0"/>
    <b v="0"/>
    <s v="technology/web"/>
    <x v="2"/>
    <s v="web"/>
    <x v="928"/>
    <x v="497"/>
  </r>
  <r>
    <n v="929"/>
    <s v="Turner-Terrell"/>
    <s v="Polarized tertiary function"/>
    <n v="5500"/>
    <n v="11952"/>
    <n v="217"/>
    <x v="1"/>
    <n v="184"/>
    <n v="64.959999999999994"/>
    <s v="GB"/>
    <s v="GBP"/>
    <n v="-28292466000"/>
    <n v="1494997200"/>
    <b v="0"/>
    <b v="0"/>
    <s v="theater/plays"/>
    <x v="3"/>
    <s v="plays"/>
    <x v="929"/>
    <x v="825"/>
  </r>
  <r>
    <n v="930"/>
    <s v="Hall, Buchanan and Benton"/>
    <s v="Configurable fault-tolerant structure"/>
    <n v="3500"/>
    <n v="3930"/>
    <n v="112"/>
    <x v="1"/>
    <n v="85"/>
    <n v="46.24"/>
    <s v="US"/>
    <s v="USD"/>
    <n v="-28324477200"/>
    <n v="1425448800"/>
    <b v="0"/>
    <b v="1"/>
    <s v="theater/plays"/>
    <x v="3"/>
    <s v="plays"/>
    <x v="930"/>
    <x v="826"/>
  </r>
  <r>
    <n v="931"/>
    <s v="Lowery, Hayden and Cruz"/>
    <s v="Digitized 24/7 budgetary management"/>
    <n v="7900"/>
    <n v="5729"/>
    <n v="73"/>
    <x v="0"/>
    <n v="112"/>
    <n v="51.15"/>
    <s v="US"/>
    <s v="USD"/>
    <n v="-28356488400"/>
    <n v="1404104400"/>
    <b v="0"/>
    <b v="1"/>
    <s v="theater/plays"/>
    <x v="3"/>
    <s v="plays"/>
    <x v="931"/>
    <x v="827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-28388499600"/>
    <n v="1394773200"/>
    <b v="0"/>
    <b v="0"/>
    <s v="music/rock"/>
    <x v="1"/>
    <s v="rock"/>
    <x v="932"/>
    <x v="828"/>
  </r>
  <r>
    <n v="933"/>
    <s v="Espinoza Group"/>
    <s v="Implemented tangible support"/>
    <n v="73000"/>
    <n v="175015"/>
    <n v="240"/>
    <x v="1"/>
    <n v="1902"/>
    <n v="92.02"/>
    <s v="US"/>
    <s v="USD"/>
    <n v="-28420510800"/>
    <n v="1366520400"/>
    <b v="0"/>
    <b v="0"/>
    <s v="theater/plays"/>
    <x v="3"/>
    <s v="plays"/>
    <x v="933"/>
    <x v="829"/>
  </r>
  <r>
    <n v="934"/>
    <s v="Davis, Crawford and Lopez"/>
    <s v="Reactive radical framework"/>
    <n v="6200"/>
    <n v="11280"/>
    <n v="182"/>
    <x v="1"/>
    <n v="105"/>
    <n v="107.43"/>
    <s v="US"/>
    <s v="USD"/>
    <n v="-28452522000"/>
    <n v="1456639200"/>
    <b v="0"/>
    <b v="0"/>
    <s v="theater/plays"/>
    <x v="3"/>
    <s v="plays"/>
    <x v="934"/>
    <x v="830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-28484533200"/>
    <n v="1438318800"/>
    <b v="0"/>
    <b v="0"/>
    <s v="theater/plays"/>
    <x v="3"/>
    <s v="plays"/>
    <x v="935"/>
    <x v="94"/>
  </r>
  <r>
    <n v="936"/>
    <s v="Brown Ltd"/>
    <s v="Enhanced composite contingency"/>
    <n v="103200"/>
    <n v="1690"/>
    <n v="2"/>
    <x v="0"/>
    <n v="21"/>
    <n v="80.48"/>
    <s v="US"/>
    <s v="USD"/>
    <n v="-28516544400"/>
    <n v="1564030800"/>
    <b v="1"/>
    <b v="0"/>
    <s v="theater/plays"/>
    <x v="3"/>
    <s v="plays"/>
    <x v="936"/>
    <x v="831"/>
  </r>
  <r>
    <n v="937"/>
    <s v="Tapia, Sandoval and Hurley"/>
    <s v="Cloned fresh-thinking model"/>
    <n v="171000"/>
    <n v="84891"/>
    <n v="50"/>
    <x v="3"/>
    <n v="976"/>
    <n v="86.98"/>
    <s v="US"/>
    <s v="USD"/>
    <n v="-28548555600"/>
    <n v="1449295200"/>
    <b v="0"/>
    <b v="0"/>
    <s v="film &amp; video/documentary"/>
    <x v="4"/>
    <s v="documentary"/>
    <x v="937"/>
    <x v="832"/>
  </r>
  <r>
    <n v="938"/>
    <s v="Allen Inc"/>
    <s v="Total dedicated benchmark"/>
    <n v="9200"/>
    <n v="10093"/>
    <n v="110"/>
    <x v="1"/>
    <n v="96"/>
    <n v="105.14"/>
    <s v="US"/>
    <s v="USD"/>
    <n v="-28580566800"/>
    <n v="1531890000"/>
    <b v="0"/>
    <b v="1"/>
    <s v="publishing/fiction"/>
    <x v="5"/>
    <s v="fiction"/>
    <x v="938"/>
    <x v="833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-28612578000"/>
    <n v="1306213200"/>
    <b v="0"/>
    <b v="1"/>
    <s v="games/video games"/>
    <x v="6"/>
    <s v="video games"/>
    <x v="939"/>
    <x v="834"/>
  </r>
  <r>
    <n v="940"/>
    <s v="Wiggins Ltd"/>
    <s v="Upgradable analyzing core"/>
    <n v="9900"/>
    <n v="6161"/>
    <n v="62"/>
    <x v="2"/>
    <n v="66"/>
    <n v="93.35"/>
    <s v="CA"/>
    <s v="CAD"/>
    <n v="-28644589200"/>
    <n v="1356242400"/>
    <b v="0"/>
    <b v="0"/>
    <s v="technology/web"/>
    <x v="2"/>
    <s v="web"/>
    <x v="940"/>
    <x v="835"/>
  </r>
  <r>
    <n v="941"/>
    <s v="Luna-Horne"/>
    <s v="Profound exuding pricing structure"/>
    <n v="43000"/>
    <n v="5615"/>
    <n v="13"/>
    <x v="0"/>
    <n v="78"/>
    <n v="71.989999999999995"/>
    <s v="US"/>
    <s v="USD"/>
    <n v="-28676600400"/>
    <n v="1297576800"/>
    <b v="1"/>
    <b v="0"/>
    <s v="theater/plays"/>
    <x v="3"/>
    <s v="plays"/>
    <x v="941"/>
    <x v="836"/>
  </r>
  <r>
    <n v="942"/>
    <s v="Allen Inc"/>
    <s v="Horizontal optimizing model"/>
    <n v="9600"/>
    <n v="6205"/>
    <n v="65"/>
    <x v="0"/>
    <n v="67"/>
    <n v="92.61"/>
    <s v="AU"/>
    <s v="AUD"/>
    <n v="-28708611600"/>
    <n v="1296194400"/>
    <b v="0"/>
    <b v="0"/>
    <s v="theater/plays"/>
    <x v="3"/>
    <s v="plays"/>
    <x v="942"/>
    <x v="611"/>
  </r>
  <r>
    <n v="943"/>
    <s v="Peterson, Gonzalez and Spencer"/>
    <s v="Synchronized fault-tolerant algorithm"/>
    <n v="7500"/>
    <n v="11969"/>
    <n v="160"/>
    <x v="1"/>
    <n v="114"/>
    <n v="104.99"/>
    <s v="US"/>
    <s v="USD"/>
    <n v="-28740622800"/>
    <n v="1414558800"/>
    <b v="0"/>
    <b v="0"/>
    <s v="food/food trucks"/>
    <x v="0"/>
    <s v="food trucks"/>
    <x v="943"/>
    <x v="837"/>
  </r>
  <r>
    <n v="944"/>
    <s v="Walter Inc"/>
    <s v="Streamlined 5thgeneration intranet"/>
    <n v="10000"/>
    <n v="8142"/>
    <n v="81"/>
    <x v="0"/>
    <n v="263"/>
    <n v="30.96"/>
    <s v="AU"/>
    <s v="AUD"/>
    <n v="-28772634000"/>
    <n v="1488348000"/>
    <b v="0"/>
    <b v="0"/>
    <s v="photography/photography books"/>
    <x v="7"/>
    <s v="photography books"/>
    <x v="944"/>
    <x v="334"/>
  </r>
  <r>
    <n v="945"/>
    <s v="Sanders, Farley and Huffman"/>
    <s v="Cross-group clear-thinking task-force"/>
    <n v="172000"/>
    <n v="55805"/>
    <n v="32"/>
    <x v="0"/>
    <n v="1691"/>
    <n v="33"/>
    <s v="US"/>
    <s v="USD"/>
    <n v="-28804645200"/>
    <n v="1334898000"/>
    <b v="1"/>
    <b v="0"/>
    <s v="photography/photography books"/>
    <x v="7"/>
    <s v="photography books"/>
    <x v="945"/>
    <x v="838"/>
  </r>
  <r>
    <n v="946"/>
    <s v="Hall, Holmes and Walker"/>
    <s v="Public-key bandwidth-monitored intranet"/>
    <n v="153700"/>
    <n v="15238"/>
    <n v="10"/>
    <x v="0"/>
    <n v="181"/>
    <n v="84.19"/>
    <s v="US"/>
    <s v="USD"/>
    <n v="-28836656400"/>
    <n v="1308373200"/>
    <b v="0"/>
    <b v="0"/>
    <s v="theater/plays"/>
    <x v="3"/>
    <s v="plays"/>
    <x v="946"/>
    <x v="839"/>
  </r>
  <r>
    <n v="947"/>
    <s v="Smith-Powell"/>
    <s v="Upgradable clear-thinking hardware"/>
    <n v="3600"/>
    <n v="961"/>
    <n v="27"/>
    <x v="0"/>
    <n v="13"/>
    <n v="73.92"/>
    <s v="US"/>
    <s v="USD"/>
    <n v="-28868667600"/>
    <n v="1412312400"/>
    <b v="0"/>
    <b v="0"/>
    <s v="theater/plays"/>
    <x v="3"/>
    <s v="plays"/>
    <x v="947"/>
    <x v="216"/>
  </r>
  <r>
    <n v="948"/>
    <s v="Smith-Hill"/>
    <s v="Integrated holistic paradigm"/>
    <n v="9400"/>
    <n v="5918"/>
    <n v="63"/>
    <x v="3"/>
    <n v="160"/>
    <n v="36.99"/>
    <s v="US"/>
    <s v="USD"/>
    <n v="-28900678800"/>
    <n v="1419228000"/>
    <b v="1"/>
    <b v="1"/>
    <s v="film &amp; video/documentary"/>
    <x v="4"/>
    <s v="documentary"/>
    <x v="948"/>
    <x v="840"/>
  </r>
  <r>
    <n v="949"/>
    <s v="Wright LLC"/>
    <s v="Seamless clear-thinking conglomeration"/>
    <n v="5900"/>
    <n v="9520"/>
    <n v="161"/>
    <x v="1"/>
    <n v="203"/>
    <n v="46.9"/>
    <s v="US"/>
    <s v="USD"/>
    <n v="-28932690000"/>
    <n v="1430974800"/>
    <b v="0"/>
    <b v="0"/>
    <s v="technology/web"/>
    <x v="2"/>
    <s v="web"/>
    <x v="949"/>
    <x v="133"/>
  </r>
  <r>
    <n v="950"/>
    <s v="Williams, Orozco and Gomez"/>
    <s v="Persistent content-based methodology"/>
    <n v="100"/>
    <n v="5"/>
    <n v="5"/>
    <x v="0"/>
    <n v="1"/>
    <n v="5"/>
    <s v="US"/>
    <s v="USD"/>
    <n v="-28964701200"/>
    <n v="1555822800"/>
    <b v="0"/>
    <b v="1"/>
    <s v="theater/plays"/>
    <x v="3"/>
    <s v="plays"/>
    <x v="950"/>
    <x v="354"/>
  </r>
  <r>
    <n v="951"/>
    <s v="Peterson Ltd"/>
    <s v="Re-engineered 24hour matrix"/>
    <n v="14500"/>
    <n v="159056"/>
    <n v="1097"/>
    <x v="1"/>
    <n v="1559"/>
    <n v="102.02"/>
    <s v="US"/>
    <s v="USD"/>
    <n v="-28996712400"/>
    <n v="1482818400"/>
    <b v="0"/>
    <b v="1"/>
    <s v="music/rock"/>
    <x v="1"/>
    <s v="rock"/>
    <x v="951"/>
    <x v="721"/>
  </r>
  <r>
    <n v="952"/>
    <s v="Cummings-Hayes"/>
    <s v="Virtual multi-tasking core"/>
    <n v="145500"/>
    <n v="101987"/>
    <n v="70"/>
    <x v="3"/>
    <n v="2266"/>
    <n v="45.01"/>
    <s v="US"/>
    <s v="USD"/>
    <n v="-29028723600"/>
    <n v="1471928400"/>
    <b v="0"/>
    <b v="0"/>
    <s v="film &amp; video/documentary"/>
    <x v="4"/>
    <s v="documentary"/>
    <x v="952"/>
    <x v="841"/>
  </r>
  <r>
    <n v="953"/>
    <s v="Boyle Ltd"/>
    <s v="Streamlined fault-tolerant conglomeration"/>
    <n v="3300"/>
    <n v="1980"/>
    <n v="60"/>
    <x v="0"/>
    <n v="21"/>
    <n v="94.29"/>
    <s v="US"/>
    <s v="USD"/>
    <n v="-29060734800"/>
    <n v="1453701600"/>
    <b v="0"/>
    <b v="1"/>
    <s v="film &amp; video/science fiction"/>
    <x v="4"/>
    <s v="science fiction"/>
    <x v="953"/>
    <x v="842"/>
  </r>
  <r>
    <n v="954"/>
    <s v="Henderson, Parker and Diaz"/>
    <s v="Enterprise-wide client-driven policy"/>
    <n v="42600"/>
    <n v="156384"/>
    <n v="367"/>
    <x v="1"/>
    <n v="1548"/>
    <n v="101.02"/>
    <s v="AU"/>
    <s v="AUD"/>
    <n v="-29092746000"/>
    <n v="1350363600"/>
    <b v="0"/>
    <b v="0"/>
    <s v="technology/web"/>
    <x v="2"/>
    <s v="web"/>
    <x v="954"/>
    <x v="843"/>
  </r>
  <r>
    <n v="955"/>
    <s v="Moss-Obrien"/>
    <s v="Function-based next generation emulation"/>
    <n v="700"/>
    <n v="7763"/>
    <n v="1109"/>
    <x v="1"/>
    <n v="80"/>
    <n v="97.04"/>
    <s v="US"/>
    <s v="USD"/>
    <n v="-29124757200"/>
    <n v="1353996000"/>
    <b v="0"/>
    <b v="0"/>
    <s v="theater/plays"/>
    <x v="3"/>
    <s v="plays"/>
    <x v="955"/>
    <x v="844"/>
  </r>
  <r>
    <n v="956"/>
    <s v="Wood Inc"/>
    <s v="Re-engineered composite focus group"/>
    <n v="187600"/>
    <n v="35698"/>
    <n v="19"/>
    <x v="0"/>
    <n v="830"/>
    <n v="43.01"/>
    <s v="US"/>
    <s v="USD"/>
    <n v="-29156768400"/>
    <n v="1451109600"/>
    <b v="0"/>
    <b v="0"/>
    <s v="film &amp; video/science fiction"/>
    <x v="4"/>
    <s v="science fiction"/>
    <x v="956"/>
    <x v="845"/>
  </r>
  <r>
    <n v="957"/>
    <s v="Riley, Cohen and Goodman"/>
    <s v="Profound mission-critical function"/>
    <n v="9800"/>
    <n v="12434"/>
    <n v="127"/>
    <x v="1"/>
    <n v="131"/>
    <n v="94.92"/>
    <s v="US"/>
    <s v="USD"/>
    <n v="-29188779600"/>
    <n v="1329631200"/>
    <b v="0"/>
    <b v="0"/>
    <s v="theater/plays"/>
    <x v="3"/>
    <s v="plays"/>
    <x v="957"/>
    <x v="846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-29220790800"/>
    <n v="1278997200"/>
    <b v="0"/>
    <b v="0"/>
    <s v="film &amp; video/animation"/>
    <x v="4"/>
    <s v="animation"/>
    <x v="958"/>
    <x v="847"/>
  </r>
  <r>
    <n v="959"/>
    <s v="Black-Graham"/>
    <s v="Operative hybrid utilization"/>
    <n v="145000"/>
    <n v="6631"/>
    <n v="5"/>
    <x v="0"/>
    <n v="130"/>
    <n v="51.01"/>
    <s v="US"/>
    <s v="USD"/>
    <n v="-29252802000"/>
    <n v="1280120400"/>
    <b v="0"/>
    <b v="0"/>
    <s v="publishing/translations"/>
    <x v="5"/>
    <s v="translations"/>
    <x v="959"/>
    <x v="688"/>
  </r>
  <r>
    <n v="960"/>
    <s v="Robbins Group"/>
    <s v="Function-based interactive matrix"/>
    <n v="5500"/>
    <n v="4678"/>
    <n v="85"/>
    <x v="0"/>
    <n v="55"/>
    <n v="85.05"/>
    <s v="US"/>
    <s v="USD"/>
    <n v="-29284813200"/>
    <n v="1458104400"/>
    <b v="0"/>
    <b v="0"/>
    <s v="technology/web"/>
    <x v="2"/>
    <s v="web"/>
    <x v="960"/>
    <x v="848"/>
  </r>
  <r>
    <n v="961"/>
    <s v="Mason, Case and May"/>
    <s v="Optimized content-based collaboration"/>
    <n v="5700"/>
    <n v="6800"/>
    <n v="119"/>
    <x v="1"/>
    <n v="155"/>
    <n v="43.87"/>
    <s v="US"/>
    <s v="USD"/>
    <n v="-29316824400"/>
    <n v="1298268000"/>
    <b v="0"/>
    <b v="0"/>
    <s v="publishing/translations"/>
    <x v="5"/>
    <s v="translations"/>
    <x v="961"/>
    <x v="248"/>
  </r>
  <r>
    <n v="962"/>
    <s v="Harris, Russell and Mitchell"/>
    <s v="User-centric cohesive policy"/>
    <n v="3600"/>
    <n v="10657"/>
    <n v="296"/>
    <x v="1"/>
    <n v="266"/>
    <n v="40.06"/>
    <s v="US"/>
    <s v="USD"/>
    <n v="-29348835600"/>
    <n v="1386223200"/>
    <b v="0"/>
    <b v="0"/>
    <s v="food/food trucks"/>
    <x v="0"/>
    <s v="food trucks"/>
    <x v="962"/>
    <x v="849"/>
  </r>
  <r>
    <n v="963"/>
    <s v="Rodriguez-Robinson"/>
    <s v="Ergonomic methodical hub"/>
    <n v="5900"/>
    <n v="4997"/>
    <n v="85"/>
    <x v="0"/>
    <n v="114"/>
    <n v="43.83"/>
    <s v="IT"/>
    <s v="EUR"/>
    <n v="-29380846800"/>
    <n v="1299823200"/>
    <b v="0"/>
    <b v="1"/>
    <s v="photography/photography books"/>
    <x v="7"/>
    <s v="photography books"/>
    <x v="963"/>
    <x v="850"/>
  </r>
  <r>
    <n v="964"/>
    <s v="Peck, Higgins and Smith"/>
    <s v="Devolved disintermediate encryption"/>
    <n v="3700"/>
    <n v="13164"/>
    <n v="356"/>
    <x v="1"/>
    <n v="155"/>
    <n v="84.93"/>
    <s v="US"/>
    <s v="USD"/>
    <n v="-29412858000"/>
    <n v="1431752400"/>
    <b v="0"/>
    <b v="0"/>
    <s v="theater/plays"/>
    <x v="3"/>
    <s v="plays"/>
    <x v="964"/>
    <x v="851"/>
  </r>
  <r>
    <n v="965"/>
    <s v="Nunez-King"/>
    <s v="Phased clear-thinking policy"/>
    <n v="2200"/>
    <n v="8501"/>
    <n v="386"/>
    <x v="1"/>
    <n v="207"/>
    <n v="41.07"/>
    <s v="GB"/>
    <s v="GBP"/>
    <n v="-29444869200"/>
    <n v="1267855200"/>
    <b v="0"/>
    <b v="0"/>
    <s v="music/rock"/>
    <x v="1"/>
    <s v="rock"/>
    <x v="965"/>
    <x v="852"/>
  </r>
  <r>
    <n v="966"/>
    <s v="Davis and Sons"/>
    <s v="Seamless solution-oriented capacity"/>
    <n v="1700"/>
    <n v="13468"/>
    <n v="792"/>
    <x v="1"/>
    <n v="245"/>
    <n v="54.97"/>
    <s v="US"/>
    <s v="USD"/>
    <n v="-29476880400"/>
    <n v="1497675600"/>
    <b v="0"/>
    <b v="0"/>
    <s v="theater/plays"/>
    <x v="3"/>
    <s v="plays"/>
    <x v="966"/>
    <x v="853"/>
  </r>
  <r>
    <n v="967"/>
    <s v="Howard-Douglas"/>
    <s v="Organized human-resource attitude"/>
    <n v="88400"/>
    <n v="121138"/>
    <n v="137"/>
    <x v="1"/>
    <n v="1573"/>
    <n v="77.010000000000005"/>
    <s v="US"/>
    <s v="USD"/>
    <n v="-29508891600"/>
    <n v="1336885200"/>
    <b v="0"/>
    <b v="0"/>
    <s v="music/world music"/>
    <x v="1"/>
    <s v="world music"/>
    <x v="967"/>
    <x v="104"/>
  </r>
  <r>
    <n v="968"/>
    <s v="Gonzalez-White"/>
    <s v="Open-architected disintermediate budgetary management"/>
    <n v="2400"/>
    <n v="8117"/>
    <n v="338"/>
    <x v="1"/>
    <n v="114"/>
    <n v="71.2"/>
    <s v="US"/>
    <s v="USD"/>
    <n v="-29540902800"/>
    <n v="1295157600"/>
    <b v="0"/>
    <b v="0"/>
    <s v="food/food trucks"/>
    <x v="0"/>
    <s v="food trucks"/>
    <x v="968"/>
    <x v="854"/>
  </r>
  <r>
    <n v="969"/>
    <s v="Lopez-King"/>
    <s v="Multi-lateral radical solution"/>
    <n v="7900"/>
    <n v="8550"/>
    <n v="108"/>
    <x v="1"/>
    <n v="93"/>
    <n v="91.94"/>
    <s v="US"/>
    <s v="USD"/>
    <n v="-29572914000"/>
    <n v="1577599200"/>
    <b v="0"/>
    <b v="0"/>
    <s v="theater/plays"/>
    <x v="3"/>
    <s v="plays"/>
    <x v="969"/>
    <x v="855"/>
  </r>
  <r>
    <n v="970"/>
    <s v="Glover-Nelson"/>
    <s v="Inverse context-sensitive info-mediaries"/>
    <n v="94900"/>
    <n v="57659"/>
    <n v="61"/>
    <x v="0"/>
    <n v="594"/>
    <n v="97.07"/>
    <s v="US"/>
    <s v="USD"/>
    <n v="-29604925200"/>
    <n v="1305003600"/>
    <b v="0"/>
    <b v="0"/>
    <s v="theater/plays"/>
    <x v="3"/>
    <s v="plays"/>
    <x v="970"/>
    <x v="856"/>
  </r>
  <r>
    <n v="971"/>
    <s v="Garner and Sons"/>
    <s v="Versatile neutral workforce"/>
    <n v="5100"/>
    <n v="1414"/>
    <n v="28"/>
    <x v="0"/>
    <n v="24"/>
    <n v="58.92"/>
    <s v="US"/>
    <s v="USD"/>
    <n v="-29636936400"/>
    <n v="1381726800"/>
    <b v="0"/>
    <b v="0"/>
    <s v="film &amp; video/television"/>
    <x v="4"/>
    <s v="television"/>
    <x v="971"/>
    <x v="857"/>
  </r>
  <r>
    <n v="972"/>
    <s v="Sellers, Roach and Garrison"/>
    <s v="Multi-tiered systematic knowledge user"/>
    <n v="42700"/>
    <n v="97524"/>
    <n v="228"/>
    <x v="1"/>
    <n v="1681"/>
    <n v="58.02"/>
    <s v="US"/>
    <s v="USD"/>
    <n v="-29668947600"/>
    <n v="1402462800"/>
    <b v="0"/>
    <b v="1"/>
    <s v="technology/web"/>
    <x v="2"/>
    <s v="web"/>
    <x v="972"/>
    <x v="858"/>
  </r>
  <r>
    <n v="973"/>
    <s v="Herrera, Bennett and Silva"/>
    <s v="Programmable multi-state algorithm"/>
    <n v="121100"/>
    <n v="26176"/>
    <n v="22"/>
    <x v="0"/>
    <n v="252"/>
    <n v="103.87"/>
    <s v="US"/>
    <s v="USD"/>
    <n v="-29700958800"/>
    <n v="1292133600"/>
    <b v="0"/>
    <b v="1"/>
    <s v="theater/plays"/>
    <x v="3"/>
    <s v="plays"/>
    <x v="973"/>
    <x v="859"/>
  </r>
  <r>
    <n v="974"/>
    <s v="Thomas, Clay and Mendoza"/>
    <s v="Multi-channeled reciprocal interface"/>
    <n v="800"/>
    <n v="2991"/>
    <n v="374"/>
    <x v="1"/>
    <n v="32"/>
    <n v="93.47"/>
    <s v="US"/>
    <s v="USD"/>
    <n v="-29732970000"/>
    <n v="1368939600"/>
    <b v="0"/>
    <b v="0"/>
    <s v="music/indie rock"/>
    <x v="1"/>
    <s v="indie rock"/>
    <x v="974"/>
    <x v="860"/>
  </r>
  <r>
    <n v="975"/>
    <s v="Ayala Group"/>
    <s v="Right-sized maximized migration"/>
    <n v="5400"/>
    <n v="8366"/>
    <n v="155"/>
    <x v="1"/>
    <n v="135"/>
    <n v="61.97"/>
    <s v="US"/>
    <s v="USD"/>
    <n v="-29764981200"/>
    <n v="1452146400"/>
    <b v="0"/>
    <b v="1"/>
    <s v="theater/plays"/>
    <x v="3"/>
    <s v="plays"/>
    <x v="975"/>
    <x v="264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-29796992400"/>
    <n v="1296712800"/>
    <b v="0"/>
    <b v="1"/>
    <s v="theater/plays"/>
    <x v="3"/>
    <s v="plays"/>
    <x v="976"/>
    <x v="65"/>
  </r>
  <r>
    <n v="977"/>
    <s v="Johnson Group"/>
    <s v="Vision-oriented interactive solution"/>
    <n v="7000"/>
    <n v="5177"/>
    <n v="74"/>
    <x v="0"/>
    <n v="67"/>
    <n v="77.27"/>
    <s v="US"/>
    <s v="USD"/>
    <n v="-29829003600"/>
    <n v="1520748000"/>
    <b v="0"/>
    <b v="0"/>
    <s v="food/food trucks"/>
    <x v="0"/>
    <s v="food trucks"/>
    <x v="977"/>
    <x v="861"/>
  </r>
  <r>
    <n v="978"/>
    <s v="Bailey, Nguyen and Martinez"/>
    <s v="Fundamental user-facing productivity"/>
    <n v="1000"/>
    <n v="8641"/>
    <n v="864"/>
    <x v="1"/>
    <n v="92"/>
    <n v="93.92"/>
    <s v="US"/>
    <s v="USD"/>
    <n v="-29861014800"/>
    <n v="1480831200"/>
    <b v="0"/>
    <b v="0"/>
    <s v="games/video games"/>
    <x v="6"/>
    <s v="video games"/>
    <x v="978"/>
    <x v="862"/>
  </r>
  <r>
    <n v="979"/>
    <s v="Williams, Martin and Meyer"/>
    <s v="Innovative well-modulated capability"/>
    <n v="60200"/>
    <n v="86244"/>
    <n v="143"/>
    <x v="1"/>
    <n v="1015"/>
    <n v="84.97"/>
    <s v="GB"/>
    <s v="GBP"/>
    <n v="-29893026000"/>
    <n v="1426914000"/>
    <b v="0"/>
    <b v="0"/>
    <s v="theater/plays"/>
    <x v="3"/>
    <s v="plays"/>
    <x v="979"/>
    <x v="454"/>
  </r>
  <r>
    <n v="980"/>
    <s v="Huff-Johnson"/>
    <s v="Universal fault-tolerant orchestration"/>
    <n v="195200"/>
    <n v="78630"/>
    <n v="40"/>
    <x v="0"/>
    <n v="742"/>
    <n v="105.97"/>
    <s v="US"/>
    <s v="USD"/>
    <n v="-29925037200"/>
    <n v="1446616800"/>
    <b v="1"/>
    <b v="0"/>
    <s v="publishing/nonfiction"/>
    <x v="5"/>
    <s v="nonfiction"/>
    <x v="980"/>
    <x v="863"/>
  </r>
  <r>
    <n v="981"/>
    <s v="Diaz-Little"/>
    <s v="Grass-roots executive synergy"/>
    <n v="6700"/>
    <n v="11941"/>
    <n v="178"/>
    <x v="1"/>
    <n v="323"/>
    <n v="36.97"/>
    <s v="US"/>
    <s v="USD"/>
    <n v="-29957048400"/>
    <n v="1517032800"/>
    <b v="0"/>
    <b v="0"/>
    <s v="technology/web"/>
    <x v="2"/>
    <s v="web"/>
    <x v="981"/>
    <x v="864"/>
  </r>
  <r>
    <n v="982"/>
    <s v="Freeman-French"/>
    <s v="Multi-layered optimal application"/>
    <n v="7200"/>
    <n v="6115"/>
    <n v="85"/>
    <x v="0"/>
    <n v="75"/>
    <n v="81.53"/>
    <s v="US"/>
    <s v="USD"/>
    <n v="-29989059600"/>
    <n v="1311224400"/>
    <b v="0"/>
    <b v="1"/>
    <s v="film &amp; video/documentary"/>
    <x v="4"/>
    <s v="documentary"/>
    <x v="982"/>
    <x v="865"/>
  </r>
  <r>
    <n v="983"/>
    <s v="Beck-Weber"/>
    <s v="Business-focused full-range core"/>
    <n v="129100"/>
    <n v="188404"/>
    <n v="146"/>
    <x v="1"/>
    <n v="2326"/>
    <n v="81"/>
    <s v="US"/>
    <s v="USD"/>
    <n v="-30021070800"/>
    <n v="1566190800"/>
    <b v="0"/>
    <b v="0"/>
    <s v="film &amp; video/documentary"/>
    <x v="4"/>
    <s v="documentary"/>
    <x v="983"/>
    <x v="866"/>
  </r>
  <r>
    <n v="984"/>
    <s v="Lewis-Jacobson"/>
    <s v="Exclusive system-worthy Graphic Interface"/>
    <n v="6500"/>
    <n v="9910"/>
    <n v="152"/>
    <x v="1"/>
    <n v="381"/>
    <n v="26.01"/>
    <s v="US"/>
    <s v="USD"/>
    <n v="-30053082000"/>
    <n v="1570165200"/>
    <b v="0"/>
    <b v="0"/>
    <s v="theater/plays"/>
    <x v="3"/>
    <s v="plays"/>
    <x v="984"/>
    <x v="867"/>
  </r>
  <r>
    <n v="985"/>
    <s v="Logan-Curtis"/>
    <s v="Enhanced optimal ability"/>
    <n v="170600"/>
    <n v="114523"/>
    <n v="67"/>
    <x v="0"/>
    <n v="4405"/>
    <n v="26"/>
    <s v="US"/>
    <s v="USD"/>
    <n v="-30085093200"/>
    <n v="1388556000"/>
    <b v="0"/>
    <b v="1"/>
    <s v="music/rock"/>
    <x v="1"/>
    <s v="rock"/>
    <x v="985"/>
    <x v="868"/>
  </r>
  <r>
    <n v="986"/>
    <s v="Chan, Washington and Callahan"/>
    <s v="Optional zero administration neural-net"/>
    <n v="7800"/>
    <n v="3144"/>
    <n v="40"/>
    <x v="0"/>
    <n v="92"/>
    <n v="34.17"/>
    <s v="US"/>
    <s v="USD"/>
    <n v="-30117104400"/>
    <n v="1303189200"/>
    <b v="0"/>
    <b v="0"/>
    <s v="music/rock"/>
    <x v="1"/>
    <s v="rock"/>
    <x v="986"/>
    <x v="296"/>
  </r>
  <r>
    <n v="987"/>
    <s v="Wilson Group"/>
    <s v="Ameliorated foreground focus group"/>
    <n v="6200"/>
    <n v="13441"/>
    <n v="217"/>
    <x v="1"/>
    <n v="480"/>
    <n v="28"/>
    <s v="US"/>
    <s v="USD"/>
    <n v="-30149115600"/>
    <n v="1494478800"/>
    <b v="0"/>
    <b v="0"/>
    <s v="film &amp; video/documentary"/>
    <x v="4"/>
    <s v="documentary"/>
    <x v="987"/>
    <x v="869"/>
  </r>
  <r>
    <n v="988"/>
    <s v="Gardner, Ryan and Gutierrez"/>
    <s v="Triple-buffered multi-tasking matrices"/>
    <n v="9400"/>
    <n v="4899"/>
    <n v="52"/>
    <x v="0"/>
    <n v="64"/>
    <n v="76.55"/>
    <s v="US"/>
    <s v="USD"/>
    <n v="-30181126800"/>
    <n v="1480744800"/>
    <b v="0"/>
    <b v="0"/>
    <s v="publishing/radio &amp; podcasts"/>
    <x v="5"/>
    <s v="radio &amp; podcasts"/>
    <x v="988"/>
    <x v="274"/>
  </r>
  <r>
    <n v="989"/>
    <s v="Hernandez Inc"/>
    <s v="Versatile dedicated migration"/>
    <n v="2400"/>
    <n v="11990"/>
    <n v="500"/>
    <x v="1"/>
    <n v="226"/>
    <n v="53.05"/>
    <s v="US"/>
    <s v="USD"/>
    <n v="-30213138000"/>
    <n v="1555822800"/>
    <b v="0"/>
    <b v="0"/>
    <s v="publishing/translations"/>
    <x v="5"/>
    <s v="translations"/>
    <x v="989"/>
    <x v="354"/>
  </r>
  <r>
    <n v="990"/>
    <s v="Ortiz-Roberts"/>
    <s v="Devolved foreground customer loyalty"/>
    <n v="7800"/>
    <n v="6839"/>
    <n v="88"/>
    <x v="0"/>
    <n v="64"/>
    <n v="106.86"/>
    <s v="US"/>
    <s v="USD"/>
    <n v="-30245149200"/>
    <n v="1458882000"/>
    <b v="0"/>
    <b v="1"/>
    <s v="film &amp; video/drama"/>
    <x v="4"/>
    <s v="drama"/>
    <x v="990"/>
    <x v="870"/>
  </r>
  <r>
    <n v="991"/>
    <s v="Ramirez LLC"/>
    <s v="Reduced reciprocal focus group"/>
    <n v="9800"/>
    <n v="11091"/>
    <n v="113"/>
    <x v="1"/>
    <n v="241"/>
    <n v="46.02"/>
    <s v="US"/>
    <s v="USD"/>
    <n v="-30277160400"/>
    <n v="1411966800"/>
    <b v="0"/>
    <b v="1"/>
    <s v="music/rock"/>
    <x v="1"/>
    <s v="rock"/>
    <x v="991"/>
    <x v="871"/>
  </r>
  <r>
    <n v="992"/>
    <s v="Morrow Inc"/>
    <s v="Networked global migration"/>
    <n v="3100"/>
    <n v="13223"/>
    <n v="427"/>
    <x v="1"/>
    <n v="132"/>
    <n v="100.17"/>
    <s v="US"/>
    <s v="USD"/>
    <n v="-30309171600"/>
    <n v="1526878800"/>
    <b v="0"/>
    <b v="1"/>
    <s v="film &amp; video/drama"/>
    <x v="4"/>
    <s v="drama"/>
    <x v="992"/>
    <x v="98"/>
  </r>
  <r>
    <n v="993"/>
    <s v="Erickson-Rogers"/>
    <s v="De-engineered even-keeled definition"/>
    <n v="9800"/>
    <n v="7608"/>
    <n v="78"/>
    <x v="3"/>
    <n v="75"/>
    <n v="101.44"/>
    <s v="IT"/>
    <s v="EUR"/>
    <n v="-30341182800"/>
    <n v="1452405600"/>
    <b v="0"/>
    <b v="1"/>
    <s v="photography/photography books"/>
    <x v="7"/>
    <s v="photography books"/>
    <x v="993"/>
    <x v="872"/>
  </r>
  <r>
    <n v="994"/>
    <s v="Leach, Rich and Price"/>
    <s v="Implemented bi-directional flexibility"/>
    <n v="141100"/>
    <n v="74073"/>
    <n v="52"/>
    <x v="0"/>
    <n v="842"/>
    <n v="87.97"/>
    <s v="US"/>
    <s v="USD"/>
    <n v="-30373194000"/>
    <n v="1414040400"/>
    <b v="0"/>
    <b v="1"/>
    <s v="publishing/translations"/>
    <x v="5"/>
    <s v="translations"/>
    <x v="994"/>
    <x v="873"/>
  </r>
  <r>
    <n v="995"/>
    <s v="Manning-Hamilton"/>
    <s v="Vision-oriented scalable definition"/>
    <n v="97300"/>
    <n v="153216"/>
    <n v="157"/>
    <x v="1"/>
    <n v="2043"/>
    <n v="75"/>
    <s v="US"/>
    <s v="USD"/>
    <n v="-30405205200"/>
    <n v="1543816800"/>
    <b v="0"/>
    <b v="1"/>
    <s v="food/food trucks"/>
    <x v="0"/>
    <s v="food trucks"/>
    <x v="995"/>
    <x v="526"/>
  </r>
  <r>
    <n v="996"/>
    <s v="Butler LLC"/>
    <s v="Future-proofed upward-trending migration"/>
    <n v="6600"/>
    <n v="4814"/>
    <n v="73"/>
    <x v="0"/>
    <n v="112"/>
    <n v="42.98"/>
    <s v="US"/>
    <s v="USD"/>
    <n v="-30437216400"/>
    <n v="1359698400"/>
    <b v="0"/>
    <b v="0"/>
    <s v="theater/plays"/>
    <x v="3"/>
    <s v="plays"/>
    <x v="996"/>
    <x v="874"/>
  </r>
  <r>
    <n v="997"/>
    <s v="Ball LLC"/>
    <s v="Right-sized full-range throughput"/>
    <n v="7600"/>
    <n v="4603"/>
    <n v="61"/>
    <x v="3"/>
    <n v="139"/>
    <n v="33.119999999999997"/>
    <s v="IT"/>
    <s v="EUR"/>
    <n v="-30469227600"/>
    <n v="1390629600"/>
    <b v="0"/>
    <b v="0"/>
    <s v="theater/plays"/>
    <x v="3"/>
    <s v="plays"/>
    <x v="997"/>
    <x v="875"/>
  </r>
  <r>
    <n v="998"/>
    <s v="Taylor, Santiago and Flores"/>
    <s v="Polarized composite customer loyalty"/>
    <n v="66600"/>
    <n v="37823"/>
    <n v="57"/>
    <x v="0"/>
    <n v="374"/>
    <n v="101.13"/>
    <s v="US"/>
    <s v="USD"/>
    <n v="-30501238800"/>
    <n v="1267077600"/>
    <b v="0"/>
    <b v="1"/>
    <s v="music/indie rock"/>
    <x v="1"/>
    <s v="indie rock"/>
    <x v="998"/>
    <x v="876"/>
  </r>
  <r>
    <n v="999"/>
    <s v="Hernandez, Norton and Kelley"/>
    <s v="Expanded eco-centric policy"/>
    <n v="111100"/>
    <n v="62819"/>
    <n v="57"/>
    <x v="3"/>
    <n v="1122"/>
    <n v="55.99"/>
    <s v="US"/>
    <s v="USD"/>
    <n v="-30533250000"/>
    <n v="1467781200"/>
    <b v="0"/>
    <b v="0"/>
    <s v="food/food trucks"/>
    <x v="0"/>
    <s v="food trucks"/>
    <x v="999"/>
    <x v="877"/>
  </r>
  <r>
    <m/>
    <m/>
    <m/>
    <m/>
    <m/>
    <m/>
    <x v="4"/>
    <m/>
    <m/>
    <m/>
    <m/>
    <m/>
    <m/>
    <m/>
    <m/>
    <m/>
    <x v="9"/>
    <m/>
    <x v="1000"/>
    <x v="8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AA2EB7-07A9-1E4F-A7DD-8F4D7905B1B7}" name="PivotTable20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G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53134B-2F8C-3D4E-B594-12EFADF6C6E3}" name="PivotTable31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6" hier="-1"/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644A32-17F6-1145-97EA-66DC13BCA498}" name="PivotTable37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1002"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000"/>
        <item t="default"/>
      </items>
    </pivotField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 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6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workbookViewId="0">
      <selection activeCell="F1" sqref="F1:F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5" max="5" width="7.625" bestFit="1" customWidth="1"/>
    <col min="6" max="6" width="13.875" bestFit="1" customWidth="1"/>
    <col min="7" max="7" width="9.5" bestFit="1" customWidth="1"/>
    <col min="8" max="8" width="13" bestFit="1" customWidth="1"/>
    <col min="9" max="9" width="16.625" bestFit="1" customWidth="1"/>
    <col min="12" max="13" width="11.125" bestFit="1" customWidth="1"/>
    <col min="16" max="16" width="28" bestFit="1" customWidth="1"/>
    <col min="17" max="17" width="15" bestFit="1" customWidth="1"/>
    <col min="18" max="18" width="12.625" bestFit="1" customWidth="1"/>
    <col min="19" max="19" width="22.375" bestFit="1" customWidth="1"/>
    <col min="20" max="20" width="20.8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2032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2033</v>
      </c>
      <c r="R1" s="1" t="s">
        <v>2034</v>
      </c>
      <c r="S1" s="1" t="s">
        <v>2072</v>
      </c>
      <c r="T1" s="1" t="s">
        <v>2073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ROUND(E2/D2*100,0)</f>
        <v>0</v>
      </c>
      <c r="G2" t="s">
        <v>14</v>
      </c>
      <c r="H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LEFT(P2,SEARCH("/",P2)-1)</f>
        <v>food</v>
      </c>
      <c r="R2" t="str">
        <f>RIGHT(P2,LEN(P2)-SEARCH("/",P2))</f>
        <v>food trucks</v>
      </c>
      <c r="S2" s="6">
        <f>(((L2/60)/60)/24)+DATE(1970,1,1)</f>
        <v>42336.25</v>
      </c>
      <c r="T2" s="6">
        <f>(((M2/60)/60)/24)+DATE(1970,1,1)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ROUND(E3/D3*100,0)</f>
        <v>1040</v>
      </c>
      <c r="G3" t="s">
        <v>20</v>
      </c>
      <c r="H3">
        <v>158</v>
      </c>
      <c r="I3">
        <f>ROUND((E3/H3),2)</f>
        <v>92.15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1">LEFT(P3,SEARCH("/",P3)-1)</f>
        <v>music</v>
      </c>
      <c r="R3" t="str">
        <f t="shared" ref="R3:R66" si="2">RIGHT(P3,LEN(P3)-SEARCH("/",P3))</f>
        <v>rock</v>
      </c>
      <c r="S3" s="6">
        <f t="shared" ref="S3:S66" si="3">(((L3/60)/60)/24)+DATE(1970,1,1)</f>
        <v>41870.208333333336</v>
      </c>
      <c r="T3" s="6">
        <f t="shared" ref="T3:T66" si="4">(((M3/60)/60)/24)+DATE(1970,1,1)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ref="I4:I67" si="5">ROUND((E4/H4),2)</f>
        <v>100.02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1"/>
        <v>technology</v>
      </c>
      <c r="R4" t="str">
        <f t="shared" si="2"/>
        <v>web</v>
      </c>
      <c r="S4" s="6">
        <f t="shared" si="3"/>
        <v>41595.25</v>
      </c>
      <c r="T4" s="6">
        <f t="shared" si="4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5"/>
        <v>103.21</v>
      </c>
      <c r="J5" t="s">
        <v>21</v>
      </c>
      <c r="K5" t="s">
        <v>22</v>
      </c>
      <c r="L5">
        <v>1349905200</v>
      </c>
      <c r="M5">
        <v>1568955600</v>
      </c>
      <c r="N5" t="b">
        <v>0</v>
      </c>
      <c r="O5" t="b">
        <v>0</v>
      </c>
      <c r="P5" t="s">
        <v>23</v>
      </c>
      <c r="Q5" t="str">
        <f t="shared" si="1"/>
        <v>music</v>
      </c>
      <c r="R5" t="str">
        <f t="shared" si="2"/>
        <v>rock</v>
      </c>
      <c r="S5" s="6">
        <f t="shared" si="3"/>
        <v>41192.902777777781</v>
      </c>
      <c r="T5" s="6">
        <f t="shared" si="4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5"/>
        <v>99.34</v>
      </c>
      <c r="J6" t="s">
        <v>21</v>
      </c>
      <c r="K6" t="s">
        <v>22</v>
      </c>
      <c r="L6">
        <v>1317894000</v>
      </c>
      <c r="M6">
        <v>1548309600</v>
      </c>
      <c r="N6" t="b">
        <v>0</v>
      </c>
      <c r="O6" t="b">
        <v>0</v>
      </c>
      <c r="P6" t="s">
        <v>33</v>
      </c>
      <c r="Q6" t="str">
        <f t="shared" si="1"/>
        <v>theater</v>
      </c>
      <c r="R6" t="str">
        <f t="shared" si="2"/>
        <v>plays</v>
      </c>
      <c r="S6" s="6">
        <f t="shared" si="3"/>
        <v>40822.402777777781</v>
      </c>
      <c r="T6" s="6">
        <f t="shared" si="4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5"/>
        <v>75.83</v>
      </c>
      <c r="J7" t="s">
        <v>36</v>
      </c>
      <c r="K7" t="s">
        <v>37</v>
      </c>
      <c r="L7">
        <v>1285882800</v>
      </c>
      <c r="M7">
        <v>1347080400</v>
      </c>
      <c r="N7" t="b">
        <v>0</v>
      </c>
      <c r="O7" t="b">
        <v>0</v>
      </c>
      <c r="P7" t="s">
        <v>33</v>
      </c>
      <c r="Q7" t="str">
        <f t="shared" si="1"/>
        <v>theater</v>
      </c>
      <c r="R7" t="str">
        <f t="shared" si="2"/>
        <v>plays</v>
      </c>
      <c r="S7" s="6">
        <f t="shared" si="3"/>
        <v>40451.902777777781</v>
      </c>
      <c r="T7" s="6">
        <f t="shared" si="4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5"/>
        <v>60.56</v>
      </c>
      <c r="J8" t="s">
        <v>40</v>
      </c>
      <c r="K8" t="s">
        <v>41</v>
      </c>
      <c r="L8">
        <v>1253871600</v>
      </c>
      <c r="M8">
        <v>1505365200</v>
      </c>
      <c r="N8" t="b">
        <v>0</v>
      </c>
      <c r="O8" t="b">
        <v>0</v>
      </c>
      <c r="P8" t="s">
        <v>42</v>
      </c>
      <c r="Q8" t="str">
        <f t="shared" si="1"/>
        <v>film &amp; video</v>
      </c>
      <c r="R8" t="str">
        <f t="shared" si="2"/>
        <v>documentary</v>
      </c>
      <c r="S8" s="6">
        <f t="shared" si="3"/>
        <v>40081.402777777781</v>
      </c>
      <c r="T8" s="6">
        <f t="shared" si="4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5"/>
        <v>64.94</v>
      </c>
      <c r="J9" t="s">
        <v>36</v>
      </c>
      <c r="K9" t="s">
        <v>37</v>
      </c>
      <c r="L9">
        <v>1221860400</v>
      </c>
      <c r="M9">
        <v>1439614800</v>
      </c>
      <c r="N9" t="b">
        <v>0</v>
      </c>
      <c r="O9" t="b">
        <v>0</v>
      </c>
      <c r="P9" t="s">
        <v>33</v>
      </c>
      <c r="Q9" t="str">
        <f t="shared" si="1"/>
        <v>theater</v>
      </c>
      <c r="R9" t="str">
        <f t="shared" si="2"/>
        <v>plays</v>
      </c>
      <c r="S9" s="6">
        <f t="shared" si="3"/>
        <v>39710.902777777781</v>
      </c>
      <c r="T9" s="6">
        <f t="shared" si="4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5"/>
        <v>31</v>
      </c>
      <c r="J10" t="s">
        <v>36</v>
      </c>
      <c r="K10" t="s">
        <v>37</v>
      </c>
      <c r="L10">
        <v>1189849200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1"/>
        <v>theater</v>
      </c>
      <c r="R10" t="str">
        <f t="shared" si="2"/>
        <v>plays</v>
      </c>
      <c r="S10" s="6">
        <f t="shared" si="3"/>
        <v>39340.402777777781</v>
      </c>
      <c r="T10" s="6">
        <f t="shared" si="4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5"/>
        <v>72.91</v>
      </c>
      <c r="J11" t="s">
        <v>21</v>
      </c>
      <c r="K11" t="s">
        <v>22</v>
      </c>
      <c r="L11">
        <v>1157838000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1"/>
        <v>music</v>
      </c>
      <c r="R11" t="str">
        <f t="shared" si="2"/>
        <v>electric music</v>
      </c>
      <c r="S11" s="6">
        <f t="shared" si="3"/>
        <v>38969.902777777781</v>
      </c>
      <c r="T11" s="6">
        <f t="shared" si="4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5"/>
        <v>62.9</v>
      </c>
      <c r="J12" t="s">
        <v>21</v>
      </c>
      <c r="K12" t="s">
        <v>22</v>
      </c>
      <c r="L12">
        <v>1125826800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1"/>
        <v>film &amp; video</v>
      </c>
      <c r="R12" t="str">
        <f t="shared" si="2"/>
        <v>drama</v>
      </c>
      <c r="S12" s="6">
        <f t="shared" si="3"/>
        <v>38599.402777777781</v>
      </c>
      <c r="T12" s="6">
        <f t="shared" si="4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5"/>
        <v>112.22</v>
      </c>
      <c r="J13" t="s">
        <v>21</v>
      </c>
      <c r="K13" t="s">
        <v>22</v>
      </c>
      <c r="L13">
        <v>1093815600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1"/>
        <v>theater</v>
      </c>
      <c r="R13" t="str">
        <f t="shared" si="2"/>
        <v>plays</v>
      </c>
      <c r="S13" s="6">
        <f t="shared" si="3"/>
        <v>38228.902777777781</v>
      </c>
      <c r="T13" s="6">
        <f t="shared" si="4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5"/>
        <v>102.35</v>
      </c>
      <c r="J14" t="s">
        <v>21</v>
      </c>
      <c r="K14" t="s">
        <v>22</v>
      </c>
      <c r="L14">
        <v>1061804400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1"/>
        <v>film &amp; video</v>
      </c>
      <c r="R14" t="str">
        <f t="shared" si="2"/>
        <v>drama</v>
      </c>
      <c r="S14" s="6">
        <f t="shared" si="3"/>
        <v>37858.402777777781</v>
      </c>
      <c r="T14" s="6">
        <f t="shared" si="4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5"/>
        <v>105.05</v>
      </c>
      <c r="J15" t="s">
        <v>21</v>
      </c>
      <c r="K15" t="s">
        <v>22</v>
      </c>
      <c r="L15">
        <v>1029793200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1"/>
        <v>music</v>
      </c>
      <c r="R15" t="str">
        <f t="shared" si="2"/>
        <v>indie rock</v>
      </c>
      <c r="S15" s="6">
        <f t="shared" si="3"/>
        <v>37487.902777777781</v>
      </c>
      <c r="T15" s="6">
        <f t="shared" si="4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5"/>
        <v>94.15</v>
      </c>
      <c r="J16" t="s">
        <v>21</v>
      </c>
      <c r="K16" t="s">
        <v>22</v>
      </c>
      <c r="L16">
        <v>997782000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1"/>
        <v>music</v>
      </c>
      <c r="R16" t="str">
        <f t="shared" si="2"/>
        <v>indie rock</v>
      </c>
      <c r="S16" s="6">
        <f t="shared" si="3"/>
        <v>37117.402777777781</v>
      </c>
      <c r="T16" s="6">
        <f t="shared" si="4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5"/>
        <v>84.99</v>
      </c>
      <c r="J17" t="s">
        <v>21</v>
      </c>
      <c r="K17" t="s">
        <v>22</v>
      </c>
      <c r="L17">
        <v>965770800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1"/>
        <v>technology</v>
      </c>
      <c r="R17" t="str">
        <f t="shared" si="2"/>
        <v>wearables</v>
      </c>
      <c r="S17" s="6">
        <f t="shared" si="3"/>
        <v>36746.902777777781</v>
      </c>
      <c r="T17" s="6">
        <f t="shared" si="4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5"/>
        <v>110.41</v>
      </c>
      <c r="J18" t="s">
        <v>21</v>
      </c>
      <c r="K18" t="s">
        <v>22</v>
      </c>
      <c r="L18">
        <v>933759600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1"/>
        <v>publishing</v>
      </c>
      <c r="R18" t="str">
        <f t="shared" si="2"/>
        <v>nonfiction</v>
      </c>
      <c r="S18" s="6">
        <f t="shared" si="3"/>
        <v>36376.402777777781</v>
      </c>
      <c r="T18" s="6">
        <f t="shared" si="4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5"/>
        <v>107.96</v>
      </c>
      <c r="J19" t="s">
        <v>21</v>
      </c>
      <c r="K19" t="s">
        <v>22</v>
      </c>
      <c r="L19">
        <v>901748400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1"/>
        <v>film &amp; video</v>
      </c>
      <c r="R19" t="str">
        <f t="shared" si="2"/>
        <v>animation</v>
      </c>
      <c r="S19" s="6">
        <f t="shared" si="3"/>
        <v>36005.902777777781</v>
      </c>
      <c r="T19" s="6">
        <f t="shared" si="4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5"/>
        <v>45.1</v>
      </c>
      <c r="J20" t="s">
        <v>21</v>
      </c>
      <c r="K20" t="s">
        <v>22</v>
      </c>
      <c r="L20">
        <v>869737200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1"/>
        <v>theater</v>
      </c>
      <c r="R20" t="str">
        <f t="shared" si="2"/>
        <v>plays</v>
      </c>
      <c r="S20" s="6">
        <f t="shared" si="3"/>
        <v>35635.402777777781</v>
      </c>
      <c r="T20" s="6">
        <f t="shared" si="4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5"/>
        <v>45</v>
      </c>
      <c r="J21" t="s">
        <v>21</v>
      </c>
      <c r="K21" t="s">
        <v>22</v>
      </c>
      <c r="L21">
        <v>837726000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1"/>
        <v>theater</v>
      </c>
      <c r="R21" t="str">
        <f t="shared" si="2"/>
        <v>plays</v>
      </c>
      <c r="S21" s="6">
        <f t="shared" si="3"/>
        <v>35264.902777777781</v>
      </c>
      <c r="T21" s="6">
        <f t="shared" si="4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5"/>
        <v>105.97</v>
      </c>
      <c r="J22" t="s">
        <v>21</v>
      </c>
      <c r="K22" t="s">
        <v>22</v>
      </c>
      <c r="L22">
        <v>805714800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1"/>
        <v>film &amp; video</v>
      </c>
      <c r="R22" t="str">
        <f t="shared" si="2"/>
        <v>drama</v>
      </c>
      <c r="S22" s="6">
        <f t="shared" si="3"/>
        <v>34894.402777777781</v>
      </c>
      <c r="T22" s="6">
        <f t="shared" si="4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5"/>
        <v>69.06</v>
      </c>
      <c r="J23" t="s">
        <v>21</v>
      </c>
      <c r="K23" t="s">
        <v>22</v>
      </c>
      <c r="L23">
        <v>773703600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1"/>
        <v>theater</v>
      </c>
      <c r="R23" t="str">
        <f t="shared" si="2"/>
        <v>plays</v>
      </c>
      <c r="S23" s="6">
        <f t="shared" si="3"/>
        <v>34523.902777777781</v>
      </c>
      <c r="T23" s="6">
        <f t="shared" si="4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5"/>
        <v>85.04</v>
      </c>
      <c r="J24" t="s">
        <v>21</v>
      </c>
      <c r="K24" t="s">
        <v>22</v>
      </c>
      <c r="L24">
        <v>741692400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1"/>
        <v>theater</v>
      </c>
      <c r="R24" t="str">
        <f t="shared" si="2"/>
        <v>plays</v>
      </c>
      <c r="S24" s="6">
        <f t="shared" si="3"/>
        <v>34153.402777777781</v>
      </c>
      <c r="T24" s="6">
        <f t="shared" si="4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5"/>
        <v>105.23</v>
      </c>
      <c r="J25" t="s">
        <v>40</v>
      </c>
      <c r="K25" t="s">
        <v>41</v>
      </c>
      <c r="L25">
        <v>709681200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1"/>
        <v>film &amp; video</v>
      </c>
      <c r="R25" t="str">
        <f t="shared" si="2"/>
        <v>documentary</v>
      </c>
      <c r="S25" s="6">
        <f t="shared" si="3"/>
        <v>33782.902777777781</v>
      </c>
      <c r="T25" s="6">
        <f t="shared" si="4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5"/>
        <v>39</v>
      </c>
      <c r="J26" t="s">
        <v>21</v>
      </c>
      <c r="K26" t="s">
        <v>22</v>
      </c>
      <c r="L26">
        <v>677670000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1"/>
        <v>technology</v>
      </c>
      <c r="R26" t="str">
        <f t="shared" si="2"/>
        <v>wearables</v>
      </c>
      <c r="S26" s="6">
        <f t="shared" si="3"/>
        <v>33412.402777777781</v>
      </c>
      <c r="T26" s="6">
        <f t="shared" si="4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5"/>
        <v>73.03</v>
      </c>
      <c r="J27" t="s">
        <v>21</v>
      </c>
      <c r="K27" t="s">
        <v>22</v>
      </c>
      <c r="L27">
        <v>645658800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1"/>
        <v>games</v>
      </c>
      <c r="R27" t="str">
        <f t="shared" si="2"/>
        <v>video games</v>
      </c>
      <c r="S27" s="6">
        <f t="shared" si="3"/>
        <v>33041.902777777781</v>
      </c>
      <c r="T27" s="6">
        <f t="shared" si="4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5"/>
        <v>35.01</v>
      </c>
      <c r="J28" t="s">
        <v>21</v>
      </c>
      <c r="K28" t="s">
        <v>22</v>
      </c>
      <c r="L28">
        <v>613647600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1"/>
        <v>theater</v>
      </c>
      <c r="R28" t="str">
        <f t="shared" si="2"/>
        <v>plays</v>
      </c>
      <c r="S28" s="6">
        <f t="shared" si="3"/>
        <v>32671.402777777777</v>
      </c>
      <c r="T28" s="6">
        <f t="shared" si="4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5"/>
        <v>106.6</v>
      </c>
      <c r="J29" t="s">
        <v>21</v>
      </c>
      <c r="K29" t="s">
        <v>22</v>
      </c>
      <c r="L29">
        <v>581636400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1"/>
        <v>music</v>
      </c>
      <c r="R29" t="str">
        <f t="shared" si="2"/>
        <v>rock</v>
      </c>
      <c r="S29" s="6">
        <f t="shared" si="3"/>
        <v>32300.902777777777</v>
      </c>
      <c r="T29" s="6">
        <f t="shared" si="4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5"/>
        <v>62</v>
      </c>
      <c r="J30" t="s">
        <v>21</v>
      </c>
      <c r="K30" t="s">
        <v>22</v>
      </c>
      <c r="L30">
        <v>549625200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1"/>
        <v>theater</v>
      </c>
      <c r="R30" t="str">
        <f t="shared" si="2"/>
        <v>plays</v>
      </c>
      <c r="S30" s="6">
        <f t="shared" si="3"/>
        <v>31930.402777777777</v>
      </c>
      <c r="T30" s="6">
        <f t="shared" si="4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5"/>
        <v>94</v>
      </c>
      <c r="J31" t="s">
        <v>98</v>
      </c>
      <c r="K31" t="s">
        <v>99</v>
      </c>
      <c r="L31">
        <v>517614000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1"/>
        <v>film &amp; video</v>
      </c>
      <c r="R31" t="str">
        <f t="shared" si="2"/>
        <v>shorts</v>
      </c>
      <c r="S31" s="6">
        <f t="shared" si="3"/>
        <v>31559.902777777777</v>
      </c>
      <c r="T31" s="6">
        <f t="shared" si="4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5"/>
        <v>112.05</v>
      </c>
      <c r="J32" t="s">
        <v>21</v>
      </c>
      <c r="K32" t="s">
        <v>22</v>
      </c>
      <c r="L32">
        <v>485602800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1"/>
        <v>film &amp; video</v>
      </c>
      <c r="R32" t="str">
        <f t="shared" si="2"/>
        <v>animation</v>
      </c>
      <c r="S32" s="6">
        <f t="shared" si="3"/>
        <v>31189.402777777777</v>
      </c>
      <c r="T32" s="6">
        <f t="shared" si="4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5"/>
        <v>48.01</v>
      </c>
      <c r="J33" t="s">
        <v>40</v>
      </c>
      <c r="K33" t="s">
        <v>41</v>
      </c>
      <c r="L33">
        <v>453591600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1"/>
        <v>games</v>
      </c>
      <c r="R33" t="str">
        <f t="shared" si="2"/>
        <v>video games</v>
      </c>
      <c r="S33" s="6">
        <f t="shared" si="3"/>
        <v>30818.902777777777</v>
      </c>
      <c r="T33" s="6">
        <f t="shared" si="4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5"/>
        <v>38</v>
      </c>
      <c r="J34" t="s">
        <v>107</v>
      </c>
      <c r="K34" t="s">
        <v>108</v>
      </c>
      <c r="L34">
        <v>421580400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1"/>
        <v>film &amp; video</v>
      </c>
      <c r="R34" t="str">
        <f t="shared" si="2"/>
        <v>documentary</v>
      </c>
      <c r="S34" s="6">
        <f t="shared" si="3"/>
        <v>30448.402777777777</v>
      </c>
      <c r="T34" s="6">
        <f t="shared" si="4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5"/>
        <v>35</v>
      </c>
      <c r="J35" t="s">
        <v>21</v>
      </c>
      <c r="K35" t="s">
        <v>22</v>
      </c>
      <c r="L35">
        <v>389569200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1"/>
        <v>theater</v>
      </c>
      <c r="R35" t="str">
        <f t="shared" si="2"/>
        <v>plays</v>
      </c>
      <c r="S35" s="6">
        <f t="shared" si="3"/>
        <v>30077.902777777777</v>
      </c>
      <c r="T35" s="6">
        <f t="shared" si="4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5"/>
        <v>85</v>
      </c>
      <c r="J36" t="s">
        <v>21</v>
      </c>
      <c r="K36" t="s">
        <v>22</v>
      </c>
      <c r="L36">
        <v>357558000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1"/>
        <v>film &amp; video</v>
      </c>
      <c r="R36" t="str">
        <f t="shared" si="2"/>
        <v>documentary</v>
      </c>
      <c r="S36" s="6">
        <f t="shared" si="3"/>
        <v>29707.402777777777</v>
      </c>
      <c r="T36" s="6">
        <f t="shared" si="4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5"/>
        <v>95.99</v>
      </c>
      <c r="J37" t="s">
        <v>36</v>
      </c>
      <c r="K37" t="s">
        <v>37</v>
      </c>
      <c r="L37">
        <v>325546800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1"/>
        <v>film &amp; video</v>
      </c>
      <c r="R37" t="str">
        <f t="shared" si="2"/>
        <v>drama</v>
      </c>
      <c r="S37" s="6">
        <f t="shared" si="3"/>
        <v>29336.902777777777</v>
      </c>
      <c r="T37" s="6">
        <f t="shared" si="4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5"/>
        <v>68.81</v>
      </c>
      <c r="J38" t="s">
        <v>21</v>
      </c>
      <c r="K38" t="s">
        <v>22</v>
      </c>
      <c r="L38">
        <v>293535600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1"/>
        <v>theater</v>
      </c>
      <c r="R38" t="str">
        <f t="shared" si="2"/>
        <v>plays</v>
      </c>
      <c r="S38" s="6">
        <f t="shared" si="3"/>
        <v>28966.402777777777</v>
      </c>
      <c r="T38" s="6">
        <f t="shared" si="4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5"/>
        <v>105.97</v>
      </c>
      <c r="J39" t="s">
        <v>21</v>
      </c>
      <c r="K39" t="s">
        <v>22</v>
      </c>
      <c r="L39">
        <v>261524400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1"/>
        <v>publishing</v>
      </c>
      <c r="R39" t="str">
        <f t="shared" si="2"/>
        <v>fiction</v>
      </c>
      <c r="S39" s="6">
        <f t="shared" si="3"/>
        <v>28595.902777777777</v>
      </c>
      <c r="T39" s="6">
        <f t="shared" si="4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5"/>
        <v>75.260000000000005</v>
      </c>
      <c r="J40" t="s">
        <v>21</v>
      </c>
      <c r="K40" t="s">
        <v>22</v>
      </c>
      <c r="L40">
        <v>229513200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1"/>
        <v>photography</v>
      </c>
      <c r="R40" t="str">
        <f t="shared" si="2"/>
        <v>photography books</v>
      </c>
      <c r="S40" s="6">
        <f t="shared" si="3"/>
        <v>28225.402777777777</v>
      </c>
      <c r="T40" s="6">
        <f t="shared" si="4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5"/>
        <v>57.13</v>
      </c>
      <c r="J41" t="s">
        <v>36</v>
      </c>
      <c r="K41" t="s">
        <v>37</v>
      </c>
      <c r="L41">
        <v>197502000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1"/>
        <v>theater</v>
      </c>
      <c r="R41" t="str">
        <f t="shared" si="2"/>
        <v>plays</v>
      </c>
      <c r="S41" s="6">
        <f t="shared" si="3"/>
        <v>27854.902777777777</v>
      </c>
      <c r="T41" s="6">
        <f t="shared" si="4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5"/>
        <v>75.14</v>
      </c>
      <c r="J42" t="s">
        <v>21</v>
      </c>
      <c r="K42" t="s">
        <v>22</v>
      </c>
      <c r="L42">
        <v>165490800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1"/>
        <v>technology</v>
      </c>
      <c r="R42" t="str">
        <f t="shared" si="2"/>
        <v>wearables</v>
      </c>
      <c r="S42" s="6">
        <f t="shared" si="3"/>
        <v>27484.402777777777</v>
      </c>
      <c r="T42" s="6">
        <f t="shared" si="4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5"/>
        <v>107.42</v>
      </c>
      <c r="J43" t="s">
        <v>107</v>
      </c>
      <c r="K43" t="s">
        <v>108</v>
      </c>
      <c r="L43">
        <v>133479600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1"/>
        <v>music</v>
      </c>
      <c r="R43" t="str">
        <f t="shared" si="2"/>
        <v>rock</v>
      </c>
      <c r="S43" s="6">
        <f t="shared" si="3"/>
        <v>27113.902777777777</v>
      </c>
      <c r="T43" s="6">
        <f t="shared" si="4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5"/>
        <v>36</v>
      </c>
      <c r="J44" t="s">
        <v>21</v>
      </c>
      <c r="K44" t="s">
        <v>22</v>
      </c>
      <c r="L44">
        <v>101468400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1"/>
        <v>food</v>
      </c>
      <c r="R44" t="str">
        <f t="shared" si="2"/>
        <v>food trucks</v>
      </c>
      <c r="S44" s="6">
        <f t="shared" si="3"/>
        <v>26743.402777777777</v>
      </c>
      <c r="T44" s="6">
        <f t="shared" si="4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5"/>
        <v>27</v>
      </c>
      <c r="J45" t="s">
        <v>21</v>
      </c>
      <c r="K45" t="s">
        <v>22</v>
      </c>
      <c r="L45">
        <v>69457200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1"/>
        <v>publishing</v>
      </c>
      <c r="R45" t="str">
        <f t="shared" si="2"/>
        <v>radio &amp; podcasts</v>
      </c>
      <c r="S45" s="6">
        <f t="shared" si="3"/>
        <v>26372.902777777777</v>
      </c>
      <c r="T45" s="6">
        <f t="shared" si="4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5"/>
        <v>107.56</v>
      </c>
      <c r="J46" t="s">
        <v>36</v>
      </c>
      <c r="K46" t="s">
        <v>37</v>
      </c>
      <c r="L46">
        <v>37446000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1"/>
        <v>publishing</v>
      </c>
      <c r="R46" t="str">
        <f t="shared" si="2"/>
        <v>fiction</v>
      </c>
      <c r="S46" s="6">
        <f t="shared" si="3"/>
        <v>26002.402777777777</v>
      </c>
      <c r="T46" s="6">
        <f t="shared" si="4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5"/>
        <v>94.38</v>
      </c>
      <c r="J47" t="s">
        <v>21</v>
      </c>
      <c r="K47" t="s">
        <v>22</v>
      </c>
      <c r="L47">
        <v>5434800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1"/>
        <v>theater</v>
      </c>
      <c r="R47" t="str">
        <f t="shared" si="2"/>
        <v>plays</v>
      </c>
      <c r="S47" s="6">
        <f t="shared" si="3"/>
        <v>25631.902777777777</v>
      </c>
      <c r="T47" s="6">
        <f t="shared" si="4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5"/>
        <v>46.16</v>
      </c>
      <c r="J48" t="s">
        <v>21</v>
      </c>
      <c r="K48" t="s">
        <v>22</v>
      </c>
      <c r="L48">
        <v>-26576400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1"/>
        <v>music</v>
      </c>
      <c r="R48" t="str">
        <f t="shared" si="2"/>
        <v>rock</v>
      </c>
      <c r="S48" s="6">
        <f t="shared" si="3"/>
        <v>25261.402777777777</v>
      </c>
      <c r="T48" s="6">
        <f t="shared" si="4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5"/>
        <v>47.85</v>
      </c>
      <c r="J49" t="s">
        <v>21</v>
      </c>
      <c r="K49" t="s">
        <v>22</v>
      </c>
      <c r="L49">
        <v>-58587600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1"/>
        <v>theater</v>
      </c>
      <c r="R49" t="str">
        <f t="shared" si="2"/>
        <v>plays</v>
      </c>
      <c r="S49" s="6">
        <f t="shared" si="3"/>
        <v>24890.902777777777</v>
      </c>
      <c r="T49" s="6">
        <f t="shared" si="4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5"/>
        <v>53.01</v>
      </c>
      <c r="J50" t="s">
        <v>21</v>
      </c>
      <c r="K50" t="s">
        <v>22</v>
      </c>
      <c r="L50">
        <v>-90598800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1"/>
        <v>theater</v>
      </c>
      <c r="R50" t="str">
        <f t="shared" si="2"/>
        <v>plays</v>
      </c>
      <c r="S50" s="6">
        <f t="shared" si="3"/>
        <v>24520.402777777777</v>
      </c>
      <c r="T50" s="6">
        <f t="shared" si="4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5"/>
        <v>45.06</v>
      </c>
      <c r="J51" t="s">
        <v>21</v>
      </c>
      <c r="K51" t="s">
        <v>22</v>
      </c>
      <c r="L51">
        <v>-122610000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1"/>
        <v>music</v>
      </c>
      <c r="R51" t="str">
        <f t="shared" si="2"/>
        <v>rock</v>
      </c>
      <c r="S51" s="6">
        <f t="shared" si="3"/>
        <v>24149.902777777777</v>
      </c>
      <c r="T51" s="6">
        <f t="shared" si="4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5"/>
        <v>2</v>
      </c>
      <c r="J52" t="s">
        <v>107</v>
      </c>
      <c r="K52" t="s">
        <v>108</v>
      </c>
      <c r="L52">
        <v>-154621200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1"/>
        <v>music</v>
      </c>
      <c r="R52" t="str">
        <f t="shared" si="2"/>
        <v>metal</v>
      </c>
      <c r="S52" s="6">
        <f t="shared" si="3"/>
        <v>23779.402777777777</v>
      </c>
      <c r="T52" s="6">
        <f t="shared" si="4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5"/>
        <v>99.01</v>
      </c>
      <c r="J53" t="s">
        <v>40</v>
      </c>
      <c r="K53" t="s">
        <v>41</v>
      </c>
      <c r="L53">
        <v>-186632400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1"/>
        <v>technology</v>
      </c>
      <c r="R53" t="str">
        <f t="shared" si="2"/>
        <v>wearables</v>
      </c>
      <c r="S53" s="6">
        <f t="shared" si="3"/>
        <v>23408.902777777777</v>
      </c>
      <c r="T53" s="6">
        <f t="shared" si="4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5"/>
        <v>32.79</v>
      </c>
      <c r="J54" t="s">
        <v>21</v>
      </c>
      <c r="K54" t="s">
        <v>22</v>
      </c>
      <c r="L54">
        <v>-218643600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1"/>
        <v>theater</v>
      </c>
      <c r="R54" t="str">
        <f t="shared" si="2"/>
        <v>plays</v>
      </c>
      <c r="S54" s="6">
        <f t="shared" si="3"/>
        <v>23038.402777777777</v>
      </c>
      <c r="T54" s="6">
        <f t="shared" si="4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5"/>
        <v>59.12</v>
      </c>
      <c r="J55" t="s">
        <v>21</v>
      </c>
      <c r="K55" t="s">
        <v>22</v>
      </c>
      <c r="L55">
        <v>-250654800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1"/>
        <v>film &amp; video</v>
      </c>
      <c r="R55" t="str">
        <f t="shared" si="2"/>
        <v>drama</v>
      </c>
      <c r="S55" s="6">
        <f t="shared" si="3"/>
        <v>22667.902777777777</v>
      </c>
      <c r="T55" s="6">
        <f t="shared" si="4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5"/>
        <v>44.93</v>
      </c>
      <c r="J56" t="s">
        <v>21</v>
      </c>
      <c r="K56" t="s">
        <v>22</v>
      </c>
      <c r="L56">
        <v>-282666000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1"/>
        <v>technology</v>
      </c>
      <c r="R56" t="str">
        <f t="shared" si="2"/>
        <v>wearables</v>
      </c>
      <c r="S56" s="6">
        <f t="shared" si="3"/>
        <v>22297.402777777777</v>
      </c>
      <c r="T56" s="6">
        <f t="shared" si="4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5"/>
        <v>89.66</v>
      </c>
      <c r="J57" t="s">
        <v>21</v>
      </c>
      <c r="K57" t="s">
        <v>22</v>
      </c>
      <c r="L57">
        <v>-314677200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1"/>
        <v>music</v>
      </c>
      <c r="R57" t="str">
        <f t="shared" si="2"/>
        <v>jazz</v>
      </c>
      <c r="S57" s="6">
        <f t="shared" si="3"/>
        <v>21926.902777777777</v>
      </c>
      <c r="T57" s="6">
        <f t="shared" si="4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5"/>
        <v>70.08</v>
      </c>
      <c r="J58" t="s">
        <v>21</v>
      </c>
      <c r="K58" t="s">
        <v>22</v>
      </c>
      <c r="L58">
        <v>-346688400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1"/>
        <v>technology</v>
      </c>
      <c r="R58" t="str">
        <f t="shared" si="2"/>
        <v>wearables</v>
      </c>
      <c r="S58" s="6">
        <f t="shared" si="3"/>
        <v>21556.402777777777</v>
      </c>
      <c r="T58" s="6">
        <f t="shared" si="4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5"/>
        <v>31.06</v>
      </c>
      <c r="J59" t="s">
        <v>21</v>
      </c>
      <c r="K59" t="s">
        <v>22</v>
      </c>
      <c r="L59">
        <v>-378699600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1"/>
        <v>games</v>
      </c>
      <c r="R59" t="str">
        <f t="shared" si="2"/>
        <v>video games</v>
      </c>
      <c r="S59" s="6">
        <f t="shared" si="3"/>
        <v>21185.902777777777</v>
      </c>
      <c r="T59" s="6">
        <f t="shared" si="4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5"/>
        <v>29.06</v>
      </c>
      <c r="J60" t="s">
        <v>21</v>
      </c>
      <c r="K60" t="s">
        <v>22</v>
      </c>
      <c r="L60">
        <v>-410710800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1"/>
        <v>theater</v>
      </c>
      <c r="R60" t="str">
        <f t="shared" si="2"/>
        <v>plays</v>
      </c>
      <c r="S60" s="6">
        <f t="shared" si="3"/>
        <v>20815.402777777777</v>
      </c>
      <c r="T60" s="6">
        <f t="shared" si="4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5"/>
        <v>30.09</v>
      </c>
      <c r="J61" t="s">
        <v>21</v>
      </c>
      <c r="K61" t="s">
        <v>22</v>
      </c>
      <c r="L61">
        <v>-442722000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1"/>
        <v>theater</v>
      </c>
      <c r="R61" t="str">
        <f t="shared" si="2"/>
        <v>plays</v>
      </c>
      <c r="S61" s="6">
        <f t="shared" si="3"/>
        <v>20444.902777777777</v>
      </c>
      <c r="T61" s="6">
        <f t="shared" si="4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5"/>
        <v>85</v>
      </c>
      <c r="J62" t="s">
        <v>15</v>
      </c>
      <c r="K62" t="s">
        <v>16</v>
      </c>
      <c r="L62">
        <v>-474733200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1"/>
        <v>theater</v>
      </c>
      <c r="R62" t="str">
        <f t="shared" si="2"/>
        <v>plays</v>
      </c>
      <c r="S62" s="6">
        <f t="shared" si="3"/>
        <v>20074.402777777777</v>
      </c>
      <c r="T62" s="6">
        <f t="shared" si="4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5"/>
        <v>82</v>
      </c>
      <c r="J63" t="s">
        <v>15</v>
      </c>
      <c r="K63" t="s">
        <v>16</v>
      </c>
      <c r="L63">
        <v>-506744400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1"/>
        <v>theater</v>
      </c>
      <c r="R63" t="str">
        <f t="shared" si="2"/>
        <v>plays</v>
      </c>
      <c r="S63" s="6">
        <f t="shared" si="3"/>
        <v>19703.902777777777</v>
      </c>
      <c r="T63" s="6">
        <f t="shared" si="4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5"/>
        <v>58.04</v>
      </c>
      <c r="J64" t="s">
        <v>21</v>
      </c>
      <c r="K64" t="s">
        <v>22</v>
      </c>
      <c r="L64">
        <v>-538755600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1"/>
        <v>technology</v>
      </c>
      <c r="R64" t="str">
        <f t="shared" si="2"/>
        <v>web</v>
      </c>
      <c r="S64" s="6">
        <f t="shared" si="3"/>
        <v>19333.402777777777</v>
      </c>
      <c r="T64" s="6">
        <f t="shared" si="4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5"/>
        <v>111.4</v>
      </c>
      <c r="J65" t="s">
        <v>21</v>
      </c>
      <c r="K65" t="s">
        <v>22</v>
      </c>
      <c r="L65">
        <v>-570766800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1"/>
        <v>theater</v>
      </c>
      <c r="R65" t="str">
        <f t="shared" si="2"/>
        <v>plays</v>
      </c>
      <c r="S65" s="6">
        <f t="shared" si="3"/>
        <v>18962.902777777777</v>
      </c>
      <c r="T65" s="6">
        <f t="shared" si="4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5"/>
        <v>71.95</v>
      </c>
      <c r="J66" t="s">
        <v>21</v>
      </c>
      <c r="K66" t="s">
        <v>22</v>
      </c>
      <c r="L66">
        <v>-602778000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1"/>
        <v>technology</v>
      </c>
      <c r="R66" t="str">
        <f t="shared" si="2"/>
        <v>web</v>
      </c>
      <c r="S66" s="6">
        <f t="shared" si="3"/>
        <v>18592.402777777777</v>
      </c>
      <c r="T66" s="6">
        <f t="shared" si="4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ROUND(E67/D67*100,0)</f>
        <v>236</v>
      </c>
      <c r="G67" t="s">
        <v>20</v>
      </c>
      <c r="H67">
        <v>236</v>
      </c>
      <c r="I67">
        <f t="shared" si="5"/>
        <v>61.04</v>
      </c>
      <c r="J67" t="s">
        <v>21</v>
      </c>
      <c r="K67" t="s">
        <v>22</v>
      </c>
      <c r="L67">
        <v>-634789200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7">LEFT(P67,SEARCH("/",P67)-1)</f>
        <v>theater</v>
      </c>
      <c r="R67" t="str">
        <f t="shared" ref="R67:R130" si="8">RIGHT(P67,LEN(P67)-SEARCH("/",P67))</f>
        <v>plays</v>
      </c>
      <c r="S67" s="6">
        <f t="shared" ref="S67:S130" si="9">(((L67/60)/60)/24)+DATE(1970,1,1)</f>
        <v>18221.902777777777</v>
      </c>
      <c r="T67" s="6">
        <f t="shared" ref="T67:T130" si="10">(((M67/60)/60)/24)+DATE(1970,1,1)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ref="I68:I131" si="11">ROUND((E68/H68),2)</f>
        <v>108.92</v>
      </c>
      <c r="J68" t="s">
        <v>21</v>
      </c>
      <c r="K68" t="s">
        <v>22</v>
      </c>
      <c r="L68">
        <v>-666800400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7"/>
        <v>theater</v>
      </c>
      <c r="R68" t="str">
        <f t="shared" si="8"/>
        <v>plays</v>
      </c>
      <c r="S68" s="6">
        <f t="shared" si="9"/>
        <v>17851.402777777777</v>
      </c>
      <c r="T68" s="6">
        <f t="shared" si="10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11"/>
        <v>29</v>
      </c>
      <c r="J69" t="s">
        <v>40</v>
      </c>
      <c r="K69" t="s">
        <v>41</v>
      </c>
      <c r="L69">
        <v>-698811600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7"/>
        <v>technology</v>
      </c>
      <c r="R69" t="str">
        <f t="shared" si="8"/>
        <v>wearables</v>
      </c>
      <c r="S69" s="6">
        <f t="shared" si="9"/>
        <v>17480.902777777777</v>
      </c>
      <c r="T69" s="6">
        <f t="shared" si="10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11"/>
        <v>58.98</v>
      </c>
      <c r="J70" t="s">
        <v>107</v>
      </c>
      <c r="K70" t="s">
        <v>108</v>
      </c>
      <c r="L70">
        <v>-730822800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7"/>
        <v>theater</v>
      </c>
      <c r="R70" t="str">
        <f t="shared" si="8"/>
        <v>plays</v>
      </c>
      <c r="S70" s="6">
        <f t="shared" si="9"/>
        <v>17110.402777777777</v>
      </c>
      <c r="T70" s="6">
        <f t="shared" si="10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11"/>
        <v>111.82</v>
      </c>
      <c r="J71" t="s">
        <v>21</v>
      </c>
      <c r="K71" t="s">
        <v>22</v>
      </c>
      <c r="L71">
        <v>-762834000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7"/>
        <v>theater</v>
      </c>
      <c r="R71" t="str">
        <f t="shared" si="8"/>
        <v>plays</v>
      </c>
      <c r="S71" s="6">
        <f t="shared" si="9"/>
        <v>16739.902777777777</v>
      </c>
      <c r="T71" s="6">
        <f t="shared" si="10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11"/>
        <v>64</v>
      </c>
      <c r="J72" t="s">
        <v>107</v>
      </c>
      <c r="K72" t="s">
        <v>108</v>
      </c>
      <c r="L72">
        <v>-794845200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7"/>
        <v>theater</v>
      </c>
      <c r="R72" t="str">
        <f t="shared" si="8"/>
        <v>plays</v>
      </c>
      <c r="S72" s="6">
        <f t="shared" si="9"/>
        <v>16369.402777777777</v>
      </c>
      <c r="T72" s="6">
        <f t="shared" si="10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11"/>
        <v>85.32</v>
      </c>
      <c r="J73" t="s">
        <v>21</v>
      </c>
      <c r="K73" t="s">
        <v>22</v>
      </c>
      <c r="L73">
        <v>-826856400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7"/>
        <v>theater</v>
      </c>
      <c r="R73" t="str">
        <f t="shared" si="8"/>
        <v>plays</v>
      </c>
      <c r="S73" s="6">
        <f t="shared" si="9"/>
        <v>15998.902777777777</v>
      </c>
      <c r="T73" s="6">
        <f t="shared" si="10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11"/>
        <v>74.48</v>
      </c>
      <c r="J74" t="s">
        <v>21</v>
      </c>
      <c r="K74" t="s">
        <v>22</v>
      </c>
      <c r="L74">
        <v>-858867600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7"/>
        <v>film &amp; video</v>
      </c>
      <c r="R74" t="str">
        <f t="shared" si="8"/>
        <v>animation</v>
      </c>
      <c r="S74" s="6">
        <f t="shared" si="9"/>
        <v>15628.402777777777</v>
      </c>
      <c r="T74" s="6">
        <f t="shared" si="10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11"/>
        <v>105.15</v>
      </c>
      <c r="J75" t="s">
        <v>21</v>
      </c>
      <c r="K75" t="s">
        <v>22</v>
      </c>
      <c r="L75">
        <v>-890878800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7"/>
        <v>music</v>
      </c>
      <c r="R75" t="str">
        <f t="shared" si="8"/>
        <v>jazz</v>
      </c>
      <c r="S75" s="6">
        <f t="shared" si="9"/>
        <v>15257.902777777777</v>
      </c>
      <c r="T75" s="6">
        <f t="shared" si="10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11"/>
        <v>56.19</v>
      </c>
      <c r="J76" t="s">
        <v>40</v>
      </c>
      <c r="K76" t="s">
        <v>41</v>
      </c>
      <c r="L76">
        <v>-922890000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7"/>
        <v>music</v>
      </c>
      <c r="R76" t="str">
        <f t="shared" si="8"/>
        <v>metal</v>
      </c>
      <c r="S76" s="6">
        <f t="shared" si="9"/>
        <v>14887.402777777777</v>
      </c>
      <c r="T76" s="6">
        <f t="shared" si="10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11"/>
        <v>85.92</v>
      </c>
      <c r="J77" t="s">
        <v>21</v>
      </c>
      <c r="K77" t="s">
        <v>22</v>
      </c>
      <c r="L77">
        <v>-954901200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7"/>
        <v>photography</v>
      </c>
      <c r="R77" t="str">
        <f t="shared" si="8"/>
        <v>photography books</v>
      </c>
      <c r="S77" s="6">
        <f t="shared" si="9"/>
        <v>14516.902777777779</v>
      </c>
      <c r="T77" s="6">
        <f t="shared" si="10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11"/>
        <v>57</v>
      </c>
      <c r="J78" t="s">
        <v>21</v>
      </c>
      <c r="K78" t="s">
        <v>22</v>
      </c>
      <c r="L78">
        <v>-986912400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7"/>
        <v>theater</v>
      </c>
      <c r="R78" t="str">
        <f t="shared" si="8"/>
        <v>plays</v>
      </c>
      <c r="S78" s="6">
        <f t="shared" si="9"/>
        <v>14146.402777777779</v>
      </c>
      <c r="T78" s="6">
        <f t="shared" si="10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11"/>
        <v>79.64</v>
      </c>
      <c r="J79" t="s">
        <v>21</v>
      </c>
      <c r="K79" t="s">
        <v>22</v>
      </c>
      <c r="L79">
        <v>-1018923600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7"/>
        <v>film &amp; video</v>
      </c>
      <c r="R79" t="str">
        <f t="shared" si="8"/>
        <v>animation</v>
      </c>
      <c r="S79" s="6">
        <f t="shared" si="9"/>
        <v>13775.902777777779</v>
      </c>
      <c r="T79" s="6">
        <f t="shared" si="10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11"/>
        <v>41.02</v>
      </c>
      <c r="J80" t="s">
        <v>21</v>
      </c>
      <c r="K80" t="s">
        <v>22</v>
      </c>
      <c r="L80">
        <v>-1050934800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7"/>
        <v>publishing</v>
      </c>
      <c r="R80" t="str">
        <f t="shared" si="8"/>
        <v>translations</v>
      </c>
      <c r="S80" s="6">
        <f t="shared" si="9"/>
        <v>13405.402777777779</v>
      </c>
      <c r="T80" s="6">
        <f t="shared" si="10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11"/>
        <v>48</v>
      </c>
      <c r="J81" t="s">
        <v>21</v>
      </c>
      <c r="K81" t="s">
        <v>22</v>
      </c>
      <c r="L81">
        <v>-1082946000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7"/>
        <v>theater</v>
      </c>
      <c r="R81" t="str">
        <f t="shared" si="8"/>
        <v>plays</v>
      </c>
      <c r="S81" s="6">
        <f t="shared" si="9"/>
        <v>13034.902777777779</v>
      </c>
      <c r="T81" s="6">
        <f t="shared" si="10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11"/>
        <v>55.21</v>
      </c>
      <c r="J82" t="s">
        <v>21</v>
      </c>
      <c r="K82" t="s">
        <v>22</v>
      </c>
      <c r="L82">
        <v>-1114957200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7"/>
        <v>games</v>
      </c>
      <c r="R82" t="str">
        <f t="shared" si="8"/>
        <v>video games</v>
      </c>
      <c r="S82" s="6">
        <f t="shared" si="9"/>
        <v>12664.402777777779</v>
      </c>
      <c r="T82" s="6">
        <f t="shared" si="10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11"/>
        <v>92.11</v>
      </c>
      <c r="J83" t="s">
        <v>21</v>
      </c>
      <c r="K83" t="s">
        <v>22</v>
      </c>
      <c r="L83">
        <v>-1146968400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7"/>
        <v>music</v>
      </c>
      <c r="R83" t="str">
        <f t="shared" si="8"/>
        <v>rock</v>
      </c>
      <c r="S83" s="6">
        <f t="shared" si="9"/>
        <v>12293.902777777779</v>
      </c>
      <c r="T83" s="6">
        <f t="shared" si="10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11"/>
        <v>83.18</v>
      </c>
      <c r="J84" t="s">
        <v>40</v>
      </c>
      <c r="K84" t="s">
        <v>41</v>
      </c>
      <c r="L84">
        <v>-1178979600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7"/>
        <v>games</v>
      </c>
      <c r="R84" t="str">
        <f t="shared" si="8"/>
        <v>video games</v>
      </c>
      <c r="S84" s="6">
        <f t="shared" si="9"/>
        <v>11923.402777777779</v>
      </c>
      <c r="T84" s="6">
        <f t="shared" si="10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11"/>
        <v>40</v>
      </c>
      <c r="J85" t="s">
        <v>21</v>
      </c>
      <c r="K85" t="s">
        <v>22</v>
      </c>
      <c r="L85">
        <v>-1210990800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7"/>
        <v>music</v>
      </c>
      <c r="R85" t="str">
        <f t="shared" si="8"/>
        <v>electric music</v>
      </c>
      <c r="S85" s="6">
        <f t="shared" si="9"/>
        <v>11552.902777777779</v>
      </c>
      <c r="T85" s="6">
        <f t="shared" si="10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11"/>
        <v>111.13</v>
      </c>
      <c r="J86" t="s">
        <v>21</v>
      </c>
      <c r="K86" t="s">
        <v>22</v>
      </c>
      <c r="L86">
        <v>-1243002000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7"/>
        <v>technology</v>
      </c>
      <c r="R86" t="str">
        <f t="shared" si="8"/>
        <v>wearables</v>
      </c>
      <c r="S86" s="6">
        <f t="shared" si="9"/>
        <v>11182.402777777779</v>
      </c>
      <c r="T86" s="6">
        <f t="shared" si="10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11"/>
        <v>90.56</v>
      </c>
      <c r="J87" t="s">
        <v>26</v>
      </c>
      <c r="K87" t="s">
        <v>27</v>
      </c>
      <c r="L87">
        <v>-1275013200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7"/>
        <v>music</v>
      </c>
      <c r="R87" t="str">
        <f t="shared" si="8"/>
        <v>indie rock</v>
      </c>
      <c r="S87" s="6">
        <f t="shared" si="9"/>
        <v>10811.902777777779</v>
      </c>
      <c r="T87" s="6">
        <f t="shared" si="10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11"/>
        <v>61.11</v>
      </c>
      <c r="J88" t="s">
        <v>21</v>
      </c>
      <c r="K88" t="s">
        <v>22</v>
      </c>
      <c r="L88">
        <v>-1307024400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7"/>
        <v>theater</v>
      </c>
      <c r="R88" t="str">
        <f t="shared" si="8"/>
        <v>plays</v>
      </c>
      <c r="S88" s="6">
        <f t="shared" si="9"/>
        <v>10441.402777777779</v>
      </c>
      <c r="T88" s="6">
        <f t="shared" si="10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11"/>
        <v>83.02</v>
      </c>
      <c r="J89" t="s">
        <v>26</v>
      </c>
      <c r="K89" t="s">
        <v>27</v>
      </c>
      <c r="L89">
        <v>-1339035600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7"/>
        <v>music</v>
      </c>
      <c r="R89" t="str">
        <f t="shared" si="8"/>
        <v>rock</v>
      </c>
      <c r="S89" s="6">
        <f t="shared" si="9"/>
        <v>10070.902777777779</v>
      </c>
      <c r="T89" s="6">
        <f t="shared" si="10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11"/>
        <v>110.76</v>
      </c>
      <c r="J90" t="s">
        <v>21</v>
      </c>
      <c r="K90" t="s">
        <v>22</v>
      </c>
      <c r="L90">
        <v>-1371046800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7"/>
        <v>publishing</v>
      </c>
      <c r="R90" t="str">
        <f t="shared" si="8"/>
        <v>translations</v>
      </c>
      <c r="S90" s="6">
        <f t="shared" si="9"/>
        <v>9700.4027777777792</v>
      </c>
      <c r="T90" s="6">
        <f t="shared" si="10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11"/>
        <v>89.46</v>
      </c>
      <c r="J91" t="s">
        <v>21</v>
      </c>
      <c r="K91" t="s">
        <v>22</v>
      </c>
      <c r="L91">
        <v>-1403058000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7"/>
        <v>theater</v>
      </c>
      <c r="R91" t="str">
        <f t="shared" si="8"/>
        <v>plays</v>
      </c>
      <c r="S91" s="6">
        <f t="shared" si="9"/>
        <v>9329.9027777777792</v>
      </c>
      <c r="T91" s="6">
        <f t="shared" si="10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11"/>
        <v>57.85</v>
      </c>
      <c r="J92" t="s">
        <v>21</v>
      </c>
      <c r="K92" t="s">
        <v>22</v>
      </c>
      <c r="L92">
        <v>-1435069200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7"/>
        <v>theater</v>
      </c>
      <c r="R92" t="str">
        <f t="shared" si="8"/>
        <v>plays</v>
      </c>
      <c r="S92" s="6">
        <f t="shared" si="9"/>
        <v>8959.4027777777774</v>
      </c>
      <c r="T92" s="6">
        <f t="shared" si="10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11"/>
        <v>110</v>
      </c>
      <c r="J93" t="s">
        <v>107</v>
      </c>
      <c r="K93" t="s">
        <v>108</v>
      </c>
      <c r="L93">
        <v>-1467080400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7"/>
        <v>publishing</v>
      </c>
      <c r="R93" t="str">
        <f t="shared" si="8"/>
        <v>translations</v>
      </c>
      <c r="S93" s="6">
        <f t="shared" si="9"/>
        <v>8588.9027777777774</v>
      </c>
      <c r="T93" s="6">
        <f t="shared" si="10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11"/>
        <v>103.97</v>
      </c>
      <c r="J94" t="s">
        <v>98</v>
      </c>
      <c r="K94" t="s">
        <v>99</v>
      </c>
      <c r="L94">
        <v>-1499091600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7"/>
        <v>games</v>
      </c>
      <c r="R94" t="str">
        <f t="shared" si="8"/>
        <v>video games</v>
      </c>
      <c r="S94" s="6">
        <f t="shared" si="9"/>
        <v>8218.4027777777774</v>
      </c>
      <c r="T94" s="6">
        <f t="shared" si="10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11"/>
        <v>108</v>
      </c>
      <c r="J95" t="s">
        <v>21</v>
      </c>
      <c r="K95" t="s">
        <v>22</v>
      </c>
      <c r="L95">
        <v>-1531102800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7"/>
        <v>theater</v>
      </c>
      <c r="R95" t="str">
        <f t="shared" si="8"/>
        <v>plays</v>
      </c>
      <c r="S95" s="6">
        <f t="shared" si="9"/>
        <v>7847.9027777777774</v>
      </c>
      <c r="T95" s="6">
        <f t="shared" si="10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11"/>
        <v>48.93</v>
      </c>
      <c r="J96" t="s">
        <v>40</v>
      </c>
      <c r="K96" t="s">
        <v>41</v>
      </c>
      <c r="L96">
        <v>-1563114000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7"/>
        <v>technology</v>
      </c>
      <c r="R96" t="str">
        <f t="shared" si="8"/>
        <v>web</v>
      </c>
      <c r="S96" s="6">
        <f t="shared" si="9"/>
        <v>7477.4027777777774</v>
      </c>
      <c r="T96" s="6">
        <f t="shared" si="10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11"/>
        <v>37.67</v>
      </c>
      <c r="J97" t="s">
        <v>21</v>
      </c>
      <c r="K97" t="s">
        <v>22</v>
      </c>
      <c r="L97">
        <v>-1595125200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7"/>
        <v>film &amp; video</v>
      </c>
      <c r="R97" t="str">
        <f t="shared" si="8"/>
        <v>documentary</v>
      </c>
      <c r="S97" s="6">
        <f t="shared" si="9"/>
        <v>7106.9027777777774</v>
      </c>
      <c r="T97" s="6">
        <f t="shared" si="10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11"/>
        <v>65</v>
      </c>
      <c r="J98" t="s">
        <v>21</v>
      </c>
      <c r="K98" t="s">
        <v>22</v>
      </c>
      <c r="L98">
        <v>-1627136400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7"/>
        <v>theater</v>
      </c>
      <c r="R98" t="str">
        <f t="shared" si="8"/>
        <v>plays</v>
      </c>
      <c r="S98" s="6">
        <f t="shared" si="9"/>
        <v>6736.4027777777774</v>
      </c>
      <c r="T98" s="6">
        <f t="shared" si="10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11"/>
        <v>106.61</v>
      </c>
      <c r="J99" t="s">
        <v>21</v>
      </c>
      <c r="K99" t="s">
        <v>22</v>
      </c>
      <c r="L99">
        <v>-1659147600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7"/>
        <v>food</v>
      </c>
      <c r="R99" t="str">
        <f t="shared" si="8"/>
        <v>food trucks</v>
      </c>
      <c r="S99" s="6">
        <f t="shared" si="9"/>
        <v>6365.9027777777774</v>
      </c>
      <c r="T99" s="6">
        <f t="shared" si="10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11"/>
        <v>27.01</v>
      </c>
      <c r="J100" t="s">
        <v>26</v>
      </c>
      <c r="K100" t="s">
        <v>27</v>
      </c>
      <c r="L100">
        <v>-1691158800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7"/>
        <v>games</v>
      </c>
      <c r="R100" t="str">
        <f t="shared" si="8"/>
        <v>video games</v>
      </c>
      <c r="S100" s="6">
        <f t="shared" si="9"/>
        <v>5995.4027777777774</v>
      </c>
      <c r="T100" s="6">
        <f t="shared" si="10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11"/>
        <v>91.16</v>
      </c>
      <c r="J101" t="s">
        <v>21</v>
      </c>
      <c r="K101" t="s">
        <v>22</v>
      </c>
      <c r="L101">
        <v>-1723170000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7"/>
        <v>theater</v>
      </c>
      <c r="R101" t="str">
        <f t="shared" si="8"/>
        <v>plays</v>
      </c>
      <c r="S101" s="6">
        <f t="shared" si="9"/>
        <v>5624.9027777777774</v>
      </c>
      <c r="T101" s="6">
        <f t="shared" si="10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11"/>
        <v>1</v>
      </c>
      <c r="J102" t="s">
        <v>21</v>
      </c>
      <c r="K102" t="s">
        <v>22</v>
      </c>
      <c r="L102">
        <v>-1755181200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7"/>
        <v>theater</v>
      </c>
      <c r="R102" t="str">
        <f t="shared" si="8"/>
        <v>plays</v>
      </c>
      <c r="S102" s="6">
        <f t="shared" si="9"/>
        <v>5254.4027777777774</v>
      </c>
      <c r="T102" s="6">
        <f t="shared" si="10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11"/>
        <v>56.05</v>
      </c>
      <c r="J103" t="s">
        <v>21</v>
      </c>
      <c r="K103" t="s">
        <v>22</v>
      </c>
      <c r="L103">
        <v>-1787192400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7"/>
        <v>music</v>
      </c>
      <c r="R103" t="str">
        <f t="shared" si="8"/>
        <v>electric music</v>
      </c>
      <c r="S103" s="6">
        <f t="shared" si="9"/>
        <v>4883.9027777777774</v>
      </c>
      <c r="T103" s="6">
        <f t="shared" si="10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11"/>
        <v>31.02</v>
      </c>
      <c r="J104" t="s">
        <v>21</v>
      </c>
      <c r="K104" t="s">
        <v>22</v>
      </c>
      <c r="L104">
        <v>-1819203600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7"/>
        <v>technology</v>
      </c>
      <c r="R104" t="str">
        <f t="shared" si="8"/>
        <v>wearables</v>
      </c>
      <c r="S104" s="6">
        <f t="shared" si="9"/>
        <v>4513.4027777777774</v>
      </c>
      <c r="T104" s="6">
        <f t="shared" si="10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11"/>
        <v>66.510000000000005</v>
      </c>
      <c r="J105" t="s">
        <v>107</v>
      </c>
      <c r="K105" t="s">
        <v>108</v>
      </c>
      <c r="L105">
        <v>-1851214800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7"/>
        <v>music</v>
      </c>
      <c r="R105" t="str">
        <f t="shared" si="8"/>
        <v>electric music</v>
      </c>
      <c r="S105" s="6">
        <f t="shared" si="9"/>
        <v>4142.9027777777774</v>
      </c>
      <c r="T105" s="6">
        <f t="shared" si="10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11"/>
        <v>89.01</v>
      </c>
      <c r="J106" t="s">
        <v>21</v>
      </c>
      <c r="K106" t="s">
        <v>22</v>
      </c>
      <c r="L106">
        <v>-1883226000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7"/>
        <v>music</v>
      </c>
      <c r="R106" t="str">
        <f t="shared" si="8"/>
        <v>indie rock</v>
      </c>
      <c r="S106" s="6">
        <f t="shared" si="9"/>
        <v>3772.4027777777774</v>
      </c>
      <c r="T106" s="6">
        <f t="shared" si="10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11"/>
        <v>103.46</v>
      </c>
      <c r="J107" t="s">
        <v>21</v>
      </c>
      <c r="K107" t="s">
        <v>22</v>
      </c>
      <c r="L107">
        <v>-1915237200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7"/>
        <v>technology</v>
      </c>
      <c r="R107" t="str">
        <f t="shared" si="8"/>
        <v>web</v>
      </c>
      <c r="S107" s="6">
        <f t="shared" si="9"/>
        <v>3401.9027777777774</v>
      </c>
      <c r="T107" s="6">
        <f t="shared" si="10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11"/>
        <v>95.28</v>
      </c>
      <c r="J108" t="s">
        <v>21</v>
      </c>
      <c r="K108" t="s">
        <v>22</v>
      </c>
      <c r="L108">
        <v>-1947248400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7"/>
        <v>theater</v>
      </c>
      <c r="R108" t="str">
        <f t="shared" si="8"/>
        <v>plays</v>
      </c>
      <c r="S108" s="6">
        <f t="shared" si="9"/>
        <v>3031.4027777777774</v>
      </c>
      <c r="T108" s="6">
        <f t="shared" si="10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11"/>
        <v>75.900000000000006</v>
      </c>
      <c r="J109" t="s">
        <v>21</v>
      </c>
      <c r="K109" t="s">
        <v>22</v>
      </c>
      <c r="L109">
        <v>-1979259600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7"/>
        <v>theater</v>
      </c>
      <c r="R109" t="str">
        <f t="shared" si="8"/>
        <v>plays</v>
      </c>
      <c r="S109" s="6">
        <f t="shared" si="9"/>
        <v>2660.9027777777774</v>
      </c>
      <c r="T109" s="6">
        <f t="shared" si="10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11"/>
        <v>107.58</v>
      </c>
      <c r="J110" t="s">
        <v>21</v>
      </c>
      <c r="K110" t="s">
        <v>22</v>
      </c>
      <c r="L110">
        <v>-2011270800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7"/>
        <v>film &amp; video</v>
      </c>
      <c r="R110" t="str">
        <f t="shared" si="8"/>
        <v>documentary</v>
      </c>
      <c r="S110" s="6">
        <f t="shared" si="9"/>
        <v>2290.4027777777774</v>
      </c>
      <c r="T110" s="6">
        <f t="shared" si="10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11"/>
        <v>51.32</v>
      </c>
      <c r="J111" t="s">
        <v>21</v>
      </c>
      <c r="K111" t="s">
        <v>22</v>
      </c>
      <c r="L111">
        <v>-2043282000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7"/>
        <v>film &amp; video</v>
      </c>
      <c r="R111" t="str">
        <f t="shared" si="8"/>
        <v>television</v>
      </c>
      <c r="S111" s="6">
        <f t="shared" si="9"/>
        <v>1919.9027777777774</v>
      </c>
      <c r="T111" s="6">
        <f t="shared" si="10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11"/>
        <v>71.98</v>
      </c>
      <c r="J112" t="s">
        <v>21</v>
      </c>
      <c r="K112" t="s">
        <v>22</v>
      </c>
      <c r="L112">
        <v>-2075293200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7"/>
        <v>food</v>
      </c>
      <c r="R112" t="str">
        <f t="shared" si="8"/>
        <v>food trucks</v>
      </c>
      <c r="S112" s="6">
        <f t="shared" si="9"/>
        <v>1549.4027777777774</v>
      </c>
      <c r="T112" s="6">
        <f t="shared" si="10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11"/>
        <v>108.95</v>
      </c>
      <c r="J113" t="s">
        <v>21</v>
      </c>
      <c r="K113" t="s">
        <v>22</v>
      </c>
      <c r="L113">
        <v>-2107304400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7"/>
        <v>publishing</v>
      </c>
      <c r="R113" t="str">
        <f t="shared" si="8"/>
        <v>radio &amp; podcasts</v>
      </c>
      <c r="S113" s="6">
        <f t="shared" si="9"/>
        <v>1178.9027777777774</v>
      </c>
      <c r="T113" s="6">
        <f t="shared" si="10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11"/>
        <v>35</v>
      </c>
      <c r="J114" t="s">
        <v>26</v>
      </c>
      <c r="K114" t="s">
        <v>27</v>
      </c>
      <c r="L114">
        <v>-2139315600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7"/>
        <v>technology</v>
      </c>
      <c r="R114" t="str">
        <f t="shared" si="8"/>
        <v>web</v>
      </c>
      <c r="S114" s="6">
        <f t="shared" si="9"/>
        <v>808.40277777777737</v>
      </c>
      <c r="T114" s="6">
        <f t="shared" si="10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11"/>
        <v>94.94</v>
      </c>
      <c r="J115" t="s">
        <v>21</v>
      </c>
      <c r="K115" t="s">
        <v>22</v>
      </c>
      <c r="L115">
        <v>-2171326800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7"/>
        <v>food</v>
      </c>
      <c r="R115" t="str">
        <f t="shared" si="8"/>
        <v>food trucks</v>
      </c>
      <c r="S115" s="6">
        <f t="shared" si="9"/>
        <v>437.90277777777737</v>
      </c>
      <c r="T115" s="6">
        <f t="shared" si="10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11"/>
        <v>109.65</v>
      </c>
      <c r="J116" t="s">
        <v>21</v>
      </c>
      <c r="K116" t="s">
        <v>22</v>
      </c>
      <c r="L116">
        <v>-2203338000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7"/>
        <v>technology</v>
      </c>
      <c r="R116" t="str">
        <f t="shared" si="8"/>
        <v>wearables</v>
      </c>
      <c r="S116" s="6">
        <f t="shared" si="9"/>
        <v>67.402777777777374</v>
      </c>
      <c r="T116" s="6">
        <f t="shared" si="10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11"/>
        <v>44</v>
      </c>
      <c r="J117" t="s">
        <v>107</v>
      </c>
      <c r="K117" t="s">
        <v>108</v>
      </c>
      <c r="L117">
        <v>-2235349200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7"/>
        <v>publishing</v>
      </c>
      <c r="R117" t="str">
        <f t="shared" si="8"/>
        <v>fiction</v>
      </c>
      <c r="S117" s="6">
        <f t="shared" si="9"/>
        <v>-303.09722222222263</v>
      </c>
      <c r="T117" s="6">
        <f t="shared" si="10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11"/>
        <v>86.79</v>
      </c>
      <c r="J118" t="s">
        <v>21</v>
      </c>
      <c r="K118" t="s">
        <v>22</v>
      </c>
      <c r="L118">
        <v>-2267360400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7"/>
        <v>theater</v>
      </c>
      <c r="R118" t="str">
        <f t="shared" si="8"/>
        <v>plays</v>
      </c>
      <c r="S118" s="6">
        <f t="shared" si="9"/>
        <v>-673.59722222222263</v>
      </c>
      <c r="T118" s="6">
        <f t="shared" si="10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11"/>
        <v>30.99</v>
      </c>
      <c r="J119" t="s">
        <v>21</v>
      </c>
      <c r="K119" t="s">
        <v>22</v>
      </c>
      <c r="L119">
        <v>-2299371600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7"/>
        <v>film &amp; video</v>
      </c>
      <c r="R119" t="str">
        <f t="shared" si="8"/>
        <v>television</v>
      </c>
      <c r="S119" s="6">
        <f t="shared" si="9"/>
        <v>-1044.0972222222226</v>
      </c>
      <c r="T119" s="6">
        <f t="shared" si="10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11"/>
        <v>94.79</v>
      </c>
      <c r="J120" t="s">
        <v>21</v>
      </c>
      <c r="K120" t="s">
        <v>22</v>
      </c>
      <c r="L120">
        <v>-2331382800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7"/>
        <v>photography</v>
      </c>
      <c r="R120" t="str">
        <f t="shared" si="8"/>
        <v>photography books</v>
      </c>
      <c r="S120" s="6">
        <f t="shared" si="9"/>
        <v>-1414.5972222222226</v>
      </c>
      <c r="T120" s="6">
        <f t="shared" si="10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11"/>
        <v>69.790000000000006</v>
      </c>
      <c r="J121" t="s">
        <v>21</v>
      </c>
      <c r="K121" t="s">
        <v>22</v>
      </c>
      <c r="L121">
        <v>-2363394000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7"/>
        <v>film &amp; video</v>
      </c>
      <c r="R121" t="str">
        <f t="shared" si="8"/>
        <v>documentary</v>
      </c>
      <c r="S121" s="6">
        <f t="shared" si="9"/>
        <v>-1785.0972222222226</v>
      </c>
      <c r="T121" s="6">
        <f t="shared" si="10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11"/>
        <v>63</v>
      </c>
      <c r="J122" t="s">
        <v>21</v>
      </c>
      <c r="K122" t="s">
        <v>22</v>
      </c>
      <c r="L122">
        <v>-2395405200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7"/>
        <v>games</v>
      </c>
      <c r="R122" t="str">
        <f t="shared" si="8"/>
        <v>mobile games</v>
      </c>
      <c r="S122" s="6">
        <f t="shared" si="9"/>
        <v>-2155.5972222222226</v>
      </c>
      <c r="T122" s="6">
        <f t="shared" si="10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11"/>
        <v>110.03</v>
      </c>
      <c r="J123" t="s">
        <v>21</v>
      </c>
      <c r="K123" t="s">
        <v>22</v>
      </c>
      <c r="L123">
        <v>-2427416400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7"/>
        <v>games</v>
      </c>
      <c r="R123" t="str">
        <f t="shared" si="8"/>
        <v>video games</v>
      </c>
      <c r="S123" s="6">
        <f t="shared" si="9"/>
        <v>-2526.0972222222226</v>
      </c>
      <c r="T123" s="6">
        <f t="shared" si="10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11"/>
        <v>26</v>
      </c>
      <c r="J124" t="s">
        <v>21</v>
      </c>
      <c r="K124" t="s">
        <v>22</v>
      </c>
      <c r="L124">
        <v>-2459427600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7"/>
        <v>publishing</v>
      </c>
      <c r="R124" t="str">
        <f t="shared" si="8"/>
        <v>fiction</v>
      </c>
      <c r="S124" s="6">
        <f t="shared" si="9"/>
        <v>-2896.5972222222226</v>
      </c>
      <c r="T124" s="6">
        <f t="shared" si="10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11"/>
        <v>49.99</v>
      </c>
      <c r="J125" t="s">
        <v>15</v>
      </c>
      <c r="K125" t="s">
        <v>16</v>
      </c>
      <c r="L125">
        <v>-2491438800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7"/>
        <v>theater</v>
      </c>
      <c r="R125" t="str">
        <f t="shared" si="8"/>
        <v>plays</v>
      </c>
      <c r="S125" s="6">
        <f t="shared" si="9"/>
        <v>-3267.0972222222226</v>
      </c>
      <c r="T125" s="6">
        <f t="shared" si="10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11"/>
        <v>101.72</v>
      </c>
      <c r="J126" t="s">
        <v>107</v>
      </c>
      <c r="K126" t="s">
        <v>108</v>
      </c>
      <c r="L126">
        <v>-2523450000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7"/>
        <v>photography</v>
      </c>
      <c r="R126" t="str">
        <f t="shared" si="8"/>
        <v>photography books</v>
      </c>
      <c r="S126" s="6">
        <f t="shared" si="9"/>
        <v>-3637.5972222222226</v>
      </c>
      <c r="T126" s="6">
        <f t="shared" si="10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11"/>
        <v>47.08</v>
      </c>
      <c r="J127" t="s">
        <v>21</v>
      </c>
      <c r="K127" t="s">
        <v>22</v>
      </c>
      <c r="L127">
        <v>-2555461200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7"/>
        <v>theater</v>
      </c>
      <c r="R127" t="str">
        <f t="shared" si="8"/>
        <v>plays</v>
      </c>
      <c r="S127" s="6">
        <f t="shared" si="9"/>
        <v>-4008.0972222222226</v>
      </c>
      <c r="T127" s="6">
        <f t="shared" si="10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11"/>
        <v>89.94</v>
      </c>
      <c r="J128" t="s">
        <v>21</v>
      </c>
      <c r="K128" t="s">
        <v>22</v>
      </c>
      <c r="L128">
        <v>-2587472400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7"/>
        <v>theater</v>
      </c>
      <c r="R128" t="str">
        <f t="shared" si="8"/>
        <v>plays</v>
      </c>
      <c r="S128" s="6">
        <f t="shared" si="9"/>
        <v>-4378.5972222222226</v>
      </c>
      <c r="T128" s="6">
        <f t="shared" si="10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11"/>
        <v>78.97</v>
      </c>
      <c r="J129" t="s">
        <v>15</v>
      </c>
      <c r="K129" t="s">
        <v>16</v>
      </c>
      <c r="L129">
        <v>-2619483600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7"/>
        <v>theater</v>
      </c>
      <c r="R129" t="str">
        <f t="shared" si="8"/>
        <v>plays</v>
      </c>
      <c r="S129" s="6">
        <f t="shared" si="9"/>
        <v>-4749.0972222222226</v>
      </c>
      <c r="T129" s="6">
        <f t="shared" si="10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11"/>
        <v>80.069999999999993</v>
      </c>
      <c r="J130" t="s">
        <v>21</v>
      </c>
      <c r="K130" t="s">
        <v>22</v>
      </c>
      <c r="L130">
        <v>-2651494800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7"/>
        <v>music</v>
      </c>
      <c r="R130" t="str">
        <f t="shared" si="8"/>
        <v>rock</v>
      </c>
      <c r="S130" s="6">
        <f t="shared" si="9"/>
        <v>-5119.5972222222226</v>
      </c>
      <c r="T130" s="6">
        <f t="shared" si="10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ROUND(E131/D131*100,0)</f>
        <v>3</v>
      </c>
      <c r="G131" t="s">
        <v>74</v>
      </c>
      <c r="H131">
        <v>55</v>
      </c>
      <c r="I131">
        <f t="shared" si="11"/>
        <v>86.47</v>
      </c>
      <c r="J131" t="s">
        <v>26</v>
      </c>
      <c r="K131" t="s">
        <v>27</v>
      </c>
      <c r="L131">
        <v>-2683506000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3">LEFT(P131,SEARCH("/",P131)-1)</f>
        <v>food</v>
      </c>
      <c r="R131" t="str">
        <f t="shared" ref="R131:R194" si="14">RIGHT(P131,LEN(P131)-SEARCH("/",P131))</f>
        <v>food trucks</v>
      </c>
      <c r="S131" s="6">
        <f t="shared" ref="S131:S194" si="15">(((L131/60)/60)/24)+DATE(1970,1,1)</f>
        <v>-5490.0972222222226</v>
      </c>
      <c r="T131" s="6">
        <f t="shared" ref="T131:T194" si="16">(((M131/60)/60)/24)+DATE(1970,1,1)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ref="I132:I195" si="17">ROUND((E132/H132),2)</f>
        <v>28</v>
      </c>
      <c r="J132" t="s">
        <v>36</v>
      </c>
      <c r="K132" t="s">
        <v>37</v>
      </c>
      <c r="L132">
        <v>-2715517200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3"/>
        <v>film &amp; video</v>
      </c>
      <c r="R132" t="str">
        <f t="shared" si="14"/>
        <v>drama</v>
      </c>
      <c r="S132" s="6">
        <f t="shared" si="15"/>
        <v>-5860.5972222222226</v>
      </c>
      <c r="T132" s="6">
        <f t="shared" si="16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7"/>
        <v>68</v>
      </c>
      <c r="J133" t="s">
        <v>40</v>
      </c>
      <c r="K133" t="s">
        <v>41</v>
      </c>
      <c r="L133">
        <v>-2747528400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3"/>
        <v>technology</v>
      </c>
      <c r="R133" t="str">
        <f t="shared" si="14"/>
        <v>web</v>
      </c>
      <c r="S133" s="6">
        <f t="shared" si="15"/>
        <v>-6231.0972222222226</v>
      </c>
      <c r="T133" s="6">
        <f t="shared" si="16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7"/>
        <v>43.08</v>
      </c>
      <c r="J134" t="s">
        <v>21</v>
      </c>
      <c r="K134" t="s">
        <v>22</v>
      </c>
      <c r="L134">
        <v>-2779539600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3"/>
        <v>theater</v>
      </c>
      <c r="R134" t="str">
        <f t="shared" si="14"/>
        <v>plays</v>
      </c>
      <c r="S134" s="6">
        <f t="shared" si="15"/>
        <v>-6601.5972222222226</v>
      </c>
      <c r="T134" s="6">
        <f t="shared" si="16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7"/>
        <v>87.96</v>
      </c>
      <c r="J135" t="s">
        <v>21</v>
      </c>
      <c r="K135" t="s">
        <v>22</v>
      </c>
      <c r="L135">
        <v>-2811550800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3"/>
        <v>music</v>
      </c>
      <c r="R135" t="str">
        <f t="shared" si="14"/>
        <v>world music</v>
      </c>
      <c r="S135" s="6">
        <f t="shared" si="15"/>
        <v>-6972.0972222222226</v>
      </c>
      <c r="T135" s="6">
        <f t="shared" si="16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7"/>
        <v>94.99</v>
      </c>
      <c r="J136" t="s">
        <v>98</v>
      </c>
      <c r="K136" t="s">
        <v>99</v>
      </c>
      <c r="L136">
        <v>-2843562000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3"/>
        <v>film &amp; video</v>
      </c>
      <c r="R136" t="str">
        <f t="shared" si="14"/>
        <v>documentary</v>
      </c>
      <c r="S136" s="6">
        <f t="shared" si="15"/>
        <v>-7342.5972222222263</v>
      </c>
      <c r="T136" s="6">
        <f t="shared" si="16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7"/>
        <v>46.91</v>
      </c>
      <c r="J137" t="s">
        <v>21</v>
      </c>
      <c r="K137" t="s">
        <v>22</v>
      </c>
      <c r="L137">
        <v>-2875573200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3"/>
        <v>theater</v>
      </c>
      <c r="R137" t="str">
        <f t="shared" si="14"/>
        <v>plays</v>
      </c>
      <c r="S137" s="6">
        <f t="shared" si="15"/>
        <v>-7713.0972222222263</v>
      </c>
      <c r="T137" s="6">
        <f t="shared" si="16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7"/>
        <v>46.91</v>
      </c>
      <c r="J138" t="s">
        <v>21</v>
      </c>
      <c r="K138" t="s">
        <v>22</v>
      </c>
      <c r="L138">
        <v>-2907584400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3"/>
        <v>film &amp; video</v>
      </c>
      <c r="R138" t="str">
        <f t="shared" si="14"/>
        <v>drama</v>
      </c>
      <c r="S138" s="6">
        <f t="shared" si="15"/>
        <v>-8083.5972222222263</v>
      </c>
      <c r="T138" s="6">
        <f t="shared" si="16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7"/>
        <v>94.24</v>
      </c>
      <c r="J139" t="s">
        <v>21</v>
      </c>
      <c r="K139" t="s">
        <v>22</v>
      </c>
      <c r="L139">
        <v>-2939595600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3"/>
        <v>publishing</v>
      </c>
      <c r="R139" t="str">
        <f t="shared" si="14"/>
        <v>nonfiction</v>
      </c>
      <c r="S139" s="6">
        <f t="shared" si="15"/>
        <v>-8454.0972222222263</v>
      </c>
      <c r="T139" s="6">
        <f t="shared" si="16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7"/>
        <v>80.14</v>
      </c>
      <c r="J140" t="s">
        <v>21</v>
      </c>
      <c r="K140" t="s">
        <v>22</v>
      </c>
      <c r="L140">
        <v>-2971606800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3"/>
        <v>games</v>
      </c>
      <c r="R140" t="str">
        <f t="shared" si="14"/>
        <v>mobile games</v>
      </c>
      <c r="S140" s="6">
        <f t="shared" si="15"/>
        <v>-8824.5972222222263</v>
      </c>
      <c r="T140" s="6">
        <f t="shared" si="16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7"/>
        <v>59.04</v>
      </c>
      <c r="J141" t="s">
        <v>21</v>
      </c>
      <c r="K141" t="s">
        <v>22</v>
      </c>
      <c r="L141">
        <v>-3003618000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3"/>
        <v>technology</v>
      </c>
      <c r="R141" t="str">
        <f t="shared" si="14"/>
        <v>wearables</v>
      </c>
      <c r="S141" s="6">
        <f t="shared" si="15"/>
        <v>-9195.0972222222263</v>
      </c>
      <c r="T141" s="6">
        <f t="shared" si="16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7"/>
        <v>65.989999999999995</v>
      </c>
      <c r="J142" t="s">
        <v>21</v>
      </c>
      <c r="K142" t="s">
        <v>22</v>
      </c>
      <c r="L142">
        <v>-3035629200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3"/>
        <v>film &amp; video</v>
      </c>
      <c r="R142" t="str">
        <f t="shared" si="14"/>
        <v>documentary</v>
      </c>
      <c r="S142" s="6">
        <f t="shared" si="15"/>
        <v>-9565.5972222222263</v>
      </c>
      <c r="T142" s="6">
        <f t="shared" si="16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7"/>
        <v>60.99</v>
      </c>
      <c r="J143" t="s">
        <v>21</v>
      </c>
      <c r="K143" t="s">
        <v>22</v>
      </c>
      <c r="L143">
        <v>-3067640400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3"/>
        <v>technology</v>
      </c>
      <c r="R143" t="str">
        <f t="shared" si="14"/>
        <v>web</v>
      </c>
      <c r="S143" s="6">
        <f t="shared" si="15"/>
        <v>-9936.0972222222263</v>
      </c>
      <c r="T143" s="6">
        <f t="shared" si="16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7"/>
        <v>98.31</v>
      </c>
      <c r="J144" t="s">
        <v>21</v>
      </c>
      <c r="K144" t="s">
        <v>22</v>
      </c>
      <c r="L144">
        <v>-3099651600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3"/>
        <v>technology</v>
      </c>
      <c r="R144" t="str">
        <f t="shared" si="14"/>
        <v>web</v>
      </c>
      <c r="S144" s="6">
        <f t="shared" si="15"/>
        <v>-10306.597222222226</v>
      </c>
      <c r="T144" s="6">
        <f t="shared" si="16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7"/>
        <v>104.6</v>
      </c>
      <c r="J145" t="s">
        <v>21</v>
      </c>
      <c r="K145" t="s">
        <v>22</v>
      </c>
      <c r="L145">
        <v>-3131662800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3"/>
        <v>music</v>
      </c>
      <c r="R145" t="str">
        <f t="shared" si="14"/>
        <v>indie rock</v>
      </c>
      <c r="S145" s="6">
        <f t="shared" si="15"/>
        <v>-10677.097222222226</v>
      </c>
      <c r="T145" s="6">
        <f t="shared" si="16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7"/>
        <v>86.07</v>
      </c>
      <c r="J146" t="s">
        <v>21</v>
      </c>
      <c r="K146" t="s">
        <v>22</v>
      </c>
      <c r="L146">
        <v>-3163674000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3"/>
        <v>theater</v>
      </c>
      <c r="R146" t="str">
        <f t="shared" si="14"/>
        <v>plays</v>
      </c>
      <c r="S146" s="6">
        <f t="shared" si="15"/>
        <v>-11047.597222222226</v>
      </c>
      <c r="T146" s="6">
        <f t="shared" si="16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7"/>
        <v>76.989999999999995</v>
      </c>
      <c r="J147" t="s">
        <v>98</v>
      </c>
      <c r="K147" t="s">
        <v>99</v>
      </c>
      <c r="L147">
        <v>-3195685200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3"/>
        <v>technology</v>
      </c>
      <c r="R147" t="str">
        <f t="shared" si="14"/>
        <v>wearables</v>
      </c>
      <c r="S147" s="6">
        <f t="shared" si="15"/>
        <v>-11418.097222222226</v>
      </c>
      <c r="T147" s="6">
        <f t="shared" si="16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7"/>
        <v>29.76</v>
      </c>
      <c r="J148" t="s">
        <v>21</v>
      </c>
      <c r="K148" t="s">
        <v>22</v>
      </c>
      <c r="L148">
        <v>-3227696400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3"/>
        <v>theater</v>
      </c>
      <c r="R148" t="str">
        <f t="shared" si="14"/>
        <v>plays</v>
      </c>
      <c r="S148" s="6">
        <f t="shared" si="15"/>
        <v>-11788.597222222226</v>
      </c>
      <c r="T148" s="6">
        <f t="shared" si="16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7"/>
        <v>46.92</v>
      </c>
      <c r="J149" t="s">
        <v>21</v>
      </c>
      <c r="K149" t="s">
        <v>22</v>
      </c>
      <c r="L149">
        <v>-3259707600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3"/>
        <v>theater</v>
      </c>
      <c r="R149" t="str">
        <f t="shared" si="14"/>
        <v>plays</v>
      </c>
      <c r="S149" s="6">
        <f t="shared" si="15"/>
        <v>-12159.097222222226</v>
      </c>
      <c r="T149" s="6">
        <f t="shared" si="16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7"/>
        <v>105.19</v>
      </c>
      <c r="J150" t="s">
        <v>21</v>
      </c>
      <c r="K150" t="s">
        <v>22</v>
      </c>
      <c r="L150">
        <v>-3291718800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3"/>
        <v>technology</v>
      </c>
      <c r="R150" t="str">
        <f t="shared" si="14"/>
        <v>wearables</v>
      </c>
      <c r="S150" s="6">
        <f t="shared" si="15"/>
        <v>-12529.597222222226</v>
      </c>
      <c r="T150" s="6">
        <f t="shared" si="16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7"/>
        <v>69.91</v>
      </c>
      <c r="J151" t="s">
        <v>21</v>
      </c>
      <c r="K151" t="s">
        <v>22</v>
      </c>
      <c r="L151">
        <v>-3323730000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3"/>
        <v>music</v>
      </c>
      <c r="R151" t="str">
        <f t="shared" si="14"/>
        <v>indie rock</v>
      </c>
      <c r="S151" s="6">
        <f t="shared" si="15"/>
        <v>-12900.097222222226</v>
      </c>
      <c r="T151" s="6">
        <f t="shared" si="16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7"/>
        <v>1</v>
      </c>
      <c r="J152" t="s">
        <v>21</v>
      </c>
      <c r="K152" t="s">
        <v>22</v>
      </c>
      <c r="L152">
        <v>-3355741200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3"/>
        <v>music</v>
      </c>
      <c r="R152" t="str">
        <f t="shared" si="14"/>
        <v>rock</v>
      </c>
      <c r="S152" s="6">
        <f t="shared" si="15"/>
        <v>-13270.597222222226</v>
      </c>
      <c r="T152" s="6">
        <f t="shared" si="16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7"/>
        <v>60.01</v>
      </c>
      <c r="J153" t="s">
        <v>21</v>
      </c>
      <c r="K153" t="s">
        <v>22</v>
      </c>
      <c r="L153">
        <v>-3387752400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3"/>
        <v>music</v>
      </c>
      <c r="R153" t="str">
        <f t="shared" si="14"/>
        <v>electric music</v>
      </c>
      <c r="S153" s="6">
        <f t="shared" si="15"/>
        <v>-13641.097222222226</v>
      </c>
      <c r="T153" s="6">
        <f t="shared" si="16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7"/>
        <v>52.01</v>
      </c>
      <c r="J154" t="s">
        <v>21</v>
      </c>
      <c r="K154" t="s">
        <v>22</v>
      </c>
      <c r="L154">
        <v>-3419763600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3"/>
        <v>music</v>
      </c>
      <c r="R154" t="str">
        <f t="shared" si="14"/>
        <v>indie rock</v>
      </c>
      <c r="S154" s="6">
        <f t="shared" si="15"/>
        <v>-14011.597222222226</v>
      </c>
      <c r="T154" s="6">
        <f t="shared" si="16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7"/>
        <v>31</v>
      </c>
      <c r="J155" t="s">
        <v>21</v>
      </c>
      <c r="K155" t="s">
        <v>22</v>
      </c>
      <c r="L155">
        <v>-3451774800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3"/>
        <v>theater</v>
      </c>
      <c r="R155" t="str">
        <f t="shared" si="14"/>
        <v>plays</v>
      </c>
      <c r="S155" s="6">
        <f t="shared" si="15"/>
        <v>-14382.097222222226</v>
      </c>
      <c r="T155" s="6">
        <f t="shared" si="16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7"/>
        <v>95.04</v>
      </c>
      <c r="J156" t="s">
        <v>21</v>
      </c>
      <c r="K156" t="s">
        <v>22</v>
      </c>
      <c r="L156">
        <v>-3483786000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3"/>
        <v>music</v>
      </c>
      <c r="R156" t="str">
        <f t="shared" si="14"/>
        <v>indie rock</v>
      </c>
      <c r="S156" s="6">
        <f t="shared" si="15"/>
        <v>-14752.597222222226</v>
      </c>
      <c r="T156" s="6">
        <f t="shared" si="16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7"/>
        <v>75.97</v>
      </c>
      <c r="J157" t="s">
        <v>21</v>
      </c>
      <c r="K157" t="s">
        <v>22</v>
      </c>
      <c r="L157">
        <v>-3515797200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3"/>
        <v>theater</v>
      </c>
      <c r="R157" t="str">
        <f t="shared" si="14"/>
        <v>plays</v>
      </c>
      <c r="S157" s="6">
        <f t="shared" si="15"/>
        <v>-15123.097222222226</v>
      </c>
      <c r="T157" s="6">
        <f t="shared" si="16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7"/>
        <v>71.010000000000005</v>
      </c>
      <c r="J158" t="s">
        <v>26</v>
      </c>
      <c r="K158" t="s">
        <v>27</v>
      </c>
      <c r="L158">
        <v>-3547808400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3"/>
        <v>music</v>
      </c>
      <c r="R158" t="str">
        <f t="shared" si="14"/>
        <v>rock</v>
      </c>
      <c r="S158" s="6">
        <f t="shared" si="15"/>
        <v>-15493.597222222226</v>
      </c>
      <c r="T158" s="6">
        <f t="shared" si="16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7"/>
        <v>73.73</v>
      </c>
      <c r="J159" t="s">
        <v>26</v>
      </c>
      <c r="K159" t="s">
        <v>27</v>
      </c>
      <c r="L159">
        <v>-3579819600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3"/>
        <v>photography</v>
      </c>
      <c r="R159" t="str">
        <f t="shared" si="14"/>
        <v>photography books</v>
      </c>
      <c r="S159" s="6">
        <f t="shared" si="15"/>
        <v>-15864.097222222226</v>
      </c>
      <c r="T159" s="6">
        <f t="shared" si="16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7"/>
        <v>113.17</v>
      </c>
      <c r="J160" t="s">
        <v>21</v>
      </c>
      <c r="K160" t="s">
        <v>22</v>
      </c>
      <c r="L160">
        <v>-3611830800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3"/>
        <v>music</v>
      </c>
      <c r="R160" t="str">
        <f t="shared" si="14"/>
        <v>rock</v>
      </c>
      <c r="S160" s="6">
        <f t="shared" si="15"/>
        <v>-16234.597222222226</v>
      </c>
      <c r="T160" s="6">
        <f t="shared" si="16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7"/>
        <v>105.01</v>
      </c>
      <c r="J161" t="s">
        <v>21</v>
      </c>
      <c r="K161" t="s">
        <v>22</v>
      </c>
      <c r="L161">
        <v>-3643842000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3"/>
        <v>theater</v>
      </c>
      <c r="R161" t="str">
        <f t="shared" si="14"/>
        <v>plays</v>
      </c>
      <c r="S161" s="6">
        <f t="shared" si="15"/>
        <v>-16605.097222222226</v>
      </c>
      <c r="T161" s="6">
        <f t="shared" si="16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7"/>
        <v>79.180000000000007</v>
      </c>
      <c r="J162" t="s">
        <v>21</v>
      </c>
      <c r="K162" t="s">
        <v>22</v>
      </c>
      <c r="L162">
        <v>-3675853200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3"/>
        <v>technology</v>
      </c>
      <c r="R162" t="str">
        <f t="shared" si="14"/>
        <v>wearables</v>
      </c>
      <c r="S162" s="6">
        <f t="shared" si="15"/>
        <v>-16975.597222222226</v>
      </c>
      <c r="T162" s="6">
        <f t="shared" si="16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7"/>
        <v>57.33</v>
      </c>
      <c r="J163" t="s">
        <v>21</v>
      </c>
      <c r="K163" t="s">
        <v>22</v>
      </c>
      <c r="L163">
        <v>-3707864400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3"/>
        <v>technology</v>
      </c>
      <c r="R163" t="str">
        <f t="shared" si="14"/>
        <v>web</v>
      </c>
      <c r="S163" s="6">
        <f t="shared" si="15"/>
        <v>-17346.097222222226</v>
      </c>
      <c r="T163" s="6">
        <f t="shared" si="16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7"/>
        <v>58.18</v>
      </c>
      <c r="J164" t="s">
        <v>98</v>
      </c>
      <c r="K164" t="s">
        <v>99</v>
      </c>
      <c r="L164">
        <v>-3739875600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3"/>
        <v>music</v>
      </c>
      <c r="R164" t="str">
        <f t="shared" si="14"/>
        <v>rock</v>
      </c>
      <c r="S164" s="6">
        <f t="shared" si="15"/>
        <v>-17716.597222222226</v>
      </c>
      <c r="T164" s="6">
        <f t="shared" si="16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7"/>
        <v>36.03</v>
      </c>
      <c r="J165" t="s">
        <v>21</v>
      </c>
      <c r="K165" t="s">
        <v>22</v>
      </c>
      <c r="L165">
        <v>-3771886800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3"/>
        <v>photography</v>
      </c>
      <c r="R165" t="str">
        <f t="shared" si="14"/>
        <v>photography books</v>
      </c>
      <c r="S165" s="6">
        <f t="shared" si="15"/>
        <v>-18087.097222222226</v>
      </c>
      <c r="T165" s="6">
        <f t="shared" si="16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7"/>
        <v>107.99</v>
      </c>
      <c r="J166" t="s">
        <v>21</v>
      </c>
      <c r="K166" t="s">
        <v>22</v>
      </c>
      <c r="L166">
        <v>-3803898000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3"/>
        <v>theater</v>
      </c>
      <c r="R166" t="str">
        <f t="shared" si="14"/>
        <v>plays</v>
      </c>
      <c r="S166" s="6">
        <f t="shared" si="15"/>
        <v>-18457.597222222219</v>
      </c>
      <c r="T166" s="6">
        <f t="shared" si="16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7"/>
        <v>44.01</v>
      </c>
      <c r="J167" t="s">
        <v>21</v>
      </c>
      <c r="K167" t="s">
        <v>22</v>
      </c>
      <c r="L167">
        <v>-3835909200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3"/>
        <v>technology</v>
      </c>
      <c r="R167" t="str">
        <f t="shared" si="14"/>
        <v>web</v>
      </c>
      <c r="S167" s="6">
        <f t="shared" si="15"/>
        <v>-18828.097222222219</v>
      </c>
      <c r="T167" s="6">
        <f t="shared" si="16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7"/>
        <v>55.08</v>
      </c>
      <c r="J168" t="s">
        <v>21</v>
      </c>
      <c r="K168" t="s">
        <v>22</v>
      </c>
      <c r="L168">
        <v>-3867920400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3"/>
        <v>photography</v>
      </c>
      <c r="R168" t="str">
        <f t="shared" si="14"/>
        <v>photography books</v>
      </c>
      <c r="S168" s="6">
        <f t="shared" si="15"/>
        <v>-19198.597222222219</v>
      </c>
      <c r="T168" s="6">
        <f t="shared" si="16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7"/>
        <v>74</v>
      </c>
      <c r="J169" t="s">
        <v>26</v>
      </c>
      <c r="K169" t="s">
        <v>27</v>
      </c>
      <c r="L169">
        <v>-3899931600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3"/>
        <v>theater</v>
      </c>
      <c r="R169" t="str">
        <f t="shared" si="14"/>
        <v>plays</v>
      </c>
      <c r="S169" s="6">
        <f t="shared" si="15"/>
        <v>-19569.097222222219</v>
      </c>
      <c r="T169" s="6">
        <f t="shared" si="16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7"/>
        <v>42</v>
      </c>
      <c r="J170" t="s">
        <v>36</v>
      </c>
      <c r="K170" t="s">
        <v>37</v>
      </c>
      <c r="L170">
        <v>-3931942800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3"/>
        <v>music</v>
      </c>
      <c r="R170" t="str">
        <f t="shared" si="14"/>
        <v>indie rock</v>
      </c>
      <c r="S170" s="6">
        <f t="shared" si="15"/>
        <v>-19939.597222222219</v>
      </c>
      <c r="T170" s="6">
        <f t="shared" si="16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7"/>
        <v>77.989999999999995</v>
      </c>
      <c r="J171" t="s">
        <v>21</v>
      </c>
      <c r="K171" t="s">
        <v>22</v>
      </c>
      <c r="L171">
        <v>-3963954000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3"/>
        <v>film &amp; video</v>
      </c>
      <c r="R171" t="str">
        <f t="shared" si="14"/>
        <v>shorts</v>
      </c>
      <c r="S171" s="6">
        <f t="shared" si="15"/>
        <v>-20310.097222222219</v>
      </c>
      <c r="T171" s="6">
        <f t="shared" si="16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7"/>
        <v>82.51</v>
      </c>
      <c r="J172" t="s">
        <v>21</v>
      </c>
      <c r="K172" t="s">
        <v>22</v>
      </c>
      <c r="L172">
        <v>-3995965200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3"/>
        <v>music</v>
      </c>
      <c r="R172" t="str">
        <f t="shared" si="14"/>
        <v>indie rock</v>
      </c>
      <c r="S172" s="6">
        <f t="shared" si="15"/>
        <v>-20680.597222222219</v>
      </c>
      <c r="T172" s="6">
        <f t="shared" si="16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7"/>
        <v>104.2</v>
      </c>
      <c r="J173" t="s">
        <v>21</v>
      </c>
      <c r="K173" t="s">
        <v>22</v>
      </c>
      <c r="L173">
        <v>-4027976400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3"/>
        <v>publishing</v>
      </c>
      <c r="R173" t="str">
        <f t="shared" si="14"/>
        <v>translations</v>
      </c>
      <c r="S173" s="6">
        <f t="shared" si="15"/>
        <v>-21051.097222222219</v>
      </c>
      <c r="T173" s="6">
        <f t="shared" si="16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7"/>
        <v>25.5</v>
      </c>
      <c r="J174" t="s">
        <v>21</v>
      </c>
      <c r="K174" t="s">
        <v>22</v>
      </c>
      <c r="L174">
        <v>-4059987600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3"/>
        <v>film &amp; video</v>
      </c>
      <c r="R174" t="str">
        <f t="shared" si="14"/>
        <v>documentary</v>
      </c>
      <c r="S174" s="6">
        <f t="shared" si="15"/>
        <v>-21421.597222222219</v>
      </c>
      <c r="T174" s="6">
        <f t="shared" si="16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7"/>
        <v>100.98</v>
      </c>
      <c r="J175" t="s">
        <v>21</v>
      </c>
      <c r="K175" t="s">
        <v>22</v>
      </c>
      <c r="L175">
        <v>-4091998800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3"/>
        <v>theater</v>
      </c>
      <c r="R175" t="str">
        <f t="shared" si="14"/>
        <v>plays</v>
      </c>
      <c r="S175" s="6">
        <f t="shared" si="15"/>
        <v>-21792.097222222219</v>
      </c>
      <c r="T175" s="6">
        <f t="shared" si="16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7"/>
        <v>111.83</v>
      </c>
      <c r="J176" t="s">
        <v>21</v>
      </c>
      <c r="K176" t="s">
        <v>22</v>
      </c>
      <c r="L176">
        <v>-4124010000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3"/>
        <v>technology</v>
      </c>
      <c r="R176" t="str">
        <f t="shared" si="14"/>
        <v>wearables</v>
      </c>
      <c r="S176" s="6">
        <f t="shared" si="15"/>
        <v>-22162.597222222219</v>
      </c>
      <c r="T176" s="6">
        <f t="shared" si="16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7"/>
        <v>42</v>
      </c>
      <c r="J177" t="s">
        <v>21</v>
      </c>
      <c r="K177" t="s">
        <v>22</v>
      </c>
      <c r="L177">
        <v>-4156021200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3"/>
        <v>theater</v>
      </c>
      <c r="R177" t="str">
        <f t="shared" si="14"/>
        <v>plays</v>
      </c>
      <c r="S177" s="6">
        <f t="shared" si="15"/>
        <v>-22533.097222222219</v>
      </c>
      <c r="T177" s="6">
        <f t="shared" si="16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7"/>
        <v>110.05</v>
      </c>
      <c r="J178" t="s">
        <v>21</v>
      </c>
      <c r="K178" t="s">
        <v>22</v>
      </c>
      <c r="L178">
        <v>-4188032400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3"/>
        <v>theater</v>
      </c>
      <c r="R178" t="str">
        <f t="shared" si="14"/>
        <v>plays</v>
      </c>
      <c r="S178" s="6">
        <f t="shared" si="15"/>
        <v>-22903.597222222219</v>
      </c>
      <c r="T178" s="6">
        <f t="shared" si="16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7"/>
        <v>59</v>
      </c>
      <c r="J179" t="s">
        <v>21</v>
      </c>
      <c r="K179" t="s">
        <v>22</v>
      </c>
      <c r="L179">
        <v>-4220043600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3"/>
        <v>theater</v>
      </c>
      <c r="R179" t="str">
        <f t="shared" si="14"/>
        <v>plays</v>
      </c>
      <c r="S179" s="6">
        <f t="shared" si="15"/>
        <v>-23274.097222222219</v>
      </c>
      <c r="T179" s="6">
        <f t="shared" si="16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7"/>
        <v>32.99</v>
      </c>
      <c r="J180" t="s">
        <v>21</v>
      </c>
      <c r="K180" t="s">
        <v>22</v>
      </c>
      <c r="L180">
        <v>-4252054800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3"/>
        <v>food</v>
      </c>
      <c r="R180" t="str">
        <f t="shared" si="14"/>
        <v>food trucks</v>
      </c>
      <c r="S180" s="6">
        <f t="shared" si="15"/>
        <v>-23644.597222222219</v>
      </c>
      <c r="T180" s="6">
        <f t="shared" si="16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7"/>
        <v>45.01</v>
      </c>
      <c r="J181" t="s">
        <v>15</v>
      </c>
      <c r="K181" t="s">
        <v>16</v>
      </c>
      <c r="L181">
        <v>-4284066000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3"/>
        <v>theater</v>
      </c>
      <c r="R181" t="str">
        <f t="shared" si="14"/>
        <v>plays</v>
      </c>
      <c r="S181" s="6">
        <f t="shared" si="15"/>
        <v>-24015.097222222219</v>
      </c>
      <c r="T181" s="6">
        <f t="shared" si="16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7"/>
        <v>81.98</v>
      </c>
      <c r="J182" t="s">
        <v>26</v>
      </c>
      <c r="K182" t="s">
        <v>27</v>
      </c>
      <c r="L182">
        <v>-4316077200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3"/>
        <v>technology</v>
      </c>
      <c r="R182" t="str">
        <f t="shared" si="14"/>
        <v>wearables</v>
      </c>
      <c r="S182" s="6">
        <f t="shared" si="15"/>
        <v>-24385.597222222219</v>
      </c>
      <c r="T182" s="6">
        <f t="shared" si="16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7"/>
        <v>39.08</v>
      </c>
      <c r="J183" t="s">
        <v>21</v>
      </c>
      <c r="K183" t="s">
        <v>22</v>
      </c>
      <c r="L183">
        <v>-4348088400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3"/>
        <v>technology</v>
      </c>
      <c r="R183" t="str">
        <f t="shared" si="14"/>
        <v>web</v>
      </c>
      <c r="S183" s="6">
        <f t="shared" si="15"/>
        <v>-24756.097222222219</v>
      </c>
      <c r="T183" s="6">
        <f t="shared" si="16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7"/>
        <v>59</v>
      </c>
      <c r="J184" t="s">
        <v>36</v>
      </c>
      <c r="K184" t="s">
        <v>37</v>
      </c>
      <c r="L184">
        <v>-4380099600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3"/>
        <v>theater</v>
      </c>
      <c r="R184" t="str">
        <f t="shared" si="14"/>
        <v>plays</v>
      </c>
      <c r="S184" s="6">
        <f t="shared" si="15"/>
        <v>-25126.597222222219</v>
      </c>
      <c r="T184" s="6">
        <f t="shared" si="16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7"/>
        <v>40.99</v>
      </c>
      <c r="J185" t="s">
        <v>15</v>
      </c>
      <c r="K185" t="s">
        <v>16</v>
      </c>
      <c r="L185">
        <v>-4412110800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3"/>
        <v>music</v>
      </c>
      <c r="R185" t="str">
        <f t="shared" si="14"/>
        <v>rock</v>
      </c>
      <c r="S185" s="6">
        <f t="shared" si="15"/>
        <v>-25497.097222222219</v>
      </c>
      <c r="T185" s="6">
        <f t="shared" si="16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7"/>
        <v>31.03</v>
      </c>
      <c r="J186" t="s">
        <v>21</v>
      </c>
      <c r="K186" t="s">
        <v>22</v>
      </c>
      <c r="L186">
        <v>-4444122000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3"/>
        <v>theater</v>
      </c>
      <c r="R186" t="str">
        <f t="shared" si="14"/>
        <v>plays</v>
      </c>
      <c r="S186" s="6">
        <f t="shared" si="15"/>
        <v>-25867.597222222219</v>
      </c>
      <c r="T186" s="6">
        <f t="shared" si="16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7"/>
        <v>37.79</v>
      </c>
      <c r="J187" t="s">
        <v>21</v>
      </c>
      <c r="K187" t="s">
        <v>22</v>
      </c>
      <c r="L187">
        <v>-4476133200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3"/>
        <v>film &amp; video</v>
      </c>
      <c r="R187" t="str">
        <f t="shared" si="14"/>
        <v>television</v>
      </c>
      <c r="S187" s="6">
        <f t="shared" si="15"/>
        <v>-26238.097222222219</v>
      </c>
      <c r="T187" s="6">
        <f t="shared" si="16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7"/>
        <v>32.01</v>
      </c>
      <c r="J188" t="s">
        <v>21</v>
      </c>
      <c r="K188" t="s">
        <v>22</v>
      </c>
      <c r="L188">
        <v>-4508144400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3"/>
        <v>theater</v>
      </c>
      <c r="R188" t="str">
        <f t="shared" si="14"/>
        <v>plays</v>
      </c>
      <c r="S188" s="6">
        <f t="shared" si="15"/>
        <v>-26608.597222222219</v>
      </c>
      <c r="T188" s="6">
        <f t="shared" si="16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7"/>
        <v>95.97</v>
      </c>
      <c r="J189" t="s">
        <v>15</v>
      </c>
      <c r="K189" t="s">
        <v>16</v>
      </c>
      <c r="L189">
        <v>-4540155600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3"/>
        <v>film &amp; video</v>
      </c>
      <c r="R189" t="str">
        <f t="shared" si="14"/>
        <v>shorts</v>
      </c>
      <c r="S189" s="6">
        <f t="shared" si="15"/>
        <v>-26979.097222222219</v>
      </c>
      <c r="T189" s="6">
        <f t="shared" si="16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7"/>
        <v>75</v>
      </c>
      <c r="J190" t="s">
        <v>107</v>
      </c>
      <c r="K190" t="s">
        <v>108</v>
      </c>
      <c r="L190">
        <v>-4572166800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3"/>
        <v>theater</v>
      </c>
      <c r="R190" t="str">
        <f t="shared" si="14"/>
        <v>plays</v>
      </c>
      <c r="S190" s="6">
        <f t="shared" si="15"/>
        <v>-27349.597222222219</v>
      </c>
      <c r="T190" s="6">
        <f t="shared" si="16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7"/>
        <v>102.05</v>
      </c>
      <c r="J191" t="s">
        <v>21</v>
      </c>
      <c r="K191" t="s">
        <v>22</v>
      </c>
      <c r="L191">
        <v>-4604178000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3"/>
        <v>theater</v>
      </c>
      <c r="R191" t="str">
        <f t="shared" si="14"/>
        <v>plays</v>
      </c>
      <c r="S191" s="6">
        <f t="shared" si="15"/>
        <v>-27720.097222222219</v>
      </c>
      <c r="T191" s="6">
        <f t="shared" si="16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7"/>
        <v>105.75</v>
      </c>
      <c r="J192" t="s">
        <v>21</v>
      </c>
      <c r="K192" t="s">
        <v>22</v>
      </c>
      <c r="L192">
        <v>-4636189200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3"/>
        <v>theater</v>
      </c>
      <c r="R192" t="str">
        <f t="shared" si="14"/>
        <v>plays</v>
      </c>
      <c r="S192" s="6">
        <f t="shared" si="15"/>
        <v>-28090.597222222219</v>
      </c>
      <c r="T192" s="6">
        <f t="shared" si="16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7"/>
        <v>37.07</v>
      </c>
      <c r="J193" t="s">
        <v>107</v>
      </c>
      <c r="K193" t="s">
        <v>108</v>
      </c>
      <c r="L193">
        <v>-4668200400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3"/>
        <v>theater</v>
      </c>
      <c r="R193" t="str">
        <f t="shared" si="14"/>
        <v>plays</v>
      </c>
      <c r="S193" s="6">
        <f t="shared" si="15"/>
        <v>-28461.097222222219</v>
      </c>
      <c r="T193" s="6">
        <f t="shared" si="16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7"/>
        <v>35.049999999999997</v>
      </c>
      <c r="J194" t="s">
        <v>21</v>
      </c>
      <c r="K194" t="s">
        <v>22</v>
      </c>
      <c r="L194">
        <v>-4700211600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3"/>
        <v>music</v>
      </c>
      <c r="R194" t="str">
        <f t="shared" si="14"/>
        <v>rock</v>
      </c>
      <c r="S194" s="6">
        <f t="shared" si="15"/>
        <v>-28831.597222222219</v>
      </c>
      <c r="T194" s="6">
        <f t="shared" si="16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ROUND(E195/D195*100,0)</f>
        <v>46</v>
      </c>
      <c r="G195" t="s">
        <v>14</v>
      </c>
      <c r="H195">
        <v>65</v>
      </c>
      <c r="I195">
        <f t="shared" si="17"/>
        <v>46.34</v>
      </c>
      <c r="J195" t="s">
        <v>21</v>
      </c>
      <c r="K195" t="s">
        <v>22</v>
      </c>
      <c r="L195">
        <v>-4732222800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19">LEFT(P195,SEARCH("/",P195)-1)</f>
        <v>music</v>
      </c>
      <c r="R195" t="str">
        <f t="shared" ref="R195:R258" si="20">RIGHT(P195,LEN(P195)-SEARCH("/",P195))</f>
        <v>indie rock</v>
      </c>
      <c r="S195" s="6">
        <f t="shared" ref="S195:S258" si="21">(((L195/60)/60)/24)+DATE(1970,1,1)</f>
        <v>-29202.097222222219</v>
      </c>
      <c r="T195" s="6">
        <f t="shared" ref="T195:T258" si="22">(((M195/60)/60)/24)+DATE(1970,1,1)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ref="I196:I259" si="23">ROUND((E196/H196),2)</f>
        <v>69.17</v>
      </c>
      <c r="J196" t="s">
        <v>21</v>
      </c>
      <c r="K196" t="s">
        <v>22</v>
      </c>
      <c r="L196">
        <v>-4764234000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19"/>
        <v>music</v>
      </c>
      <c r="R196" t="str">
        <f t="shared" si="20"/>
        <v>metal</v>
      </c>
      <c r="S196" s="6">
        <f t="shared" si="21"/>
        <v>-29572.597222222219</v>
      </c>
      <c r="T196" s="6">
        <f t="shared" si="22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23"/>
        <v>109.08</v>
      </c>
      <c r="J197" t="s">
        <v>21</v>
      </c>
      <c r="K197" t="s">
        <v>22</v>
      </c>
      <c r="L197">
        <v>-4796245200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19"/>
        <v>music</v>
      </c>
      <c r="R197" t="str">
        <f t="shared" si="20"/>
        <v>electric music</v>
      </c>
      <c r="S197" s="6">
        <f t="shared" si="21"/>
        <v>-29943.097222222219</v>
      </c>
      <c r="T197" s="6">
        <f t="shared" si="22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23"/>
        <v>51.78</v>
      </c>
      <c r="J198" t="s">
        <v>36</v>
      </c>
      <c r="K198" t="s">
        <v>37</v>
      </c>
      <c r="L198">
        <v>-4828256400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19"/>
        <v>technology</v>
      </c>
      <c r="R198" t="str">
        <f t="shared" si="20"/>
        <v>wearables</v>
      </c>
      <c r="S198" s="6">
        <f t="shared" si="21"/>
        <v>-30313.597222222219</v>
      </c>
      <c r="T198" s="6">
        <f t="shared" si="22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23"/>
        <v>82.01</v>
      </c>
      <c r="J199" t="s">
        <v>21</v>
      </c>
      <c r="K199" t="s">
        <v>22</v>
      </c>
      <c r="L199">
        <v>-4860267600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19"/>
        <v>film &amp; video</v>
      </c>
      <c r="R199" t="str">
        <f t="shared" si="20"/>
        <v>drama</v>
      </c>
      <c r="S199" s="6">
        <f t="shared" si="21"/>
        <v>-30684.097222222219</v>
      </c>
      <c r="T199" s="6">
        <f t="shared" si="22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23"/>
        <v>35.96</v>
      </c>
      <c r="J200" t="s">
        <v>21</v>
      </c>
      <c r="K200" t="s">
        <v>22</v>
      </c>
      <c r="L200">
        <v>-4892278800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19"/>
        <v>music</v>
      </c>
      <c r="R200" t="str">
        <f t="shared" si="20"/>
        <v>electric music</v>
      </c>
      <c r="S200" s="6">
        <f t="shared" si="21"/>
        <v>-31054.597222222219</v>
      </c>
      <c r="T200" s="6">
        <f t="shared" si="22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23"/>
        <v>74.459999999999994</v>
      </c>
      <c r="J201" t="s">
        <v>21</v>
      </c>
      <c r="K201" t="s">
        <v>22</v>
      </c>
      <c r="L201">
        <v>-4924290000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19"/>
        <v>music</v>
      </c>
      <c r="R201" t="str">
        <f t="shared" si="20"/>
        <v>rock</v>
      </c>
      <c r="S201" s="6">
        <f t="shared" si="21"/>
        <v>-31425.097222222219</v>
      </c>
      <c r="T201" s="6">
        <f t="shared" si="22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23"/>
        <v>2</v>
      </c>
      <c r="J202" t="s">
        <v>15</v>
      </c>
      <c r="K202" t="s">
        <v>16</v>
      </c>
      <c r="L202">
        <v>-4956301200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19"/>
        <v>theater</v>
      </c>
      <c r="R202" t="str">
        <f t="shared" si="20"/>
        <v>plays</v>
      </c>
      <c r="S202" s="6">
        <f t="shared" si="21"/>
        <v>-31795.597222222219</v>
      </c>
      <c r="T202" s="6">
        <f t="shared" si="22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23"/>
        <v>91.11</v>
      </c>
      <c r="J203" t="s">
        <v>21</v>
      </c>
      <c r="K203" t="s">
        <v>22</v>
      </c>
      <c r="L203">
        <v>-4988312400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19"/>
        <v>technology</v>
      </c>
      <c r="R203" t="str">
        <f t="shared" si="20"/>
        <v>web</v>
      </c>
      <c r="S203" s="6">
        <f t="shared" si="21"/>
        <v>-32166.097222222219</v>
      </c>
      <c r="T203" s="6">
        <f t="shared" si="22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23"/>
        <v>79.790000000000006</v>
      </c>
      <c r="J204" t="s">
        <v>21</v>
      </c>
      <c r="K204" t="s">
        <v>22</v>
      </c>
      <c r="L204">
        <v>-5020323600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19"/>
        <v>food</v>
      </c>
      <c r="R204" t="str">
        <f t="shared" si="20"/>
        <v>food trucks</v>
      </c>
      <c r="S204" s="6">
        <f t="shared" si="21"/>
        <v>-32536.597222222219</v>
      </c>
      <c r="T204" s="6">
        <f t="shared" si="22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23"/>
        <v>43</v>
      </c>
      <c r="J205" t="s">
        <v>26</v>
      </c>
      <c r="K205" t="s">
        <v>27</v>
      </c>
      <c r="L205">
        <v>-5052334800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19"/>
        <v>theater</v>
      </c>
      <c r="R205" t="str">
        <f t="shared" si="20"/>
        <v>plays</v>
      </c>
      <c r="S205" s="6">
        <f t="shared" si="21"/>
        <v>-32907.097222222219</v>
      </c>
      <c r="T205" s="6">
        <f t="shared" si="22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23"/>
        <v>63.23</v>
      </c>
      <c r="J206" t="s">
        <v>21</v>
      </c>
      <c r="K206" t="s">
        <v>22</v>
      </c>
      <c r="L206">
        <v>-5084346000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19"/>
        <v>music</v>
      </c>
      <c r="R206" t="str">
        <f t="shared" si="20"/>
        <v>jazz</v>
      </c>
      <c r="S206" s="6">
        <f t="shared" si="21"/>
        <v>-33277.597222222219</v>
      </c>
      <c r="T206" s="6">
        <f t="shared" si="22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23"/>
        <v>70.180000000000007</v>
      </c>
      <c r="J207" t="s">
        <v>21</v>
      </c>
      <c r="K207" t="s">
        <v>22</v>
      </c>
      <c r="L207">
        <v>-5116357200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19"/>
        <v>theater</v>
      </c>
      <c r="R207" t="str">
        <f t="shared" si="20"/>
        <v>plays</v>
      </c>
      <c r="S207" s="6">
        <f t="shared" si="21"/>
        <v>-33648.097222222219</v>
      </c>
      <c r="T207" s="6">
        <f t="shared" si="22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23"/>
        <v>61.33</v>
      </c>
      <c r="J208" t="s">
        <v>21</v>
      </c>
      <c r="K208" t="s">
        <v>22</v>
      </c>
      <c r="L208">
        <v>-5148368400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19"/>
        <v>publishing</v>
      </c>
      <c r="R208" t="str">
        <f t="shared" si="20"/>
        <v>fiction</v>
      </c>
      <c r="S208" s="6">
        <f t="shared" si="21"/>
        <v>-34018.597222222219</v>
      </c>
      <c r="T208" s="6">
        <f t="shared" si="22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23"/>
        <v>99</v>
      </c>
      <c r="J209" t="s">
        <v>21</v>
      </c>
      <c r="K209" t="s">
        <v>22</v>
      </c>
      <c r="L209">
        <v>-5180379600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19"/>
        <v>music</v>
      </c>
      <c r="R209" t="str">
        <f t="shared" si="20"/>
        <v>rock</v>
      </c>
      <c r="S209" s="6">
        <f t="shared" si="21"/>
        <v>-34389.097222222219</v>
      </c>
      <c r="T209" s="6">
        <f t="shared" si="22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23"/>
        <v>96.98</v>
      </c>
      <c r="J210" t="s">
        <v>21</v>
      </c>
      <c r="K210" t="s">
        <v>22</v>
      </c>
      <c r="L210">
        <v>-5212390800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19"/>
        <v>film &amp; video</v>
      </c>
      <c r="R210" t="str">
        <f t="shared" si="20"/>
        <v>documentary</v>
      </c>
      <c r="S210" s="6">
        <f t="shared" si="21"/>
        <v>-34759.597222222219</v>
      </c>
      <c r="T210" s="6">
        <f t="shared" si="22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23"/>
        <v>51</v>
      </c>
      <c r="J211" t="s">
        <v>26</v>
      </c>
      <c r="K211" t="s">
        <v>27</v>
      </c>
      <c r="L211">
        <v>-5244402000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19"/>
        <v>film &amp; video</v>
      </c>
      <c r="R211" t="str">
        <f t="shared" si="20"/>
        <v>documentary</v>
      </c>
      <c r="S211" s="6">
        <f t="shared" si="21"/>
        <v>-35130.097222222219</v>
      </c>
      <c r="T211" s="6">
        <f t="shared" si="22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23"/>
        <v>28.04</v>
      </c>
      <c r="J212" t="s">
        <v>36</v>
      </c>
      <c r="K212" t="s">
        <v>37</v>
      </c>
      <c r="L212">
        <v>-5276413200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19"/>
        <v>film &amp; video</v>
      </c>
      <c r="R212" t="str">
        <f t="shared" si="20"/>
        <v>science fiction</v>
      </c>
      <c r="S212" s="6">
        <f t="shared" si="21"/>
        <v>-35500.597222222219</v>
      </c>
      <c r="T212" s="6">
        <f t="shared" si="22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23"/>
        <v>60.98</v>
      </c>
      <c r="J213" t="s">
        <v>21</v>
      </c>
      <c r="K213" t="s">
        <v>22</v>
      </c>
      <c r="L213">
        <v>-5308424400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19"/>
        <v>theater</v>
      </c>
      <c r="R213" t="str">
        <f t="shared" si="20"/>
        <v>plays</v>
      </c>
      <c r="S213" s="6">
        <f t="shared" si="21"/>
        <v>-35871.097222222219</v>
      </c>
      <c r="T213" s="6">
        <f t="shared" si="22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23"/>
        <v>73.209999999999994</v>
      </c>
      <c r="J214" t="s">
        <v>21</v>
      </c>
      <c r="K214" t="s">
        <v>22</v>
      </c>
      <c r="L214">
        <v>-5340435600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19"/>
        <v>theater</v>
      </c>
      <c r="R214" t="str">
        <f t="shared" si="20"/>
        <v>plays</v>
      </c>
      <c r="S214" s="6">
        <f t="shared" si="21"/>
        <v>-36241.597222222219</v>
      </c>
      <c r="T214" s="6">
        <f t="shared" si="22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23"/>
        <v>40</v>
      </c>
      <c r="J215" t="s">
        <v>21</v>
      </c>
      <c r="K215" t="s">
        <v>22</v>
      </c>
      <c r="L215">
        <v>-5372446800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19"/>
        <v>music</v>
      </c>
      <c r="R215" t="str">
        <f t="shared" si="20"/>
        <v>indie rock</v>
      </c>
      <c r="S215" s="6">
        <f t="shared" si="21"/>
        <v>-36612.097222222219</v>
      </c>
      <c r="T215" s="6">
        <f t="shared" si="22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23"/>
        <v>86.81</v>
      </c>
      <c r="J216" t="s">
        <v>21</v>
      </c>
      <c r="K216" t="s">
        <v>22</v>
      </c>
      <c r="L216">
        <v>-5404458000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19"/>
        <v>music</v>
      </c>
      <c r="R216" t="str">
        <f t="shared" si="20"/>
        <v>rock</v>
      </c>
      <c r="S216" s="6">
        <f t="shared" si="21"/>
        <v>-36982.597222222219</v>
      </c>
      <c r="T216" s="6">
        <f t="shared" si="22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23"/>
        <v>42.13</v>
      </c>
      <c r="J217" t="s">
        <v>21</v>
      </c>
      <c r="K217" t="s">
        <v>22</v>
      </c>
      <c r="L217">
        <v>-5436469200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19"/>
        <v>theater</v>
      </c>
      <c r="R217" t="str">
        <f t="shared" si="20"/>
        <v>plays</v>
      </c>
      <c r="S217" s="6">
        <f t="shared" si="21"/>
        <v>-37353.097222222219</v>
      </c>
      <c r="T217" s="6">
        <f t="shared" si="22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23"/>
        <v>103.98</v>
      </c>
      <c r="J218" t="s">
        <v>21</v>
      </c>
      <c r="K218" t="s">
        <v>22</v>
      </c>
      <c r="L218">
        <v>-5468480400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19"/>
        <v>theater</v>
      </c>
      <c r="R218" t="str">
        <f t="shared" si="20"/>
        <v>plays</v>
      </c>
      <c r="S218" s="6">
        <f t="shared" si="21"/>
        <v>-37723.597222222219</v>
      </c>
      <c r="T218" s="6">
        <f t="shared" si="22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23"/>
        <v>62</v>
      </c>
      <c r="J219" t="s">
        <v>21</v>
      </c>
      <c r="K219" t="s">
        <v>22</v>
      </c>
      <c r="L219">
        <v>-5500491600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19"/>
        <v>film &amp; video</v>
      </c>
      <c r="R219" t="str">
        <f t="shared" si="20"/>
        <v>science fiction</v>
      </c>
      <c r="S219" s="6">
        <f t="shared" si="21"/>
        <v>-38094.097222222219</v>
      </c>
      <c r="T219" s="6">
        <f t="shared" si="22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23"/>
        <v>31.01</v>
      </c>
      <c r="J220" t="s">
        <v>40</v>
      </c>
      <c r="K220" t="s">
        <v>41</v>
      </c>
      <c r="L220">
        <v>-5532502800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19"/>
        <v>film &amp; video</v>
      </c>
      <c r="R220" t="str">
        <f t="shared" si="20"/>
        <v>shorts</v>
      </c>
      <c r="S220" s="6">
        <f t="shared" si="21"/>
        <v>-38464.597222222219</v>
      </c>
      <c r="T220" s="6">
        <f t="shared" si="22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23"/>
        <v>89.99</v>
      </c>
      <c r="J221" t="s">
        <v>21</v>
      </c>
      <c r="K221" t="s">
        <v>22</v>
      </c>
      <c r="L221">
        <v>-5564514000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19"/>
        <v>film &amp; video</v>
      </c>
      <c r="R221" t="str">
        <f t="shared" si="20"/>
        <v>animation</v>
      </c>
      <c r="S221" s="6">
        <f t="shared" si="21"/>
        <v>-38835.097222222219</v>
      </c>
      <c r="T221" s="6">
        <f t="shared" si="22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23"/>
        <v>39.24</v>
      </c>
      <c r="J222" t="s">
        <v>21</v>
      </c>
      <c r="K222" t="s">
        <v>22</v>
      </c>
      <c r="L222">
        <v>-5596525200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19"/>
        <v>theater</v>
      </c>
      <c r="R222" t="str">
        <f t="shared" si="20"/>
        <v>plays</v>
      </c>
      <c r="S222" s="6">
        <f t="shared" si="21"/>
        <v>-39205.597222222219</v>
      </c>
      <c r="T222" s="6">
        <f t="shared" si="22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23"/>
        <v>54.99</v>
      </c>
      <c r="J223" t="s">
        <v>21</v>
      </c>
      <c r="K223" t="s">
        <v>22</v>
      </c>
      <c r="L223">
        <v>-5628536400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19"/>
        <v>food</v>
      </c>
      <c r="R223" t="str">
        <f t="shared" si="20"/>
        <v>food trucks</v>
      </c>
      <c r="S223" s="6">
        <f t="shared" si="21"/>
        <v>-39576.097222222219</v>
      </c>
      <c r="T223" s="6">
        <f t="shared" si="22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23"/>
        <v>47.99</v>
      </c>
      <c r="J224" t="s">
        <v>21</v>
      </c>
      <c r="K224" t="s">
        <v>22</v>
      </c>
      <c r="L224">
        <v>-5660547600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19"/>
        <v>photography</v>
      </c>
      <c r="R224" t="str">
        <f t="shared" si="20"/>
        <v>photography books</v>
      </c>
      <c r="S224" s="6">
        <f t="shared" si="21"/>
        <v>-39946.597222222219</v>
      </c>
      <c r="T224" s="6">
        <f t="shared" si="22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23"/>
        <v>87.97</v>
      </c>
      <c r="J225" t="s">
        <v>21</v>
      </c>
      <c r="K225" t="s">
        <v>22</v>
      </c>
      <c r="L225">
        <v>-5692558800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19"/>
        <v>theater</v>
      </c>
      <c r="R225" t="str">
        <f t="shared" si="20"/>
        <v>plays</v>
      </c>
      <c r="S225" s="6">
        <f t="shared" si="21"/>
        <v>-40317.097222222219</v>
      </c>
      <c r="T225" s="6">
        <f t="shared" si="22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23"/>
        <v>52</v>
      </c>
      <c r="J226" t="s">
        <v>21</v>
      </c>
      <c r="K226" t="s">
        <v>22</v>
      </c>
      <c r="L226">
        <v>-5724570000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19"/>
        <v>film &amp; video</v>
      </c>
      <c r="R226" t="str">
        <f t="shared" si="20"/>
        <v>science fiction</v>
      </c>
      <c r="S226" s="6">
        <f t="shared" si="21"/>
        <v>-40687.597222222219</v>
      </c>
      <c r="T226" s="6">
        <f t="shared" si="22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23"/>
        <v>30</v>
      </c>
      <c r="J227" t="s">
        <v>21</v>
      </c>
      <c r="K227" t="s">
        <v>22</v>
      </c>
      <c r="L227">
        <v>-5756581200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19"/>
        <v>music</v>
      </c>
      <c r="R227" t="str">
        <f t="shared" si="20"/>
        <v>rock</v>
      </c>
      <c r="S227" s="6">
        <f t="shared" si="21"/>
        <v>-41058.097222222219</v>
      </c>
      <c r="T227" s="6">
        <f t="shared" si="22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23"/>
        <v>98.21</v>
      </c>
      <c r="J228" t="s">
        <v>21</v>
      </c>
      <c r="K228" t="s">
        <v>22</v>
      </c>
      <c r="L228">
        <v>-5788592400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19"/>
        <v>photography</v>
      </c>
      <c r="R228" t="str">
        <f t="shared" si="20"/>
        <v>photography books</v>
      </c>
      <c r="S228" s="6">
        <f t="shared" si="21"/>
        <v>-41428.597222222219</v>
      </c>
      <c r="T228" s="6">
        <f t="shared" si="22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23"/>
        <v>108.96</v>
      </c>
      <c r="J229" t="s">
        <v>21</v>
      </c>
      <c r="K229" t="s">
        <v>22</v>
      </c>
      <c r="L229">
        <v>-5820603600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19"/>
        <v>games</v>
      </c>
      <c r="R229" t="str">
        <f t="shared" si="20"/>
        <v>mobile games</v>
      </c>
      <c r="S229" s="6">
        <f t="shared" si="21"/>
        <v>-41799.097222222219</v>
      </c>
      <c r="T229" s="6">
        <f t="shared" si="22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23"/>
        <v>67</v>
      </c>
      <c r="J230" t="s">
        <v>21</v>
      </c>
      <c r="K230" t="s">
        <v>22</v>
      </c>
      <c r="L230">
        <v>-5852614800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19"/>
        <v>film &amp; video</v>
      </c>
      <c r="R230" t="str">
        <f t="shared" si="20"/>
        <v>animation</v>
      </c>
      <c r="S230" s="6">
        <f t="shared" si="21"/>
        <v>-42169.597222222219</v>
      </c>
      <c r="T230" s="6">
        <f t="shared" si="22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23"/>
        <v>64.989999999999995</v>
      </c>
      <c r="J231" t="s">
        <v>21</v>
      </c>
      <c r="K231" t="s">
        <v>22</v>
      </c>
      <c r="L231">
        <v>-5884626000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19"/>
        <v>games</v>
      </c>
      <c r="R231" t="str">
        <f t="shared" si="20"/>
        <v>mobile games</v>
      </c>
      <c r="S231" s="6">
        <f t="shared" si="21"/>
        <v>-42540.097222222219</v>
      </c>
      <c r="T231" s="6">
        <f t="shared" si="22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23"/>
        <v>99.84</v>
      </c>
      <c r="J232" t="s">
        <v>21</v>
      </c>
      <c r="K232" t="s">
        <v>22</v>
      </c>
      <c r="L232">
        <v>-5916637200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19"/>
        <v>games</v>
      </c>
      <c r="R232" t="str">
        <f t="shared" si="20"/>
        <v>video games</v>
      </c>
      <c r="S232" s="6">
        <f t="shared" si="21"/>
        <v>-42910.597222222219</v>
      </c>
      <c r="T232" s="6">
        <f t="shared" si="22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23"/>
        <v>82.43</v>
      </c>
      <c r="J233" t="s">
        <v>21</v>
      </c>
      <c r="K233" t="s">
        <v>22</v>
      </c>
      <c r="L233">
        <v>-5948648400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19"/>
        <v>theater</v>
      </c>
      <c r="R233" t="str">
        <f t="shared" si="20"/>
        <v>plays</v>
      </c>
      <c r="S233" s="6">
        <f t="shared" si="21"/>
        <v>-43281.097222222219</v>
      </c>
      <c r="T233" s="6">
        <f t="shared" si="22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23"/>
        <v>63.29</v>
      </c>
      <c r="J234" t="s">
        <v>21</v>
      </c>
      <c r="K234" t="s">
        <v>22</v>
      </c>
      <c r="L234">
        <v>-5980659600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19"/>
        <v>theater</v>
      </c>
      <c r="R234" t="str">
        <f t="shared" si="20"/>
        <v>plays</v>
      </c>
      <c r="S234" s="6">
        <f t="shared" si="21"/>
        <v>-43651.597222222219</v>
      </c>
      <c r="T234" s="6">
        <f t="shared" si="22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23"/>
        <v>96.77</v>
      </c>
      <c r="J235" t="s">
        <v>21</v>
      </c>
      <c r="K235" t="s">
        <v>22</v>
      </c>
      <c r="L235">
        <v>-6012670800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19"/>
        <v>film &amp; video</v>
      </c>
      <c r="R235" t="str">
        <f t="shared" si="20"/>
        <v>animation</v>
      </c>
      <c r="S235" s="6">
        <f t="shared" si="21"/>
        <v>-44022.097222222219</v>
      </c>
      <c r="T235" s="6">
        <f t="shared" si="22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23"/>
        <v>54.91</v>
      </c>
      <c r="J236" t="s">
        <v>107</v>
      </c>
      <c r="K236" t="s">
        <v>108</v>
      </c>
      <c r="L236">
        <v>-6044682000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19"/>
        <v>games</v>
      </c>
      <c r="R236" t="str">
        <f t="shared" si="20"/>
        <v>video games</v>
      </c>
      <c r="S236" s="6">
        <f t="shared" si="21"/>
        <v>-44392.597222222219</v>
      </c>
      <c r="T236" s="6">
        <f t="shared" si="22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23"/>
        <v>39.01</v>
      </c>
      <c r="J237" t="s">
        <v>21</v>
      </c>
      <c r="K237" t="s">
        <v>22</v>
      </c>
      <c r="L237">
        <v>-6076693200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19"/>
        <v>film &amp; video</v>
      </c>
      <c r="R237" t="str">
        <f t="shared" si="20"/>
        <v>animation</v>
      </c>
      <c r="S237" s="6">
        <f t="shared" si="21"/>
        <v>-44763.097222222219</v>
      </c>
      <c r="T237" s="6">
        <f t="shared" si="22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23"/>
        <v>75.84</v>
      </c>
      <c r="J238" t="s">
        <v>26</v>
      </c>
      <c r="K238" t="s">
        <v>27</v>
      </c>
      <c r="L238">
        <v>-6108704400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19"/>
        <v>music</v>
      </c>
      <c r="R238" t="str">
        <f t="shared" si="20"/>
        <v>rock</v>
      </c>
      <c r="S238" s="6">
        <f t="shared" si="21"/>
        <v>-45133.597222222219</v>
      </c>
      <c r="T238" s="6">
        <f t="shared" si="22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23"/>
        <v>45.05</v>
      </c>
      <c r="J239" t="s">
        <v>21</v>
      </c>
      <c r="K239" t="s">
        <v>22</v>
      </c>
      <c r="L239">
        <v>-6140715600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19"/>
        <v>film &amp; video</v>
      </c>
      <c r="R239" t="str">
        <f t="shared" si="20"/>
        <v>animation</v>
      </c>
      <c r="S239" s="6">
        <f t="shared" si="21"/>
        <v>-45504.097222222219</v>
      </c>
      <c r="T239" s="6">
        <f t="shared" si="22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23"/>
        <v>104.52</v>
      </c>
      <c r="J240" t="s">
        <v>36</v>
      </c>
      <c r="K240" t="s">
        <v>37</v>
      </c>
      <c r="L240">
        <v>-6172726800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19"/>
        <v>theater</v>
      </c>
      <c r="R240" t="str">
        <f t="shared" si="20"/>
        <v>plays</v>
      </c>
      <c r="S240" s="6">
        <f t="shared" si="21"/>
        <v>-45874.597222222219</v>
      </c>
      <c r="T240" s="6">
        <f t="shared" si="22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23"/>
        <v>76.27</v>
      </c>
      <c r="J241" t="s">
        <v>21</v>
      </c>
      <c r="K241" t="s">
        <v>22</v>
      </c>
      <c r="L241">
        <v>-6204738000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19"/>
        <v>technology</v>
      </c>
      <c r="R241" t="str">
        <f t="shared" si="20"/>
        <v>wearables</v>
      </c>
      <c r="S241" s="6">
        <f t="shared" si="21"/>
        <v>-46245.097222222219</v>
      </c>
      <c r="T241" s="6">
        <f t="shared" si="22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23"/>
        <v>69.02</v>
      </c>
      <c r="J242" t="s">
        <v>21</v>
      </c>
      <c r="K242" t="s">
        <v>22</v>
      </c>
      <c r="L242">
        <v>-6236749200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19"/>
        <v>theater</v>
      </c>
      <c r="R242" t="str">
        <f t="shared" si="20"/>
        <v>plays</v>
      </c>
      <c r="S242" s="6">
        <f t="shared" si="21"/>
        <v>-46615.597222222219</v>
      </c>
      <c r="T242" s="6">
        <f t="shared" si="22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23"/>
        <v>101.98</v>
      </c>
      <c r="J243" t="s">
        <v>26</v>
      </c>
      <c r="K243" t="s">
        <v>27</v>
      </c>
      <c r="L243">
        <v>-6268760400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19"/>
        <v>publishing</v>
      </c>
      <c r="R243" t="str">
        <f t="shared" si="20"/>
        <v>nonfiction</v>
      </c>
      <c r="S243" s="6">
        <f t="shared" si="21"/>
        <v>-46986.097222222219</v>
      </c>
      <c r="T243" s="6">
        <f t="shared" si="22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23"/>
        <v>42.92</v>
      </c>
      <c r="J244" t="s">
        <v>21</v>
      </c>
      <c r="K244" t="s">
        <v>22</v>
      </c>
      <c r="L244">
        <v>-6300771600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19"/>
        <v>music</v>
      </c>
      <c r="R244" t="str">
        <f t="shared" si="20"/>
        <v>rock</v>
      </c>
      <c r="S244" s="6">
        <f t="shared" si="21"/>
        <v>-47356.597222222219</v>
      </c>
      <c r="T244" s="6">
        <f t="shared" si="22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23"/>
        <v>43.03</v>
      </c>
      <c r="J245" t="s">
        <v>21</v>
      </c>
      <c r="K245" t="s">
        <v>22</v>
      </c>
      <c r="L245">
        <v>-6332782800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19"/>
        <v>theater</v>
      </c>
      <c r="R245" t="str">
        <f t="shared" si="20"/>
        <v>plays</v>
      </c>
      <c r="S245" s="6">
        <f t="shared" si="21"/>
        <v>-47727.097222222219</v>
      </c>
      <c r="T245" s="6">
        <f t="shared" si="22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23"/>
        <v>75.25</v>
      </c>
      <c r="J246" t="s">
        <v>21</v>
      </c>
      <c r="K246" t="s">
        <v>22</v>
      </c>
      <c r="L246">
        <v>-6364794000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19"/>
        <v>theater</v>
      </c>
      <c r="R246" t="str">
        <f t="shared" si="20"/>
        <v>plays</v>
      </c>
      <c r="S246" s="6">
        <f t="shared" si="21"/>
        <v>-48097.597222222219</v>
      </c>
      <c r="T246" s="6">
        <f t="shared" si="22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23"/>
        <v>69.02</v>
      </c>
      <c r="J247" t="s">
        <v>21</v>
      </c>
      <c r="K247" t="s">
        <v>22</v>
      </c>
      <c r="L247">
        <v>-6396805200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19"/>
        <v>theater</v>
      </c>
      <c r="R247" t="str">
        <f t="shared" si="20"/>
        <v>plays</v>
      </c>
      <c r="S247" s="6">
        <f t="shared" si="21"/>
        <v>-48468.097222222219</v>
      </c>
      <c r="T247" s="6">
        <f t="shared" si="22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23"/>
        <v>65.989999999999995</v>
      </c>
      <c r="J248" t="s">
        <v>21</v>
      </c>
      <c r="K248" t="s">
        <v>22</v>
      </c>
      <c r="L248">
        <v>-6428816400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19"/>
        <v>technology</v>
      </c>
      <c r="R248" t="str">
        <f t="shared" si="20"/>
        <v>web</v>
      </c>
      <c r="S248" s="6">
        <f t="shared" si="21"/>
        <v>-48838.597222222219</v>
      </c>
      <c r="T248" s="6">
        <f t="shared" si="22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23"/>
        <v>98.01</v>
      </c>
      <c r="J249" t="s">
        <v>21</v>
      </c>
      <c r="K249" t="s">
        <v>22</v>
      </c>
      <c r="L249">
        <v>-6460827600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19"/>
        <v>publishing</v>
      </c>
      <c r="R249" t="str">
        <f t="shared" si="20"/>
        <v>fiction</v>
      </c>
      <c r="S249" s="6">
        <f t="shared" si="21"/>
        <v>-49209.097222222219</v>
      </c>
      <c r="T249" s="6">
        <f t="shared" si="22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23"/>
        <v>60.11</v>
      </c>
      <c r="J250" t="s">
        <v>26</v>
      </c>
      <c r="K250" t="s">
        <v>27</v>
      </c>
      <c r="L250">
        <v>-6492838800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19"/>
        <v>games</v>
      </c>
      <c r="R250" t="str">
        <f t="shared" si="20"/>
        <v>mobile games</v>
      </c>
      <c r="S250" s="6">
        <f t="shared" si="21"/>
        <v>-49579.597222222219</v>
      </c>
      <c r="T250" s="6">
        <f t="shared" si="22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23"/>
        <v>26</v>
      </c>
      <c r="J251" t="s">
        <v>21</v>
      </c>
      <c r="K251" t="s">
        <v>22</v>
      </c>
      <c r="L251">
        <v>-6524850000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19"/>
        <v>publishing</v>
      </c>
      <c r="R251" t="str">
        <f t="shared" si="20"/>
        <v>translations</v>
      </c>
      <c r="S251" s="6">
        <f t="shared" si="21"/>
        <v>-49950.097222222219</v>
      </c>
      <c r="T251" s="6">
        <f t="shared" si="22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23"/>
        <v>3</v>
      </c>
      <c r="J252" t="s">
        <v>21</v>
      </c>
      <c r="K252" t="s">
        <v>22</v>
      </c>
      <c r="L252">
        <v>-6556861200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19"/>
        <v>music</v>
      </c>
      <c r="R252" t="str">
        <f t="shared" si="20"/>
        <v>rock</v>
      </c>
      <c r="S252" s="6">
        <f t="shared" si="21"/>
        <v>-50320.597222222219</v>
      </c>
      <c r="T252" s="6">
        <f t="shared" si="22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23"/>
        <v>38.020000000000003</v>
      </c>
      <c r="J253" t="s">
        <v>21</v>
      </c>
      <c r="K253" t="s">
        <v>22</v>
      </c>
      <c r="L253">
        <v>-6588872400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19"/>
        <v>theater</v>
      </c>
      <c r="R253" t="str">
        <f t="shared" si="20"/>
        <v>plays</v>
      </c>
      <c r="S253" s="6">
        <f t="shared" si="21"/>
        <v>-50691.097222222219</v>
      </c>
      <c r="T253" s="6">
        <f t="shared" si="22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23"/>
        <v>106.15</v>
      </c>
      <c r="J254" t="s">
        <v>21</v>
      </c>
      <c r="K254" t="s">
        <v>22</v>
      </c>
      <c r="L254">
        <v>-6620883600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19"/>
        <v>theater</v>
      </c>
      <c r="R254" t="str">
        <f t="shared" si="20"/>
        <v>plays</v>
      </c>
      <c r="S254" s="6">
        <f t="shared" si="21"/>
        <v>-51061.597222222219</v>
      </c>
      <c r="T254" s="6">
        <f t="shared" si="22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23"/>
        <v>81.02</v>
      </c>
      <c r="J255" t="s">
        <v>15</v>
      </c>
      <c r="K255" t="s">
        <v>16</v>
      </c>
      <c r="L255">
        <v>-6652894800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19"/>
        <v>film &amp; video</v>
      </c>
      <c r="R255" t="str">
        <f t="shared" si="20"/>
        <v>drama</v>
      </c>
      <c r="S255" s="6">
        <f t="shared" si="21"/>
        <v>-51432.097222222219</v>
      </c>
      <c r="T255" s="6">
        <f t="shared" si="22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23"/>
        <v>96.65</v>
      </c>
      <c r="J256" t="s">
        <v>21</v>
      </c>
      <c r="K256" t="s">
        <v>22</v>
      </c>
      <c r="L256">
        <v>-6684906000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19"/>
        <v>publishing</v>
      </c>
      <c r="R256" t="str">
        <f t="shared" si="20"/>
        <v>nonfiction</v>
      </c>
      <c r="S256" s="6">
        <f t="shared" si="21"/>
        <v>-51802.597222222219</v>
      </c>
      <c r="T256" s="6">
        <f t="shared" si="22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23"/>
        <v>57</v>
      </c>
      <c r="J257" t="s">
        <v>21</v>
      </c>
      <c r="K257" t="s">
        <v>22</v>
      </c>
      <c r="L257">
        <v>-6716917200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19"/>
        <v>music</v>
      </c>
      <c r="R257" t="str">
        <f t="shared" si="20"/>
        <v>rock</v>
      </c>
      <c r="S257" s="6">
        <f t="shared" si="21"/>
        <v>-52173.097222222219</v>
      </c>
      <c r="T257" s="6">
        <f t="shared" si="22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23"/>
        <v>63.93</v>
      </c>
      <c r="J258" t="s">
        <v>40</v>
      </c>
      <c r="K258" t="s">
        <v>41</v>
      </c>
      <c r="L258">
        <v>-6748928400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19"/>
        <v>music</v>
      </c>
      <c r="R258" t="str">
        <f t="shared" si="20"/>
        <v>rock</v>
      </c>
      <c r="S258" s="6">
        <f t="shared" si="21"/>
        <v>-52543.597222222219</v>
      </c>
      <c r="T258" s="6">
        <f t="shared" si="22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ROUND(E259/D259*100,0)</f>
        <v>146</v>
      </c>
      <c r="G259" t="s">
        <v>20</v>
      </c>
      <c r="H259">
        <v>92</v>
      </c>
      <c r="I259">
        <f t="shared" si="23"/>
        <v>90.46</v>
      </c>
      <c r="J259" t="s">
        <v>21</v>
      </c>
      <c r="K259" t="s">
        <v>22</v>
      </c>
      <c r="L259">
        <v>-6780939600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25">LEFT(P259,SEARCH("/",P259)-1)</f>
        <v>theater</v>
      </c>
      <c r="R259" t="str">
        <f t="shared" ref="R259:R322" si="26">RIGHT(P259,LEN(P259)-SEARCH("/",P259))</f>
        <v>plays</v>
      </c>
      <c r="S259" s="6">
        <f t="shared" ref="S259:S322" si="27">(((L259/60)/60)/24)+DATE(1970,1,1)</f>
        <v>-52914.097222222219</v>
      </c>
      <c r="T259" s="6">
        <f t="shared" ref="T259:T322" si="28">(((M259/60)/60)/24)+DATE(1970,1,1)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ref="I260:I323" si="29">ROUND((E260/H260),2)</f>
        <v>72.17</v>
      </c>
      <c r="J260" t="s">
        <v>21</v>
      </c>
      <c r="K260" t="s">
        <v>22</v>
      </c>
      <c r="L260">
        <v>-6812950800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25"/>
        <v>theater</v>
      </c>
      <c r="R260" t="str">
        <f t="shared" si="26"/>
        <v>plays</v>
      </c>
      <c r="S260" s="6">
        <f t="shared" si="27"/>
        <v>-53284.597222222219</v>
      </c>
      <c r="T260" s="6">
        <f t="shared" si="28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9"/>
        <v>77.930000000000007</v>
      </c>
      <c r="J261" t="s">
        <v>21</v>
      </c>
      <c r="K261" t="s">
        <v>22</v>
      </c>
      <c r="L261">
        <v>-6844962000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25"/>
        <v>photography</v>
      </c>
      <c r="R261" t="str">
        <f t="shared" si="26"/>
        <v>photography books</v>
      </c>
      <c r="S261" s="6">
        <f t="shared" si="27"/>
        <v>-53655.097222222219</v>
      </c>
      <c r="T261" s="6">
        <f t="shared" si="28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9"/>
        <v>38.07</v>
      </c>
      <c r="J262" t="s">
        <v>21</v>
      </c>
      <c r="K262" t="s">
        <v>22</v>
      </c>
      <c r="L262">
        <v>-6876973200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25"/>
        <v>music</v>
      </c>
      <c r="R262" t="str">
        <f t="shared" si="26"/>
        <v>rock</v>
      </c>
      <c r="S262" s="6">
        <f t="shared" si="27"/>
        <v>-54025.597222222219</v>
      </c>
      <c r="T262" s="6">
        <f t="shared" si="28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9"/>
        <v>57.94</v>
      </c>
      <c r="J263" t="s">
        <v>21</v>
      </c>
      <c r="K263" t="s">
        <v>22</v>
      </c>
      <c r="L263">
        <v>-6908984400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25"/>
        <v>music</v>
      </c>
      <c r="R263" t="str">
        <f t="shared" si="26"/>
        <v>rock</v>
      </c>
      <c r="S263" s="6">
        <f t="shared" si="27"/>
        <v>-54396.097222222219</v>
      </c>
      <c r="T263" s="6">
        <f t="shared" si="28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9"/>
        <v>49.79</v>
      </c>
      <c r="J264" t="s">
        <v>21</v>
      </c>
      <c r="K264" t="s">
        <v>22</v>
      </c>
      <c r="L264">
        <v>-6940995600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25"/>
        <v>music</v>
      </c>
      <c r="R264" t="str">
        <f t="shared" si="26"/>
        <v>indie rock</v>
      </c>
      <c r="S264" s="6">
        <f t="shared" si="27"/>
        <v>-54766.597222222219</v>
      </c>
      <c r="T264" s="6">
        <f t="shared" si="28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9"/>
        <v>54.05</v>
      </c>
      <c r="J265" t="s">
        <v>21</v>
      </c>
      <c r="K265" t="s">
        <v>22</v>
      </c>
      <c r="L265">
        <v>-6973006800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25"/>
        <v>photography</v>
      </c>
      <c r="R265" t="str">
        <f t="shared" si="26"/>
        <v>photography books</v>
      </c>
      <c r="S265" s="6">
        <f t="shared" si="27"/>
        <v>-55137.097222222219</v>
      </c>
      <c r="T265" s="6">
        <f t="shared" si="28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9"/>
        <v>30</v>
      </c>
      <c r="J266" t="s">
        <v>21</v>
      </c>
      <c r="K266" t="s">
        <v>22</v>
      </c>
      <c r="L266">
        <v>-7005018000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25"/>
        <v>theater</v>
      </c>
      <c r="R266" t="str">
        <f t="shared" si="26"/>
        <v>plays</v>
      </c>
      <c r="S266" s="6">
        <f t="shared" si="27"/>
        <v>-55507.597222222219</v>
      </c>
      <c r="T266" s="6">
        <f t="shared" si="28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9"/>
        <v>70.13</v>
      </c>
      <c r="J267" t="s">
        <v>21</v>
      </c>
      <c r="K267" t="s">
        <v>22</v>
      </c>
      <c r="L267">
        <v>-7037029200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25"/>
        <v>theater</v>
      </c>
      <c r="R267" t="str">
        <f t="shared" si="26"/>
        <v>plays</v>
      </c>
      <c r="S267" s="6">
        <f t="shared" si="27"/>
        <v>-55878.097222222219</v>
      </c>
      <c r="T267" s="6">
        <f t="shared" si="28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9"/>
        <v>27</v>
      </c>
      <c r="J268" t="s">
        <v>107</v>
      </c>
      <c r="K268" t="s">
        <v>108</v>
      </c>
      <c r="L268">
        <v>-7069040400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25"/>
        <v>music</v>
      </c>
      <c r="R268" t="str">
        <f t="shared" si="26"/>
        <v>jazz</v>
      </c>
      <c r="S268" s="6">
        <f t="shared" si="27"/>
        <v>-56248.597222222219</v>
      </c>
      <c r="T268" s="6">
        <f t="shared" si="28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9"/>
        <v>51.99</v>
      </c>
      <c r="J269" t="s">
        <v>26</v>
      </c>
      <c r="K269" t="s">
        <v>27</v>
      </c>
      <c r="L269">
        <v>-7101051600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25"/>
        <v>theater</v>
      </c>
      <c r="R269" t="str">
        <f t="shared" si="26"/>
        <v>plays</v>
      </c>
      <c r="S269" s="6">
        <f t="shared" si="27"/>
        <v>-56619.097222222219</v>
      </c>
      <c r="T269" s="6">
        <f t="shared" si="28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9"/>
        <v>56.42</v>
      </c>
      <c r="J270" t="s">
        <v>21</v>
      </c>
      <c r="K270" t="s">
        <v>22</v>
      </c>
      <c r="L270">
        <v>-7133062800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25"/>
        <v>film &amp; video</v>
      </c>
      <c r="R270" t="str">
        <f t="shared" si="26"/>
        <v>documentary</v>
      </c>
      <c r="S270" s="6">
        <f t="shared" si="27"/>
        <v>-56989.597222222219</v>
      </c>
      <c r="T270" s="6">
        <f t="shared" si="28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9"/>
        <v>101.63</v>
      </c>
      <c r="J271" t="s">
        <v>21</v>
      </c>
      <c r="K271" t="s">
        <v>22</v>
      </c>
      <c r="L271">
        <v>-7165074000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25"/>
        <v>film &amp; video</v>
      </c>
      <c r="R271" t="str">
        <f t="shared" si="26"/>
        <v>television</v>
      </c>
      <c r="S271" s="6">
        <f t="shared" si="27"/>
        <v>-57360.097222222219</v>
      </c>
      <c r="T271" s="6">
        <f t="shared" si="28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9"/>
        <v>25.01</v>
      </c>
      <c r="J272" t="s">
        <v>21</v>
      </c>
      <c r="K272" t="s">
        <v>22</v>
      </c>
      <c r="L272">
        <v>-7197085200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25"/>
        <v>games</v>
      </c>
      <c r="R272" t="str">
        <f t="shared" si="26"/>
        <v>video games</v>
      </c>
      <c r="S272" s="6">
        <f t="shared" si="27"/>
        <v>-57730.597222222219</v>
      </c>
      <c r="T272" s="6">
        <f t="shared" si="28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9"/>
        <v>32.020000000000003</v>
      </c>
      <c r="J273" t="s">
        <v>21</v>
      </c>
      <c r="K273" t="s">
        <v>22</v>
      </c>
      <c r="L273">
        <v>-7229096400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25"/>
        <v>photography</v>
      </c>
      <c r="R273" t="str">
        <f t="shared" si="26"/>
        <v>photography books</v>
      </c>
      <c r="S273" s="6">
        <f t="shared" si="27"/>
        <v>-58101.097222222219</v>
      </c>
      <c r="T273" s="6">
        <f t="shared" si="28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9"/>
        <v>82.02</v>
      </c>
      <c r="J274" t="s">
        <v>21</v>
      </c>
      <c r="K274" t="s">
        <v>22</v>
      </c>
      <c r="L274">
        <v>-7261107600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25"/>
        <v>theater</v>
      </c>
      <c r="R274" t="str">
        <f t="shared" si="26"/>
        <v>plays</v>
      </c>
      <c r="S274" s="6">
        <f t="shared" si="27"/>
        <v>-58471.597222222219</v>
      </c>
      <c r="T274" s="6">
        <f t="shared" si="28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9"/>
        <v>37.96</v>
      </c>
      <c r="J275" t="s">
        <v>15</v>
      </c>
      <c r="K275" t="s">
        <v>16</v>
      </c>
      <c r="L275">
        <v>-7293118800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25"/>
        <v>theater</v>
      </c>
      <c r="R275" t="str">
        <f t="shared" si="26"/>
        <v>plays</v>
      </c>
      <c r="S275" s="6">
        <f t="shared" si="27"/>
        <v>-58842.097222222219</v>
      </c>
      <c r="T275" s="6">
        <f t="shared" si="28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9"/>
        <v>51.53</v>
      </c>
      <c r="J276" t="s">
        <v>21</v>
      </c>
      <c r="K276" t="s">
        <v>22</v>
      </c>
      <c r="L276">
        <v>-7325130000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25"/>
        <v>theater</v>
      </c>
      <c r="R276" t="str">
        <f t="shared" si="26"/>
        <v>plays</v>
      </c>
      <c r="S276" s="6">
        <f t="shared" si="27"/>
        <v>-59212.597222222219</v>
      </c>
      <c r="T276" s="6">
        <f t="shared" si="28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9"/>
        <v>81.2</v>
      </c>
      <c r="J277" t="s">
        <v>21</v>
      </c>
      <c r="K277" t="s">
        <v>22</v>
      </c>
      <c r="L277">
        <v>-7357141200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25"/>
        <v>publishing</v>
      </c>
      <c r="R277" t="str">
        <f t="shared" si="26"/>
        <v>translations</v>
      </c>
      <c r="S277" s="6">
        <f t="shared" si="27"/>
        <v>-59583.097222222219</v>
      </c>
      <c r="T277" s="6">
        <f t="shared" si="28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9"/>
        <v>40.03</v>
      </c>
      <c r="J278" t="s">
        <v>21</v>
      </c>
      <c r="K278" t="s">
        <v>22</v>
      </c>
      <c r="L278">
        <v>-7389152400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25"/>
        <v>games</v>
      </c>
      <c r="R278" t="str">
        <f t="shared" si="26"/>
        <v>video games</v>
      </c>
      <c r="S278" s="6">
        <f t="shared" si="27"/>
        <v>-59953.597222222219</v>
      </c>
      <c r="T278" s="6">
        <f t="shared" si="28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9"/>
        <v>89.94</v>
      </c>
      <c r="J279" t="s">
        <v>21</v>
      </c>
      <c r="K279" t="s">
        <v>22</v>
      </c>
      <c r="L279">
        <v>-7421163600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25"/>
        <v>theater</v>
      </c>
      <c r="R279" t="str">
        <f t="shared" si="26"/>
        <v>plays</v>
      </c>
      <c r="S279" s="6">
        <f t="shared" si="27"/>
        <v>-60324.097222222219</v>
      </c>
      <c r="T279" s="6">
        <f t="shared" si="28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9"/>
        <v>96.69</v>
      </c>
      <c r="J280" t="s">
        <v>21</v>
      </c>
      <c r="K280" t="s">
        <v>22</v>
      </c>
      <c r="L280">
        <v>-7453174800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25"/>
        <v>technology</v>
      </c>
      <c r="R280" t="str">
        <f t="shared" si="26"/>
        <v>web</v>
      </c>
      <c r="S280" s="6">
        <f t="shared" si="27"/>
        <v>-60694.597222222219</v>
      </c>
      <c r="T280" s="6">
        <f t="shared" si="28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9"/>
        <v>25.01</v>
      </c>
      <c r="J281" t="s">
        <v>21</v>
      </c>
      <c r="K281" t="s">
        <v>22</v>
      </c>
      <c r="L281">
        <v>-7485186000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25"/>
        <v>theater</v>
      </c>
      <c r="R281" t="str">
        <f t="shared" si="26"/>
        <v>plays</v>
      </c>
      <c r="S281" s="6">
        <f t="shared" si="27"/>
        <v>-61065.097222222219</v>
      </c>
      <c r="T281" s="6">
        <f t="shared" si="28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9"/>
        <v>36.99</v>
      </c>
      <c r="J282" t="s">
        <v>21</v>
      </c>
      <c r="K282" t="s">
        <v>22</v>
      </c>
      <c r="L282">
        <v>-7517197200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25"/>
        <v>film &amp; video</v>
      </c>
      <c r="R282" t="str">
        <f t="shared" si="26"/>
        <v>animation</v>
      </c>
      <c r="S282" s="6">
        <f t="shared" si="27"/>
        <v>-61435.597222222219</v>
      </c>
      <c r="T282" s="6">
        <f t="shared" si="28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9"/>
        <v>73.010000000000005</v>
      </c>
      <c r="J283" t="s">
        <v>21</v>
      </c>
      <c r="K283" t="s">
        <v>22</v>
      </c>
      <c r="L283">
        <v>-7549208400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25"/>
        <v>theater</v>
      </c>
      <c r="R283" t="str">
        <f t="shared" si="26"/>
        <v>plays</v>
      </c>
      <c r="S283" s="6">
        <f t="shared" si="27"/>
        <v>-61806.097222222219</v>
      </c>
      <c r="T283" s="6">
        <f t="shared" si="28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9"/>
        <v>68.239999999999995</v>
      </c>
      <c r="J284" t="s">
        <v>21</v>
      </c>
      <c r="K284" t="s">
        <v>22</v>
      </c>
      <c r="L284">
        <v>-7581219600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25"/>
        <v>film &amp; video</v>
      </c>
      <c r="R284" t="str">
        <f t="shared" si="26"/>
        <v>television</v>
      </c>
      <c r="S284" s="6">
        <f t="shared" si="27"/>
        <v>-62176.597222222234</v>
      </c>
      <c r="T284" s="6">
        <f t="shared" si="28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9"/>
        <v>52.31</v>
      </c>
      <c r="J285" t="s">
        <v>36</v>
      </c>
      <c r="K285" t="s">
        <v>37</v>
      </c>
      <c r="L285">
        <v>-7613230800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25"/>
        <v>music</v>
      </c>
      <c r="R285" t="str">
        <f t="shared" si="26"/>
        <v>rock</v>
      </c>
      <c r="S285" s="6">
        <f t="shared" si="27"/>
        <v>-62547.097222222234</v>
      </c>
      <c r="T285" s="6">
        <f t="shared" si="28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9"/>
        <v>61.77</v>
      </c>
      <c r="J286" t="s">
        <v>21</v>
      </c>
      <c r="K286" t="s">
        <v>22</v>
      </c>
      <c r="L286">
        <v>-7645242000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25"/>
        <v>technology</v>
      </c>
      <c r="R286" t="str">
        <f t="shared" si="26"/>
        <v>web</v>
      </c>
      <c r="S286" s="6">
        <f t="shared" si="27"/>
        <v>-62917.597222222234</v>
      </c>
      <c r="T286" s="6">
        <f t="shared" si="28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9"/>
        <v>25.03</v>
      </c>
      <c r="J287" t="s">
        <v>21</v>
      </c>
      <c r="K287" t="s">
        <v>22</v>
      </c>
      <c r="L287">
        <v>-7677253200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25"/>
        <v>theater</v>
      </c>
      <c r="R287" t="str">
        <f t="shared" si="26"/>
        <v>plays</v>
      </c>
      <c r="S287" s="6">
        <f t="shared" si="27"/>
        <v>-63288.097222222234</v>
      </c>
      <c r="T287" s="6">
        <f t="shared" si="28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9"/>
        <v>106.29</v>
      </c>
      <c r="J288" t="s">
        <v>21</v>
      </c>
      <c r="K288" t="s">
        <v>22</v>
      </c>
      <c r="L288">
        <v>-7709264400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25"/>
        <v>theater</v>
      </c>
      <c r="R288" t="str">
        <f t="shared" si="26"/>
        <v>plays</v>
      </c>
      <c r="S288" s="6">
        <f t="shared" si="27"/>
        <v>-63658.597222222234</v>
      </c>
      <c r="T288" s="6">
        <f t="shared" si="28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9"/>
        <v>75.069999999999993</v>
      </c>
      <c r="J289" t="s">
        <v>21</v>
      </c>
      <c r="K289" t="s">
        <v>22</v>
      </c>
      <c r="L289">
        <v>-7741275600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25"/>
        <v>music</v>
      </c>
      <c r="R289" t="str">
        <f t="shared" si="26"/>
        <v>electric music</v>
      </c>
      <c r="S289" s="6">
        <f t="shared" si="27"/>
        <v>-64029.097222222234</v>
      </c>
      <c r="T289" s="6">
        <f t="shared" si="28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9"/>
        <v>39.97</v>
      </c>
      <c r="J290" t="s">
        <v>36</v>
      </c>
      <c r="K290" t="s">
        <v>37</v>
      </c>
      <c r="L290">
        <v>-7773286800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25"/>
        <v>music</v>
      </c>
      <c r="R290" t="str">
        <f t="shared" si="26"/>
        <v>metal</v>
      </c>
      <c r="S290" s="6">
        <f t="shared" si="27"/>
        <v>-64399.597222222234</v>
      </c>
      <c r="T290" s="6">
        <f t="shared" si="28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9"/>
        <v>39.979999999999997</v>
      </c>
      <c r="J291" t="s">
        <v>15</v>
      </c>
      <c r="K291" t="s">
        <v>16</v>
      </c>
      <c r="L291">
        <v>-7805298000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25"/>
        <v>theater</v>
      </c>
      <c r="R291" t="str">
        <f t="shared" si="26"/>
        <v>plays</v>
      </c>
      <c r="S291" s="6">
        <f t="shared" si="27"/>
        <v>-64770.097222222234</v>
      </c>
      <c r="T291" s="6">
        <f t="shared" si="28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9"/>
        <v>101.02</v>
      </c>
      <c r="J292" t="s">
        <v>21</v>
      </c>
      <c r="K292" t="s">
        <v>22</v>
      </c>
      <c r="L292">
        <v>-7837309200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25"/>
        <v>film &amp; video</v>
      </c>
      <c r="R292" t="str">
        <f t="shared" si="26"/>
        <v>documentary</v>
      </c>
      <c r="S292" s="6">
        <f t="shared" si="27"/>
        <v>-65140.597222222234</v>
      </c>
      <c r="T292" s="6">
        <f t="shared" si="28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9"/>
        <v>76.81</v>
      </c>
      <c r="J293" t="s">
        <v>21</v>
      </c>
      <c r="K293" t="s">
        <v>22</v>
      </c>
      <c r="L293">
        <v>-7869320400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25"/>
        <v>technology</v>
      </c>
      <c r="R293" t="str">
        <f t="shared" si="26"/>
        <v>web</v>
      </c>
      <c r="S293" s="6">
        <f t="shared" si="27"/>
        <v>-65511.097222222234</v>
      </c>
      <c r="T293" s="6">
        <f t="shared" si="28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9"/>
        <v>71.7</v>
      </c>
      <c r="J294" t="s">
        <v>21</v>
      </c>
      <c r="K294" t="s">
        <v>22</v>
      </c>
      <c r="L294">
        <v>-7901331600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25"/>
        <v>food</v>
      </c>
      <c r="R294" t="str">
        <f t="shared" si="26"/>
        <v>food trucks</v>
      </c>
      <c r="S294" s="6">
        <f t="shared" si="27"/>
        <v>-65881.597222222234</v>
      </c>
      <c r="T294" s="6">
        <f t="shared" si="28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9"/>
        <v>33.28</v>
      </c>
      <c r="J295" t="s">
        <v>107</v>
      </c>
      <c r="K295" t="s">
        <v>108</v>
      </c>
      <c r="L295">
        <v>-7933342800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25"/>
        <v>theater</v>
      </c>
      <c r="R295" t="str">
        <f t="shared" si="26"/>
        <v>plays</v>
      </c>
      <c r="S295" s="6">
        <f t="shared" si="27"/>
        <v>-66252.097222222234</v>
      </c>
      <c r="T295" s="6">
        <f t="shared" si="28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9"/>
        <v>43.92</v>
      </c>
      <c r="J296" t="s">
        <v>21</v>
      </c>
      <c r="K296" t="s">
        <v>22</v>
      </c>
      <c r="L296">
        <v>-7965354000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25"/>
        <v>theater</v>
      </c>
      <c r="R296" t="str">
        <f t="shared" si="26"/>
        <v>plays</v>
      </c>
      <c r="S296" s="6">
        <f t="shared" si="27"/>
        <v>-66622.597222222234</v>
      </c>
      <c r="T296" s="6">
        <f t="shared" si="28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9"/>
        <v>36</v>
      </c>
      <c r="J297" t="s">
        <v>98</v>
      </c>
      <c r="K297" t="s">
        <v>99</v>
      </c>
      <c r="L297">
        <v>-7997365200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25"/>
        <v>theater</v>
      </c>
      <c r="R297" t="str">
        <f t="shared" si="26"/>
        <v>plays</v>
      </c>
      <c r="S297" s="6">
        <f t="shared" si="27"/>
        <v>-66993.097222222234</v>
      </c>
      <c r="T297" s="6">
        <f t="shared" si="28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9"/>
        <v>88.21</v>
      </c>
      <c r="J298" t="s">
        <v>26</v>
      </c>
      <c r="K298" t="s">
        <v>27</v>
      </c>
      <c r="L298">
        <v>-8029376400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25"/>
        <v>theater</v>
      </c>
      <c r="R298" t="str">
        <f t="shared" si="26"/>
        <v>plays</v>
      </c>
      <c r="S298" s="6">
        <f t="shared" si="27"/>
        <v>-67363.597222222234</v>
      </c>
      <c r="T298" s="6">
        <f t="shared" si="28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9"/>
        <v>65.239999999999995</v>
      </c>
      <c r="J299" t="s">
        <v>26</v>
      </c>
      <c r="K299" t="s">
        <v>27</v>
      </c>
      <c r="L299">
        <v>-8061387600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25"/>
        <v>theater</v>
      </c>
      <c r="R299" t="str">
        <f t="shared" si="26"/>
        <v>plays</v>
      </c>
      <c r="S299" s="6">
        <f t="shared" si="27"/>
        <v>-67734.097222222234</v>
      </c>
      <c r="T299" s="6">
        <f t="shared" si="28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9"/>
        <v>69.959999999999994</v>
      </c>
      <c r="J300" t="s">
        <v>21</v>
      </c>
      <c r="K300" t="s">
        <v>22</v>
      </c>
      <c r="L300">
        <v>-8093398800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25"/>
        <v>music</v>
      </c>
      <c r="R300" t="str">
        <f t="shared" si="26"/>
        <v>rock</v>
      </c>
      <c r="S300" s="6">
        <f t="shared" si="27"/>
        <v>-68104.597222222234</v>
      </c>
      <c r="T300" s="6">
        <f t="shared" si="28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9"/>
        <v>39.880000000000003</v>
      </c>
      <c r="J301" t="s">
        <v>21</v>
      </c>
      <c r="K301" t="s">
        <v>22</v>
      </c>
      <c r="L301">
        <v>-8125410000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25"/>
        <v>food</v>
      </c>
      <c r="R301" t="str">
        <f t="shared" si="26"/>
        <v>food trucks</v>
      </c>
      <c r="S301" s="6">
        <f t="shared" si="27"/>
        <v>-68475.097222222234</v>
      </c>
      <c r="T301" s="6">
        <f t="shared" si="28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9"/>
        <v>5</v>
      </c>
      <c r="J302" t="s">
        <v>36</v>
      </c>
      <c r="K302" t="s">
        <v>37</v>
      </c>
      <c r="L302">
        <v>-8157421200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25"/>
        <v>publishing</v>
      </c>
      <c r="R302" t="str">
        <f t="shared" si="26"/>
        <v>nonfiction</v>
      </c>
      <c r="S302" s="6">
        <f t="shared" si="27"/>
        <v>-68845.597222222234</v>
      </c>
      <c r="T302" s="6">
        <f t="shared" si="28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9"/>
        <v>41.02</v>
      </c>
      <c r="J303" t="s">
        <v>21</v>
      </c>
      <c r="K303" t="s">
        <v>22</v>
      </c>
      <c r="L303">
        <v>-8189432400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25"/>
        <v>film &amp; video</v>
      </c>
      <c r="R303" t="str">
        <f t="shared" si="26"/>
        <v>documentary</v>
      </c>
      <c r="S303" s="6">
        <f t="shared" si="27"/>
        <v>-69216.097222222234</v>
      </c>
      <c r="T303" s="6">
        <f t="shared" si="28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9"/>
        <v>98.91</v>
      </c>
      <c r="J304" t="s">
        <v>21</v>
      </c>
      <c r="K304" t="s">
        <v>22</v>
      </c>
      <c r="L304">
        <v>-8221443600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25"/>
        <v>theater</v>
      </c>
      <c r="R304" t="str">
        <f t="shared" si="26"/>
        <v>plays</v>
      </c>
      <c r="S304" s="6">
        <f t="shared" si="27"/>
        <v>-69586.597222222234</v>
      </c>
      <c r="T304" s="6">
        <f t="shared" si="28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9"/>
        <v>87.78</v>
      </c>
      <c r="J305" t="s">
        <v>21</v>
      </c>
      <c r="K305" t="s">
        <v>22</v>
      </c>
      <c r="L305">
        <v>-8253454800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25"/>
        <v>music</v>
      </c>
      <c r="R305" t="str">
        <f t="shared" si="26"/>
        <v>indie rock</v>
      </c>
      <c r="S305" s="6">
        <f t="shared" si="27"/>
        <v>-69957.097222222234</v>
      </c>
      <c r="T305" s="6">
        <f t="shared" si="28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9"/>
        <v>80.77</v>
      </c>
      <c r="J306" t="s">
        <v>21</v>
      </c>
      <c r="K306" t="s">
        <v>22</v>
      </c>
      <c r="L306">
        <v>-8285466000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25"/>
        <v>film &amp; video</v>
      </c>
      <c r="R306" t="str">
        <f t="shared" si="26"/>
        <v>documentary</v>
      </c>
      <c r="S306" s="6">
        <f t="shared" si="27"/>
        <v>-70327.597222222234</v>
      </c>
      <c r="T306" s="6">
        <f t="shared" si="28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9"/>
        <v>94.28</v>
      </c>
      <c r="J307" t="s">
        <v>21</v>
      </c>
      <c r="K307" t="s">
        <v>22</v>
      </c>
      <c r="L307">
        <v>-8317477200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25"/>
        <v>theater</v>
      </c>
      <c r="R307" t="str">
        <f t="shared" si="26"/>
        <v>plays</v>
      </c>
      <c r="S307" s="6">
        <f t="shared" si="27"/>
        <v>-70698.097222222234</v>
      </c>
      <c r="T307" s="6">
        <f t="shared" si="28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9"/>
        <v>73.430000000000007</v>
      </c>
      <c r="J308" t="s">
        <v>21</v>
      </c>
      <c r="K308" t="s">
        <v>22</v>
      </c>
      <c r="L308">
        <v>-8349488400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25"/>
        <v>theater</v>
      </c>
      <c r="R308" t="str">
        <f t="shared" si="26"/>
        <v>plays</v>
      </c>
      <c r="S308" s="6">
        <f t="shared" si="27"/>
        <v>-71068.597222222234</v>
      </c>
      <c r="T308" s="6">
        <f t="shared" si="28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9"/>
        <v>65.97</v>
      </c>
      <c r="J309" t="s">
        <v>36</v>
      </c>
      <c r="K309" t="s">
        <v>37</v>
      </c>
      <c r="L309">
        <v>-8381499600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25"/>
        <v>publishing</v>
      </c>
      <c r="R309" t="str">
        <f t="shared" si="26"/>
        <v>fiction</v>
      </c>
      <c r="S309" s="6">
        <f t="shared" si="27"/>
        <v>-71439.097222222234</v>
      </c>
      <c r="T309" s="6">
        <f t="shared" si="28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9"/>
        <v>109.04</v>
      </c>
      <c r="J310" t="s">
        <v>21</v>
      </c>
      <c r="K310" t="s">
        <v>22</v>
      </c>
      <c r="L310">
        <v>-8413510800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25"/>
        <v>theater</v>
      </c>
      <c r="R310" t="str">
        <f t="shared" si="26"/>
        <v>plays</v>
      </c>
      <c r="S310" s="6">
        <f t="shared" si="27"/>
        <v>-71809.597222222234</v>
      </c>
      <c r="T310" s="6">
        <f t="shared" si="28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9"/>
        <v>41.16</v>
      </c>
      <c r="J311" t="s">
        <v>21</v>
      </c>
      <c r="K311" t="s">
        <v>22</v>
      </c>
      <c r="L311">
        <v>-8445522000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25"/>
        <v>music</v>
      </c>
      <c r="R311" t="str">
        <f t="shared" si="26"/>
        <v>indie rock</v>
      </c>
      <c r="S311" s="6">
        <f t="shared" si="27"/>
        <v>-72180.097222222234</v>
      </c>
      <c r="T311" s="6">
        <f t="shared" si="28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9"/>
        <v>99.13</v>
      </c>
      <c r="J312" t="s">
        <v>21</v>
      </c>
      <c r="K312" t="s">
        <v>22</v>
      </c>
      <c r="L312">
        <v>-8477533200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25"/>
        <v>games</v>
      </c>
      <c r="R312" t="str">
        <f t="shared" si="26"/>
        <v>video games</v>
      </c>
      <c r="S312" s="6">
        <f t="shared" si="27"/>
        <v>-72550.597222222234</v>
      </c>
      <c r="T312" s="6">
        <f t="shared" si="28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9"/>
        <v>105.88</v>
      </c>
      <c r="J313" t="s">
        <v>21</v>
      </c>
      <c r="K313" t="s">
        <v>22</v>
      </c>
      <c r="L313">
        <v>-8509544400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25"/>
        <v>theater</v>
      </c>
      <c r="R313" t="str">
        <f t="shared" si="26"/>
        <v>plays</v>
      </c>
      <c r="S313" s="6">
        <f t="shared" si="27"/>
        <v>-72921.097222222234</v>
      </c>
      <c r="T313" s="6">
        <f t="shared" si="28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9"/>
        <v>49</v>
      </c>
      <c r="J314" t="s">
        <v>21</v>
      </c>
      <c r="K314" t="s">
        <v>22</v>
      </c>
      <c r="L314">
        <v>-8541555600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25"/>
        <v>theater</v>
      </c>
      <c r="R314" t="str">
        <f t="shared" si="26"/>
        <v>plays</v>
      </c>
      <c r="S314" s="6">
        <f t="shared" si="27"/>
        <v>-73291.597222222234</v>
      </c>
      <c r="T314" s="6">
        <f t="shared" si="28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9"/>
        <v>39</v>
      </c>
      <c r="J315" t="s">
        <v>21</v>
      </c>
      <c r="K315" t="s">
        <v>22</v>
      </c>
      <c r="L315">
        <v>-8573566800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25"/>
        <v>music</v>
      </c>
      <c r="R315" t="str">
        <f t="shared" si="26"/>
        <v>rock</v>
      </c>
      <c r="S315" s="6">
        <f t="shared" si="27"/>
        <v>-73662.097222222234</v>
      </c>
      <c r="T315" s="6">
        <f t="shared" si="28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9"/>
        <v>31.02</v>
      </c>
      <c r="J316" t="s">
        <v>21</v>
      </c>
      <c r="K316" t="s">
        <v>22</v>
      </c>
      <c r="L316">
        <v>-8605578000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25"/>
        <v>film &amp; video</v>
      </c>
      <c r="R316" t="str">
        <f t="shared" si="26"/>
        <v>documentary</v>
      </c>
      <c r="S316" s="6">
        <f t="shared" si="27"/>
        <v>-74032.597222222234</v>
      </c>
      <c r="T316" s="6">
        <f t="shared" si="28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9"/>
        <v>103.87</v>
      </c>
      <c r="J317" t="s">
        <v>21</v>
      </c>
      <c r="K317" t="s">
        <v>22</v>
      </c>
      <c r="L317">
        <v>-8637589200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25"/>
        <v>theater</v>
      </c>
      <c r="R317" t="str">
        <f t="shared" si="26"/>
        <v>plays</v>
      </c>
      <c r="S317" s="6">
        <f t="shared" si="27"/>
        <v>-74403.097222222234</v>
      </c>
      <c r="T317" s="6">
        <f t="shared" si="28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9"/>
        <v>59.27</v>
      </c>
      <c r="J318" t="s">
        <v>107</v>
      </c>
      <c r="K318" t="s">
        <v>108</v>
      </c>
      <c r="L318">
        <v>-8669600400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25"/>
        <v>food</v>
      </c>
      <c r="R318" t="str">
        <f t="shared" si="26"/>
        <v>food trucks</v>
      </c>
      <c r="S318" s="6">
        <f t="shared" si="27"/>
        <v>-74773.597222222234</v>
      </c>
      <c r="T318" s="6">
        <f t="shared" si="28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9"/>
        <v>42.3</v>
      </c>
      <c r="J319" t="s">
        <v>21</v>
      </c>
      <c r="K319" t="s">
        <v>22</v>
      </c>
      <c r="L319">
        <v>-8701611600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25"/>
        <v>theater</v>
      </c>
      <c r="R319" t="str">
        <f t="shared" si="26"/>
        <v>plays</v>
      </c>
      <c r="S319" s="6">
        <f t="shared" si="27"/>
        <v>-75144.097222222234</v>
      </c>
      <c r="T319" s="6">
        <f t="shared" si="28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9"/>
        <v>53.12</v>
      </c>
      <c r="J320" t="s">
        <v>21</v>
      </c>
      <c r="K320" t="s">
        <v>22</v>
      </c>
      <c r="L320">
        <v>-8733622800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25"/>
        <v>music</v>
      </c>
      <c r="R320" t="str">
        <f t="shared" si="26"/>
        <v>rock</v>
      </c>
      <c r="S320" s="6">
        <f t="shared" si="27"/>
        <v>-75514.597222222234</v>
      </c>
      <c r="T320" s="6">
        <f t="shared" si="28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9"/>
        <v>50.8</v>
      </c>
      <c r="J321" t="s">
        <v>21</v>
      </c>
      <c r="K321" t="s">
        <v>22</v>
      </c>
      <c r="L321">
        <v>-8765634000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25"/>
        <v>technology</v>
      </c>
      <c r="R321" t="str">
        <f t="shared" si="26"/>
        <v>web</v>
      </c>
      <c r="S321" s="6">
        <f t="shared" si="27"/>
        <v>-75885.097222222234</v>
      </c>
      <c r="T321" s="6">
        <f t="shared" si="28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9"/>
        <v>101.15</v>
      </c>
      <c r="J322" t="s">
        <v>21</v>
      </c>
      <c r="K322" t="s">
        <v>22</v>
      </c>
      <c r="L322">
        <v>-8797645200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25"/>
        <v>publishing</v>
      </c>
      <c r="R322" t="str">
        <f t="shared" si="26"/>
        <v>fiction</v>
      </c>
      <c r="S322" s="6">
        <f t="shared" si="27"/>
        <v>-76255.597222222234</v>
      </c>
      <c r="T322" s="6">
        <f t="shared" si="28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ROUND(E323/D323*100,0)</f>
        <v>94</v>
      </c>
      <c r="G323" t="s">
        <v>14</v>
      </c>
      <c r="H323">
        <v>2468</v>
      </c>
      <c r="I323">
        <f t="shared" si="29"/>
        <v>65</v>
      </c>
      <c r="J323" t="s">
        <v>21</v>
      </c>
      <c r="K323" t="s">
        <v>22</v>
      </c>
      <c r="L323">
        <v>-8829656400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31">LEFT(P323,SEARCH("/",P323)-1)</f>
        <v>film &amp; video</v>
      </c>
      <c r="R323" t="str">
        <f t="shared" ref="R323:R386" si="32">RIGHT(P323,LEN(P323)-SEARCH("/",P323))</f>
        <v>shorts</v>
      </c>
      <c r="S323" s="6">
        <f t="shared" ref="S323:S386" si="33">(((L323/60)/60)/24)+DATE(1970,1,1)</f>
        <v>-76626.097222222234</v>
      </c>
      <c r="T323" s="6">
        <f t="shared" ref="T323:T386" si="34">(((M323/60)/60)/24)+DATE(1970,1,1)</f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ref="I324:I387" si="35">ROUND((E324/H324),2)</f>
        <v>38</v>
      </c>
      <c r="J324" t="s">
        <v>21</v>
      </c>
      <c r="K324" t="s">
        <v>22</v>
      </c>
      <c r="L324">
        <v>-8861667600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31"/>
        <v>theater</v>
      </c>
      <c r="R324" t="str">
        <f t="shared" si="32"/>
        <v>plays</v>
      </c>
      <c r="S324" s="6">
        <f t="shared" si="33"/>
        <v>-76996.597222222234</v>
      </c>
      <c r="T324" s="6">
        <f t="shared" si="34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5"/>
        <v>82.62</v>
      </c>
      <c r="J325" t="s">
        <v>40</v>
      </c>
      <c r="K325" t="s">
        <v>41</v>
      </c>
      <c r="L325">
        <v>-8893678800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31"/>
        <v>film &amp; video</v>
      </c>
      <c r="R325" t="str">
        <f t="shared" si="32"/>
        <v>documentary</v>
      </c>
      <c r="S325" s="6">
        <f t="shared" si="33"/>
        <v>-77367.097222222234</v>
      </c>
      <c r="T325" s="6">
        <f t="shared" si="34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5"/>
        <v>37.94</v>
      </c>
      <c r="J326" t="s">
        <v>21</v>
      </c>
      <c r="K326" t="s">
        <v>22</v>
      </c>
      <c r="L326">
        <v>-8925690000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31"/>
        <v>theater</v>
      </c>
      <c r="R326" t="str">
        <f t="shared" si="32"/>
        <v>plays</v>
      </c>
      <c r="S326" s="6">
        <f t="shared" si="33"/>
        <v>-77737.597222222234</v>
      </c>
      <c r="T326" s="6">
        <f t="shared" si="34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5"/>
        <v>80.78</v>
      </c>
      <c r="J327" t="s">
        <v>21</v>
      </c>
      <c r="K327" t="s">
        <v>22</v>
      </c>
      <c r="L327">
        <v>-8957701200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31"/>
        <v>theater</v>
      </c>
      <c r="R327" t="str">
        <f t="shared" si="32"/>
        <v>plays</v>
      </c>
      <c r="S327" s="6">
        <f t="shared" si="33"/>
        <v>-78108.097222222234</v>
      </c>
      <c r="T327" s="6">
        <f t="shared" si="34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5"/>
        <v>25.98</v>
      </c>
      <c r="J328" t="s">
        <v>21</v>
      </c>
      <c r="K328" t="s">
        <v>22</v>
      </c>
      <c r="L328">
        <v>-8989712400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31"/>
        <v>film &amp; video</v>
      </c>
      <c r="R328" t="str">
        <f t="shared" si="32"/>
        <v>animation</v>
      </c>
      <c r="S328" s="6">
        <f t="shared" si="33"/>
        <v>-78478.597222222234</v>
      </c>
      <c r="T328" s="6">
        <f t="shared" si="34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5"/>
        <v>30.36</v>
      </c>
      <c r="J329" t="s">
        <v>21</v>
      </c>
      <c r="K329" t="s">
        <v>22</v>
      </c>
      <c r="L329">
        <v>-9021723600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31"/>
        <v>theater</v>
      </c>
      <c r="R329" t="str">
        <f t="shared" si="32"/>
        <v>plays</v>
      </c>
      <c r="S329" s="6">
        <f t="shared" si="33"/>
        <v>-78849.097222222234</v>
      </c>
      <c r="T329" s="6">
        <f t="shared" si="34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5"/>
        <v>54</v>
      </c>
      <c r="J330" t="s">
        <v>21</v>
      </c>
      <c r="K330" t="s">
        <v>22</v>
      </c>
      <c r="L330">
        <v>-9053734800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31"/>
        <v>music</v>
      </c>
      <c r="R330" t="str">
        <f t="shared" si="32"/>
        <v>rock</v>
      </c>
      <c r="S330" s="6">
        <f t="shared" si="33"/>
        <v>-79219.597222222234</v>
      </c>
      <c r="T330" s="6">
        <f t="shared" si="34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5"/>
        <v>101.79</v>
      </c>
      <c r="J331" t="s">
        <v>21</v>
      </c>
      <c r="K331" t="s">
        <v>22</v>
      </c>
      <c r="L331">
        <v>-9085746000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31"/>
        <v>games</v>
      </c>
      <c r="R331" t="str">
        <f t="shared" si="32"/>
        <v>video games</v>
      </c>
      <c r="S331" s="6">
        <f t="shared" si="33"/>
        <v>-79590.097222222234</v>
      </c>
      <c r="T331" s="6">
        <f t="shared" si="34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5"/>
        <v>45</v>
      </c>
      <c r="J332" t="s">
        <v>40</v>
      </c>
      <c r="K332" t="s">
        <v>41</v>
      </c>
      <c r="L332">
        <v>-9117757200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31"/>
        <v>film &amp; video</v>
      </c>
      <c r="R332" t="str">
        <f t="shared" si="32"/>
        <v>documentary</v>
      </c>
      <c r="S332" s="6">
        <f t="shared" si="33"/>
        <v>-79960.597222222234</v>
      </c>
      <c r="T332" s="6">
        <f t="shared" si="34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5"/>
        <v>77.069999999999993</v>
      </c>
      <c r="J333" t="s">
        <v>21</v>
      </c>
      <c r="K333" t="s">
        <v>22</v>
      </c>
      <c r="L333">
        <v>-9149768400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31"/>
        <v>food</v>
      </c>
      <c r="R333" t="str">
        <f t="shared" si="32"/>
        <v>food trucks</v>
      </c>
      <c r="S333" s="6">
        <f t="shared" si="33"/>
        <v>-80331.097222222234</v>
      </c>
      <c r="T333" s="6">
        <f t="shared" si="34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5"/>
        <v>88.08</v>
      </c>
      <c r="J334" t="s">
        <v>21</v>
      </c>
      <c r="K334" t="s">
        <v>22</v>
      </c>
      <c r="L334">
        <v>-9181779600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31"/>
        <v>technology</v>
      </c>
      <c r="R334" t="str">
        <f t="shared" si="32"/>
        <v>wearables</v>
      </c>
      <c r="S334" s="6">
        <f t="shared" si="33"/>
        <v>-80701.597222222234</v>
      </c>
      <c r="T334" s="6">
        <f t="shared" si="34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5"/>
        <v>47.04</v>
      </c>
      <c r="J335" t="s">
        <v>21</v>
      </c>
      <c r="K335" t="s">
        <v>22</v>
      </c>
      <c r="L335">
        <v>-9213790800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31"/>
        <v>theater</v>
      </c>
      <c r="R335" t="str">
        <f t="shared" si="32"/>
        <v>plays</v>
      </c>
      <c r="S335" s="6">
        <f t="shared" si="33"/>
        <v>-81072.097222222234</v>
      </c>
      <c r="T335" s="6">
        <f t="shared" si="34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5"/>
        <v>111</v>
      </c>
      <c r="J336" t="s">
        <v>21</v>
      </c>
      <c r="K336" t="s">
        <v>22</v>
      </c>
      <c r="L336">
        <v>-9245802000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31"/>
        <v>music</v>
      </c>
      <c r="R336" t="str">
        <f t="shared" si="32"/>
        <v>rock</v>
      </c>
      <c r="S336" s="6">
        <f t="shared" si="33"/>
        <v>-81442.597222222234</v>
      </c>
      <c r="T336" s="6">
        <f t="shared" si="34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5"/>
        <v>87</v>
      </c>
      <c r="J337" t="s">
        <v>21</v>
      </c>
      <c r="K337" t="s">
        <v>22</v>
      </c>
      <c r="L337">
        <v>-9277813200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31"/>
        <v>music</v>
      </c>
      <c r="R337" t="str">
        <f t="shared" si="32"/>
        <v>rock</v>
      </c>
      <c r="S337" s="6">
        <f t="shared" si="33"/>
        <v>-81813.097222222234</v>
      </c>
      <c r="T337" s="6">
        <f t="shared" si="34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5"/>
        <v>63.99</v>
      </c>
      <c r="J338" t="s">
        <v>21</v>
      </c>
      <c r="K338" t="s">
        <v>22</v>
      </c>
      <c r="L338">
        <v>-9309824400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31"/>
        <v>music</v>
      </c>
      <c r="R338" t="str">
        <f t="shared" si="32"/>
        <v>rock</v>
      </c>
      <c r="S338" s="6">
        <f t="shared" si="33"/>
        <v>-82183.597222222234</v>
      </c>
      <c r="T338" s="6">
        <f t="shared" si="34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5"/>
        <v>105.99</v>
      </c>
      <c r="J339" t="s">
        <v>21</v>
      </c>
      <c r="K339" t="s">
        <v>22</v>
      </c>
      <c r="L339">
        <v>-9341835600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31"/>
        <v>theater</v>
      </c>
      <c r="R339" t="str">
        <f t="shared" si="32"/>
        <v>plays</v>
      </c>
      <c r="S339" s="6">
        <f t="shared" si="33"/>
        <v>-82554.097222222234</v>
      </c>
      <c r="T339" s="6">
        <f t="shared" si="34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5"/>
        <v>73.989999999999995</v>
      </c>
      <c r="J340" t="s">
        <v>21</v>
      </c>
      <c r="K340" t="s">
        <v>22</v>
      </c>
      <c r="L340">
        <v>-9373846800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31"/>
        <v>theater</v>
      </c>
      <c r="R340" t="str">
        <f t="shared" si="32"/>
        <v>plays</v>
      </c>
      <c r="S340" s="6">
        <f t="shared" si="33"/>
        <v>-82924.597222222234</v>
      </c>
      <c r="T340" s="6">
        <f t="shared" si="34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5"/>
        <v>84.02</v>
      </c>
      <c r="J341" t="s">
        <v>15</v>
      </c>
      <c r="K341" t="s">
        <v>16</v>
      </c>
      <c r="L341">
        <v>-9405858000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31"/>
        <v>theater</v>
      </c>
      <c r="R341" t="str">
        <f t="shared" si="32"/>
        <v>plays</v>
      </c>
      <c r="S341" s="6">
        <f t="shared" si="33"/>
        <v>-83295.097222222234</v>
      </c>
      <c r="T341" s="6">
        <f t="shared" si="34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5"/>
        <v>88.97</v>
      </c>
      <c r="J342" t="s">
        <v>21</v>
      </c>
      <c r="K342" t="s">
        <v>22</v>
      </c>
      <c r="L342">
        <v>-9437869200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31"/>
        <v>photography</v>
      </c>
      <c r="R342" t="str">
        <f t="shared" si="32"/>
        <v>photography books</v>
      </c>
      <c r="S342" s="6">
        <f t="shared" si="33"/>
        <v>-83665.597222222234</v>
      </c>
      <c r="T342" s="6">
        <f t="shared" si="34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5"/>
        <v>76.989999999999995</v>
      </c>
      <c r="J343" t="s">
        <v>21</v>
      </c>
      <c r="K343" t="s">
        <v>22</v>
      </c>
      <c r="L343">
        <v>-9469880400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31"/>
        <v>music</v>
      </c>
      <c r="R343" t="str">
        <f t="shared" si="32"/>
        <v>indie rock</v>
      </c>
      <c r="S343" s="6">
        <f t="shared" si="33"/>
        <v>-84036.097222222234</v>
      </c>
      <c r="T343" s="6">
        <f t="shared" si="34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5"/>
        <v>97.15</v>
      </c>
      <c r="J344" t="s">
        <v>21</v>
      </c>
      <c r="K344" t="s">
        <v>22</v>
      </c>
      <c r="L344">
        <v>-9501891600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31"/>
        <v>theater</v>
      </c>
      <c r="R344" t="str">
        <f t="shared" si="32"/>
        <v>plays</v>
      </c>
      <c r="S344" s="6">
        <f t="shared" si="33"/>
        <v>-84406.597222222234</v>
      </c>
      <c r="T344" s="6">
        <f t="shared" si="34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5"/>
        <v>33.01</v>
      </c>
      <c r="J345" t="s">
        <v>21</v>
      </c>
      <c r="K345" t="s">
        <v>22</v>
      </c>
      <c r="L345">
        <v>-9533902800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31"/>
        <v>theater</v>
      </c>
      <c r="R345" t="str">
        <f t="shared" si="32"/>
        <v>plays</v>
      </c>
      <c r="S345" s="6">
        <f t="shared" si="33"/>
        <v>-84777.097222222234</v>
      </c>
      <c r="T345" s="6">
        <f t="shared" si="34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5"/>
        <v>99.95</v>
      </c>
      <c r="J346" t="s">
        <v>21</v>
      </c>
      <c r="K346" t="s">
        <v>22</v>
      </c>
      <c r="L346">
        <v>-9565914000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31"/>
        <v>games</v>
      </c>
      <c r="R346" t="str">
        <f t="shared" si="32"/>
        <v>video games</v>
      </c>
      <c r="S346" s="6">
        <f t="shared" si="33"/>
        <v>-85147.597222222234</v>
      </c>
      <c r="T346" s="6">
        <f t="shared" si="34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5"/>
        <v>69.97</v>
      </c>
      <c r="J347" t="s">
        <v>40</v>
      </c>
      <c r="K347" t="s">
        <v>41</v>
      </c>
      <c r="L347">
        <v>-9597925200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31"/>
        <v>film &amp; video</v>
      </c>
      <c r="R347" t="str">
        <f t="shared" si="32"/>
        <v>drama</v>
      </c>
      <c r="S347" s="6">
        <f t="shared" si="33"/>
        <v>-85518.097222222234</v>
      </c>
      <c r="T347" s="6">
        <f t="shared" si="34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5"/>
        <v>110.32</v>
      </c>
      <c r="J348" t="s">
        <v>21</v>
      </c>
      <c r="K348" t="s">
        <v>22</v>
      </c>
      <c r="L348">
        <v>-9629936400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31"/>
        <v>music</v>
      </c>
      <c r="R348" t="str">
        <f t="shared" si="32"/>
        <v>indie rock</v>
      </c>
      <c r="S348" s="6">
        <f t="shared" si="33"/>
        <v>-85888.597222222234</v>
      </c>
      <c r="T348" s="6">
        <f t="shared" si="34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5"/>
        <v>66.010000000000005</v>
      </c>
      <c r="J349" t="s">
        <v>21</v>
      </c>
      <c r="K349" t="s">
        <v>22</v>
      </c>
      <c r="L349">
        <v>-9661947600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31"/>
        <v>technology</v>
      </c>
      <c r="R349" t="str">
        <f t="shared" si="32"/>
        <v>web</v>
      </c>
      <c r="S349" s="6">
        <f t="shared" si="33"/>
        <v>-86259.097222222234</v>
      </c>
      <c r="T349" s="6">
        <f t="shared" si="34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5"/>
        <v>41.01</v>
      </c>
      <c r="J350" t="s">
        <v>21</v>
      </c>
      <c r="K350" t="s">
        <v>22</v>
      </c>
      <c r="L350">
        <v>-9693958800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31"/>
        <v>food</v>
      </c>
      <c r="R350" t="str">
        <f t="shared" si="32"/>
        <v>food trucks</v>
      </c>
      <c r="S350" s="6">
        <f t="shared" si="33"/>
        <v>-86629.597222222234</v>
      </c>
      <c r="T350" s="6">
        <f t="shared" si="34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5"/>
        <v>103.96</v>
      </c>
      <c r="J351" t="s">
        <v>21</v>
      </c>
      <c r="K351" t="s">
        <v>22</v>
      </c>
      <c r="L351">
        <v>-9725970000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31"/>
        <v>theater</v>
      </c>
      <c r="R351" t="str">
        <f t="shared" si="32"/>
        <v>plays</v>
      </c>
      <c r="S351" s="6">
        <f t="shared" si="33"/>
        <v>-87000.097222222234</v>
      </c>
      <c r="T351" s="6">
        <f t="shared" si="34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5"/>
        <v>5</v>
      </c>
      <c r="J352" t="s">
        <v>21</v>
      </c>
      <c r="K352" t="s">
        <v>22</v>
      </c>
      <c r="L352">
        <v>-9757981200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31"/>
        <v>music</v>
      </c>
      <c r="R352" t="str">
        <f t="shared" si="32"/>
        <v>jazz</v>
      </c>
      <c r="S352" s="6">
        <f t="shared" si="33"/>
        <v>-87370.597222222234</v>
      </c>
      <c r="T352" s="6">
        <f t="shared" si="34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5"/>
        <v>47.01</v>
      </c>
      <c r="J353" t="s">
        <v>21</v>
      </c>
      <c r="K353" t="s">
        <v>22</v>
      </c>
      <c r="L353">
        <v>-9789992400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31"/>
        <v>music</v>
      </c>
      <c r="R353" t="str">
        <f t="shared" si="32"/>
        <v>rock</v>
      </c>
      <c r="S353" s="6">
        <f t="shared" si="33"/>
        <v>-87741.097222222234</v>
      </c>
      <c r="T353" s="6">
        <f t="shared" si="34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5"/>
        <v>29.61</v>
      </c>
      <c r="J354" t="s">
        <v>15</v>
      </c>
      <c r="K354" t="s">
        <v>16</v>
      </c>
      <c r="L354">
        <v>-9822003600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31"/>
        <v>theater</v>
      </c>
      <c r="R354" t="str">
        <f t="shared" si="32"/>
        <v>plays</v>
      </c>
      <c r="S354" s="6">
        <f t="shared" si="33"/>
        <v>-88111.597222222234</v>
      </c>
      <c r="T354" s="6">
        <f t="shared" si="34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5"/>
        <v>81.010000000000005</v>
      </c>
      <c r="J355" t="s">
        <v>21</v>
      </c>
      <c r="K355" t="s">
        <v>22</v>
      </c>
      <c r="L355">
        <v>-9854014800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31"/>
        <v>theater</v>
      </c>
      <c r="R355" t="str">
        <f t="shared" si="32"/>
        <v>plays</v>
      </c>
      <c r="S355" s="6">
        <f t="shared" si="33"/>
        <v>-88482.097222222234</v>
      </c>
      <c r="T355" s="6">
        <f t="shared" si="34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5"/>
        <v>94.35</v>
      </c>
      <c r="J356" t="s">
        <v>36</v>
      </c>
      <c r="K356" t="s">
        <v>37</v>
      </c>
      <c r="L356">
        <v>-9886026000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31"/>
        <v>film &amp; video</v>
      </c>
      <c r="R356" t="str">
        <f t="shared" si="32"/>
        <v>documentary</v>
      </c>
      <c r="S356" s="6">
        <f t="shared" si="33"/>
        <v>-88852.597222222234</v>
      </c>
      <c r="T356" s="6">
        <f t="shared" si="34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5"/>
        <v>26.06</v>
      </c>
      <c r="J357" t="s">
        <v>21</v>
      </c>
      <c r="K357" t="s">
        <v>22</v>
      </c>
      <c r="L357">
        <v>-9918037200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31"/>
        <v>technology</v>
      </c>
      <c r="R357" t="str">
        <f t="shared" si="32"/>
        <v>wearables</v>
      </c>
      <c r="S357" s="6">
        <f t="shared" si="33"/>
        <v>-89223.097222222234</v>
      </c>
      <c r="T357" s="6">
        <f t="shared" si="34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5"/>
        <v>85.78</v>
      </c>
      <c r="J358" t="s">
        <v>107</v>
      </c>
      <c r="K358" t="s">
        <v>108</v>
      </c>
      <c r="L358">
        <v>-9950048400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31"/>
        <v>theater</v>
      </c>
      <c r="R358" t="str">
        <f t="shared" si="32"/>
        <v>plays</v>
      </c>
      <c r="S358" s="6">
        <f t="shared" si="33"/>
        <v>-89593.597222222234</v>
      </c>
      <c r="T358" s="6">
        <f t="shared" si="34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5"/>
        <v>103.73</v>
      </c>
      <c r="J359" t="s">
        <v>21</v>
      </c>
      <c r="K359" t="s">
        <v>22</v>
      </c>
      <c r="L359">
        <v>-9982059600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31"/>
        <v>games</v>
      </c>
      <c r="R359" t="str">
        <f t="shared" si="32"/>
        <v>video games</v>
      </c>
      <c r="S359" s="6">
        <f t="shared" si="33"/>
        <v>-89964.097222222234</v>
      </c>
      <c r="T359" s="6">
        <f t="shared" si="34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5"/>
        <v>49.83</v>
      </c>
      <c r="J360" t="s">
        <v>15</v>
      </c>
      <c r="K360" t="s">
        <v>16</v>
      </c>
      <c r="L360">
        <v>-10014070800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31"/>
        <v>photography</v>
      </c>
      <c r="R360" t="str">
        <f t="shared" si="32"/>
        <v>photography books</v>
      </c>
      <c r="S360" s="6">
        <f t="shared" si="33"/>
        <v>-90334.597222222234</v>
      </c>
      <c r="T360" s="6">
        <f t="shared" si="34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5"/>
        <v>63.89</v>
      </c>
      <c r="J361" t="s">
        <v>21</v>
      </c>
      <c r="K361" t="s">
        <v>22</v>
      </c>
      <c r="L361">
        <v>-10046082000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31"/>
        <v>film &amp; video</v>
      </c>
      <c r="R361" t="str">
        <f t="shared" si="32"/>
        <v>animation</v>
      </c>
      <c r="S361" s="6">
        <f t="shared" si="33"/>
        <v>-90705.097222222234</v>
      </c>
      <c r="T361" s="6">
        <f t="shared" si="34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5"/>
        <v>47</v>
      </c>
      <c r="J362" t="s">
        <v>40</v>
      </c>
      <c r="K362" t="s">
        <v>41</v>
      </c>
      <c r="L362">
        <v>-10078093200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31"/>
        <v>theater</v>
      </c>
      <c r="R362" t="str">
        <f t="shared" si="32"/>
        <v>plays</v>
      </c>
      <c r="S362" s="6">
        <f t="shared" si="33"/>
        <v>-91075.597222222234</v>
      </c>
      <c r="T362" s="6">
        <f t="shared" si="34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5"/>
        <v>108.48</v>
      </c>
      <c r="J363" t="s">
        <v>21</v>
      </c>
      <c r="K363" t="s">
        <v>22</v>
      </c>
      <c r="L363">
        <v>-10110104400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31"/>
        <v>theater</v>
      </c>
      <c r="R363" t="str">
        <f t="shared" si="32"/>
        <v>plays</v>
      </c>
      <c r="S363" s="6">
        <f t="shared" si="33"/>
        <v>-91446.097222222234</v>
      </c>
      <c r="T363" s="6">
        <f t="shared" si="34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5"/>
        <v>72.02</v>
      </c>
      <c r="J364" t="s">
        <v>21</v>
      </c>
      <c r="K364" t="s">
        <v>22</v>
      </c>
      <c r="L364">
        <v>-10142115600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31"/>
        <v>music</v>
      </c>
      <c r="R364" t="str">
        <f t="shared" si="32"/>
        <v>rock</v>
      </c>
      <c r="S364" s="6">
        <f t="shared" si="33"/>
        <v>-91816.597222222234</v>
      </c>
      <c r="T364" s="6">
        <f t="shared" si="34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5"/>
        <v>59.93</v>
      </c>
      <c r="J365" t="s">
        <v>21</v>
      </c>
      <c r="K365" t="s">
        <v>22</v>
      </c>
      <c r="L365">
        <v>-10174126800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31"/>
        <v>music</v>
      </c>
      <c r="R365" t="str">
        <f t="shared" si="32"/>
        <v>rock</v>
      </c>
      <c r="S365" s="6">
        <f t="shared" si="33"/>
        <v>-92187.097222222234</v>
      </c>
      <c r="T365" s="6">
        <f t="shared" si="34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5"/>
        <v>78.209999999999994</v>
      </c>
      <c r="J366" t="s">
        <v>21</v>
      </c>
      <c r="K366" t="s">
        <v>22</v>
      </c>
      <c r="L366">
        <v>-10206138000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31"/>
        <v>music</v>
      </c>
      <c r="R366" t="str">
        <f t="shared" si="32"/>
        <v>indie rock</v>
      </c>
      <c r="S366" s="6">
        <f t="shared" si="33"/>
        <v>-92557.597222222234</v>
      </c>
      <c r="T366" s="6">
        <f t="shared" si="34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5"/>
        <v>104.78</v>
      </c>
      <c r="J367" t="s">
        <v>26</v>
      </c>
      <c r="K367" t="s">
        <v>27</v>
      </c>
      <c r="L367">
        <v>-10238149200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31"/>
        <v>theater</v>
      </c>
      <c r="R367" t="str">
        <f t="shared" si="32"/>
        <v>plays</v>
      </c>
      <c r="S367" s="6">
        <f t="shared" si="33"/>
        <v>-92928.097222222234</v>
      </c>
      <c r="T367" s="6">
        <f t="shared" si="34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5"/>
        <v>105.52</v>
      </c>
      <c r="J368" t="s">
        <v>21</v>
      </c>
      <c r="K368" t="s">
        <v>22</v>
      </c>
      <c r="L368">
        <v>-10270160400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31"/>
        <v>theater</v>
      </c>
      <c r="R368" t="str">
        <f t="shared" si="32"/>
        <v>plays</v>
      </c>
      <c r="S368" s="6">
        <f t="shared" si="33"/>
        <v>-93298.597222222234</v>
      </c>
      <c r="T368" s="6">
        <f t="shared" si="34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5"/>
        <v>24.93</v>
      </c>
      <c r="J369" t="s">
        <v>21</v>
      </c>
      <c r="K369" t="s">
        <v>22</v>
      </c>
      <c r="L369">
        <v>-10302171600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31"/>
        <v>theater</v>
      </c>
      <c r="R369" t="str">
        <f t="shared" si="32"/>
        <v>plays</v>
      </c>
      <c r="S369" s="6">
        <f t="shared" si="33"/>
        <v>-93669.097222222234</v>
      </c>
      <c r="T369" s="6">
        <f t="shared" si="34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5"/>
        <v>69.87</v>
      </c>
      <c r="J370" t="s">
        <v>40</v>
      </c>
      <c r="K370" t="s">
        <v>41</v>
      </c>
      <c r="L370">
        <v>-10334182800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31"/>
        <v>film &amp; video</v>
      </c>
      <c r="R370" t="str">
        <f t="shared" si="32"/>
        <v>documentary</v>
      </c>
      <c r="S370" s="6">
        <f t="shared" si="33"/>
        <v>-94039.597222222234</v>
      </c>
      <c r="T370" s="6">
        <f t="shared" si="34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5"/>
        <v>95.73</v>
      </c>
      <c r="J371" t="s">
        <v>21</v>
      </c>
      <c r="K371" t="s">
        <v>22</v>
      </c>
      <c r="L371">
        <v>-10366194000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31"/>
        <v>film &amp; video</v>
      </c>
      <c r="R371" t="str">
        <f t="shared" si="32"/>
        <v>television</v>
      </c>
      <c r="S371" s="6">
        <f t="shared" si="33"/>
        <v>-94410.097222222234</v>
      </c>
      <c r="T371" s="6">
        <f t="shared" si="34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5"/>
        <v>30</v>
      </c>
      <c r="J372" t="s">
        <v>21</v>
      </c>
      <c r="K372" t="s">
        <v>22</v>
      </c>
      <c r="L372">
        <v>-10398205200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31"/>
        <v>theater</v>
      </c>
      <c r="R372" t="str">
        <f t="shared" si="32"/>
        <v>plays</v>
      </c>
      <c r="S372" s="6">
        <f t="shared" si="33"/>
        <v>-94780.597222222234</v>
      </c>
      <c r="T372" s="6">
        <f t="shared" si="34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5"/>
        <v>59.01</v>
      </c>
      <c r="J373" t="s">
        <v>21</v>
      </c>
      <c r="K373" t="s">
        <v>22</v>
      </c>
      <c r="L373">
        <v>-10430216400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31"/>
        <v>theater</v>
      </c>
      <c r="R373" t="str">
        <f t="shared" si="32"/>
        <v>plays</v>
      </c>
      <c r="S373" s="6">
        <f t="shared" si="33"/>
        <v>-95151.097222222234</v>
      </c>
      <c r="T373" s="6">
        <f t="shared" si="34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5"/>
        <v>84.76</v>
      </c>
      <c r="J374" t="s">
        <v>21</v>
      </c>
      <c r="K374" t="s">
        <v>22</v>
      </c>
      <c r="L374">
        <v>-10462227600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31"/>
        <v>film &amp; video</v>
      </c>
      <c r="R374" t="str">
        <f t="shared" si="32"/>
        <v>documentary</v>
      </c>
      <c r="S374" s="6">
        <f t="shared" si="33"/>
        <v>-95521.597222222234</v>
      </c>
      <c r="T374" s="6">
        <f t="shared" si="34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5"/>
        <v>78.010000000000005</v>
      </c>
      <c r="J375" t="s">
        <v>21</v>
      </c>
      <c r="K375" t="s">
        <v>22</v>
      </c>
      <c r="L375">
        <v>-10494238800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31"/>
        <v>theater</v>
      </c>
      <c r="R375" t="str">
        <f t="shared" si="32"/>
        <v>plays</v>
      </c>
      <c r="S375" s="6">
        <f t="shared" si="33"/>
        <v>-95892.097222222234</v>
      </c>
      <c r="T375" s="6">
        <f t="shared" si="34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5"/>
        <v>50.05</v>
      </c>
      <c r="J376" t="s">
        <v>21</v>
      </c>
      <c r="K376" t="s">
        <v>22</v>
      </c>
      <c r="L376">
        <v>-10526250000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31"/>
        <v>film &amp; video</v>
      </c>
      <c r="R376" t="str">
        <f t="shared" si="32"/>
        <v>documentary</v>
      </c>
      <c r="S376" s="6">
        <f t="shared" si="33"/>
        <v>-96262.597222222234</v>
      </c>
      <c r="T376" s="6">
        <f t="shared" si="34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5"/>
        <v>59.16</v>
      </c>
      <c r="J377" t="s">
        <v>21</v>
      </c>
      <c r="K377" t="s">
        <v>22</v>
      </c>
      <c r="L377">
        <v>-10558261200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31"/>
        <v>music</v>
      </c>
      <c r="R377" t="str">
        <f t="shared" si="32"/>
        <v>indie rock</v>
      </c>
      <c r="S377" s="6">
        <f t="shared" si="33"/>
        <v>-96633.097222222234</v>
      </c>
      <c r="T377" s="6">
        <f t="shared" si="34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5"/>
        <v>93.7</v>
      </c>
      <c r="J378" t="s">
        <v>21</v>
      </c>
      <c r="K378" t="s">
        <v>22</v>
      </c>
      <c r="L378">
        <v>-10590272400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31"/>
        <v>music</v>
      </c>
      <c r="R378" t="str">
        <f t="shared" si="32"/>
        <v>rock</v>
      </c>
      <c r="S378" s="6">
        <f t="shared" si="33"/>
        <v>-97003.597222222234</v>
      </c>
      <c r="T378" s="6">
        <f t="shared" si="34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5"/>
        <v>40.14</v>
      </c>
      <c r="J379" t="s">
        <v>21</v>
      </c>
      <c r="K379" t="s">
        <v>22</v>
      </c>
      <c r="L379">
        <v>-10622283600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31"/>
        <v>theater</v>
      </c>
      <c r="R379" t="str">
        <f t="shared" si="32"/>
        <v>plays</v>
      </c>
      <c r="S379" s="6">
        <f t="shared" si="33"/>
        <v>-97374.097222222234</v>
      </c>
      <c r="T379" s="6">
        <f t="shared" si="34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5"/>
        <v>70.09</v>
      </c>
      <c r="J380" t="s">
        <v>21</v>
      </c>
      <c r="K380" t="s">
        <v>22</v>
      </c>
      <c r="L380">
        <v>-10654294800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31"/>
        <v>film &amp; video</v>
      </c>
      <c r="R380" t="str">
        <f t="shared" si="32"/>
        <v>documentary</v>
      </c>
      <c r="S380" s="6">
        <f t="shared" si="33"/>
        <v>-97744.597222222234</v>
      </c>
      <c r="T380" s="6">
        <f t="shared" si="34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5"/>
        <v>66.180000000000007</v>
      </c>
      <c r="J381" t="s">
        <v>40</v>
      </c>
      <c r="K381" t="s">
        <v>41</v>
      </c>
      <c r="L381">
        <v>-10686306000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31"/>
        <v>theater</v>
      </c>
      <c r="R381" t="str">
        <f t="shared" si="32"/>
        <v>plays</v>
      </c>
      <c r="S381" s="6">
        <f t="shared" si="33"/>
        <v>-98115.097222222234</v>
      </c>
      <c r="T381" s="6">
        <f t="shared" si="34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5"/>
        <v>47.71</v>
      </c>
      <c r="J382" t="s">
        <v>21</v>
      </c>
      <c r="K382" t="s">
        <v>22</v>
      </c>
      <c r="L382">
        <v>-10718317200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31"/>
        <v>theater</v>
      </c>
      <c r="R382" t="str">
        <f t="shared" si="32"/>
        <v>plays</v>
      </c>
      <c r="S382" s="6">
        <f t="shared" si="33"/>
        <v>-98485.597222222234</v>
      </c>
      <c r="T382" s="6">
        <f t="shared" si="34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5"/>
        <v>62.9</v>
      </c>
      <c r="J383" t="s">
        <v>21</v>
      </c>
      <c r="K383" t="s">
        <v>22</v>
      </c>
      <c r="L383">
        <v>-10750328400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31"/>
        <v>theater</v>
      </c>
      <c r="R383" t="str">
        <f t="shared" si="32"/>
        <v>plays</v>
      </c>
      <c r="S383" s="6">
        <f t="shared" si="33"/>
        <v>-98856.097222222234</v>
      </c>
      <c r="T383" s="6">
        <f t="shared" si="34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5"/>
        <v>86.61</v>
      </c>
      <c r="J384" t="s">
        <v>21</v>
      </c>
      <c r="K384" t="s">
        <v>22</v>
      </c>
      <c r="L384">
        <v>-10782339600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31"/>
        <v>photography</v>
      </c>
      <c r="R384" t="str">
        <f t="shared" si="32"/>
        <v>photography books</v>
      </c>
      <c r="S384" s="6">
        <f t="shared" si="33"/>
        <v>-99226.597222222234</v>
      </c>
      <c r="T384" s="6">
        <f t="shared" si="34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5"/>
        <v>75.13</v>
      </c>
      <c r="J385" t="s">
        <v>21</v>
      </c>
      <c r="K385" t="s">
        <v>22</v>
      </c>
      <c r="L385">
        <v>-10814350800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31"/>
        <v>food</v>
      </c>
      <c r="R385" t="str">
        <f t="shared" si="32"/>
        <v>food trucks</v>
      </c>
      <c r="S385" s="6">
        <f t="shared" si="33"/>
        <v>-99597.097222222234</v>
      </c>
      <c r="T385" s="6">
        <f t="shared" si="34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5"/>
        <v>41</v>
      </c>
      <c r="J386" t="s">
        <v>21</v>
      </c>
      <c r="K386" t="s">
        <v>22</v>
      </c>
      <c r="L386">
        <v>-10846362000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31"/>
        <v>film &amp; video</v>
      </c>
      <c r="R386" t="str">
        <f t="shared" si="32"/>
        <v>documentary</v>
      </c>
      <c r="S386" s="6">
        <f t="shared" si="33"/>
        <v>-99967.597222222234</v>
      </c>
      <c r="T386" s="6">
        <f t="shared" si="34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ROUND(E387/D387*100,0)</f>
        <v>146</v>
      </c>
      <c r="G387" t="s">
        <v>20</v>
      </c>
      <c r="H387">
        <v>1137</v>
      </c>
      <c r="I387">
        <f t="shared" si="35"/>
        <v>50.01</v>
      </c>
      <c r="J387" t="s">
        <v>21</v>
      </c>
      <c r="K387" t="s">
        <v>22</v>
      </c>
      <c r="L387">
        <v>-10878373200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37">LEFT(P387,SEARCH("/",P387)-1)</f>
        <v>publishing</v>
      </c>
      <c r="R387" t="str">
        <f t="shared" ref="R387:R450" si="38">RIGHT(P387,LEN(P387)-SEARCH("/",P387))</f>
        <v>nonfiction</v>
      </c>
      <c r="S387" s="6">
        <f t="shared" ref="S387:S450" si="39">(((L387/60)/60)/24)+DATE(1970,1,1)</f>
        <v>-100338.09722222223</v>
      </c>
      <c r="T387" s="6">
        <f t="shared" ref="T387:T450" si="40">(((M387/60)/60)/24)+DATE(1970,1,1)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ref="I388:I451" si="41">ROUND((E388/H388),2)</f>
        <v>96.96</v>
      </c>
      <c r="J388" t="s">
        <v>21</v>
      </c>
      <c r="K388" t="s">
        <v>22</v>
      </c>
      <c r="L388">
        <v>-10910384400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37"/>
        <v>theater</v>
      </c>
      <c r="R388" t="str">
        <f t="shared" si="38"/>
        <v>plays</v>
      </c>
      <c r="S388" s="6">
        <f t="shared" si="39"/>
        <v>-100708.59722222223</v>
      </c>
      <c r="T388" s="6">
        <f t="shared" si="40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41"/>
        <v>100.93</v>
      </c>
      <c r="J389" t="s">
        <v>21</v>
      </c>
      <c r="K389" t="s">
        <v>22</v>
      </c>
      <c r="L389">
        <v>-10942395600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37"/>
        <v>technology</v>
      </c>
      <c r="R389" t="str">
        <f t="shared" si="38"/>
        <v>wearables</v>
      </c>
      <c r="S389" s="6">
        <f t="shared" si="39"/>
        <v>-101079.09722222223</v>
      </c>
      <c r="T389" s="6">
        <f t="shared" si="40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41"/>
        <v>89.23</v>
      </c>
      <c r="J390" t="s">
        <v>98</v>
      </c>
      <c r="K390" t="s">
        <v>99</v>
      </c>
      <c r="L390">
        <v>-10974406800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37"/>
        <v>music</v>
      </c>
      <c r="R390" t="str">
        <f t="shared" si="38"/>
        <v>indie rock</v>
      </c>
      <c r="S390" s="6">
        <f t="shared" si="39"/>
        <v>-101449.59722222223</v>
      </c>
      <c r="T390" s="6">
        <f t="shared" si="40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41"/>
        <v>87.98</v>
      </c>
      <c r="J391" t="s">
        <v>21</v>
      </c>
      <c r="K391" t="s">
        <v>22</v>
      </c>
      <c r="L391">
        <v>-11006418000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37"/>
        <v>theater</v>
      </c>
      <c r="R391" t="str">
        <f t="shared" si="38"/>
        <v>plays</v>
      </c>
      <c r="S391" s="6">
        <f t="shared" si="39"/>
        <v>-101820.09722222223</v>
      </c>
      <c r="T391" s="6">
        <f t="shared" si="40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41"/>
        <v>89.54</v>
      </c>
      <c r="J392" t="s">
        <v>21</v>
      </c>
      <c r="K392" t="s">
        <v>22</v>
      </c>
      <c r="L392">
        <v>-11038429200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37"/>
        <v>photography</v>
      </c>
      <c r="R392" t="str">
        <f t="shared" si="38"/>
        <v>photography books</v>
      </c>
      <c r="S392" s="6">
        <f t="shared" si="39"/>
        <v>-102190.59722222223</v>
      </c>
      <c r="T392" s="6">
        <f t="shared" si="40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41"/>
        <v>29.09</v>
      </c>
      <c r="J393" t="s">
        <v>21</v>
      </c>
      <c r="K393" t="s">
        <v>22</v>
      </c>
      <c r="L393">
        <v>-11070440400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37"/>
        <v>publishing</v>
      </c>
      <c r="R393" t="str">
        <f t="shared" si="38"/>
        <v>nonfiction</v>
      </c>
      <c r="S393" s="6">
        <f t="shared" si="39"/>
        <v>-102561.09722222223</v>
      </c>
      <c r="T393" s="6">
        <f t="shared" si="40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41"/>
        <v>42.01</v>
      </c>
      <c r="J394" t="s">
        <v>21</v>
      </c>
      <c r="K394" t="s">
        <v>22</v>
      </c>
      <c r="L394">
        <v>-11102451600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37"/>
        <v>technology</v>
      </c>
      <c r="R394" t="str">
        <f t="shared" si="38"/>
        <v>wearables</v>
      </c>
      <c r="S394" s="6">
        <f t="shared" si="39"/>
        <v>-102931.59722222223</v>
      </c>
      <c r="T394" s="6">
        <f t="shared" si="40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41"/>
        <v>47</v>
      </c>
      <c r="J395" t="s">
        <v>15</v>
      </c>
      <c r="K395" t="s">
        <v>16</v>
      </c>
      <c r="L395">
        <v>-11134462800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37"/>
        <v>music</v>
      </c>
      <c r="R395" t="str">
        <f t="shared" si="38"/>
        <v>jazz</v>
      </c>
      <c r="S395" s="6">
        <f t="shared" si="39"/>
        <v>-103302.09722222223</v>
      </c>
      <c r="T395" s="6">
        <f t="shared" si="40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41"/>
        <v>110.44</v>
      </c>
      <c r="J396" t="s">
        <v>21</v>
      </c>
      <c r="K396" t="s">
        <v>22</v>
      </c>
      <c r="L396">
        <v>-11166474000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37"/>
        <v>film &amp; video</v>
      </c>
      <c r="R396" t="str">
        <f t="shared" si="38"/>
        <v>documentary</v>
      </c>
      <c r="S396" s="6">
        <f t="shared" si="39"/>
        <v>-103672.59722222223</v>
      </c>
      <c r="T396" s="6">
        <f t="shared" si="40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41"/>
        <v>41.99</v>
      </c>
      <c r="J397" t="s">
        <v>21</v>
      </c>
      <c r="K397" t="s">
        <v>22</v>
      </c>
      <c r="L397">
        <v>-11198485200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37"/>
        <v>theater</v>
      </c>
      <c r="R397" t="str">
        <f t="shared" si="38"/>
        <v>plays</v>
      </c>
      <c r="S397" s="6">
        <f t="shared" si="39"/>
        <v>-104043.09722222223</v>
      </c>
      <c r="T397" s="6">
        <f t="shared" si="40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41"/>
        <v>48.01</v>
      </c>
      <c r="J398" t="s">
        <v>26</v>
      </c>
      <c r="K398" t="s">
        <v>27</v>
      </c>
      <c r="L398">
        <v>-11230496400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37"/>
        <v>film &amp; video</v>
      </c>
      <c r="R398" t="str">
        <f t="shared" si="38"/>
        <v>drama</v>
      </c>
      <c r="S398" s="6">
        <f t="shared" si="39"/>
        <v>-104413.59722222223</v>
      </c>
      <c r="T398" s="6">
        <f t="shared" si="40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41"/>
        <v>31.02</v>
      </c>
      <c r="J399" t="s">
        <v>21</v>
      </c>
      <c r="K399" t="s">
        <v>22</v>
      </c>
      <c r="L399">
        <v>-11262507600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37"/>
        <v>music</v>
      </c>
      <c r="R399" t="str">
        <f t="shared" si="38"/>
        <v>rock</v>
      </c>
      <c r="S399" s="6">
        <f t="shared" si="39"/>
        <v>-104784.09722222223</v>
      </c>
      <c r="T399" s="6">
        <f t="shared" si="40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41"/>
        <v>99.2</v>
      </c>
      <c r="J400" t="s">
        <v>107</v>
      </c>
      <c r="K400" t="s">
        <v>108</v>
      </c>
      <c r="L400">
        <v>-11294518800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37"/>
        <v>film &amp; video</v>
      </c>
      <c r="R400" t="str">
        <f t="shared" si="38"/>
        <v>animation</v>
      </c>
      <c r="S400" s="6">
        <f t="shared" si="39"/>
        <v>-105154.59722222223</v>
      </c>
      <c r="T400" s="6">
        <f t="shared" si="40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41"/>
        <v>66.02</v>
      </c>
      <c r="J401" t="s">
        <v>21</v>
      </c>
      <c r="K401" t="s">
        <v>22</v>
      </c>
      <c r="L401">
        <v>-11326530000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37"/>
        <v>music</v>
      </c>
      <c r="R401" t="str">
        <f t="shared" si="38"/>
        <v>indie rock</v>
      </c>
      <c r="S401" s="6">
        <f t="shared" si="39"/>
        <v>-105525.09722222222</v>
      </c>
      <c r="T401" s="6">
        <f t="shared" si="40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41"/>
        <v>2</v>
      </c>
      <c r="J402" t="s">
        <v>21</v>
      </c>
      <c r="K402" t="s">
        <v>22</v>
      </c>
      <c r="L402">
        <v>-11358541200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37"/>
        <v>photography</v>
      </c>
      <c r="R402" t="str">
        <f t="shared" si="38"/>
        <v>photography books</v>
      </c>
      <c r="S402" s="6">
        <f t="shared" si="39"/>
        <v>-105895.59722222222</v>
      </c>
      <c r="T402" s="6">
        <f t="shared" si="40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41"/>
        <v>46.06</v>
      </c>
      <c r="J403" t="s">
        <v>21</v>
      </c>
      <c r="K403" t="s">
        <v>22</v>
      </c>
      <c r="L403">
        <v>-11390552400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37"/>
        <v>theater</v>
      </c>
      <c r="R403" t="str">
        <f t="shared" si="38"/>
        <v>plays</v>
      </c>
      <c r="S403" s="6">
        <f t="shared" si="39"/>
        <v>-106266.09722222222</v>
      </c>
      <c r="T403" s="6">
        <f t="shared" si="40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41"/>
        <v>73.650000000000006</v>
      </c>
      <c r="J404" t="s">
        <v>21</v>
      </c>
      <c r="K404" t="s">
        <v>22</v>
      </c>
      <c r="L404">
        <v>-11422563600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37"/>
        <v>film &amp; video</v>
      </c>
      <c r="R404" t="str">
        <f t="shared" si="38"/>
        <v>shorts</v>
      </c>
      <c r="S404" s="6">
        <f t="shared" si="39"/>
        <v>-106636.59722222222</v>
      </c>
      <c r="T404" s="6">
        <f t="shared" si="40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41"/>
        <v>55.99</v>
      </c>
      <c r="J405" t="s">
        <v>15</v>
      </c>
      <c r="K405" t="s">
        <v>16</v>
      </c>
      <c r="L405">
        <v>-11454574800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37"/>
        <v>theater</v>
      </c>
      <c r="R405" t="str">
        <f t="shared" si="38"/>
        <v>plays</v>
      </c>
      <c r="S405" s="6">
        <f t="shared" si="39"/>
        <v>-107007.09722222222</v>
      </c>
      <c r="T405" s="6">
        <f t="shared" si="40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41"/>
        <v>68.989999999999995</v>
      </c>
      <c r="J406" t="s">
        <v>21</v>
      </c>
      <c r="K406" t="s">
        <v>22</v>
      </c>
      <c r="L406">
        <v>-11486586000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37"/>
        <v>theater</v>
      </c>
      <c r="R406" t="str">
        <f t="shared" si="38"/>
        <v>plays</v>
      </c>
      <c r="S406" s="6">
        <f t="shared" si="39"/>
        <v>-107377.59722222222</v>
      </c>
      <c r="T406" s="6">
        <f t="shared" si="40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41"/>
        <v>60.98</v>
      </c>
      <c r="J407" t="s">
        <v>21</v>
      </c>
      <c r="K407" t="s">
        <v>22</v>
      </c>
      <c r="L407">
        <v>-11518597200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37"/>
        <v>theater</v>
      </c>
      <c r="R407" t="str">
        <f t="shared" si="38"/>
        <v>plays</v>
      </c>
      <c r="S407" s="6">
        <f t="shared" si="39"/>
        <v>-107748.09722222222</v>
      </c>
      <c r="T407" s="6">
        <f t="shared" si="40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41"/>
        <v>110.98</v>
      </c>
      <c r="J408" t="s">
        <v>21</v>
      </c>
      <c r="K408" t="s">
        <v>22</v>
      </c>
      <c r="L408">
        <v>-11550608400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37"/>
        <v>film &amp; video</v>
      </c>
      <c r="R408" t="str">
        <f t="shared" si="38"/>
        <v>documentary</v>
      </c>
      <c r="S408" s="6">
        <f t="shared" si="39"/>
        <v>-108118.59722222222</v>
      </c>
      <c r="T408" s="6">
        <f t="shared" si="40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41"/>
        <v>25</v>
      </c>
      <c r="J409" t="s">
        <v>36</v>
      </c>
      <c r="K409" t="s">
        <v>37</v>
      </c>
      <c r="L409">
        <v>-11582619600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37"/>
        <v>theater</v>
      </c>
      <c r="R409" t="str">
        <f t="shared" si="38"/>
        <v>plays</v>
      </c>
      <c r="S409" s="6">
        <f t="shared" si="39"/>
        <v>-108489.09722222222</v>
      </c>
      <c r="T409" s="6">
        <f t="shared" si="40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41"/>
        <v>78.760000000000005</v>
      </c>
      <c r="J410" t="s">
        <v>15</v>
      </c>
      <c r="K410" t="s">
        <v>16</v>
      </c>
      <c r="L410">
        <v>-11614630800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37"/>
        <v>film &amp; video</v>
      </c>
      <c r="R410" t="str">
        <f t="shared" si="38"/>
        <v>documentary</v>
      </c>
      <c r="S410" s="6">
        <f t="shared" si="39"/>
        <v>-108859.59722222222</v>
      </c>
      <c r="T410" s="6">
        <f t="shared" si="40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41"/>
        <v>87.96</v>
      </c>
      <c r="J411" t="s">
        <v>21</v>
      </c>
      <c r="K411" t="s">
        <v>22</v>
      </c>
      <c r="L411">
        <v>-11646642000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37"/>
        <v>music</v>
      </c>
      <c r="R411" t="str">
        <f t="shared" si="38"/>
        <v>rock</v>
      </c>
      <c r="S411" s="6">
        <f t="shared" si="39"/>
        <v>-109230.09722222222</v>
      </c>
      <c r="T411" s="6">
        <f t="shared" si="40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41"/>
        <v>49.99</v>
      </c>
      <c r="J412" t="s">
        <v>21</v>
      </c>
      <c r="K412" t="s">
        <v>22</v>
      </c>
      <c r="L412">
        <v>-11678653200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37"/>
        <v>games</v>
      </c>
      <c r="R412" t="str">
        <f t="shared" si="38"/>
        <v>mobile games</v>
      </c>
      <c r="S412" s="6">
        <f t="shared" si="39"/>
        <v>-109600.59722222222</v>
      </c>
      <c r="T412" s="6">
        <f t="shared" si="40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41"/>
        <v>99.52</v>
      </c>
      <c r="J413" t="s">
        <v>21</v>
      </c>
      <c r="K413" t="s">
        <v>22</v>
      </c>
      <c r="L413">
        <v>-11710664400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37"/>
        <v>theater</v>
      </c>
      <c r="R413" t="str">
        <f t="shared" si="38"/>
        <v>plays</v>
      </c>
      <c r="S413" s="6">
        <f t="shared" si="39"/>
        <v>-109971.09722222222</v>
      </c>
      <c r="T413" s="6">
        <f t="shared" si="40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41"/>
        <v>104.82</v>
      </c>
      <c r="J414" t="s">
        <v>21</v>
      </c>
      <c r="K414" t="s">
        <v>22</v>
      </c>
      <c r="L414">
        <v>-11742675600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37"/>
        <v>publishing</v>
      </c>
      <c r="R414" t="str">
        <f t="shared" si="38"/>
        <v>fiction</v>
      </c>
      <c r="S414" s="6">
        <f t="shared" si="39"/>
        <v>-110341.59722222222</v>
      </c>
      <c r="T414" s="6">
        <f t="shared" si="40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41"/>
        <v>108.01</v>
      </c>
      <c r="J415" t="s">
        <v>21</v>
      </c>
      <c r="K415" t="s">
        <v>22</v>
      </c>
      <c r="L415">
        <v>-11774686800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37"/>
        <v>film &amp; video</v>
      </c>
      <c r="R415" t="str">
        <f t="shared" si="38"/>
        <v>animation</v>
      </c>
      <c r="S415" s="6">
        <f t="shared" si="39"/>
        <v>-110712.09722222222</v>
      </c>
      <c r="T415" s="6">
        <f t="shared" si="40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41"/>
        <v>29</v>
      </c>
      <c r="J416" t="s">
        <v>21</v>
      </c>
      <c r="K416" t="s">
        <v>22</v>
      </c>
      <c r="L416">
        <v>-11806698000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37"/>
        <v>food</v>
      </c>
      <c r="R416" t="str">
        <f t="shared" si="38"/>
        <v>food trucks</v>
      </c>
      <c r="S416" s="6">
        <f t="shared" si="39"/>
        <v>-111082.59722222222</v>
      </c>
      <c r="T416" s="6">
        <f t="shared" si="40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41"/>
        <v>30.03</v>
      </c>
      <c r="J417" t="s">
        <v>21</v>
      </c>
      <c r="K417" t="s">
        <v>22</v>
      </c>
      <c r="L417">
        <v>-11838709200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37"/>
        <v>theater</v>
      </c>
      <c r="R417" t="str">
        <f t="shared" si="38"/>
        <v>plays</v>
      </c>
      <c r="S417" s="6">
        <f t="shared" si="39"/>
        <v>-111453.09722222222</v>
      </c>
      <c r="T417" s="6">
        <f t="shared" si="40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41"/>
        <v>41.01</v>
      </c>
      <c r="J418" t="s">
        <v>21</v>
      </c>
      <c r="K418" t="s">
        <v>22</v>
      </c>
      <c r="L418">
        <v>-11870720400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37"/>
        <v>film &amp; video</v>
      </c>
      <c r="R418" t="str">
        <f t="shared" si="38"/>
        <v>documentary</v>
      </c>
      <c r="S418" s="6">
        <f t="shared" si="39"/>
        <v>-111823.59722222222</v>
      </c>
      <c r="T418" s="6">
        <f t="shared" si="40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41"/>
        <v>62.87</v>
      </c>
      <c r="J419" t="s">
        <v>21</v>
      </c>
      <c r="K419" t="s">
        <v>22</v>
      </c>
      <c r="L419">
        <v>-11902731600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37"/>
        <v>theater</v>
      </c>
      <c r="R419" t="str">
        <f t="shared" si="38"/>
        <v>plays</v>
      </c>
      <c r="S419" s="6">
        <f t="shared" si="39"/>
        <v>-112194.09722222222</v>
      </c>
      <c r="T419" s="6">
        <f t="shared" si="40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41"/>
        <v>47.01</v>
      </c>
      <c r="J420" t="s">
        <v>15</v>
      </c>
      <c r="K420" t="s">
        <v>16</v>
      </c>
      <c r="L420">
        <v>-11934742800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37"/>
        <v>film &amp; video</v>
      </c>
      <c r="R420" t="str">
        <f t="shared" si="38"/>
        <v>documentary</v>
      </c>
      <c r="S420" s="6">
        <f t="shared" si="39"/>
        <v>-112564.59722222222</v>
      </c>
      <c r="T420" s="6">
        <f t="shared" si="40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41"/>
        <v>27</v>
      </c>
      <c r="J421" t="s">
        <v>21</v>
      </c>
      <c r="K421" t="s">
        <v>22</v>
      </c>
      <c r="L421">
        <v>-11966754000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37"/>
        <v>technology</v>
      </c>
      <c r="R421" t="str">
        <f t="shared" si="38"/>
        <v>web</v>
      </c>
      <c r="S421" s="6">
        <f t="shared" si="39"/>
        <v>-112935.09722222222</v>
      </c>
      <c r="T421" s="6">
        <f t="shared" si="40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41"/>
        <v>68.33</v>
      </c>
      <c r="J422" t="s">
        <v>21</v>
      </c>
      <c r="K422" t="s">
        <v>22</v>
      </c>
      <c r="L422">
        <v>-11998765200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37"/>
        <v>theater</v>
      </c>
      <c r="R422" t="str">
        <f t="shared" si="38"/>
        <v>plays</v>
      </c>
      <c r="S422" s="6">
        <f t="shared" si="39"/>
        <v>-113305.59722222222</v>
      </c>
      <c r="T422" s="6">
        <f t="shared" si="40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41"/>
        <v>50.97</v>
      </c>
      <c r="J423" t="s">
        <v>21</v>
      </c>
      <c r="K423" t="s">
        <v>22</v>
      </c>
      <c r="L423">
        <v>-12030776400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37"/>
        <v>technology</v>
      </c>
      <c r="R423" t="str">
        <f t="shared" si="38"/>
        <v>wearables</v>
      </c>
      <c r="S423" s="6">
        <f t="shared" si="39"/>
        <v>-113676.09722222222</v>
      </c>
      <c r="T423" s="6">
        <f t="shared" si="40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41"/>
        <v>54.02</v>
      </c>
      <c r="J424" t="s">
        <v>21</v>
      </c>
      <c r="K424" t="s">
        <v>22</v>
      </c>
      <c r="L424">
        <v>-12062787600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37"/>
        <v>theater</v>
      </c>
      <c r="R424" t="str">
        <f t="shared" si="38"/>
        <v>plays</v>
      </c>
      <c r="S424" s="6">
        <f t="shared" si="39"/>
        <v>-114046.59722222222</v>
      </c>
      <c r="T424" s="6">
        <f t="shared" si="40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41"/>
        <v>97.06</v>
      </c>
      <c r="J425" t="s">
        <v>21</v>
      </c>
      <c r="K425" t="s">
        <v>22</v>
      </c>
      <c r="L425">
        <v>-12094798800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37"/>
        <v>food</v>
      </c>
      <c r="R425" t="str">
        <f t="shared" si="38"/>
        <v>food trucks</v>
      </c>
      <c r="S425" s="6">
        <f t="shared" si="39"/>
        <v>-114417.09722222222</v>
      </c>
      <c r="T425" s="6">
        <f t="shared" si="40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41"/>
        <v>24.87</v>
      </c>
      <c r="J426" t="s">
        <v>21</v>
      </c>
      <c r="K426" t="s">
        <v>22</v>
      </c>
      <c r="L426">
        <v>-12126810000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37"/>
        <v>music</v>
      </c>
      <c r="R426" t="str">
        <f t="shared" si="38"/>
        <v>indie rock</v>
      </c>
      <c r="S426" s="6">
        <f t="shared" si="39"/>
        <v>-114787.59722222222</v>
      </c>
      <c r="T426" s="6">
        <f t="shared" si="40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41"/>
        <v>84.42</v>
      </c>
      <c r="J427" t="s">
        <v>21</v>
      </c>
      <c r="K427" t="s">
        <v>22</v>
      </c>
      <c r="L427">
        <v>-12158821200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37"/>
        <v>photography</v>
      </c>
      <c r="R427" t="str">
        <f t="shared" si="38"/>
        <v>photography books</v>
      </c>
      <c r="S427" s="6">
        <f t="shared" si="39"/>
        <v>-115158.09722222222</v>
      </c>
      <c r="T427" s="6">
        <f t="shared" si="40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41"/>
        <v>47.09</v>
      </c>
      <c r="J428" t="s">
        <v>21</v>
      </c>
      <c r="K428" t="s">
        <v>22</v>
      </c>
      <c r="L428">
        <v>-12190832400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37"/>
        <v>theater</v>
      </c>
      <c r="R428" t="str">
        <f t="shared" si="38"/>
        <v>plays</v>
      </c>
      <c r="S428" s="6">
        <f t="shared" si="39"/>
        <v>-115528.59722222222</v>
      </c>
      <c r="T428" s="6">
        <f t="shared" si="40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41"/>
        <v>78</v>
      </c>
      <c r="J429" t="s">
        <v>21</v>
      </c>
      <c r="K429" t="s">
        <v>22</v>
      </c>
      <c r="L429">
        <v>-12222843600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37"/>
        <v>theater</v>
      </c>
      <c r="R429" t="str">
        <f t="shared" si="38"/>
        <v>plays</v>
      </c>
      <c r="S429" s="6">
        <f t="shared" si="39"/>
        <v>-115899.09722222222</v>
      </c>
      <c r="T429" s="6">
        <f t="shared" si="40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41"/>
        <v>62.97</v>
      </c>
      <c r="J430" t="s">
        <v>21</v>
      </c>
      <c r="K430" t="s">
        <v>22</v>
      </c>
      <c r="L430">
        <v>-12254854800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37"/>
        <v>film &amp; video</v>
      </c>
      <c r="R430" t="str">
        <f t="shared" si="38"/>
        <v>animation</v>
      </c>
      <c r="S430" s="6">
        <f t="shared" si="39"/>
        <v>-116269.59722222222</v>
      </c>
      <c r="T430" s="6">
        <f t="shared" si="40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41"/>
        <v>81.010000000000005</v>
      </c>
      <c r="J431" t="s">
        <v>21</v>
      </c>
      <c r="K431" t="s">
        <v>22</v>
      </c>
      <c r="L431">
        <v>-12286866000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37"/>
        <v>photography</v>
      </c>
      <c r="R431" t="str">
        <f t="shared" si="38"/>
        <v>photography books</v>
      </c>
      <c r="S431" s="6">
        <f t="shared" si="39"/>
        <v>-116640.09722222222</v>
      </c>
      <c r="T431" s="6">
        <f t="shared" si="40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41"/>
        <v>65.319999999999993</v>
      </c>
      <c r="J432" t="s">
        <v>21</v>
      </c>
      <c r="K432" t="s">
        <v>22</v>
      </c>
      <c r="L432">
        <v>-12318877200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37"/>
        <v>theater</v>
      </c>
      <c r="R432" t="str">
        <f t="shared" si="38"/>
        <v>plays</v>
      </c>
      <c r="S432" s="6">
        <f t="shared" si="39"/>
        <v>-117010.59722222222</v>
      </c>
      <c r="T432" s="6">
        <f t="shared" si="40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41"/>
        <v>104.44</v>
      </c>
      <c r="J433" t="s">
        <v>21</v>
      </c>
      <c r="K433" t="s">
        <v>22</v>
      </c>
      <c r="L433">
        <v>-12350888400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37"/>
        <v>theater</v>
      </c>
      <c r="R433" t="str">
        <f t="shared" si="38"/>
        <v>plays</v>
      </c>
      <c r="S433" s="6">
        <f t="shared" si="39"/>
        <v>-117381.09722222222</v>
      </c>
      <c r="T433" s="6">
        <f t="shared" si="40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41"/>
        <v>69.989999999999995</v>
      </c>
      <c r="J434" t="s">
        <v>21</v>
      </c>
      <c r="K434" t="s">
        <v>22</v>
      </c>
      <c r="L434">
        <v>-12382899600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37"/>
        <v>theater</v>
      </c>
      <c r="R434" t="str">
        <f t="shared" si="38"/>
        <v>plays</v>
      </c>
      <c r="S434" s="6">
        <f t="shared" si="39"/>
        <v>-117751.59722222222</v>
      </c>
      <c r="T434" s="6">
        <f t="shared" si="40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41"/>
        <v>83.02</v>
      </c>
      <c r="J435" t="s">
        <v>21</v>
      </c>
      <c r="K435" t="s">
        <v>22</v>
      </c>
      <c r="L435">
        <v>-12414910800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37"/>
        <v>film &amp; video</v>
      </c>
      <c r="R435" t="str">
        <f t="shared" si="38"/>
        <v>documentary</v>
      </c>
      <c r="S435" s="6">
        <f t="shared" si="39"/>
        <v>-118122.09722222222</v>
      </c>
      <c r="T435" s="6">
        <f t="shared" si="40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41"/>
        <v>90.3</v>
      </c>
      <c r="J436" t="s">
        <v>15</v>
      </c>
      <c r="K436" t="s">
        <v>16</v>
      </c>
      <c r="L436">
        <v>-12446922000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37"/>
        <v>theater</v>
      </c>
      <c r="R436" t="str">
        <f t="shared" si="38"/>
        <v>plays</v>
      </c>
      <c r="S436" s="6">
        <f t="shared" si="39"/>
        <v>-118492.59722222222</v>
      </c>
      <c r="T436" s="6">
        <f t="shared" si="40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41"/>
        <v>103.98</v>
      </c>
      <c r="J437" t="s">
        <v>107</v>
      </c>
      <c r="K437" t="s">
        <v>108</v>
      </c>
      <c r="L437">
        <v>-12478933200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37"/>
        <v>theater</v>
      </c>
      <c r="R437" t="str">
        <f t="shared" si="38"/>
        <v>plays</v>
      </c>
      <c r="S437" s="6">
        <f t="shared" si="39"/>
        <v>-118863.09722222222</v>
      </c>
      <c r="T437" s="6">
        <f t="shared" si="40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41"/>
        <v>54.93</v>
      </c>
      <c r="J438" t="s">
        <v>21</v>
      </c>
      <c r="K438" t="s">
        <v>22</v>
      </c>
      <c r="L438">
        <v>-12510944400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37"/>
        <v>music</v>
      </c>
      <c r="R438" t="str">
        <f t="shared" si="38"/>
        <v>jazz</v>
      </c>
      <c r="S438" s="6">
        <f t="shared" si="39"/>
        <v>-119233.59722222222</v>
      </c>
      <c r="T438" s="6">
        <f t="shared" si="40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41"/>
        <v>51.92</v>
      </c>
      <c r="J439" t="s">
        <v>21</v>
      </c>
      <c r="K439" t="s">
        <v>22</v>
      </c>
      <c r="L439">
        <v>-12542955600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37"/>
        <v>film &amp; video</v>
      </c>
      <c r="R439" t="str">
        <f t="shared" si="38"/>
        <v>animation</v>
      </c>
      <c r="S439" s="6">
        <f t="shared" si="39"/>
        <v>-119604.09722222222</v>
      </c>
      <c r="T439" s="6">
        <f t="shared" si="40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41"/>
        <v>60.03</v>
      </c>
      <c r="J440" t="s">
        <v>21</v>
      </c>
      <c r="K440" t="s">
        <v>22</v>
      </c>
      <c r="L440">
        <v>-12574966800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37"/>
        <v>theater</v>
      </c>
      <c r="R440" t="str">
        <f t="shared" si="38"/>
        <v>plays</v>
      </c>
      <c r="S440" s="6">
        <f t="shared" si="39"/>
        <v>-119974.59722222222</v>
      </c>
      <c r="T440" s="6">
        <f t="shared" si="40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41"/>
        <v>44</v>
      </c>
      <c r="J441" t="s">
        <v>21</v>
      </c>
      <c r="K441" t="s">
        <v>22</v>
      </c>
      <c r="L441">
        <v>-12606978000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37"/>
        <v>film &amp; video</v>
      </c>
      <c r="R441" t="str">
        <f t="shared" si="38"/>
        <v>science fiction</v>
      </c>
      <c r="S441" s="6">
        <f t="shared" si="39"/>
        <v>-120345.09722222222</v>
      </c>
      <c r="T441" s="6">
        <f t="shared" si="40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41"/>
        <v>53</v>
      </c>
      <c r="J442" t="s">
        <v>21</v>
      </c>
      <c r="K442" t="s">
        <v>22</v>
      </c>
      <c r="L442">
        <v>-12638989200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37"/>
        <v>film &amp; video</v>
      </c>
      <c r="R442" t="str">
        <f t="shared" si="38"/>
        <v>television</v>
      </c>
      <c r="S442" s="6">
        <f t="shared" si="39"/>
        <v>-120715.59722222222</v>
      </c>
      <c r="T442" s="6">
        <f t="shared" si="40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41"/>
        <v>54.5</v>
      </c>
      <c r="J443" t="s">
        <v>21</v>
      </c>
      <c r="K443" t="s">
        <v>22</v>
      </c>
      <c r="L443">
        <v>-12671000400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37"/>
        <v>technology</v>
      </c>
      <c r="R443" t="str">
        <f t="shared" si="38"/>
        <v>wearables</v>
      </c>
      <c r="S443" s="6">
        <f t="shared" si="39"/>
        <v>-121086.09722222222</v>
      </c>
      <c r="T443" s="6">
        <f t="shared" si="40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41"/>
        <v>75.040000000000006</v>
      </c>
      <c r="J444" t="s">
        <v>107</v>
      </c>
      <c r="K444" t="s">
        <v>108</v>
      </c>
      <c r="L444">
        <v>-12703011600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37"/>
        <v>theater</v>
      </c>
      <c r="R444" t="str">
        <f t="shared" si="38"/>
        <v>plays</v>
      </c>
      <c r="S444" s="6">
        <f t="shared" si="39"/>
        <v>-121456.59722222222</v>
      </c>
      <c r="T444" s="6">
        <f t="shared" si="40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41"/>
        <v>35.909999999999997</v>
      </c>
      <c r="J445" t="s">
        <v>21</v>
      </c>
      <c r="K445" t="s">
        <v>22</v>
      </c>
      <c r="L445">
        <v>-12735022800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37"/>
        <v>theater</v>
      </c>
      <c r="R445" t="str">
        <f t="shared" si="38"/>
        <v>plays</v>
      </c>
      <c r="S445" s="6">
        <f t="shared" si="39"/>
        <v>-121827.09722222222</v>
      </c>
      <c r="T445" s="6">
        <f t="shared" si="40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41"/>
        <v>36.950000000000003</v>
      </c>
      <c r="J446" t="s">
        <v>21</v>
      </c>
      <c r="K446" t="s">
        <v>22</v>
      </c>
      <c r="L446">
        <v>-12767034000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37"/>
        <v>music</v>
      </c>
      <c r="R446" t="str">
        <f t="shared" si="38"/>
        <v>indie rock</v>
      </c>
      <c r="S446" s="6">
        <f t="shared" si="39"/>
        <v>-122197.59722222222</v>
      </c>
      <c r="T446" s="6">
        <f t="shared" si="40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41"/>
        <v>63.17</v>
      </c>
      <c r="J447" t="s">
        <v>21</v>
      </c>
      <c r="K447" t="s">
        <v>22</v>
      </c>
      <c r="L447">
        <v>-12799045200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37"/>
        <v>theater</v>
      </c>
      <c r="R447" t="str">
        <f t="shared" si="38"/>
        <v>plays</v>
      </c>
      <c r="S447" s="6">
        <f t="shared" si="39"/>
        <v>-122568.09722222222</v>
      </c>
      <c r="T447" s="6">
        <f t="shared" si="40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41"/>
        <v>29.99</v>
      </c>
      <c r="J448" t="s">
        <v>21</v>
      </c>
      <c r="K448" t="s">
        <v>22</v>
      </c>
      <c r="L448">
        <v>-12831056400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37"/>
        <v>technology</v>
      </c>
      <c r="R448" t="str">
        <f t="shared" si="38"/>
        <v>wearables</v>
      </c>
      <c r="S448" s="6">
        <f t="shared" si="39"/>
        <v>-122938.59722222222</v>
      </c>
      <c r="T448" s="6">
        <f t="shared" si="40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41"/>
        <v>86</v>
      </c>
      <c r="J449" t="s">
        <v>40</v>
      </c>
      <c r="K449" t="s">
        <v>41</v>
      </c>
      <c r="L449">
        <v>-12863067600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37"/>
        <v>film &amp; video</v>
      </c>
      <c r="R449" t="str">
        <f t="shared" si="38"/>
        <v>television</v>
      </c>
      <c r="S449" s="6">
        <f t="shared" si="39"/>
        <v>-123309.09722222222</v>
      </c>
      <c r="T449" s="6">
        <f t="shared" si="40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41"/>
        <v>75.010000000000005</v>
      </c>
      <c r="J450" t="s">
        <v>21</v>
      </c>
      <c r="K450" t="s">
        <v>22</v>
      </c>
      <c r="L450">
        <v>-12895078800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37"/>
        <v>games</v>
      </c>
      <c r="R450" t="str">
        <f t="shared" si="38"/>
        <v>video games</v>
      </c>
      <c r="S450" s="6">
        <f t="shared" si="39"/>
        <v>-123679.59722222222</v>
      </c>
      <c r="T450" s="6">
        <f t="shared" si="40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ROUND(E451/D451*100,0)</f>
        <v>967</v>
      </c>
      <c r="G451" t="s">
        <v>20</v>
      </c>
      <c r="H451">
        <v>86</v>
      </c>
      <c r="I451">
        <f t="shared" si="41"/>
        <v>101.2</v>
      </c>
      <c r="J451" t="s">
        <v>36</v>
      </c>
      <c r="K451" t="s">
        <v>37</v>
      </c>
      <c r="L451">
        <v>-12927090000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43">LEFT(P451,SEARCH("/",P451)-1)</f>
        <v>games</v>
      </c>
      <c r="R451" t="str">
        <f t="shared" ref="R451:R514" si="44">RIGHT(P451,LEN(P451)-SEARCH("/",P451))</f>
        <v>video games</v>
      </c>
      <c r="S451" s="6">
        <f t="shared" ref="S451:S514" si="45">(((L451/60)/60)/24)+DATE(1970,1,1)</f>
        <v>-124050.09722222222</v>
      </c>
      <c r="T451" s="6">
        <f t="shared" ref="T451:T514" si="46">(((M451/60)/60)/24)+DATE(1970,1,1)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ref="I452:I515" si="47">ROUND((E452/H452),2)</f>
        <v>4</v>
      </c>
      <c r="J452" t="s">
        <v>15</v>
      </c>
      <c r="K452" t="s">
        <v>16</v>
      </c>
      <c r="L452">
        <v>-12959101200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43"/>
        <v>film &amp; video</v>
      </c>
      <c r="R452" t="str">
        <f t="shared" si="44"/>
        <v>animation</v>
      </c>
      <c r="S452" s="6">
        <f t="shared" si="45"/>
        <v>-124420.59722222222</v>
      </c>
      <c r="T452" s="6">
        <f t="shared" si="46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7"/>
        <v>29</v>
      </c>
      <c r="J453" t="s">
        <v>21</v>
      </c>
      <c r="K453" t="s">
        <v>22</v>
      </c>
      <c r="L453">
        <v>-12991112400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43"/>
        <v>music</v>
      </c>
      <c r="R453" t="str">
        <f t="shared" si="44"/>
        <v>rock</v>
      </c>
      <c r="S453" s="6">
        <f t="shared" si="45"/>
        <v>-124791.09722222222</v>
      </c>
      <c r="T453" s="6">
        <f t="shared" si="46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7"/>
        <v>98.23</v>
      </c>
      <c r="J454" t="s">
        <v>21</v>
      </c>
      <c r="K454" t="s">
        <v>22</v>
      </c>
      <c r="L454">
        <v>-13023123600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43"/>
        <v>film &amp; video</v>
      </c>
      <c r="R454" t="str">
        <f t="shared" si="44"/>
        <v>drama</v>
      </c>
      <c r="S454" s="6">
        <f t="shared" si="45"/>
        <v>-125161.59722222222</v>
      </c>
      <c r="T454" s="6">
        <f t="shared" si="46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7"/>
        <v>87</v>
      </c>
      <c r="J455" t="s">
        <v>21</v>
      </c>
      <c r="K455" t="s">
        <v>22</v>
      </c>
      <c r="L455">
        <v>-13055134800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43"/>
        <v>film &amp; video</v>
      </c>
      <c r="R455" t="str">
        <f t="shared" si="44"/>
        <v>science fiction</v>
      </c>
      <c r="S455" s="6">
        <f t="shared" si="45"/>
        <v>-125532.09722222222</v>
      </c>
      <c r="T455" s="6">
        <f t="shared" si="46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7"/>
        <v>45.21</v>
      </c>
      <c r="J456" t="s">
        <v>21</v>
      </c>
      <c r="K456" t="s">
        <v>22</v>
      </c>
      <c r="L456">
        <v>-13087146000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43"/>
        <v>film &amp; video</v>
      </c>
      <c r="R456" t="str">
        <f t="shared" si="44"/>
        <v>drama</v>
      </c>
      <c r="S456" s="6">
        <f t="shared" si="45"/>
        <v>-125902.59722222222</v>
      </c>
      <c r="T456" s="6">
        <f t="shared" si="46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7"/>
        <v>37</v>
      </c>
      <c r="J457" t="s">
        <v>21</v>
      </c>
      <c r="K457" t="s">
        <v>22</v>
      </c>
      <c r="L457">
        <v>-13119157200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43"/>
        <v>theater</v>
      </c>
      <c r="R457" t="str">
        <f t="shared" si="44"/>
        <v>plays</v>
      </c>
      <c r="S457" s="6">
        <f t="shared" si="45"/>
        <v>-126273.09722222222</v>
      </c>
      <c r="T457" s="6">
        <f t="shared" si="46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7"/>
        <v>94.98</v>
      </c>
      <c r="J458" t="s">
        <v>21</v>
      </c>
      <c r="K458" t="s">
        <v>22</v>
      </c>
      <c r="L458">
        <v>-13151168400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43"/>
        <v>music</v>
      </c>
      <c r="R458" t="str">
        <f t="shared" si="44"/>
        <v>indie rock</v>
      </c>
      <c r="S458" s="6">
        <f t="shared" si="45"/>
        <v>-126643.59722222222</v>
      </c>
      <c r="T458" s="6">
        <f t="shared" si="46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7"/>
        <v>28.96</v>
      </c>
      <c r="J459" t="s">
        <v>21</v>
      </c>
      <c r="K459" t="s">
        <v>22</v>
      </c>
      <c r="L459">
        <v>-13183179600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43"/>
        <v>theater</v>
      </c>
      <c r="R459" t="str">
        <f t="shared" si="44"/>
        <v>plays</v>
      </c>
      <c r="S459" s="6">
        <f t="shared" si="45"/>
        <v>-127014.09722222222</v>
      </c>
      <c r="T459" s="6">
        <f t="shared" si="46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7"/>
        <v>55.99</v>
      </c>
      <c r="J460" t="s">
        <v>21</v>
      </c>
      <c r="K460" t="s">
        <v>22</v>
      </c>
      <c r="L460">
        <v>-13215190800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43"/>
        <v>theater</v>
      </c>
      <c r="R460" t="str">
        <f t="shared" si="44"/>
        <v>plays</v>
      </c>
      <c r="S460" s="6">
        <f t="shared" si="45"/>
        <v>-127384.59722222222</v>
      </c>
      <c r="T460" s="6">
        <f t="shared" si="46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7"/>
        <v>54.04</v>
      </c>
      <c r="J461" t="s">
        <v>21</v>
      </c>
      <c r="K461" t="s">
        <v>22</v>
      </c>
      <c r="L461">
        <v>-13247202000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43"/>
        <v>film &amp; video</v>
      </c>
      <c r="R461" t="str">
        <f t="shared" si="44"/>
        <v>documentary</v>
      </c>
      <c r="S461" s="6">
        <f t="shared" si="45"/>
        <v>-127755.09722222222</v>
      </c>
      <c r="T461" s="6">
        <f t="shared" si="46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7"/>
        <v>82.38</v>
      </c>
      <c r="J462" t="s">
        <v>21</v>
      </c>
      <c r="K462" t="s">
        <v>22</v>
      </c>
      <c r="L462">
        <v>-13279213200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43"/>
        <v>theater</v>
      </c>
      <c r="R462" t="str">
        <f t="shared" si="44"/>
        <v>plays</v>
      </c>
      <c r="S462" s="6">
        <f t="shared" si="45"/>
        <v>-128125.59722222222</v>
      </c>
      <c r="T462" s="6">
        <f t="shared" si="46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7"/>
        <v>67</v>
      </c>
      <c r="J463" t="s">
        <v>21</v>
      </c>
      <c r="K463" t="s">
        <v>22</v>
      </c>
      <c r="L463">
        <v>-13311224400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43"/>
        <v>film &amp; video</v>
      </c>
      <c r="R463" t="str">
        <f t="shared" si="44"/>
        <v>drama</v>
      </c>
      <c r="S463" s="6">
        <f t="shared" si="45"/>
        <v>-128496.09722222222</v>
      </c>
      <c r="T463" s="6">
        <f t="shared" si="46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7"/>
        <v>107.91</v>
      </c>
      <c r="J464" t="s">
        <v>21</v>
      </c>
      <c r="K464" t="s">
        <v>22</v>
      </c>
      <c r="L464">
        <v>-13343235600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43"/>
        <v>games</v>
      </c>
      <c r="R464" t="str">
        <f t="shared" si="44"/>
        <v>mobile games</v>
      </c>
      <c r="S464" s="6">
        <f t="shared" si="45"/>
        <v>-128866.59722222222</v>
      </c>
      <c r="T464" s="6">
        <f t="shared" si="46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7"/>
        <v>69.010000000000005</v>
      </c>
      <c r="J465" t="s">
        <v>21</v>
      </c>
      <c r="K465" t="s">
        <v>22</v>
      </c>
      <c r="L465">
        <v>-13375246800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43"/>
        <v>film &amp; video</v>
      </c>
      <c r="R465" t="str">
        <f t="shared" si="44"/>
        <v>animation</v>
      </c>
      <c r="S465" s="6">
        <f t="shared" si="45"/>
        <v>-129237.09722222222</v>
      </c>
      <c r="T465" s="6">
        <f t="shared" si="46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7"/>
        <v>39.01</v>
      </c>
      <c r="J466" t="s">
        <v>21</v>
      </c>
      <c r="K466" t="s">
        <v>22</v>
      </c>
      <c r="L466">
        <v>-13407258000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43"/>
        <v>theater</v>
      </c>
      <c r="R466" t="str">
        <f t="shared" si="44"/>
        <v>plays</v>
      </c>
      <c r="S466" s="6">
        <f t="shared" si="45"/>
        <v>-129607.59722222222</v>
      </c>
      <c r="T466" s="6">
        <f t="shared" si="46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7"/>
        <v>110.36</v>
      </c>
      <c r="J467" t="s">
        <v>21</v>
      </c>
      <c r="K467" t="s">
        <v>22</v>
      </c>
      <c r="L467">
        <v>-13439269200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43"/>
        <v>publishing</v>
      </c>
      <c r="R467" t="str">
        <f t="shared" si="44"/>
        <v>translations</v>
      </c>
      <c r="S467" s="6">
        <f t="shared" si="45"/>
        <v>-129978.09722222222</v>
      </c>
      <c r="T467" s="6">
        <f t="shared" si="46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7"/>
        <v>94.86</v>
      </c>
      <c r="J468" t="s">
        <v>21</v>
      </c>
      <c r="K468" t="s">
        <v>22</v>
      </c>
      <c r="L468">
        <v>-13471280400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43"/>
        <v>technology</v>
      </c>
      <c r="R468" t="str">
        <f t="shared" si="44"/>
        <v>wearables</v>
      </c>
      <c r="S468" s="6">
        <f t="shared" si="45"/>
        <v>-130348.59722222222</v>
      </c>
      <c r="T468" s="6">
        <f t="shared" si="46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7"/>
        <v>57.94</v>
      </c>
      <c r="J469" t="s">
        <v>15</v>
      </c>
      <c r="K469" t="s">
        <v>16</v>
      </c>
      <c r="L469">
        <v>-13503291600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43"/>
        <v>technology</v>
      </c>
      <c r="R469" t="str">
        <f t="shared" si="44"/>
        <v>web</v>
      </c>
      <c r="S469" s="6">
        <f t="shared" si="45"/>
        <v>-130719.09722222222</v>
      </c>
      <c r="T469" s="6">
        <f t="shared" si="46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7"/>
        <v>101.25</v>
      </c>
      <c r="J470" t="s">
        <v>21</v>
      </c>
      <c r="K470" t="s">
        <v>22</v>
      </c>
      <c r="L470">
        <v>-13535302800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43"/>
        <v>theater</v>
      </c>
      <c r="R470" t="str">
        <f t="shared" si="44"/>
        <v>plays</v>
      </c>
      <c r="S470" s="6">
        <f t="shared" si="45"/>
        <v>-131089.59722222222</v>
      </c>
      <c r="T470" s="6">
        <f t="shared" si="46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7"/>
        <v>64.959999999999994</v>
      </c>
      <c r="J471" t="s">
        <v>21</v>
      </c>
      <c r="K471" t="s">
        <v>22</v>
      </c>
      <c r="L471">
        <v>-13567314000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43"/>
        <v>film &amp; video</v>
      </c>
      <c r="R471" t="str">
        <f t="shared" si="44"/>
        <v>drama</v>
      </c>
      <c r="S471" s="6">
        <f t="shared" si="45"/>
        <v>-131460.09722222222</v>
      </c>
      <c r="T471" s="6">
        <f t="shared" si="46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7"/>
        <v>27.01</v>
      </c>
      <c r="J472" t="s">
        <v>21</v>
      </c>
      <c r="K472" t="s">
        <v>22</v>
      </c>
      <c r="L472">
        <v>-13599325200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43"/>
        <v>technology</v>
      </c>
      <c r="R472" t="str">
        <f t="shared" si="44"/>
        <v>wearables</v>
      </c>
      <c r="S472" s="6">
        <f t="shared" si="45"/>
        <v>-131830.59722222222</v>
      </c>
      <c r="T472" s="6">
        <f t="shared" si="46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7"/>
        <v>50.97</v>
      </c>
      <c r="J473" t="s">
        <v>40</v>
      </c>
      <c r="K473" t="s">
        <v>41</v>
      </c>
      <c r="L473">
        <v>-13631336400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43"/>
        <v>food</v>
      </c>
      <c r="R473" t="str">
        <f t="shared" si="44"/>
        <v>food trucks</v>
      </c>
      <c r="S473" s="6">
        <f t="shared" si="45"/>
        <v>-132201.09722222222</v>
      </c>
      <c r="T473" s="6">
        <f t="shared" si="46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7"/>
        <v>104.94</v>
      </c>
      <c r="J474" t="s">
        <v>21</v>
      </c>
      <c r="K474" t="s">
        <v>22</v>
      </c>
      <c r="L474">
        <v>-13663347600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43"/>
        <v>music</v>
      </c>
      <c r="R474" t="str">
        <f t="shared" si="44"/>
        <v>rock</v>
      </c>
      <c r="S474" s="6">
        <f t="shared" si="45"/>
        <v>-132571.59722222222</v>
      </c>
      <c r="T474" s="6">
        <f t="shared" si="46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7"/>
        <v>84.03</v>
      </c>
      <c r="J475" t="s">
        <v>21</v>
      </c>
      <c r="K475" t="s">
        <v>22</v>
      </c>
      <c r="L475">
        <v>-13695358800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43"/>
        <v>music</v>
      </c>
      <c r="R475" t="str">
        <f t="shared" si="44"/>
        <v>electric music</v>
      </c>
      <c r="S475" s="6">
        <f t="shared" si="45"/>
        <v>-132942.09722222222</v>
      </c>
      <c r="T475" s="6">
        <f t="shared" si="46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7"/>
        <v>102.86</v>
      </c>
      <c r="J476" t="s">
        <v>21</v>
      </c>
      <c r="K476" t="s">
        <v>22</v>
      </c>
      <c r="L476">
        <v>-13727370000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43"/>
        <v>film &amp; video</v>
      </c>
      <c r="R476" t="str">
        <f t="shared" si="44"/>
        <v>television</v>
      </c>
      <c r="S476" s="6">
        <f t="shared" si="45"/>
        <v>-133312.59722222222</v>
      </c>
      <c r="T476" s="6">
        <f t="shared" si="46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7"/>
        <v>39.96</v>
      </c>
      <c r="J477" t="s">
        <v>21</v>
      </c>
      <c r="K477" t="s">
        <v>22</v>
      </c>
      <c r="L477">
        <v>-13759381200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43"/>
        <v>publishing</v>
      </c>
      <c r="R477" t="str">
        <f t="shared" si="44"/>
        <v>translations</v>
      </c>
      <c r="S477" s="6">
        <f t="shared" si="45"/>
        <v>-133683.09722222222</v>
      </c>
      <c r="T477" s="6">
        <f t="shared" si="46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7"/>
        <v>51</v>
      </c>
      <c r="J478" t="s">
        <v>21</v>
      </c>
      <c r="K478" t="s">
        <v>22</v>
      </c>
      <c r="L478">
        <v>-13791392400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43"/>
        <v>publishing</v>
      </c>
      <c r="R478" t="str">
        <f t="shared" si="44"/>
        <v>fiction</v>
      </c>
      <c r="S478" s="6">
        <f t="shared" si="45"/>
        <v>-134053.59722222222</v>
      </c>
      <c r="T478" s="6">
        <f t="shared" si="46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7"/>
        <v>40.82</v>
      </c>
      <c r="J479" t="s">
        <v>21</v>
      </c>
      <c r="K479" t="s">
        <v>22</v>
      </c>
      <c r="L479">
        <v>-13823403600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43"/>
        <v>film &amp; video</v>
      </c>
      <c r="R479" t="str">
        <f t="shared" si="44"/>
        <v>science fiction</v>
      </c>
      <c r="S479" s="6">
        <f t="shared" si="45"/>
        <v>-134424.09722222222</v>
      </c>
      <c r="T479" s="6">
        <f t="shared" si="46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7"/>
        <v>59</v>
      </c>
      <c r="J480" t="s">
        <v>21</v>
      </c>
      <c r="K480" t="s">
        <v>22</v>
      </c>
      <c r="L480">
        <v>-13855414800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43"/>
        <v>technology</v>
      </c>
      <c r="R480" t="str">
        <f t="shared" si="44"/>
        <v>wearables</v>
      </c>
      <c r="S480" s="6">
        <f t="shared" si="45"/>
        <v>-134794.59722222222</v>
      </c>
      <c r="T480" s="6">
        <f t="shared" si="46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7"/>
        <v>71.16</v>
      </c>
      <c r="J481" t="s">
        <v>40</v>
      </c>
      <c r="K481" t="s">
        <v>41</v>
      </c>
      <c r="L481">
        <v>-13887426000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43"/>
        <v>food</v>
      </c>
      <c r="R481" t="str">
        <f t="shared" si="44"/>
        <v>food trucks</v>
      </c>
      <c r="S481" s="6">
        <f t="shared" si="45"/>
        <v>-135165.09722222222</v>
      </c>
      <c r="T481" s="6">
        <f t="shared" si="46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7"/>
        <v>99.49</v>
      </c>
      <c r="J482" t="s">
        <v>21</v>
      </c>
      <c r="K482" t="s">
        <v>22</v>
      </c>
      <c r="L482">
        <v>-13919437200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43"/>
        <v>photography</v>
      </c>
      <c r="R482" t="str">
        <f t="shared" si="44"/>
        <v>photography books</v>
      </c>
      <c r="S482" s="6">
        <f t="shared" si="45"/>
        <v>-135535.59722222222</v>
      </c>
      <c r="T482" s="6">
        <f t="shared" si="46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7"/>
        <v>103.99</v>
      </c>
      <c r="J483" t="s">
        <v>21</v>
      </c>
      <c r="K483" t="s">
        <v>22</v>
      </c>
      <c r="L483">
        <v>-13951448400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43"/>
        <v>theater</v>
      </c>
      <c r="R483" t="str">
        <f t="shared" si="44"/>
        <v>plays</v>
      </c>
      <c r="S483" s="6">
        <f t="shared" si="45"/>
        <v>-135906.09722222222</v>
      </c>
      <c r="T483" s="6">
        <f t="shared" si="46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7"/>
        <v>76.56</v>
      </c>
      <c r="J484" t="s">
        <v>21</v>
      </c>
      <c r="K484" t="s">
        <v>22</v>
      </c>
      <c r="L484">
        <v>-13983459600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43"/>
        <v>publishing</v>
      </c>
      <c r="R484" t="str">
        <f t="shared" si="44"/>
        <v>fiction</v>
      </c>
      <c r="S484" s="6">
        <f t="shared" si="45"/>
        <v>-136276.59722222222</v>
      </c>
      <c r="T484" s="6">
        <f t="shared" si="46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7"/>
        <v>87.07</v>
      </c>
      <c r="J485" t="s">
        <v>21</v>
      </c>
      <c r="K485" t="s">
        <v>22</v>
      </c>
      <c r="L485">
        <v>-14015470800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43"/>
        <v>theater</v>
      </c>
      <c r="R485" t="str">
        <f t="shared" si="44"/>
        <v>plays</v>
      </c>
      <c r="S485" s="6">
        <f t="shared" si="45"/>
        <v>-136647.09722222222</v>
      </c>
      <c r="T485" s="6">
        <f t="shared" si="46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7"/>
        <v>49</v>
      </c>
      <c r="J486" t="s">
        <v>40</v>
      </c>
      <c r="K486" t="s">
        <v>41</v>
      </c>
      <c r="L486">
        <v>-14047482000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43"/>
        <v>food</v>
      </c>
      <c r="R486" t="str">
        <f t="shared" si="44"/>
        <v>food trucks</v>
      </c>
      <c r="S486" s="6">
        <f t="shared" si="45"/>
        <v>-137017.59722222222</v>
      </c>
      <c r="T486" s="6">
        <f t="shared" si="46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7"/>
        <v>42.97</v>
      </c>
      <c r="J487" t="s">
        <v>40</v>
      </c>
      <c r="K487" t="s">
        <v>41</v>
      </c>
      <c r="L487">
        <v>-14079493200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43"/>
        <v>theater</v>
      </c>
      <c r="R487" t="str">
        <f t="shared" si="44"/>
        <v>plays</v>
      </c>
      <c r="S487" s="6">
        <f t="shared" si="45"/>
        <v>-137388.09722222222</v>
      </c>
      <c r="T487" s="6">
        <f t="shared" si="46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7"/>
        <v>33.43</v>
      </c>
      <c r="J488" t="s">
        <v>40</v>
      </c>
      <c r="K488" t="s">
        <v>41</v>
      </c>
      <c r="L488">
        <v>-14111504400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43"/>
        <v>publishing</v>
      </c>
      <c r="R488" t="str">
        <f t="shared" si="44"/>
        <v>translations</v>
      </c>
      <c r="S488" s="6">
        <f t="shared" si="45"/>
        <v>-137758.59722222222</v>
      </c>
      <c r="T488" s="6">
        <f t="shared" si="46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7"/>
        <v>83.98</v>
      </c>
      <c r="J489" t="s">
        <v>21</v>
      </c>
      <c r="K489" t="s">
        <v>22</v>
      </c>
      <c r="L489">
        <v>-14143515600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43"/>
        <v>theater</v>
      </c>
      <c r="R489" t="str">
        <f t="shared" si="44"/>
        <v>plays</v>
      </c>
      <c r="S489" s="6">
        <f t="shared" si="45"/>
        <v>-138129.09722222222</v>
      </c>
      <c r="T489" s="6">
        <f t="shared" si="46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7"/>
        <v>101.42</v>
      </c>
      <c r="J490" t="s">
        <v>21</v>
      </c>
      <c r="K490" t="s">
        <v>22</v>
      </c>
      <c r="L490">
        <v>-14175526800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43"/>
        <v>theater</v>
      </c>
      <c r="R490" t="str">
        <f t="shared" si="44"/>
        <v>plays</v>
      </c>
      <c r="S490" s="6">
        <f t="shared" si="45"/>
        <v>-138499.59722222222</v>
      </c>
      <c r="T490" s="6">
        <f t="shared" si="46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7"/>
        <v>109.87</v>
      </c>
      <c r="J491" t="s">
        <v>107</v>
      </c>
      <c r="K491" t="s">
        <v>108</v>
      </c>
      <c r="L491">
        <v>-14207538000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43"/>
        <v>technology</v>
      </c>
      <c r="R491" t="str">
        <f t="shared" si="44"/>
        <v>wearables</v>
      </c>
      <c r="S491" s="6">
        <f t="shared" si="45"/>
        <v>-138870.09722222222</v>
      </c>
      <c r="T491" s="6">
        <f t="shared" si="46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7"/>
        <v>31.92</v>
      </c>
      <c r="J492" t="s">
        <v>21</v>
      </c>
      <c r="K492" t="s">
        <v>22</v>
      </c>
      <c r="L492">
        <v>-14239549200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43"/>
        <v>journalism</v>
      </c>
      <c r="R492" t="str">
        <f t="shared" si="44"/>
        <v>audio</v>
      </c>
      <c r="S492" s="6">
        <f t="shared" si="45"/>
        <v>-139240.59722222222</v>
      </c>
      <c r="T492" s="6">
        <f t="shared" si="46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7"/>
        <v>70.989999999999995</v>
      </c>
      <c r="J493" t="s">
        <v>21</v>
      </c>
      <c r="K493" t="s">
        <v>22</v>
      </c>
      <c r="L493">
        <v>-14271560400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43"/>
        <v>food</v>
      </c>
      <c r="R493" t="str">
        <f t="shared" si="44"/>
        <v>food trucks</v>
      </c>
      <c r="S493" s="6">
        <f t="shared" si="45"/>
        <v>-139611.09722222222</v>
      </c>
      <c r="T493" s="6">
        <f t="shared" si="46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7"/>
        <v>77.03</v>
      </c>
      <c r="J494" t="s">
        <v>21</v>
      </c>
      <c r="K494" t="s">
        <v>22</v>
      </c>
      <c r="L494">
        <v>-14303571600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43"/>
        <v>film &amp; video</v>
      </c>
      <c r="R494" t="str">
        <f t="shared" si="44"/>
        <v>shorts</v>
      </c>
      <c r="S494" s="6">
        <f t="shared" si="45"/>
        <v>-139981.59722222222</v>
      </c>
      <c r="T494" s="6">
        <f t="shared" si="46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7"/>
        <v>101.78</v>
      </c>
      <c r="J495" t="s">
        <v>21</v>
      </c>
      <c r="K495" t="s">
        <v>22</v>
      </c>
      <c r="L495">
        <v>-14335582800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43"/>
        <v>photography</v>
      </c>
      <c r="R495" t="str">
        <f t="shared" si="44"/>
        <v>photography books</v>
      </c>
      <c r="S495" s="6">
        <f t="shared" si="45"/>
        <v>-140352.09722222222</v>
      </c>
      <c r="T495" s="6">
        <f t="shared" si="46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7"/>
        <v>51.06</v>
      </c>
      <c r="J496" t="s">
        <v>21</v>
      </c>
      <c r="K496" t="s">
        <v>22</v>
      </c>
      <c r="L496">
        <v>-14367594000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43"/>
        <v>technology</v>
      </c>
      <c r="R496" t="str">
        <f t="shared" si="44"/>
        <v>wearables</v>
      </c>
      <c r="S496" s="6">
        <f t="shared" si="45"/>
        <v>-140722.59722222222</v>
      </c>
      <c r="T496" s="6">
        <f t="shared" si="46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7"/>
        <v>68.02</v>
      </c>
      <c r="J497" t="s">
        <v>36</v>
      </c>
      <c r="K497" t="s">
        <v>37</v>
      </c>
      <c r="L497">
        <v>-14399605200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43"/>
        <v>theater</v>
      </c>
      <c r="R497" t="str">
        <f t="shared" si="44"/>
        <v>plays</v>
      </c>
      <c r="S497" s="6">
        <f t="shared" si="45"/>
        <v>-141093.09722222222</v>
      </c>
      <c r="T497" s="6">
        <f t="shared" si="46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7"/>
        <v>30.87</v>
      </c>
      <c r="J498" t="s">
        <v>21</v>
      </c>
      <c r="K498" t="s">
        <v>22</v>
      </c>
      <c r="L498">
        <v>-14431616400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43"/>
        <v>film &amp; video</v>
      </c>
      <c r="R498" t="str">
        <f t="shared" si="44"/>
        <v>animation</v>
      </c>
      <c r="S498" s="6">
        <f t="shared" si="45"/>
        <v>-141463.59722222222</v>
      </c>
      <c r="T498" s="6">
        <f t="shared" si="46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7"/>
        <v>27.91</v>
      </c>
      <c r="J499" t="s">
        <v>21</v>
      </c>
      <c r="K499" t="s">
        <v>22</v>
      </c>
      <c r="L499">
        <v>-14463627600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43"/>
        <v>technology</v>
      </c>
      <c r="R499" t="str">
        <f t="shared" si="44"/>
        <v>wearables</v>
      </c>
      <c r="S499" s="6">
        <f t="shared" si="45"/>
        <v>-141834.09722222222</v>
      </c>
      <c r="T499" s="6">
        <f t="shared" si="46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7"/>
        <v>79.989999999999995</v>
      </c>
      <c r="J500" t="s">
        <v>36</v>
      </c>
      <c r="K500" t="s">
        <v>37</v>
      </c>
      <c r="L500">
        <v>-14495638800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43"/>
        <v>technology</v>
      </c>
      <c r="R500" t="str">
        <f t="shared" si="44"/>
        <v>web</v>
      </c>
      <c r="S500" s="6">
        <f t="shared" si="45"/>
        <v>-142204.59722222222</v>
      </c>
      <c r="T500" s="6">
        <f t="shared" si="46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7"/>
        <v>38</v>
      </c>
      <c r="J501" t="s">
        <v>21</v>
      </c>
      <c r="K501" t="s">
        <v>22</v>
      </c>
      <c r="L501">
        <v>-14527650000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43"/>
        <v>film &amp; video</v>
      </c>
      <c r="R501" t="str">
        <f t="shared" si="44"/>
        <v>documentary</v>
      </c>
      <c r="S501" s="6">
        <f t="shared" si="45"/>
        <v>-142575.09722222222</v>
      </c>
      <c r="T501" s="6">
        <f t="shared" si="46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 t="e">
        <f t="shared" si="47"/>
        <v>#DIV/0!</v>
      </c>
      <c r="J502" t="s">
        <v>21</v>
      </c>
      <c r="K502" t="s">
        <v>22</v>
      </c>
      <c r="L502">
        <v>-14559661200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43"/>
        <v>theater</v>
      </c>
      <c r="R502" t="str">
        <f t="shared" si="44"/>
        <v>plays</v>
      </c>
      <c r="S502" s="6">
        <f t="shared" si="45"/>
        <v>-142945.59722222222</v>
      </c>
      <c r="T502" s="6">
        <f t="shared" si="46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7"/>
        <v>59.99</v>
      </c>
      <c r="J503" t="s">
        <v>21</v>
      </c>
      <c r="K503" t="s">
        <v>22</v>
      </c>
      <c r="L503">
        <v>-14591672400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43"/>
        <v>film &amp; video</v>
      </c>
      <c r="R503" t="str">
        <f t="shared" si="44"/>
        <v>documentary</v>
      </c>
      <c r="S503" s="6">
        <f t="shared" si="45"/>
        <v>-143316.09722222222</v>
      </c>
      <c r="T503" s="6">
        <f t="shared" si="46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7"/>
        <v>37.04</v>
      </c>
      <c r="J504" t="s">
        <v>26</v>
      </c>
      <c r="K504" t="s">
        <v>27</v>
      </c>
      <c r="L504">
        <v>-14623683600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43"/>
        <v>games</v>
      </c>
      <c r="R504" t="str">
        <f t="shared" si="44"/>
        <v>video games</v>
      </c>
      <c r="S504" s="6">
        <f t="shared" si="45"/>
        <v>-143686.59722222222</v>
      </c>
      <c r="T504" s="6">
        <f t="shared" si="46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7"/>
        <v>99.96</v>
      </c>
      <c r="J505" t="s">
        <v>21</v>
      </c>
      <c r="K505" t="s">
        <v>22</v>
      </c>
      <c r="L505">
        <v>-14655694800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43"/>
        <v>film &amp; video</v>
      </c>
      <c r="R505" t="str">
        <f t="shared" si="44"/>
        <v>drama</v>
      </c>
      <c r="S505" s="6">
        <f t="shared" si="45"/>
        <v>-144057.09722222222</v>
      </c>
      <c r="T505" s="6">
        <f t="shared" si="46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7"/>
        <v>111.68</v>
      </c>
      <c r="J506" t="s">
        <v>107</v>
      </c>
      <c r="K506" t="s">
        <v>108</v>
      </c>
      <c r="L506">
        <v>-14687706000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43"/>
        <v>music</v>
      </c>
      <c r="R506" t="str">
        <f t="shared" si="44"/>
        <v>rock</v>
      </c>
      <c r="S506" s="6">
        <f t="shared" si="45"/>
        <v>-144427.59722222222</v>
      </c>
      <c r="T506" s="6">
        <f t="shared" si="46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7"/>
        <v>36.01</v>
      </c>
      <c r="J507" t="s">
        <v>21</v>
      </c>
      <c r="K507" t="s">
        <v>22</v>
      </c>
      <c r="L507">
        <v>-14719717200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43"/>
        <v>publishing</v>
      </c>
      <c r="R507" t="str">
        <f t="shared" si="44"/>
        <v>radio &amp; podcasts</v>
      </c>
      <c r="S507" s="6">
        <f t="shared" si="45"/>
        <v>-144798.09722222222</v>
      </c>
      <c r="T507" s="6">
        <f t="shared" si="46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7"/>
        <v>66.010000000000005</v>
      </c>
      <c r="J508" t="s">
        <v>21</v>
      </c>
      <c r="K508" t="s">
        <v>22</v>
      </c>
      <c r="L508">
        <v>-14751728400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43"/>
        <v>theater</v>
      </c>
      <c r="R508" t="str">
        <f t="shared" si="44"/>
        <v>plays</v>
      </c>
      <c r="S508" s="6">
        <f t="shared" si="45"/>
        <v>-145168.59722222222</v>
      </c>
      <c r="T508" s="6">
        <f t="shared" si="46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7"/>
        <v>44.05</v>
      </c>
      <c r="J509" t="s">
        <v>21</v>
      </c>
      <c r="K509" t="s">
        <v>22</v>
      </c>
      <c r="L509">
        <v>-14783739600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43"/>
        <v>technology</v>
      </c>
      <c r="R509" t="str">
        <f t="shared" si="44"/>
        <v>web</v>
      </c>
      <c r="S509" s="6">
        <f t="shared" si="45"/>
        <v>-145539.09722222222</v>
      </c>
      <c r="T509" s="6">
        <f t="shared" si="46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7"/>
        <v>53</v>
      </c>
      <c r="J510" t="s">
        <v>21</v>
      </c>
      <c r="K510" t="s">
        <v>22</v>
      </c>
      <c r="L510">
        <v>-14815750800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43"/>
        <v>theater</v>
      </c>
      <c r="R510" t="str">
        <f t="shared" si="44"/>
        <v>plays</v>
      </c>
      <c r="S510" s="6">
        <f t="shared" si="45"/>
        <v>-145909.59722222222</v>
      </c>
      <c r="T510" s="6">
        <f t="shared" si="46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7"/>
        <v>95</v>
      </c>
      <c r="J511" t="s">
        <v>21</v>
      </c>
      <c r="K511" t="s">
        <v>22</v>
      </c>
      <c r="L511">
        <v>-14847762000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43"/>
        <v>theater</v>
      </c>
      <c r="R511" t="str">
        <f t="shared" si="44"/>
        <v>plays</v>
      </c>
      <c r="S511" s="6">
        <f t="shared" si="45"/>
        <v>-146280.09722222222</v>
      </c>
      <c r="T511" s="6">
        <f t="shared" si="46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7"/>
        <v>70.91</v>
      </c>
      <c r="J512" t="s">
        <v>26</v>
      </c>
      <c r="K512" t="s">
        <v>27</v>
      </c>
      <c r="L512">
        <v>-14879773200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43"/>
        <v>film &amp; video</v>
      </c>
      <c r="R512" t="str">
        <f t="shared" si="44"/>
        <v>drama</v>
      </c>
      <c r="S512" s="6">
        <f t="shared" si="45"/>
        <v>-146650.59722222222</v>
      </c>
      <c r="T512" s="6">
        <f t="shared" si="46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7"/>
        <v>98.06</v>
      </c>
      <c r="J513" t="s">
        <v>21</v>
      </c>
      <c r="K513" t="s">
        <v>22</v>
      </c>
      <c r="L513">
        <v>-14911784400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43"/>
        <v>theater</v>
      </c>
      <c r="R513" t="str">
        <f t="shared" si="44"/>
        <v>plays</v>
      </c>
      <c r="S513" s="6">
        <f t="shared" si="45"/>
        <v>-147021.09722222222</v>
      </c>
      <c r="T513" s="6">
        <f t="shared" si="46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7"/>
        <v>53.05</v>
      </c>
      <c r="J514" t="s">
        <v>21</v>
      </c>
      <c r="K514" t="s">
        <v>22</v>
      </c>
      <c r="L514">
        <v>-14943795600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43"/>
        <v>games</v>
      </c>
      <c r="R514" t="str">
        <f t="shared" si="44"/>
        <v>video games</v>
      </c>
      <c r="S514" s="6">
        <f t="shared" si="45"/>
        <v>-147391.59722222222</v>
      </c>
      <c r="T514" s="6">
        <f t="shared" si="46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ROUND(E515/D515*100,0)</f>
        <v>39</v>
      </c>
      <c r="G515" t="s">
        <v>74</v>
      </c>
      <c r="H515">
        <v>35</v>
      </c>
      <c r="I515">
        <f t="shared" si="47"/>
        <v>93.14</v>
      </c>
      <c r="J515" t="s">
        <v>21</v>
      </c>
      <c r="K515" t="s">
        <v>22</v>
      </c>
      <c r="L515">
        <v>-14975806800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49">LEFT(P515,SEARCH("/",P515)-1)</f>
        <v>film &amp; video</v>
      </c>
      <c r="R515" t="str">
        <f t="shared" ref="R515:R578" si="50">RIGHT(P515,LEN(P515)-SEARCH("/",P515))</f>
        <v>television</v>
      </c>
      <c r="S515" s="6">
        <f t="shared" ref="S515:S578" si="51">(((L515/60)/60)/24)+DATE(1970,1,1)</f>
        <v>-147762.09722222222</v>
      </c>
      <c r="T515" s="6">
        <f t="shared" ref="T515:T578" si="52">(((M515/60)/60)/24)+DATE(1970,1,1)</f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ref="I516:I579" si="53">ROUND((E516/H516),2)</f>
        <v>58.95</v>
      </c>
      <c r="J516" t="s">
        <v>98</v>
      </c>
      <c r="K516" t="s">
        <v>99</v>
      </c>
      <c r="L516">
        <v>-15007818000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49"/>
        <v>music</v>
      </c>
      <c r="R516" t="str">
        <f t="shared" si="50"/>
        <v>rock</v>
      </c>
      <c r="S516" s="6">
        <f t="shared" si="51"/>
        <v>-148132.59722222222</v>
      </c>
      <c r="T516" s="6">
        <f t="shared" si="52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53"/>
        <v>36.07</v>
      </c>
      <c r="J517" t="s">
        <v>15</v>
      </c>
      <c r="K517" t="s">
        <v>16</v>
      </c>
      <c r="L517">
        <v>-15039829200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49"/>
        <v>theater</v>
      </c>
      <c r="R517" t="str">
        <f t="shared" si="50"/>
        <v>plays</v>
      </c>
      <c r="S517" s="6">
        <f t="shared" si="51"/>
        <v>-148503.09722222222</v>
      </c>
      <c r="T517" s="6">
        <f t="shared" si="52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53"/>
        <v>63.03</v>
      </c>
      <c r="J518" t="s">
        <v>21</v>
      </c>
      <c r="K518" t="s">
        <v>22</v>
      </c>
      <c r="L518">
        <v>-15071840400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49"/>
        <v>publishing</v>
      </c>
      <c r="R518" t="str">
        <f t="shared" si="50"/>
        <v>nonfiction</v>
      </c>
      <c r="S518" s="6">
        <f t="shared" si="51"/>
        <v>-148873.59722222222</v>
      </c>
      <c r="T518" s="6">
        <f t="shared" si="52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53"/>
        <v>84.72</v>
      </c>
      <c r="J519" t="s">
        <v>21</v>
      </c>
      <c r="K519" t="s">
        <v>22</v>
      </c>
      <c r="L519">
        <v>-15103851600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49"/>
        <v>food</v>
      </c>
      <c r="R519" t="str">
        <f t="shared" si="50"/>
        <v>food trucks</v>
      </c>
      <c r="S519" s="6">
        <f t="shared" si="51"/>
        <v>-149244.09722222222</v>
      </c>
      <c r="T519" s="6">
        <f t="shared" si="52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53"/>
        <v>62.2</v>
      </c>
      <c r="J520" t="s">
        <v>21</v>
      </c>
      <c r="K520" t="s">
        <v>22</v>
      </c>
      <c r="L520">
        <v>-15135862800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49"/>
        <v>film &amp; video</v>
      </c>
      <c r="R520" t="str">
        <f t="shared" si="50"/>
        <v>animation</v>
      </c>
      <c r="S520" s="6">
        <f t="shared" si="51"/>
        <v>-149614.59722222222</v>
      </c>
      <c r="T520" s="6">
        <f t="shared" si="52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53"/>
        <v>101.98</v>
      </c>
      <c r="J521" t="s">
        <v>21</v>
      </c>
      <c r="K521" t="s">
        <v>22</v>
      </c>
      <c r="L521">
        <v>-15167874000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49"/>
        <v>music</v>
      </c>
      <c r="R521" t="str">
        <f t="shared" si="50"/>
        <v>rock</v>
      </c>
      <c r="S521" s="6">
        <f t="shared" si="51"/>
        <v>-149985.09722222222</v>
      </c>
      <c r="T521" s="6">
        <f t="shared" si="52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53"/>
        <v>106.44</v>
      </c>
      <c r="J522" t="s">
        <v>21</v>
      </c>
      <c r="K522" t="s">
        <v>22</v>
      </c>
      <c r="L522">
        <v>-15199885200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49"/>
        <v>theater</v>
      </c>
      <c r="R522" t="str">
        <f t="shared" si="50"/>
        <v>plays</v>
      </c>
      <c r="S522" s="6">
        <f t="shared" si="51"/>
        <v>-150355.59722222222</v>
      </c>
      <c r="T522" s="6">
        <f t="shared" si="52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53"/>
        <v>29.98</v>
      </c>
      <c r="J523" t="s">
        <v>21</v>
      </c>
      <c r="K523" t="s">
        <v>22</v>
      </c>
      <c r="L523">
        <v>-15231896400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49"/>
        <v>film &amp; video</v>
      </c>
      <c r="R523" t="str">
        <f t="shared" si="50"/>
        <v>drama</v>
      </c>
      <c r="S523" s="6">
        <f t="shared" si="51"/>
        <v>-150726.09722222222</v>
      </c>
      <c r="T523" s="6">
        <f t="shared" si="52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53"/>
        <v>85.81</v>
      </c>
      <c r="J524" t="s">
        <v>21</v>
      </c>
      <c r="K524" t="s">
        <v>22</v>
      </c>
      <c r="L524">
        <v>-15263907600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49"/>
        <v>film &amp; video</v>
      </c>
      <c r="R524" t="str">
        <f t="shared" si="50"/>
        <v>shorts</v>
      </c>
      <c r="S524" s="6">
        <f t="shared" si="51"/>
        <v>-151096.59722222222</v>
      </c>
      <c r="T524" s="6">
        <f t="shared" si="52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53"/>
        <v>70.819999999999993</v>
      </c>
      <c r="J525" t="s">
        <v>21</v>
      </c>
      <c r="K525" t="s">
        <v>22</v>
      </c>
      <c r="L525">
        <v>-15295918800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49"/>
        <v>film &amp; video</v>
      </c>
      <c r="R525" t="str">
        <f t="shared" si="50"/>
        <v>shorts</v>
      </c>
      <c r="S525" s="6">
        <f t="shared" si="51"/>
        <v>-151467.09722222222</v>
      </c>
      <c r="T525" s="6">
        <f t="shared" si="52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53"/>
        <v>41</v>
      </c>
      <c r="J526" t="s">
        <v>21</v>
      </c>
      <c r="K526" t="s">
        <v>22</v>
      </c>
      <c r="L526">
        <v>-15327930000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49"/>
        <v>theater</v>
      </c>
      <c r="R526" t="str">
        <f t="shared" si="50"/>
        <v>plays</v>
      </c>
      <c r="S526" s="6">
        <f t="shared" si="51"/>
        <v>-151837.59722222222</v>
      </c>
      <c r="T526" s="6">
        <f t="shared" si="52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53"/>
        <v>28.06</v>
      </c>
      <c r="J527" t="s">
        <v>21</v>
      </c>
      <c r="K527" t="s">
        <v>22</v>
      </c>
      <c r="L527">
        <v>-15359941200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49"/>
        <v>technology</v>
      </c>
      <c r="R527" t="str">
        <f t="shared" si="50"/>
        <v>wearables</v>
      </c>
      <c r="S527" s="6">
        <f t="shared" si="51"/>
        <v>-152208.09722222222</v>
      </c>
      <c r="T527" s="6">
        <f t="shared" si="52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53"/>
        <v>88.05</v>
      </c>
      <c r="J528" t="s">
        <v>21</v>
      </c>
      <c r="K528" t="s">
        <v>22</v>
      </c>
      <c r="L528">
        <v>-15391952400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49"/>
        <v>theater</v>
      </c>
      <c r="R528" t="str">
        <f t="shared" si="50"/>
        <v>plays</v>
      </c>
      <c r="S528" s="6">
        <f t="shared" si="51"/>
        <v>-152578.59722222222</v>
      </c>
      <c r="T528" s="6">
        <f t="shared" si="52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53"/>
        <v>31</v>
      </c>
      <c r="J529" t="s">
        <v>15</v>
      </c>
      <c r="K529" t="s">
        <v>16</v>
      </c>
      <c r="L529">
        <v>-15423963600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49"/>
        <v>film &amp; video</v>
      </c>
      <c r="R529" t="str">
        <f t="shared" si="50"/>
        <v>animation</v>
      </c>
      <c r="S529" s="6">
        <f t="shared" si="51"/>
        <v>-152949.09722222222</v>
      </c>
      <c r="T529" s="6">
        <f t="shared" si="52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53"/>
        <v>90.34</v>
      </c>
      <c r="J530" t="s">
        <v>40</v>
      </c>
      <c r="K530" t="s">
        <v>41</v>
      </c>
      <c r="L530">
        <v>-15455974800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49"/>
        <v>music</v>
      </c>
      <c r="R530" t="str">
        <f t="shared" si="50"/>
        <v>indie rock</v>
      </c>
      <c r="S530" s="6">
        <f t="shared" si="51"/>
        <v>-153319.59722222222</v>
      </c>
      <c r="T530" s="6">
        <f t="shared" si="52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53"/>
        <v>63.78</v>
      </c>
      <c r="J531" t="s">
        <v>21</v>
      </c>
      <c r="K531" t="s">
        <v>22</v>
      </c>
      <c r="L531">
        <v>-15487986000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49"/>
        <v>games</v>
      </c>
      <c r="R531" t="str">
        <f t="shared" si="50"/>
        <v>video games</v>
      </c>
      <c r="S531" s="6">
        <f t="shared" si="51"/>
        <v>-153690.09722222222</v>
      </c>
      <c r="T531" s="6">
        <f t="shared" si="52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53"/>
        <v>54</v>
      </c>
      <c r="J532" t="s">
        <v>21</v>
      </c>
      <c r="K532" t="s">
        <v>22</v>
      </c>
      <c r="L532">
        <v>-15519997200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49"/>
        <v>publishing</v>
      </c>
      <c r="R532" t="str">
        <f t="shared" si="50"/>
        <v>fiction</v>
      </c>
      <c r="S532" s="6">
        <f t="shared" si="51"/>
        <v>-154060.59722222222</v>
      </c>
      <c r="T532" s="6">
        <f t="shared" si="52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53"/>
        <v>48.99</v>
      </c>
      <c r="J533" t="s">
        <v>98</v>
      </c>
      <c r="K533" t="s">
        <v>99</v>
      </c>
      <c r="L533">
        <v>-15552008400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49"/>
        <v>games</v>
      </c>
      <c r="R533" t="str">
        <f t="shared" si="50"/>
        <v>video games</v>
      </c>
      <c r="S533" s="6">
        <f t="shared" si="51"/>
        <v>-154431.09722222222</v>
      </c>
      <c r="T533" s="6">
        <f t="shared" si="52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53"/>
        <v>63.86</v>
      </c>
      <c r="J534" t="s">
        <v>15</v>
      </c>
      <c r="K534" t="s">
        <v>16</v>
      </c>
      <c r="L534">
        <v>-15584019600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49"/>
        <v>theater</v>
      </c>
      <c r="R534" t="str">
        <f t="shared" si="50"/>
        <v>plays</v>
      </c>
      <c r="S534" s="6">
        <f t="shared" si="51"/>
        <v>-154801.59722222222</v>
      </c>
      <c r="T534" s="6">
        <f t="shared" si="52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53"/>
        <v>83</v>
      </c>
      <c r="J535" t="s">
        <v>40</v>
      </c>
      <c r="K535" t="s">
        <v>41</v>
      </c>
      <c r="L535">
        <v>-15616030800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49"/>
        <v>music</v>
      </c>
      <c r="R535" t="str">
        <f t="shared" si="50"/>
        <v>indie rock</v>
      </c>
      <c r="S535" s="6">
        <f t="shared" si="51"/>
        <v>-155172.09722222222</v>
      </c>
      <c r="T535" s="6">
        <f t="shared" si="52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53"/>
        <v>55.08</v>
      </c>
      <c r="J536" t="s">
        <v>21</v>
      </c>
      <c r="K536" t="s">
        <v>22</v>
      </c>
      <c r="L536">
        <v>-15648042000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49"/>
        <v>film &amp; video</v>
      </c>
      <c r="R536" t="str">
        <f t="shared" si="50"/>
        <v>drama</v>
      </c>
      <c r="S536" s="6">
        <f t="shared" si="51"/>
        <v>-155542.59722222222</v>
      </c>
      <c r="T536" s="6">
        <f t="shared" si="52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53"/>
        <v>62.04</v>
      </c>
      <c r="J537" t="s">
        <v>107</v>
      </c>
      <c r="K537" t="s">
        <v>108</v>
      </c>
      <c r="L537">
        <v>-15680053200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49"/>
        <v>theater</v>
      </c>
      <c r="R537" t="str">
        <f t="shared" si="50"/>
        <v>plays</v>
      </c>
      <c r="S537" s="6">
        <f t="shared" si="51"/>
        <v>-155913.09722222222</v>
      </c>
      <c r="T537" s="6">
        <f t="shared" si="52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53"/>
        <v>104.98</v>
      </c>
      <c r="J538" t="s">
        <v>107</v>
      </c>
      <c r="K538" t="s">
        <v>108</v>
      </c>
      <c r="L538">
        <v>-15712064400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49"/>
        <v>publishing</v>
      </c>
      <c r="R538" t="str">
        <f t="shared" si="50"/>
        <v>fiction</v>
      </c>
      <c r="S538" s="6">
        <f t="shared" si="51"/>
        <v>-156283.59722222222</v>
      </c>
      <c r="T538" s="6">
        <f t="shared" si="52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53"/>
        <v>94.04</v>
      </c>
      <c r="J539" t="s">
        <v>36</v>
      </c>
      <c r="K539" t="s">
        <v>37</v>
      </c>
      <c r="L539">
        <v>-15744075600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49"/>
        <v>film &amp; video</v>
      </c>
      <c r="R539" t="str">
        <f t="shared" si="50"/>
        <v>documentary</v>
      </c>
      <c r="S539" s="6">
        <f t="shared" si="51"/>
        <v>-156654.09722222222</v>
      </c>
      <c r="T539" s="6">
        <f t="shared" si="52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53"/>
        <v>44.01</v>
      </c>
      <c r="J540" t="s">
        <v>21</v>
      </c>
      <c r="K540" t="s">
        <v>22</v>
      </c>
      <c r="L540">
        <v>-15776086800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49"/>
        <v>games</v>
      </c>
      <c r="R540" t="str">
        <f t="shared" si="50"/>
        <v>mobile games</v>
      </c>
      <c r="S540" s="6">
        <f t="shared" si="51"/>
        <v>-157024.59722222222</v>
      </c>
      <c r="T540" s="6">
        <f t="shared" si="52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53"/>
        <v>92.47</v>
      </c>
      <c r="J541" t="s">
        <v>21</v>
      </c>
      <c r="K541" t="s">
        <v>22</v>
      </c>
      <c r="L541">
        <v>-15808098000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49"/>
        <v>food</v>
      </c>
      <c r="R541" t="str">
        <f t="shared" si="50"/>
        <v>food trucks</v>
      </c>
      <c r="S541" s="6">
        <f t="shared" si="51"/>
        <v>-157395.09722222222</v>
      </c>
      <c r="T541" s="6">
        <f t="shared" si="52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53"/>
        <v>57.07</v>
      </c>
      <c r="J542" t="s">
        <v>21</v>
      </c>
      <c r="K542" t="s">
        <v>22</v>
      </c>
      <c r="L542">
        <v>-15840109200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49"/>
        <v>photography</v>
      </c>
      <c r="R542" t="str">
        <f t="shared" si="50"/>
        <v>photography books</v>
      </c>
      <c r="S542" s="6">
        <f t="shared" si="51"/>
        <v>-157765.59722222222</v>
      </c>
      <c r="T542" s="6">
        <f t="shared" si="52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53"/>
        <v>109.08</v>
      </c>
      <c r="J543" t="s">
        <v>107</v>
      </c>
      <c r="K543" t="s">
        <v>108</v>
      </c>
      <c r="L543">
        <v>-15872120400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49"/>
        <v>games</v>
      </c>
      <c r="R543" t="str">
        <f t="shared" si="50"/>
        <v>mobile games</v>
      </c>
      <c r="S543" s="6">
        <f t="shared" si="51"/>
        <v>-158136.09722222222</v>
      </c>
      <c r="T543" s="6">
        <f t="shared" si="52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53"/>
        <v>39.39</v>
      </c>
      <c r="J544" t="s">
        <v>40</v>
      </c>
      <c r="K544" t="s">
        <v>41</v>
      </c>
      <c r="L544">
        <v>-15904131600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49"/>
        <v>music</v>
      </c>
      <c r="R544" t="str">
        <f t="shared" si="50"/>
        <v>indie rock</v>
      </c>
      <c r="S544" s="6">
        <f t="shared" si="51"/>
        <v>-158506.59722222222</v>
      </c>
      <c r="T544" s="6">
        <f t="shared" si="52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53"/>
        <v>77.02</v>
      </c>
      <c r="J545" t="s">
        <v>21</v>
      </c>
      <c r="K545" t="s">
        <v>22</v>
      </c>
      <c r="L545">
        <v>-15936142800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49"/>
        <v>games</v>
      </c>
      <c r="R545" t="str">
        <f t="shared" si="50"/>
        <v>video games</v>
      </c>
      <c r="S545" s="6">
        <f t="shared" si="51"/>
        <v>-158877.09722222222</v>
      </c>
      <c r="T545" s="6">
        <f t="shared" si="52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53"/>
        <v>92.17</v>
      </c>
      <c r="J546" t="s">
        <v>21</v>
      </c>
      <c r="K546" t="s">
        <v>22</v>
      </c>
      <c r="L546">
        <v>-15968154000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49"/>
        <v>music</v>
      </c>
      <c r="R546" t="str">
        <f t="shared" si="50"/>
        <v>rock</v>
      </c>
      <c r="S546" s="6">
        <f t="shared" si="51"/>
        <v>-159247.59722222222</v>
      </c>
      <c r="T546" s="6">
        <f t="shared" si="52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53"/>
        <v>61.01</v>
      </c>
      <c r="J547" t="s">
        <v>21</v>
      </c>
      <c r="K547" t="s">
        <v>22</v>
      </c>
      <c r="L547">
        <v>-16000165200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49"/>
        <v>theater</v>
      </c>
      <c r="R547" t="str">
        <f t="shared" si="50"/>
        <v>plays</v>
      </c>
      <c r="S547" s="6">
        <f t="shared" si="51"/>
        <v>-159618.09722222222</v>
      </c>
      <c r="T547" s="6">
        <f t="shared" si="52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53"/>
        <v>78.069999999999993</v>
      </c>
      <c r="J548" t="s">
        <v>21</v>
      </c>
      <c r="K548" t="s">
        <v>22</v>
      </c>
      <c r="L548">
        <v>-16032176400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49"/>
        <v>theater</v>
      </c>
      <c r="R548" t="str">
        <f t="shared" si="50"/>
        <v>plays</v>
      </c>
      <c r="S548" s="6">
        <f t="shared" si="51"/>
        <v>-159988.59722222222</v>
      </c>
      <c r="T548" s="6">
        <f t="shared" si="52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53"/>
        <v>80.75</v>
      </c>
      <c r="J549" t="s">
        <v>21</v>
      </c>
      <c r="K549" t="s">
        <v>22</v>
      </c>
      <c r="L549">
        <v>-16064187600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49"/>
        <v>film &amp; video</v>
      </c>
      <c r="R549" t="str">
        <f t="shared" si="50"/>
        <v>drama</v>
      </c>
      <c r="S549" s="6">
        <f t="shared" si="51"/>
        <v>-160359.09722222222</v>
      </c>
      <c r="T549" s="6">
        <f t="shared" si="52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53"/>
        <v>59.99</v>
      </c>
      <c r="J550" t="s">
        <v>21</v>
      </c>
      <c r="K550" t="s">
        <v>22</v>
      </c>
      <c r="L550">
        <v>-16096198800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49"/>
        <v>theater</v>
      </c>
      <c r="R550" t="str">
        <f t="shared" si="50"/>
        <v>plays</v>
      </c>
      <c r="S550" s="6">
        <f t="shared" si="51"/>
        <v>-160729.59722222222</v>
      </c>
      <c r="T550" s="6">
        <f t="shared" si="52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53"/>
        <v>110.03</v>
      </c>
      <c r="J551" t="s">
        <v>21</v>
      </c>
      <c r="K551" t="s">
        <v>22</v>
      </c>
      <c r="L551">
        <v>-16128210000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49"/>
        <v>technology</v>
      </c>
      <c r="R551" t="str">
        <f t="shared" si="50"/>
        <v>wearables</v>
      </c>
      <c r="S551" s="6">
        <f t="shared" si="51"/>
        <v>-161100.09722222222</v>
      </c>
      <c r="T551" s="6">
        <f t="shared" si="52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53"/>
        <v>4</v>
      </c>
      <c r="J552" t="s">
        <v>98</v>
      </c>
      <c r="K552" t="s">
        <v>99</v>
      </c>
      <c r="L552">
        <v>-16160221200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49"/>
        <v>music</v>
      </c>
      <c r="R552" t="str">
        <f t="shared" si="50"/>
        <v>indie rock</v>
      </c>
      <c r="S552" s="6">
        <f t="shared" si="51"/>
        <v>-161470.59722222222</v>
      </c>
      <c r="T552" s="6">
        <f t="shared" si="52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53"/>
        <v>38</v>
      </c>
      <c r="J553" t="s">
        <v>26</v>
      </c>
      <c r="K553" t="s">
        <v>27</v>
      </c>
      <c r="L553">
        <v>-16192232400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49"/>
        <v>technology</v>
      </c>
      <c r="R553" t="str">
        <f t="shared" si="50"/>
        <v>web</v>
      </c>
      <c r="S553" s="6">
        <f t="shared" si="51"/>
        <v>-161841.09722222222</v>
      </c>
      <c r="T553" s="6">
        <f t="shared" si="52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53"/>
        <v>96.37</v>
      </c>
      <c r="J554" t="s">
        <v>21</v>
      </c>
      <c r="K554" t="s">
        <v>22</v>
      </c>
      <c r="L554">
        <v>-16224243600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49"/>
        <v>theater</v>
      </c>
      <c r="R554" t="str">
        <f t="shared" si="50"/>
        <v>plays</v>
      </c>
      <c r="S554" s="6">
        <f t="shared" si="51"/>
        <v>-162211.59722222222</v>
      </c>
      <c r="T554" s="6">
        <f t="shared" si="52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53"/>
        <v>72.98</v>
      </c>
      <c r="J555" t="s">
        <v>21</v>
      </c>
      <c r="K555" t="s">
        <v>22</v>
      </c>
      <c r="L555">
        <v>-16256254800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49"/>
        <v>music</v>
      </c>
      <c r="R555" t="str">
        <f t="shared" si="50"/>
        <v>rock</v>
      </c>
      <c r="S555" s="6">
        <f t="shared" si="51"/>
        <v>-162582.09722222222</v>
      </c>
      <c r="T555" s="6">
        <f t="shared" si="52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53"/>
        <v>26.01</v>
      </c>
      <c r="J556" t="s">
        <v>15</v>
      </c>
      <c r="K556" t="s">
        <v>16</v>
      </c>
      <c r="L556">
        <v>-16288266000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49"/>
        <v>music</v>
      </c>
      <c r="R556" t="str">
        <f t="shared" si="50"/>
        <v>indie rock</v>
      </c>
      <c r="S556" s="6">
        <f t="shared" si="51"/>
        <v>-162952.59722222222</v>
      </c>
      <c r="T556" s="6">
        <f t="shared" si="52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53"/>
        <v>104.36</v>
      </c>
      <c r="J557" t="s">
        <v>36</v>
      </c>
      <c r="K557" t="s">
        <v>37</v>
      </c>
      <c r="L557">
        <v>-16320277200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49"/>
        <v>music</v>
      </c>
      <c r="R557" t="str">
        <f t="shared" si="50"/>
        <v>rock</v>
      </c>
      <c r="S557" s="6">
        <f t="shared" si="51"/>
        <v>-163323.09722222222</v>
      </c>
      <c r="T557" s="6">
        <f t="shared" si="52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53"/>
        <v>102.19</v>
      </c>
      <c r="J558" t="s">
        <v>21</v>
      </c>
      <c r="K558" t="s">
        <v>22</v>
      </c>
      <c r="L558">
        <v>-16352288400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49"/>
        <v>publishing</v>
      </c>
      <c r="R558" t="str">
        <f t="shared" si="50"/>
        <v>translations</v>
      </c>
      <c r="S558" s="6">
        <f t="shared" si="51"/>
        <v>-163693.59722222222</v>
      </c>
      <c r="T558" s="6">
        <f t="shared" si="52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53"/>
        <v>54.12</v>
      </c>
      <c r="J559" t="s">
        <v>21</v>
      </c>
      <c r="K559" t="s">
        <v>22</v>
      </c>
      <c r="L559">
        <v>-16384299600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49"/>
        <v>film &amp; video</v>
      </c>
      <c r="R559" t="str">
        <f t="shared" si="50"/>
        <v>science fiction</v>
      </c>
      <c r="S559" s="6">
        <f t="shared" si="51"/>
        <v>-164064.09722222222</v>
      </c>
      <c r="T559" s="6">
        <f t="shared" si="52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53"/>
        <v>63.22</v>
      </c>
      <c r="J560" t="s">
        <v>21</v>
      </c>
      <c r="K560" t="s">
        <v>22</v>
      </c>
      <c r="L560">
        <v>-16416310800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49"/>
        <v>theater</v>
      </c>
      <c r="R560" t="str">
        <f t="shared" si="50"/>
        <v>plays</v>
      </c>
      <c r="S560" s="6">
        <f t="shared" si="51"/>
        <v>-164434.59722222222</v>
      </c>
      <c r="T560" s="6">
        <f t="shared" si="52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53"/>
        <v>104.03</v>
      </c>
      <c r="J561" t="s">
        <v>21</v>
      </c>
      <c r="K561" t="s">
        <v>22</v>
      </c>
      <c r="L561">
        <v>-16448322000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49"/>
        <v>theater</v>
      </c>
      <c r="R561" t="str">
        <f t="shared" si="50"/>
        <v>plays</v>
      </c>
      <c r="S561" s="6">
        <f t="shared" si="51"/>
        <v>-164805.09722222222</v>
      </c>
      <c r="T561" s="6">
        <f t="shared" si="52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53"/>
        <v>49.99</v>
      </c>
      <c r="J562" t="s">
        <v>21</v>
      </c>
      <c r="K562" t="s">
        <v>22</v>
      </c>
      <c r="L562">
        <v>-16480333200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49"/>
        <v>film &amp; video</v>
      </c>
      <c r="R562" t="str">
        <f t="shared" si="50"/>
        <v>animation</v>
      </c>
      <c r="S562" s="6">
        <f t="shared" si="51"/>
        <v>-165175.59722222222</v>
      </c>
      <c r="T562" s="6">
        <f t="shared" si="52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53"/>
        <v>56.02</v>
      </c>
      <c r="J563" t="s">
        <v>98</v>
      </c>
      <c r="K563" t="s">
        <v>99</v>
      </c>
      <c r="L563">
        <v>-16512344400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49"/>
        <v>theater</v>
      </c>
      <c r="R563" t="str">
        <f t="shared" si="50"/>
        <v>plays</v>
      </c>
      <c r="S563" s="6">
        <f t="shared" si="51"/>
        <v>-165546.09722222222</v>
      </c>
      <c r="T563" s="6">
        <f t="shared" si="52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53"/>
        <v>48.81</v>
      </c>
      <c r="J564" t="s">
        <v>98</v>
      </c>
      <c r="K564" t="s">
        <v>99</v>
      </c>
      <c r="L564">
        <v>-16544355600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49"/>
        <v>music</v>
      </c>
      <c r="R564" t="str">
        <f t="shared" si="50"/>
        <v>rock</v>
      </c>
      <c r="S564" s="6">
        <f t="shared" si="51"/>
        <v>-165916.59722222222</v>
      </c>
      <c r="T564" s="6">
        <f t="shared" si="52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53"/>
        <v>60.08</v>
      </c>
      <c r="J565" t="s">
        <v>26</v>
      </c>
      <c r="K565" t="s">
        <v>27</v>
      </c>
      <c r="L565">
        <v>-16576366800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49"/>
        <v>film &amp; video</v>
      </c>
      <c r="R565" t="str">
        <f t="shared" si="50"/>
        <v>documentary</v>
      </c>
      <c r="S565" s="6">
        <f t="shared" si="51"/>
        <v>-166287.09722222222</v>
      </c>
      <c r="T565" s="6">
        <f t="shared" si="52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53"/>
        <v>78.989999999999995</v>
      </c>
      <c r="J566" t="s">
        <v>21</v>
      </c>
      <c r="K566" t="s">
        <v>22</v>
      </c>
      <c r="L566">
        <v>-16608378000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49"/>
        <v>theater</v>
      </c>
      <c r="R566" t="str">
        <f t="shared" si="50"/>
        <v>plays</v>
      </c>
      <c r="S566" s="6">
        <f t="shared" si="51"/>
        <v>-166657.59722222222</v>
      </c>
      <c r="T566" s="6">
        <f t="shared" si="52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53"/>
        <v>53.99</v>
      </c>
      <c r="J567" t="s">
        <v>21</v>
      </c>
      <c r="K567" t="s">
        <v>22</v>
      </c>
      <c r="L567">
        <v>-16640389200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49"/>
        <v>theater</v>
      </c>
      <c r="R567" t="str">
        <f t="shared" si="50"/>
        <v>plays</v>
      </c>
      <c r="S567" s="6">
        <f t="shared" si="51"/>
        <v>-167028.09722222222</v>
      </c>
      <c r="T567" s="6">
        <f t="shared" si="52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53"/>
        <v>111.46</v>
      </c>
      <c r="J568" t="s">
        <v>21</v>
      </c>
      <c r="K568" t="s">
        <v>22</v>
      </c>
      <c r="L568">
        <v>-16672400400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49"/>
        <v>music</v>
      </c>
      <c r="R568" t="str">
        <f t="shared" si="50"/>
        <v>electric music</v>
      </c>
      <c r="S568" s="6">
        <f t="shared" si="51"/>
        <v>-167398.59722222222</v>
      </c>
      <c r="T568" s="6">
        <f t="shared" si="52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53"/>
        <v>60.92</v>
      </c>
      <c r="J569" t="s">
        <v>21</v>
      </c>
      <c r="K569" t="s">
        <v>22</v>
      </c>
      <c r="L569">
        <v>-16704411600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49"/>
        <v>music</v>
      </c>
      <c r="R569" t="str">
        <f t="shared" si="50"/>
        <v>rock</v>
      </c>
      <c r="S569" s="6">
        <f t="shared" si="51"/>
        <v>-167769.09722222222</v>
      </c>
      <c r="T569" s="6">
        <f t="shared" si="52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53"/>
        <v>26</v>
      </c>
      <c r="J570" t="s">
        <v>21</v>
      </c>
      <c r="K570" t="s">
        <v>22</v>
      </c>
      <c r="L570">
        <v>-16736422800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49"/>
        <v>theater</v>
      </c>
      <c r="R570" t="str">
        <f t="shared" si="50"/>
        <v>plays</v>
      </c>
      <c r="S570" s="6">
        <f t="shared" si="51"/>
        <v>-168139.59722222222</v>
      </c>
      <c r="T570" s="6">
        <f t="shared" si="52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53"/>
        <v>80.989999999999995</v>
      </c>
      <c r="J571" t="s">
        <v>107</v>
      </c>
      <c r="K571" t="s">
        <v>108</v>
      </c>
      <c r="L571">
        <v>-16768434000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49"/>
        <v>film &amp; video</v>
      </c>
      <c r="R571" t="str">
        <f t="shared" si="50"/>
        <v>animation</v>
      </c>
      <c r="S571" s="6">
        <f t="shared" si="51"/>
        <v>-168510.09722222222</v>
      </c>
      <c r="T571" s="6">
        <f t="shared" si="52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53"/>
        <v>35</v>
      </c>
      <c r="J572" t="s">
        <v>21</v>
      </c>
      <c r="K572" t="s">
        <v>22</v>
      </c>
      <c r="L572">
        <v>-16800445200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49"/>
        <v>music</v>
      </c>
      <c r="R572" t="str">
        <f t="shared" si="50"/>
        <v>rock</v>
      </c>
      <c r="S572" s="6">
        <f t="shared" si="51"/>
        <v>-168880.59722222222</v>
      </c>
      <c r="T572" s="6">
        <f t="shared" si="52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53"/>
        <v>94.14</v>
      </c>
      <c r="J573" t="s">
        <v>107</v>
      </c>
      <c r="K573" t="s">
        <v>108</v>
      </c>
      <c r="L573">
        <v>-16832456400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49"/>
        <v>film &amp; video</v>
      </c>
      <c r="R573" t="str">
        <f t="shared" si="50"/>
        <v>shorts</v>
      </c>
      <c r="S573" s="6">
        <f t="shared" si="51"/>
        <v>-169251.09722222222</v>
      </c>
      <c r="T573" s="6">
        <f t="shared" si="52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53"/>
        <v>52.09</v>
      </c>
      <c r="J574" t="s">
        <v>21</v>
      </c>
      <c r="K574" t="s">
        <v>22</v>
      </c>
      <c r="L574">
        <v>-16864467600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49"/>
        <v>music</v>
      </c>
      <c r="R574" t="str">
        <f t="shared" si="50"/>
        <v>rock</v>
      </c>
      <c r="S574" s="6">
        <f t="shared" si="51"/>
        <v>-169621.59722222222</v>
      </c>
      <c r="T574" s="6">
        <f t="shared" si="52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53"/>
        <v>24.99</v>
      </c>
      <c r="J575" t="s">
        <v>21</v>
      </c>
      <c r="K575" t="s">
        <v>22</v>
      </c>
      <c r="L575">
        <v>-16896478800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49"/>
        <v>journalism</v>
      </c>
      <c r="R575" t="str">
        <f t="shared" si="50"/>
        <v>audio</v>
      </c>
      <c r="S575" s="6">
        <f t="shared" si="51"/>
        <v>-169992.09722222222</v>
      </c>
      <c r="T575" s="6">
        <f t="shared" si="52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53"/>
        <v>69.22</v>
      </c>
      <c r="J576" t="s">
        <v>21</v>
      </c>
      <c r="K576" t="s">
        <v>22</v>
      </c>
      <c r="L576">
        <v>-16928490000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49"/>
        <v>food</v>
      </c>
      <c r="R576" t="str">
        <f t="shared" si="50"/>
        <v>food trucks</v>
      </c>
      <c r="S576" s="6">
        <f t="shared" si="51"/>
        <v>-170362.59722222222</v>
      </c>
      <c r="T576" s="6">
        <f t="shared" si="52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53"/>
        <v>93.94</v>
      </c>
      <c r="J577" t="s">
        <v>21</v>
      </c>
      <c r="K577" t="s">
        <v>22</v>
      </c>
      <c r="L577">
        <v>-16960501200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49"/>
        <v>theater</v>
      </c>
      <c r="R577" t="str">
        <f t="shared" si="50"/>
        <v>plays</v>
      </c>
      <c r="S577" s="6">
        <f t="shared" si="51"/>
        <v>-170733.09722222222</v>
      </c>
      <c r="T577" s="6">
        <f t="shared" si="52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53"/>
        <v>98.41</v>
      </c>
      <c r="J578" t="s">
        <v>21</v>
      </c>
      <c r="K578" t="s">
        <v>22</v>
      </c>
      <c r="L578">
        <v>-16992512400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49"/>
        <v>theater</v>
      </c>
      <c r="R578" t="str">
        <f t="shared" si="50"/>
        <v>plays</v>
      </c>
      <c r="S578" s="6">
        <f t="shared" si="51"/>
        <v>-171103.59722222222</v>
      </c>
      <c r="T578" s="6">
        <f t="shared" si="52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ROUND(E579/D579*100,0)</f>
        <v>19</v>
      </c>
      <c r="G579" t="s">
        <v>74</v>
      </c>
      <c r="H579">
        <v>37</v>
      </c>
      <c r="I579">
        <f t="shared" si="53"/>
        <v>41.78</v>
      </c>
      <c r="J579" t="s">
        <v>21</v>
      </c>
      <c r="K579" t="s">
        <v>22</v>
      </c>
      <c r="L579">
        <v>-17024523600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55">LEFT(P579,SEARCH("/",P579)-1)</f>
        <v>music</v>
      </c>
      <c r="R579" t="str">
        <f t="shared" ref="R579:R642" si="56">RIGHT(P579,LEN(P579)-SEARCH("/",P579))</f>
        <v>jazz</v>
      </c>
      <c r="S579" s="6">
        <f t="shared" ref="S579:S642" si="57">(((L579/60)/60)/24)+DATE(1970,1,1)</f>
        <v>-171474.09722222222</v>
      </c>
      <c r="T579" s="6">
        <f t="shared" ref="T579:T642" si="58">(((M579/60)/60)/24)+DATE(1970,1,1)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ref="I580:I643" si="59">ROUND((E580/H580),2)</f>
        <v>65.989999999999995</v>
      </c>
      <c r="J580" t="s">
        <v>21</v>
      </c>
      <c r="K580" t="s">
        <v>22</v>
      </c>
      <c r="L580">
        <v>-17056534800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55"/>
        <v>film &amp; video</v>
      </c>
      <c r="R580" t="str">
        <f t="shared" si="56"/>
        <v>science fiction</v>
      </c>
      <c r="S580" s="6">
        <f t="shared" si="57"/>
        <v>-171844.59722222222</v>
      </c>
      <c r="T580" s="6">
        <f t="shared" si="58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9"/>
        <v>72.06</v>
      </c>
      <c r="J581" t="s">
        <v>21</v>
      </c>
      <c r="K581" t="s">
        <v>22</v>
      </c>
      <c r="L581">
        <v>-17088546000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55"/>
        <v>music</v>
      </c>
      <c r="R581" t="str">
        <f t="shared" si="56"/>
        <v>jazz</v>
      </c>
      <c r="S581" s="6">
        <f t="shared" si="57"/>
        <v>-172215.09722222222</v>
      </c>
      <c r="T581" s="6">
        <f t="shared" si="58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9"/>
        <v>48</v>
      </c>
      <c r="J582" t="s">
        <v>21</v>
      </c>
      <c r="K582" t="s">
        <v>22</v>
      </c>
      <c r="L582">
        <v>-17120557200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55"/>
        <v>theater</v>
      </c>
      <c r="R582" t="str">
        <f t="shared" si="56"/>
        <v>plays</v>
      </c>
      <c r="S582" s="6">
        <f t="shared" si="57"/>
        <v>-172585.59722222222</v>
      </c>
      <c r="T582" s="6">
        <f t="shared" si="58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9"/>
        <v>54.1</v>
      </c>
      <c r="J583" t="s">
        <v>21</v>
      </c>
      <c r="K583" t="s">
        <v>22</v>
      </c>
      <c r="L583">
        <v>-17152568400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55"/>
        <v>technology</v>
      </c>
      <c r="R583" t="str">
        <f t="shared" si="56"/>
        <v>web</v>
      </c>
      <c r="S583" s="6">
        <f t="shared" si="57"/>
        <v>-172956.09722222222</v>
      </c>
      <c r="T583" s="6">
        <f t="shared" si="58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9"/>
        <v>107.88</v>
      </c>
      <c r="J584" t="s">
        <v>21</v>
      </c>
      <c r="K584" t="s">
        <v>22</v>
      </c>
      <c r="L584">
        <v>-17184579600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55"/>
        <v>games</v>
      </c>
      <c r="R584" t="str">
        <f t="shared" si="56"/>
        <v>video games</v>
      </c>
      <c r="S584" s="6">
        <f t="shared" si="57"/>
        <v>-173326.59722222222</v>
      </c>
      <c r="T584" s="6">
        <f t="shared" si="58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9"/>
        <v>67.03</v>
      </c>
      <c r="J585" t="s">
        <v>21</v>
      </c>
      <c r="K585" t="s">
        <v>22</v>
      </c>
      <c r="L585">
        <v>-17216590800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55"/>
        <v>film &amp; video</v>
      </c>
      <c r="R585" t="str">
        <f t="shared" si="56"/>
        <v>documentary</v>
      </c>
      <c r="S585" s="6">
        <f t="shared" si="57"/>
        <v>-173697.09722222222</v>
      </c>
      <c r="T585" s="6">
        <f t="shared" si="58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9"/>
        <v>64.010000000000005</v>
      </c>
      <c r="J586" t="s">
        <v>21</v>
      </c>
      <c r="K586" t="s">
        <v>22</v>
      </c>
      <c r="L586">
        <v>-17248602000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55"/>
        <v>technology</v>
      </c>
      <c r="R586" t="str">
        <f t="shared" si="56"/>
        <v>web</v>
      </c>
      <c r="S586" s="6">
        <f t="shared" si="57"/>
        <v>-174067.59722222222</v>
      </c>
      <c r="T586" s="6">
        <f t="shared" si="58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9"/>
        <v>96.07</v>
      </c>
      <c r="J587" t="s">
        <v>21</v>
      </c>
      <c r="K587" t="s">
        <v>22</v>
      </c>
      <c r="L587">
        <v>-17280613200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55"/>
        <v>publishing</v>
      </c>
      <c r="R587" t="str">
        <f t="shared" si="56"/>
        <v>translations</v>
      </c>
      <c r="S587" s="6">
        <f t="shared" si="57"/>
        <v>-174438.09722222222</v>
      </c>
      <c r="T587" s="6">
        <f t="shared" si="58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9"/>
        <v>51.18</v>
      </c>
      <c r="J588" t="s">
        <v>21</v>
      </c>
      <c r="K588" t="s">
        <v>22</v>
      </c>
      <c r="L588">
        <v>-17312624400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55"/>
        <v>music</v>
      </c>
      <c r="R588" t="str">
        <f t="shared" si="56"/>
        <v>rock</v>
      </c>
      <c r="S588" s="6">
        <f t="shared" si="57"/>
        <v>-174808.59722222222</v>
      </c>
      <c r="T588" s="6">
        <f t="shared" si="58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9"/>
        <v>43.92</v>
      </c>
      <c r="J589" t="s">
        <v>15</v>
      </c>
      <c r="K589" t="s">
        <v>16</v>
      </c>
      <c r="L589">
        <v>-17344635600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55"/>
        <v>food</v>
      </c>
      <c r="R589" t="str">
        <f t="shared" si="56"/>
        <v>food trucks</v>
      </c>
      <c r="S589" s="6">
        <f t="shared" si="57"/>
        <v>-175179.09722222222</v>
      </c>
      <c r="T589" s="6">
        <f t="shared" si="58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9"/>
        <v>91.02</v>
      </c>
      <c r="J590" t="s">
        <v>40</v>
      </c>
      <c r="K590" t="s">
        <v>41</v>
      </c>
      <c r="L590">
        <v>-17376646800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55"/>
        <v>theater</v>
      </c>
      <c r="R590" t="str">
        <f t="shared" si="56"/>
        <v>plays</v>
      </c>
      <c r="S590" s="6">
        <f t="shared" si="57"/>
        <v>-175549.59722222222</v>
      </c>
      <c r="T590" s="6">
        <f t="shared" si="58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9"/>
        <v>50.13</v>
      </c>
      <c r="J591" t="s">
        <v>21</v>
      </c>
      <c r="K591" t="s">
        <v>22</v>
      </c>
      <c r="L591">
        <v>-17408658000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55"/>
        <v>film &amp; video</v>
      </c>
      <c r="R591" t="str">
        <f t="shared" si="56"/>
        <v>documentary</v>
      </c>
      <c r="S591" s="6">
        <f t="shared" si="57"/>
        <v>-175920.09722222222</v>
      </c>
      <c r="T591" s="6">
        <f t="shared" si="58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9"/>
        <v>67.72</v>
      </c>
      <c r="J592" t="s">
        <v>26</v>
      </c>
      <c r="K592" t="s">
        <v>27</v>
      </c>
      <c r="L592">
        <v>-17440669200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55"/>
        <v>publishing</v>
      </c>
      <c r="R592" t="str">
        <f t="shared" si="56"/>
        <v>radio &amp; podcasts</v>
      </c>
      <c r="S592" s="6">
        <f t="shared" si="57"/>
        <v>-176290.59722222222</v>
      </c>
      <c r="T592" s="6">
        <f t="shared" si="58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9"/>
        <v>61.04</v>
      </c>
      <c r="J593" t="s">
        <v>21</v>
      </c>
      <c r="K593" t="s">
        <v>22</v>
      </c>
      <c r="L593">
        <v>-17472680400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55"/>
        <v>games</v>
      </c>
      <c r="R593" t="str">
        <f t="shared" si="56"/>
        <v>video games</v>
      </c>
      <c r="S593" s="6">
        <f t="shared" si="57"/>
        <v>-176661.09722222222</v>
      </c>
      <c r="T593" s="6">
        <f t="shared" si="58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9"/>
        <v>80.010000000000005</v>
      </c>
      <c r="J594" t="s">
        <v>21</v>
      </c>
      <c r="K594" t="s">
        <v>22</v>
      </c>
      <c r="L594">
        <v>-17504691600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55"/>
        <v>theater</v>
      </c>
      <c r="R594" t="str">
        <f t="shared" si="56"/>
        <v>plays</v>
      </c>
      <c r="S594" s="6">
        <f t="shared" si="57"/>
        <v>-177031.59722222222</v>
      </c>
      <c r="T594" s="6">
        <f t="shared" si="58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9"/>
        <v>47</v>
      </c>
      <c r="J595" t="s">
        <v>21</v>
      </c>
      <c r="K595" t="s">
        <v>22</v>
      </c>
      <c r="L595">
        <v>-17536702800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55"/>
        <v>film &amp; video</v>
      </c>
      <c r="R595" t="str">
        <f t="shared" si="56"/>
        <v>animation</v>
      </c>
      <c r="S595" s="6">
        <f t="shared" si="57"/>
        <v>-177402.09722222222</v>
      </c>
      <c r="T595" s="6">
        <f t="shared" si="58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9"/>
        <v>71.13</v>
      </c>
      <c r="J596" t="s">
        <v>21</v>
      </c>
      <c r="K596" t="s">
        <v>22</v>
      </c>
      <c r="L596">
        <v>-17568714000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55"/>
        <v>theater</v>
      </c>
      <c r="R596" t="str">
        <f t="shared" si="56"/>
        <v>plays</v>
      </c>
      <c r="S596" s="6">
        <f t="shared" si="57"/>
        <v>-177772.59722222222</v>
      </c>
      <c r="T596" s="6">
        <f t="shared" si="58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9"/>
        <v>89.99</v>
      </c>
      <c r="J597" t="s">
        <v>21</v>
      </c>
      <c r="K597" t="s">
        <v>22</v>
      </c>
      <c r="L597">
        <v>-17600725200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55"/>
        <v>theater</v>
      </c>
      <c r="R597" t="str">
        <f t="shared" si="56"/>
        <v>plays</v>
      </c>
      <c r="S597" s="6">
        <f t="shared" si="57"/>
        <v>-178143.09722222222</v>
      </c>
      <c r="T597" s="6">
        <f t="shared" si="58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9"/>
        <v>43.03</v>
      </c>
      <c r="J598" t="s">
        <v>21</v>
      </c>
      <c r="K598" t="s">
        <v>22</v>
      </c>
      <c r="L598">
        <v>-17632736400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55"/>
        <v>film &amp; video</v>
      </c>
      <c r="R598" t="str">
        <f t="shared" si="56"/>
        <v>drama</v>
      </c>
      <c r="S598" s="6">
        <f t="shared" si="57"/>
        <v>-178513.59722222222</v>
      </c>
      <c r="T598" s="6">
        <f t="shared" si="58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9"/>
        <v>68</v>
      </c>
      <c r="J599" t="s">
        <v>21</v>
      </c>
      <c r="K599" t="s">
        <v>22</v>
      </c>
      <c r="L599">
        <v>-17664747600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55"/>
        <v>theater</v>
      </c>
      <c r="R599" t="str">
        <f t="shared" si="56"/>
        <v>plays</v>
      </c>
      <c r="S599" s="6">
        <f t="shared" si="57"/>
        <v>-178884.09722222222</v>
      </c>
      <c r="T599" s="6">
        <f t="shared" si="58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9"/>
        <v>73</v>
      </c>
      <c r="J600" t="s">
        <v>107</v>
      </c>
      <c r="K600" t="s">
        <v>108</v>
      </c>
      <c r="L600">
        <v>-17696758800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55"/>
        <v>music</v>
      </c>
      <c r="R600" t="str">
        <f t="shared" si="56"/>
        <v>rock</v>
      </c>
      <c r="S600" s="6">
        <f t="shared" si="57"/>
        <v>-179254.59722222222</v>
      </c>
      <c r="T600" s="6">
        <f t="shared" si="58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9"/>
        <v>62.34</v>
      </c>
      <c r="J601" t="s">
        <v>36</v>
      </c>
      <c r="K601" t="s">
        <v>37</v>
      </c>
      <c r="L601">
        <v>-17728770000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55"/>
        <v>film &amp; video</v>
      </c>
      <c r="R601" t="str">
        <f t="shared" si="56"/>
        <v>documentary</v>
      </c>
      <c r="S601" s="6">
        <f t="shared" si="57"/>
        <v>-179625.09722222222</v>
      </c>
      <c r="T601" s="6">
        <f t="shared" si="58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9"/>
        <v>5</v>
      </c>
      <c r="J602" t="s">
        <v>40</v>
      </c>
      <c r="K602" t="s">
        <v>41</v>
      </c>
      <c r="L602">
        <v>-17760781200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55"/>
        <v>food</v>
      </c>
      <c r="R602" t="str">
        <f t="shared" si="56"/>
        <v>food trucks</v>
      </c>
      <c r="S602" s="6">
        <f t="shared" si="57"/>
        <v>-179995.59722222222</v>
      </c>
      <c r="T602" s="6">
        <f t="shared" si="58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9"/>
        <v>67.099999999999994</v>
      </c>
      <c r="J603" t="s">
        <v>21</v>
      </c>
      <c r="K603" t="s">
        <v>22</v>
      </c>
      <c r="L603">
        <v>-17792792400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55"/>
        <v>technology</v>
      </c>
      <c r="R603" t="str">
        <f t="shared" si="56"/>
        <v>wearables</v>
      </c>
      <c r="S603" s="6">
        <f t="shared" si="57"/>
        <v>-180366.09722222222</v>
      </c>
      <c r="T603" s="6">
        <f t="shared" si="58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9"/>
        <v>79.98</v>
      </c>
      <c r="J604" t="s">
        <v>21</v>
      </c>
      <c r="K604" t="s">
        <v>22</v>
      </c>
      <c r="L604">
        <v>-17824803600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55"/>
        <v>theater</v>
      </c>
      <c r="R604" t="str">
        <f t="shared" si="56"/>
        <v>plays</v>
      </c>
      <c r="S604" s="6">
        <f t="shared" si="57"/>
        <v>-180736.59722222222</v>
      </c>
      <c r="T604" s="6">
        <f t="shared" si="58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9"/>
        <v>62.18</v>
      </c>
      <c r="J605" t="s">
        <v>21</v>
      </c>
      <c r="K605" t="s">
        <v>22</v>
      </c>
      <c r="L605">
        <v>-17856814800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55"/>
        <v>theater</v>
      </c>
      <c r="R605" t="str">
        <f t="shared" si="56"/>
        <v>plays</v>
      </c>
      <c r="S605" s="6">
        <f t="shared" si="57"/>
        <v>-181107.09722222222</v>
      </c>
      <c r="T605" s="6">
        <f t="shared" si="58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9"/>
        <v>53.01</v>
      </c>
      <c r="J606" t="s">
        <v>21</v>
      </c>
      <c r="K606" t="s">
        <v>22</v>
      </c>
      <c r="L606">
        <v>-17888826000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55"/>
        <v>theater</v>
      </c>
      <c r="R606" t="str">
        <f t="shared" si="56"/>
        <v>plays</v>
      </c>
      <c r="S606" s="6">
        <f t="shared" si="57"/>
        <v>-181477.59722222222</v>
      </c>
      <c r="T606" s="6">
        <f t="shared" si="58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9"/>
        <v>57.74</v>
      </c>
      <c r="J607" t="s">
        <v>21</v>
      </c>
      <c r="K607" t="s">
        <v>22</v>
      </c>
      <c r="L607">
        <v>-17920837200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55"/>
        <v>publishing</v>
      </c>
      <c r="R607" t="str">
        <f t="shared" si="56"/>
        <v>nonfiction</v>
      </c>
      <c r="S607" s="6">
        <f t="shared" si="57"/>
        <v>-181848.09722222222</v>
      </c>
      <c r="T607" s="6">
        <f t="shared" si="58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9"/>
        <v>40.03</v>
      </c>
      <c r="J608" t="s">
        <v>40</v>
      </c>
      <c r="K608" t="s">
        <v>41</v>
      </c>
      <c r="L608">
        <v>-17952848400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55"/>
        <v>music</v>
      </c>
      <c r="R608" t="str">
        <f t="shared" si="56"/>
        <v>rock</v>
      </c>
      <c r="S608" s="6">
        <f t="shared" si="57"/>
        <v>-182218.59722222222</v>
      </c>
      <c r="T608" s="6">
        <f t="shared" si="58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9"/>
        <v>81.02</v>
      </c>
      <c r="J609" t="s">
        <v>21</v>
      </c>
      <c r="K609" t="s">
        <v>22</v>
      </c>
      <c r="L609">
        <v>-17984859600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55"/>
        <v>food</v>
      </c>
      <c r="R609" t="str">
        <f t="shared" si="56"/>
        <v>food trucks</v>
      </c>
      <c r="S609" s="6">
        <f t="shared" si="57"/>
        <v>-182589.09722222222</v>
      </c>
      <c r="T609" s="6">
        <f t="shared" si="58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9"/>
        <v>35.049999999999997</v>
      </c>
      <c r="J610" t="s">
        <v>21</v>
      </c>
      <c r="K610" t="s">
        <v>22</v>
      </c>
      <c r="L610">
        <v>-18016870800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55"/>
        <v>music</v>
      </c>
      <c r="R610" t="str">
        <f t="shared" si="56"/>
        <v>jazz</v>
      </c>
      <c r="S610" s="6">
        <f t="shared" si="57"/>
        <v>-182959.59722222222</v>
      </c>
      <c r="T610" s="6">
        <f t="shared" si="58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9"/>
        <v>102.92</v>
      </c>
      <c r="J611" t="s">
        <v>21</v>
      </c>
      <c r="K611" t="s">
        <v>22</v>
      </c>
      <c r="L611">
        <v>-18048882000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55"/>
        <v>film &amp; video</v>
      </c>
      <c r="R611" t="str">
        <f t="shared" si="56"/>
        <v>science fiction</v>
      </c>
      <c r="S611" s="6">
        <f t="shared" si="57"/>
        <v>-183330.09722222222</v>
      </c>
      <c r="T611" s="6">
        <f t="shared" si="58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9"/>
        <v>28</v>
      </c>
      <c r="J612" t="s">
        <v>21</v>
      </c>
      <c r="K612" t="s">
        <v>22</v>
      </c>
      <c r="L612">
        <v>-18080893200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55"/>
        <v>theater</v>
      </c>
      <c r="R612" t="str">
        <f t="shared" si="56"/>
        <v>plays</v>
      </c>
      <c r="S612" s="6">
        <f t="shared" si="57"/>
        <v>-183700.59722222222</v>
      </c>
      <c r="T612" s="6">
        <f t="shared" si="58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9"/>
        <v>75.73</v>
      </c>
      <c r="J613" t="s">
        <v>21</v>
      </c>
      <c r="K613" t="s">
        <v>22</v>
      </c>
      <c r="L613">
        <v>-18112904400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55"/>
        <v>theater</v>
      </c>
      <c r="R613" t="str">
        <f t="shared" si="56"/>
        <v>plays</v>
      </c>
      <c r="S613" s="6">
        <f t="shared" si="57"/>
        <v>-184071.09722222222</v>
      </c>
      <c r="T613" s="6">
        <f t="shared" si="58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9"/>
        <v>45.03</v>
      </c>
      <c r="J614" t="s">
        <v>21</v>
      </c>
      <c r="K614" t="s">
        <v>22</v>
      </c>
      <c r="L614">
        <v>-18144915600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55"/>
        <v>music</v>
      </c>
      <c r="R614" t="str">
        <f t="shared" si="56"/>
        <v>electric music</v>
      </c>
      <c r="S614" s="6">
        <f t="shared" si="57"/>
        <v>-184441.59722222222</v>
      </c>
      <c r="T614" s="6">
        <f t="shared" si="58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9"/>
        <v>73.62</v>
      </c>
      <c r="J615" t="s">
        <v>15</v>
      </c>
      <c r="K615" t="s">
        <v>16</v>
      </c>
      <c r="L615">
        <v>-18176926800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55"/>
        <v>theater</v>
      </c>
      <c r="R615" t="str">
        <f t="shared" si="56"/>
        <v>plays</v>
      </c>
      <c r="S615" s="6">
        <f t="shared" si="57"/>
        <v>-184812.09722222222</v>
      </c>
      <c r="T615" s="6">
        <f t="shared" si="58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9"/>
        <v>56.99</v>
      </c>
      <c r="J616" t="s">
        <v>21</v>
      </c>
      <c r="K616" t="s">
        <v>22</v>
      </c>
      <c r="L616">
        <v>-18208938000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55"/>
        <v>theater</v>
      </c>
      <c r="R616" t="str">
        <f t="shared" si="56"/>
        <v>plays</v>
      </c>
      <c r="S616" s="6">
        <f t="shared" si="57"/>
        <v>-185182.59722222222</v>
      </c>
      <c r="T616" s="6">
        <f t="shared" si="58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9"/>
        <v>85.22</v>
      </c>
      <c r="J617" t="s">
        <v>107</v>
      </c>
      <c r="K617" t="s">
        <v>108</v>
      </c>
      <c r="L617">
        <v>-18240949200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55"/>
        <v>theater</v>
      </c>
      <c r="R617" t="str">
        <f t="shared" si="56"/>
        <v>plays</v>
      </c>
      <c r="S617" s="6">
        <f t="shared" si="57"/>
        <v>-185553.09722222222</v>
      </c>
      <c r="T617" s="6">
        <f t="shared" si="58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9"/>
        <v>50.96</v>
      </c>
      <c r="J618" t="s">
        <v>40</v>
      </c>
      <c r="K618" t="s">
        <v>41</v>
      </c>
      <c r="L618">
        <v>-18272960400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55"/>
        <v>music</v>
      </c>
      <c r="R618" t="str">
        <f t="shared" si="56"/>
        <v>indie rock</v>
      </c>
      <c r="S618" s="6">
        <f t="shared" si="57"/>
        <v>-185923.59722222222</v>
      </c>
      <c r="T618" s="6">
        <f t="shared" si="58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9"/>
        <v>63.56</v>
      </c>
      <c r="J619" t="s">
        <v>21</v>
      </c>
      <c r="K619" t="s">
        <v>22</v>
      </c>
      <c r="L619">
        <v>-18304971600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55"/>
        <v>theater</v>
      </c>
      <c r="R619" t="str">
        <f t="shared" si="56"/>
        <v>plays</v>
      </c>
      <c r="S619" s="6">
        <f t="shared" si="57"/>
        <v>-186294.09722222222</v>
      </c>
      <c r="T619" s="6">
        <f t="shared" si="58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9"/>
        <v>81</v>
      </c>
      <c r="J620" t="s">
        <v>21</v>
      </c>
      <c r="K620" t="s">
        <v>22</v>
      </c>
      <c r="L620">
        <v>-18336982800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55"/>
        <v>publishing</v>
      </c>
      <c r="R620" t="str">
        <f t="shared" si="56"/>
        <v>nonfiction</v>
      </c>
      <c r="S620" s="6">
        <f t="shared" si="57"/>
        <v>-186664.59722222222</v>
      </c>
      <c r="T620" s="6">
        <f t="shared" si="58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9"/>
        <v>86.04</v>
      </c>
      <c r="J621" t="s">
        <v>21</v>
      </c>
      <c r="K621" t="s">
        <v>22</v>
      </c>
      <c r="L621">
        <v>-18368994000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55"/>
        <v>theater</v>
      </c>
      <c r="R621" t="str">
        <f t="shared" si="56"/>
        <v>plays</v>
      </c>
      <c r="S621" s="6">
        <f t="shared" si="57"/>
        <v>-187035.09722222222</v>
      </c>
      <c r="T621" s="6">
        <f t="shared" si="58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9"/>
        <v>90.04</v>
      </c>
      <c r="J622" t="s">
        <v>26</v>
      </c>
      <c r="K622" t="s">
        <v>27</v>
      </c>
      <c r="L622">
        <v>-18401005200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55"/>
        <v>photography</v>
      </c>
      <c r="R622" t="str">
        <f t="shared" si="56"/>
        <v>photography books</v>
      </c>
      <c r="S622" s="6">
        <f t="shared" si="57"/>
        <v>-187405.59722222222</v>
      </c>
      <c r="T622" s="6">
        <f t="shared" si="58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9"/>
        <v>74.010000000000005</v>
      </c>
      <c r="J623" t="s">
        <v>21</v>
      </c>
      <c r="K623" t="s">
        <v>22</v>
      </c>
      <c r="L623">
        <v>-18433016400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55"/>
        <v>theater</v>
      </c>
      <c r="R623" t="str">
        <f t="shared" si="56"/>
        <v>plays</v>
      </c>
      <c r="S623" s="6">
        <f t="shared" si="57"/>
        <v>-187776.09722222222</v>
      </c>
      <c r="T623" s="6">
        <f t="shared" si="58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9"/>
        <v>92.44</v>
      </c>
      <c r="J624" t="s">
        <v>21</v>
      </c>
      <c r="K624" t="s">
        <v>22</v>
      </c>
      <c r="L624">
        <v>-18465027600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55"/>
        <v>music</v>
      </c>
      <c r="R624" t="str">
        <f t="shared" si="56"/>
        <v>indie rock</v>
      </c>
      <c r="S624" s="6">
        <f t="shared" si="57"/>
        <v>-188146.59722222222</v>
      </c>
      <c r="T624" s="6">
        <f t="shared" si="58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9"/>
        <v>56</v>
      </c>
      <c r="J625" t="s">
        <v>40</v>
      </c>
      <c r="K625" t="s">
        <v>41</v>
      </c>
      <c r="L625">
        <v>-18497038800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55"/>
        <v>theater</v>
      </c>
      <c r="R625" t="str">
        <f t="shared" si="56"/>
        <v>plays</v>
      </c>
      <c r="S625" s="6">
        <f t="shared" si="57"/>
        <v>-188517.09722222222</v>
      </c>
      <c r="T625" s="6">
        <f t="shared" si="58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9"/>
        <v>32.979999999999997</v>
      </c>
      <c r="J626" t="s">
        <v>21</v>
      </c>
      <c r="K626" t="s">
        <v>22</v>
      </c>
      <c r="L626">
        <v>-18529050000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55"/>
        <v>photography</v>
      </c>
      <c r="R626" t="str">
        <f t="shared" si="56"/>
        <v>photography books</v>
      </c>
      <c r="S626" s="6">
        <f t="shared" si="57"/>
        <v>-188887.59722222222</v>
      </c>
      <c r="T626" s="6">
        <f t="shared" si="58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9"/>
        <v>93.6</v>
      </c>
      <c r="J627" t="s">
        <v>21</v>
      </c>
      <c r="K627" t="s">
        <v>22</v>
      </c>
      <c r="L627">
        <v>-18561061200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55"/>
        <v>theater</v>
      </c>
      <c r="R627" t="str">
        <f t="shared" si="56"/>
        <v>plays</v>
      </c>
      <c r="S627" s="6">
        <f t="shared" si="57"/>
        <v>-189258.09722222222</v>
      </c>
      <c r="T627" s="6">
        <f t="shared" si="58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9"/>
        <v>69.87</v>
      </c>
      <c r="J628" t="s">
        <v>21</v>
      </c>
      <c r="K628" t="s">
        <v>22</v>
      </c>
      <c r="L628">
        <v>-18593072400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55"/>
        <v>theater</v>
      </c>
      <c r="R628" t="str">
        <f t="shared" si="56"/>
        <v>plays</v>
      </c>
      <c r="S628" s="6">
        <f t="shared" si="57"/>
        <v>-189628.59722222222</v>
      </c>
      <c r="T628" s="6">
        <f t="shared" si="58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9"/>
        <v>72.13</v>
      </c>
      <c r="J629" t="s">
        <v>40</v>
      </c>
      <c r="K629" t="s">
        <v>41</v>
      </c>
      <c r="L629">
        <v>-18625083600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55"/>
        <v>food</v>
      </c>
      <c r="R629" t="str">
        <f t="shared" si="56"/>
        <v>food trucks</v>
      </c>
      <c r="S629" s="6">
        <f t="shared" si="57"/>
        <v>-189999.09722222222</v>
      </c>
      <c r="T629" s="6">
        <f t="shared" si="58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9"/>
        <v>30.04</v>
      </c>
      <c r="J630" t="s">
        <v>21</v>
      </c>
      <c r="K630" t="s">
        <v>22</v>
      </c>
      <c r="L630">
        <v>-18657094800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55"/>
        <v>music</v>
      </c>
      <c r="R630" t="str">
        <f t="shared" si="56"/>
        <v>indie rock</v>
      </c>
      <c r="S630" s="6">
        <f t="shared" si="57"/>
        <v>-190369.59722222222</v>
      </c>
      <c r="T630" s="6">
        <f t="shared" si="58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9"/>
        <v>73.97</v>
      </c>
      <c r="J631" t="s">
        <v>21</v>
      </c>
      <c r="K631" t="s">
        <v>22</v>
      </c>
      <c r="L631">
        <v>-18689106000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55"/>
        <v>theater</v>
      </c>
      <c r="R631" t="str">
        <f t="shared" si="56"/>
        <v>plays</v>
      </c>
      <c r="S631" s="6">
        <f t="shared" si="57"/>
        <v>-190740.09722222222</v>
      </c>
      <c r="T631" s="6">
        <f t="shared" si="58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9"/>
        <v>68.66</v>
      </c>
      <c r="J632" t="s">
        <v>21</v>
      </c>
      <c r="K632" t="s">
        <v>22</v>
      </c>
      <c r="L632">
        <v>-18721117200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55"/>
        <v>theater</v>
      </c>
      <c r="R632" t="str">
        <f t="shared" si="56"/>
        <v>plays</v>
      </c>
      <c r="S632" s="6">
        <f t="shared" si="57"/>
        <v>-191110.59722222222</v>
      </c>
      <c r="T632" s="6">
        <f t="shared" si="58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9"/>
        <v>59.99</v>
      </c>
      <c r="J633" t="s">
        <v>21</v>
      </c>
      <c r="K633" t="s">
        <v>22</v>
      </c>
      <c r="L633">
        <v>-18753128400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55"/>
        <v>theater</v>
      </c>
      <c r="R633" t="str">
        <f t="shared" si="56"/>
        <v>plays</v>
      </c>
      <c r="S633" s="6">
        <f t="shared" si="57"/>
        <v>-191481.09722222222</v>
      </c>
      <c r="T633" s="6">
        <f t="shared" si="58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9"/>
        <v>111.16</v>
      </c>
      <c r="J634" t="s">
        <v>21</v>
      </c>
      <c r="K634" t="s">
        <v>22</v>
      </c>
      <c r="L634">
        <v>-18785139600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55"/>
        <v>theater</v>
      </c>
      <c r="R634" t="str">
        <f t="shared" si="56"/>
        <v>plays</v>
      </c>
      <c r="S634" s="6">
        <f t="shared" si="57"/>
        <v>-191851.59722222222</v>
      </c>
      <c r="T634" s="6">
        <f t="shared" si="58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9"/>
        <v>53.04</v>
      </c>
      <c r="J635" t="s">
        <v>21</v>
      </c>
      <c r="K635" t="s">
        <v>22</v>
      </c>
      <c r="L635">
        <v>-18817150800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55"/>
        <v>film &amp; video</v>
      </c>
      <c r="R635" t="str">
        <f t="shared" si="56"/>
        <v>animation</v>
      </c>
      <c r="S635" s="6">
        <f t="shared" si="57"/>
        <v>-192222.09722222222</v>
      </c>
      <c r="T635" s="6">
        <f t="shared" si="58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9"/>
        <v>55.99</v>
      </c>
      <c r="J636" t="s">
        <v>21</v>
      </c>
      <c r="K636" t="s">
        <v>22</v>
      </c>
      <c r="L636">
        <v>-18849162000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55"/>
        <v>film &amp; video</v>
      </c>
      <c r="R636" t="str">
        <f t="shared" si="56"/>
        <v>television</v>
      </c>
      <c r="S636" s="6">
        <f t="shared" si="57"/>
        <v>-192592.59722222222</v>
      </c>
      <c r="T636" s="6">
        <f t="shared" si="58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9"/>
        <v>69.989999999999995</v>
      </c>
      <c r="J637" t="s">
        <v>21</v>
      </c>
      <c r="K637" t="s">
        <v>22</v>
      </c>
      <c r="L637">
        <v>-18881173200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55"/>
        <v>film &amp; video</v>
      </c>
      <c r="R637" t="str">
        <f t="shared" si="56"/>
        <v>television</v>
      </c>
      <c r="S637" s="6">
        <f t="shared" si="57"/>
        <v>-192963.09722222222</v>
      </c>
      <c r="T637" s="6">
        <f t="shared" si="58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9"/>
        <v>49</v>
      </c>
      <c r="J638" t="s">
        <v>36</v>
      </c>
      <c r="K638" t="s">
        <v>37</v>
      </c>
      <c r="L638">
        <v>-18913184400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55"/>
        <v>film &amp; video</v>
      </c>
      <c r="R638" t="str">
        <f t="shared" si="56"/>
        <v>animation</v>
      </c>
      <c r="S638" s="6">
        <f t="shared" si="57"/>
        <v>-193333.59722222222</v>
      </c>
      <c r="T638" s="6">
        <f t="shared" si="58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9"/>
        <v>103.85</v>
      </c>
      <c r="J639" t="s">
        <v>21</v>
      </c>
      <c r="K639" t="s">
        <v>22</v>
      </c>
      <c r="L639">
        <v>-18945195600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55"/>
        <v>theater</v>
      </c>
      <c r="R639" t="str">
        <f t="shared" si="56"/>
        <v>plays</v>
      </c>
      <c r="S639" s="6">
        <f t="shared" si="57"/>
        <v>-193704.09722222222</v>
      </c>
      <c r="T639" s="6">
        <f t="shared" si="58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9"/>
        <v>99.13</v>
      </c>
      <c r="J640" t="s">
        <v>21</v>
      </c>
      <c r="K640" t="s">
        <v>22</v>
      </c>
      <c r="L640">
        <v>-18977206800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55"/>
        <v>theater</v>
      </c>
      <c r="R640" t="str">
        <f t="shared" si="56"/>
        <v>plays</v>
      </c>
      <c r="S640" s="6">
        <f t="shared" si="57"/>
        <v>-194074.59722222222</v>
      </c>
      <c r="T640" s="6">
        <f t="shared" si="58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9"/>
        <v>107.38</v>
      </c>
      <c r="J641" t="s">
        <v>21</v>
      </c>
      <c r="K641" t="s">
        <v>22</v>
      </c>
      <c r="L641">
        <v>-19009218000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55"/>
        <v>film &amp; video</v>
      </c>
      <c r="R641" t="str">
        <f t="shared" si="56"/>
        <v>drama</v>
      </c>
      <c r="S641" s="6">
        <f t="shared" si="57"/>
        <v>-194445.09722222222</v>
      </c>
      <c r="T641" s="6">
        <f t="shared" si="58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9"/>
        <v>76.92</v>
      </c>
      <c r="J642" t="s">
        <v>21</v>
      </c>
      <c r="K642" t="s">
        <v>22</v>
      </c>
      <c r="L642">
        <v>-19041229200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55"/>
        <v>theater</v>
      </c>
      <c r="R642" t="str">
        <f t="shared" si="56"/>
        <v>plays</v>
      </c>
      <c r="S642" s="6">
        <f t="shared" si="57"/>
        <v>-194815.59722222222</v>
      </c>
      <c r="T642" s="6">
        <f t="shared" si="58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0">ROUND(E643/D643*100,0)</f>
        <v>120</v>
      </c>
      <c r="G643" t="s">
        <v>20</v>
      </c>
      <c r="H643">
        <v>194</v>
      </c>
      <c r="I643">
        <f t="shared" si="59"/>
        <v>58.13</v>
      </c>
      <c r="J643" t="s">
        <v>98</v>
      </c>
      <c r="K643" t="s">
        <v>99</v>
      </c>
      <c r="L643">
        <v>-19073240400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61">LEFT(P643,SEARCH("/",P643)-1)</f>
        <v>theater</v>
      </c>
      <c r="R643" t="str">
        <f t="shared" ref="R643:R706" si="62">RIGHT(P643,LEN(P643)-SEARCH("/",P643))</f>
        <v>plays</v>
      </c>
      <c r="S643" s="6">
        <f t="shared" ref="S643:S706" si="63">(((L643/60)/60)/24)+DATE(1970,1,1)</f>
        <v>-195186.09722222222</v>
      </c>
      <c r="T643" s="6">
        <f t="shared" ref="T643:T706" si="64">(((M643/60)/60)/24)+DATE(1970,1,1)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ref="I644:I707" si="65">ROUND((E644/H644),2)</f>
        <v>103.74</v>
      </c>
      <c r="J644" t="s">
        <v>15</v>
      </c>
      <c r="K644" t="s">
        <v>16</v>
      </c>
      <c r="L644">
        <v>-19105251600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61"/>
        <v>technology</v>
      </c>
      <c r="R644" t="str">
        <f t="shared" si="62"/>
        <v>wearables</v>
      </c>
      <c r="S644" s="6">
        <f t="shared" si="63"/>
        <v>-195556.59722222222</v>
      </c>
      <c r="T644" s="6">
        <f t="shared" si="64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5"/>
        <v>87.96</v>
      </c>
      <c r="J645" t="s">
        <v>21</v>
      </c>
      <c r="K645" t="s">
        <v>22</v>
      </c>
      <c r="L645">
        <v>-19137262800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61"/>
        <v>theater</v>
      </c>
      <c r="R645" t="str">
        <f t="shared" si="62"/>
        <v>plays</v>
      </c>
      <c r="S645" s="6">
        <f t="shared" si="63"/>
        <v>-195927.09722222222</v>
      </c>
      <c r="T645" s="6">
        <f t="shared" si="64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5"/>
        <v>28</v>
      </c>
      <c r="J646" t="s">
        <v>15</v>
      </c>
      <c r="K646" t="s">
        <v>16</v>
      </c>
      <c r="L646">
        <v>-19169274000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61"/>
        <v>theater</v>
      </c>
      <c r="R646" t="str">
        <f t="shared" si="62"/>
        <v>plays</v>
      </c>
      <c r="S646" s="6">
        <f t="shared" si="63"/>
        <v>-196297.59722222222</v>
      </c>
      <c r="T646" s="6">
        <f t="shared" si="64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5"/>
        <v>38</v>
      </c>
      <c r="J647" t="s">
        <v>21</v>
      </c>
      <c r="K647" t="s">
        <v>22</v>
      </c>
      <c r="L647">
        <v>-19201285200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61"/>
        <v>music</v>
      </c>
      <c r="R647" t="str">
        <f t="shared" si="62"/>
        <v>rock</v>
      </c>
      <c r="S647" s="6">
        <f t="shared" si="63"/>
        <v>-196668.09722222222</v>
      </c>
      <c r="T647" s="6">
        <f t="shared" si="64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5"/>
        <v>30</v>
      </c>
      <c r="J648" t="s">
        <v>21</v>
      </c>
      <c r="K648" t="s">
        <v>22</v>
      </c>
      <c r="L648">
        <v>-19233296400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61"/>
        <v>games</v>
      </c>
      <c r="R648" t="str">
        <f t="shared" si="62"/>
        <v>video games</v>
      </c>
      <c r="S648" s="6">
        <f t="shared" si="63"/>
        <v>-197038.59722222222</v>
      </c>
      <c r="T648" s="6">
        <f t="shared" si="64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5"/>
        <v>103.5</v>
      </c>
      <c r="J649" t="s">
        <v>21</v>
      </c>
      <c r="K649" t="s">
        <v>22</v>
      </c>
      <c r="L649">
        <v>-19265307600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61"/>
        <v>publishing</v>
      </c>
      <c r="R649" t="str">
        <f t="shared" si="62"/>
        <v>translations</v>
      </c>
      <c r="S649" s="6">
        <f t="shared" si="63"/>
        <v>-197409.09722222222</v>
      </c>
      <c r="T649" s="6">
        <f t="shared" si="64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5"/>
        <v>85.99</v>
      </c>
      <c r="J650" t="s">
        <v>21</v>
      </c>
      <c r="K650" t="s">
        <v>22</v>
      </c>
      <c r="L650">
        <v>-19297318800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61"/>
        <v>food</v>
      </c>
      <c r="R650" t="str">
        <f t="shared" si="62"/>
        <v>food trucks</v>
      </c>
      <c r="S650" s="6">
        <f t="shared" si="63"/>
        <v>-197779.59722222222</v>
      </c>
      <c r="T650" s="6">
        <f t="shared" si="64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5"/>
        <v>98.01</v>
      </c>
      <c r="J651" t="s">
        <v>98</v>
      </c>
      <c r="K651" t="s">
        <v>99</v>
      </c>
      <c r="L651">
        <v>-19329330000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61"/>
        <v>theater</v>
      </c>
      <c r="R651" t="str">
        <f t="shared" si="62"/>
        <v>plays</v>
      </c>
      <c r="S651" s="6">
        <f t="shared" si="63"/>
        <v>-198150.09722222222</v>
      </c>
      <c r="T651" s="6">
        <f t="shared" si="64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5"/>
        <v>2</v>
      </c>
      <c r="J652" t="s">
        <v>21</v>
      </c>
      <c r="K652" t="s">
        <v>22</v>
      </c>
      <c r="L652">
        <v>-19361341200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61"/>
        <v>music</v>
      </c>
      <c r="R652" t="str">
        <f t="shared" si="62"/>
        <v>jazz</v>
      </c>
      <c r="S652" s="6">
        <f t="shared" si="63"/>
        <v>-198520.59722222222</v>
      </c>
      <c r="T652" s="6">
        <f t="shared" si="64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5"/>
        <v>44.99</v>
      </c>
      <c r="J653" t="s">
        <v>107</v>
      </c>
      <c r="K653" t="s">
        <v>108</v>
      </c>
      <c r="L653">
        <v>-19393352400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61"/>
        <v>film &amp; video</v>
      </c>
      <c r="R653" t="str">
        <f t="shared" si="62"/>
        <v>shorts</v>
      </c>
      <c r="S653" s="6">
        <f t="shared" si="63"/>
        <v>-198891.09722222222</v>
      </c>
      <c r="T653" s="6">
        <f t="shared" si="64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5"/>
        <v>31.01</v>
      </c>
      <c r="J654" t="s">
        <v>21</v>
      </c>
      <c r="K654" t="s">
        <v>22</v>
      </c>
      <c r="L654">
        <v>-19425363600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61"/>
        <v>technology</v>
      </c>
      <c r="R654" t="str">
        <f t="shared" si="62"/>
        <v>web</v>
      </c>
      <c r="S654" s="6">
        <f t="shared" si="63"/>
        <v>-199261.59722222222</v>
      </c>
      <c r="T654" s="6">
        <f t="shared" si="64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5"/>
        <v>59.97</v>
      </c>
      <c r="J655" t="s">
        <v>21</v>
      </c>
      <c r="K655" t="s">
        <v>22</v>
      </c>
      <c r="L655">
        <v>-19457374800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61"/>
        <v>technology</v>
      </c>
      <c r="R655" t="str">
        <f t="shared" si="62"/>
        <v>web</v>
      </c>
      <c r="S655" s="6">
        <f t="shared" si="63"/>
        <v>-199632.09722222222</v>
      </c>
      <c r="T655" s="6">
        <f t="shared" si="64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5"/>
        <v>59</v>
      </c>
      <c r="J656" t="s">
        <v>21</v>
      </c>
      <c r="K656" t="s">
        <v>22</v>
      </c>
      <c r="L656">
        <v>-19489386000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61"/>
        <v>music</v>
      </c>
      <c r="R656" t="str">
        <f t="shared" si="62"/>
        <v>metal</v>
      </c>
      <c r="S656" s="6">
        <f t="shared" si="63"/>
        <v>-200002.59722222222</v>
      </c>
      <c r="T656" s="6">
        <f t="shared" si="64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5"/>
        <v>50.05</v>
      </c>
      <c r="J657" t="s">
        <v>21</v>
      </c>
      <c r="K657" t="s">
        <v>22</v>
      </c>
      <c r="L657">
        <v>-19521397200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61"/>
        <v>photography</v>
      </c>
      <c r="R657" t="str">
        <f t="shared" si="62"/>
        <v>photography books</v>
      </c>
      <c r="S657" s="6">
        <f t="shared" si="63"/>
        <v>-200373.09722222222</v>
      </c>
      <c r="T657" s="6">
        <f t="shared" si="64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5"/>
        <v>98.97</v>
      </c>
      <c r="J658" t="s">
        <v>26</v>
      </c>
      <c r="K658" t="s">
        <v>27</v>
      </c>
      <c r="L658">
        <v>-19553408400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61"/>
        <v>food</v>
      </c>
      <c r="R658" t="str">
        <f t="shared" si="62"/>
        <v>food trucks</v>
      </c>
      <c r="S658" s="6">
        <f t="shared" si="63"/>
        <v>-200743.59722222222</v>
      </c>
      <c r="T658" s="6">
        <f t="shared" si="64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5"/>
        <v>58.86</v>
      </c>
      <c r="J659" t="s">
        <v>21</v>
      </c>
      <c r="K659" t="s">
        <v>22</v>
      </c>
      <c r="L659">
        <v>-19585419600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61"/>
        <v>film &amp; video</v>
      </c>
      <c r="R659" t="str">
        <f t="shared" si="62"/>
        <v>science fiction</v>
      </c>
      <c r="S659" s="6">
        <f t="shared" si="63"/>
        <v>-201114.09722222222</v>
      </c>
      <c r="T659" s="6">
        <f t="shared" si="64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5"/>
        <v>81.010000000000005</v>
      </c>
      <c r="J660" t="s">
        <v>21</v>
      </c>
      <c r="K660" t="s">
        <v>22</v>
      </c>
      <c r="L660">
        <v>-19617430800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61"/>
        <v>music</v>
      </c>
      <c r="R660" t="str">
        <f t="shared" si="62"/>
        <v>rock</v>
      </c>
      <c r="S660" s="6">
        <f t="shared" si="63"/>
        <v>-201484.59722222222</v>
      </c>
      <c r="T660" s="6">
        <f t="shared" si="64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5"/>
        <v>76.010000000000005</v>
      </c>
      <c r="J661" t="s">
        <v>40</v>
      </c>
      <c r="K661" t="s">
        <v>41</v>
      </c>
      <c r="L661">
        <v>-19649442000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61"/>
        <v>film &amp; video</v>
      </c>
      <c r="R661" t="str">
        <f t="shared" si="62"/>
        <v>documentary</v>
      </c>
      <c r="S661" s="6">
        <f t="shared" si="63"/>
        <v>-201855.09722222222</v>
      </c>
      <c r="T661" s="6">
        <f t="shared" si="64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5"/>
        <v>96.6</v>
      </c>
      <c r="J662" t="s">
        <v>21</v>
      </c>
      <c r="K662" t="s">
        <v>22</v>
      </c>
      <c r="L662">
        <v>-19681453200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61"/>
        <v>theater</v>
      </c>
      <c r="R662" t="str">
        <f t="shared" si="62"/>
        <v>plays</v>
      </c>
      <c r="S662" s="6">
        <f t="shared" si="63"/>
        <v>-202225.59722222222</v>
      </c>
      <c r="T662" s="6">
        <f t="shared" si="64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5"/>
        <v>76.959999999999994</v>
      </c>
      <c r="J663" t="s">
        <v>36</v>
      </c>
      <c r="K663" t="s">
        <v>37</v>
      </c>
      <c r="L663">
        <v>-19713464400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61"/>
        <v>music</v>
      </c>
      <c r="R663" t="str">
        <f t="shared" si="62"/>
        <v>jazz</v>
      </c>
      <c r="S663" s="6">
        <f t="shared" si="63"/>
        <v>-202596.09722222222</v>
      </c>
      <c r="T663" s="6">
        <f t="shared" si="64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5"/>
        <v>67.98</v>
      </c>
      <c r="J664" t="s">
        <v>21</v>
      </c>
      <c r="K664" t="s">
        <v>22</v>
      </c>
      <c r="L664">
        <v>-19745475600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61"/>
        <v>theater</v>
      </c>
      <c r="R664" t="str">
        <f t="shared" si="62"/>
        <v>plays</v>
      </c>
      <c r="S664" s="6">
        <f t="shared" si="63"/>
        <v>-202966.59722222222</v>
      </c>
      <c r="T664" s="6">
        <f t="shared" si="64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5"/>
        <v>88.78</v>
      </c>
      <c r="J665" t="s">
        <v>21</v>
      </c>
      <c r="K665" t="s">
        <v>22</v>
      </c>
      <c r="L665">
        <v>-19777486800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61"/>
        <v>theater</v>
      </c>
      <c r="R665" t="str">
        <f t="shared" si="62"/>
        <v>plays</v>
      </c>
      <c r="S665" s="6">
        <f t="shared" si="63"/>
        <v>-203337.09722222222</v>
      </c>
      <c r="T665" s="6">
        <f t="shared" si="64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5"/>
        <v>25</v>
      </c>
      <c r="J666" t="s">
        <v>21</v>
      </c>
      <c r="K666" t="s">
        <v>22</v>
      </c>
      <c r="L666">
        <v>-19809498000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61"/>
        <v>music</v>
      </c>
      <c r="R666" t="str">
        <f t="shared" si="62"/>
        <v>jazz</v>
      </c>
      <c r="S666" s="6">
        <f t="shared" si="63"/>
        <v>-203707.59722222222</v>
      </c>
      <c r="T666" s="6">
        <f t="shared" si="64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5"/>
        <v>44.92</v>
      </c>
      <c r="J667" t="s">
        <v>21</v>
      </c>
      <c r="K667" t="s">
        <v>22</v>
      </c>
      <c r="L667">
        <v>-19841509200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61"/>
        <v>film &amp; video</v>
      </c>
      <c r="R667" t="str">
        <f t="shared" si="62"/>
        <v>documentary</v>
      </c>
      <c r="S667" s="6">
        <f t="shared" si="63"/>
        <v>-204078.09722222222</v>
      </c>
      <c r="T667" s="6">
        <f t="shared" si="64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5"/>
        <v>79.400000000000006</v>
      </c>
      <c r="J668" t="s">
        <v>21</v>
      </c>
      <c r="K668" t="s">
        <v>22</v>
      </c>
      <c r="L668">
        <v>-19873520400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61"/>
        <v>theater</v>
      </c>
      <c r="R668" t="str">
        <f t="shared" si="62"/>
        <v>plays</v>
      </c>
      <c r="S668" s="6">
        <f t="shared" si="63"/>
        <v>-204448.59722222222</v>
      </c>
      <c r="T668" s="6">
        <f t="shared" si="64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5"/>
        <v>29.01</v>
      </c>
      <c r="J669" t="s">
        <v>21</v>
      </c>
      <c r="K669" t="s">
        <v>22</v>
      </c>
      <c r="L669">
        <v>-19905531600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61"/>
        <v>journalism</v>
      </c>
      <c r="R669" t="str">
        <f t="shared" si="62"/>
        <v>audio</v>
      </c>
      <c r="S669" s="6">
        <f t="shared" si="63"/>
        <v>-204819.09722222222</v>
      </c>
      <c r="T669" s="6">
        <f t="shared" si="64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5"/>
        <v>73.59</v>
      </c>
      <c r="J670" t="s">
        <v>21</v>
      </c>
      <c r="K670" t="s">
        <v>22</v>
      </c>
      <c r="L670">
        <v>-19937542800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61"/>
        <v>theater</v>
      </c>
      <c r="R670" t="str">
        <f t="shared" si="62"/>
        <v>plays</v>
      </c>
      <c r="S670" s="6">
        <f t="shared" si="63"/>
        <v>-205189.59722222222</v>
      </c>
      <c r="T670" s="6">
        <f t="shared" si="64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5"/>
        <v>107.97</v>
      </c>
      <c r="J671" t="s">
        <v>107</v>
      </c>
      <c r="K671" t="s">
        <v>108</v>
      </c>
      <c r="L671">
        <v>-19969554000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61"/>
        <v>theater</v>
      </c>
      <c r="R671" t="str">
        <f t="shared" si="62"/>
        <v>plays</v>
      </c>
      <c r="S671" s="6">
        <f t="shared" si="63"/>
        <v>-205560.09722222222</v>
      </c>
      <c r="T671" s="6">
        <f t="shared" si="64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5"/>
        <v>68.989999999999995</v>
      </c>
      <c r="J672" t="s">
        <v>21</v>
      </c>
      <c r="K672" t="s">
        <v>22</v>
      </c>
      <c r="L672">
        <v>-20001565200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61"/>
        <v>music</v>
      </c>
      <c r="R672" t="str">
        <f t="shared" si="62"/>
        <v>indie rock</v>
      </c>
      <c r="S672" s="6">
        <f t="shared" si="63"/>
        <v>-205930.59722222222</v>
      </c>
      <c r="T672" s="6">
        <f t="shared" si="64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5"/>
        <v>111.02</v>
      </c>
      <c r="J673" t="s">
        <v>21</v>
      </c>
      <c r="K673" t="s">
        <v>22</v>
      </c>
      <c r="L673">
        <v>-20033576400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61"/>
        <v>theater</v>
      </c>
      <c r="R673" t="str">
        <f t="shared" si="62"/>
        <v>plays</v>
      </c>
      <c r="S673" s="6">
        <f t="shared" si="63"/>
        <v>-206301.09722222222</v>
      </c>
      <c r="T673" s="6">
        <f t="shared" si="64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5"/>
        <v>25</v>
      </c>
      <c r="J674" t="s">
        <v>26</v>
      </c>
      <c r="K674" t="s">
        <v>27</v>
      </c>
      <c r="L674">
        <v>-20065587600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61"/>
        <v>theater</v>
      </c>
      <c r="R674" t="str">
        <f t="shared" si="62"/>
        <v>plays</v>
      </c>
      <c r="S674" s="6">
        <f t="shared" si="63"/>
        <v>-206671.59722222222</v>
      </c>
      <c r="T674" s="6">
        <f t="shared" si="64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5"/>
        <v>42.16</v>
      </c>
      <c r="J675" t="s">
        <v>107</v>
      </c>
      <c r="K675" t="s">
        <v>108</v>
      </c>
      <c r="L675">
        <v>-20097598800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61"/>
        <v>music</v>
      </c>
      <c r="R675" t="str">
        <f t="shared" si="62"/>
        <v>indie rock</v>
      </c>
      <c r="S675" s="6">
        <f t="shared" si="63"/>
        <v>-207042.09722222222</v>
      </c>
      <c r="T675" s="6">
        <f t="shared" si="64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5"/>
        <v>47</v>
      </c>
      <c r="J676" t="s">
        <v>21</v>
      </c>
      <c r="K676" t="s">
        <v>22</v>
      </c>
      <c r="L676">
        <v>-20129610000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61"/>
        <v>photography</v>
      </c>
      <c r="R676" t="str">
        <f t="shared" si="62"/>
        <v>photography books</v>
      </c>
      <c r="S676" s="6">
        <f t="shared" si="63"/>
        <v>-207412.59722222222</v>
      </c>
      <c r="T676" s="6">
        <f t="shared" si="64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5"/>
        <v>36.04</v>
      </c>
      <c r="J677" t="s">
        <v>21</v>
      </c>
      <c r="K677" t="s">
        <v>22</v>
      </c>
      <c r="L677">
        <v>-20161621200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61"/>
        <v>journalism</v>
      </c>
      <c r="R677" t="str">
        <f t="shared" si="62"/>
        <v>audio</v>
      </c>
      <c r="S677" s="6">
        <f t="shared" si="63"/>
        <v>-207783.09722222222</v>
      </c>
      <c r="T677" s="6">
        <f t="shared" si="64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5"/>
        <v>101.04</v>
      </c>
      <c r="J678" t="s">
        <v>21</v>
      </c>
      <c r="K678" t="s">
        <v>22</v>
      </c>
      <c r="L678">
        <v>-20193632400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61"/>
        <v>photography</v>
      </c>
      <c r="R678" t="str">
        <f t="shared" si="62"/>
        <v>photography books</v>
      </c>
      <c r="S678" s="6">
        <f t="shared" si="63"/>
        <v>-208153.59722222222</v>
      </c>
      <c r="T678" s="6">
        <f t="shared" si="64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5"/>
        <v>39.93</v>
      </c>
      <c r="J679" t="s">
        <v>21</v>
      </c>
      <c r="K679" t="s">
        <v>22</v>
      </c>
      <c r="L679">
        <v>-20225643600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61"/>
        <v>publishing</v>
      </c>
      <c r="R679" t="str">
        <f t="shared" si="62"/>
        <v>fiction</v>
      </c>
      <c r="S679" s="6">
        <f t="shared" si="63"/>
        <v>-208524.09722222222</v>
      </c>
      <c r="T679" s="6">
        <f t="shared" si="64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5"/>
        <v>83.16</v>
      </c>
      <c r="J680" t="s">
        <v>21</v>
      </c>
      <c r="K680" t="s">
        <v>22</v>
      </c>
      <c r="L680">
        <v>-20257654800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61"/>
        <v>film &amp; video</v>
      </c>
      <c r="R680" t="str">
        <f t="shared" si="62"/>
        <v>drama</v>
      </c>
      <c r="S680" s="6">
        <f t="shared" si="63"/>
        <v>-208894.59722222222</v>
      </c>
      <c r="T680" s="6">
        <f t="shared" si="64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5"/>
        <v>39.979999999999997</v>
      </c>
      <c r="J681" t="s">
        <v>21</v>
      </c>
      <c r="K681" t="s">
        <v>22</v>
      </c>
      <c r="L681">
        <v>-20289666000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61"/>
        <v>food</v>
      </c>
      <c r="R681" t="str">
        <f t="shared" si="62"/>
        <v>food trucks</v>
      </c>
      <c r="S681" s="6">
        <f t="shared" si="63"/>
        <v>-209265.09722222222</v>
      </c>
      <c r="T681" s="6">
        <f t="shared" si="64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5"/>
        <v>47.99</v>
      </c>
      <c r="J682" t="s">
        <v>21</v>
      </c>
      <c r="K682" t="s">
        <v>22</v>
      </c>
      <c r="L682">
        <v>-20321677200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61"/>
        <v>games</v>
      </c>
      <c r="R682" t="str">
        <f t="shared" si="62"/>
        <v>mobile games</v>
      </c>
      <c r="S682" s="6">
        <f t="shared" si="63"/>
        <v>-209635.59722222222</v>
      </c>
      <c r="T682" s="6">
        <f t="shared" si="64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5"/>
        <v>95.98</v>
      </c>
      <c r="J683" t="s">
        <v>21</v>
      </c>
      <c r="K683" t="s">
        <v>22</v>
      </c>
      <c r="L683">
        <v>-20353688400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61"/>
        <v>theater</v>
      </c>
      <c r="R683" t="str">
        <f t="shared" si="62"/>
        <v>plays</v>
      </c>
      <c r="S683" s="6">
        <f t="shared" si="63"/>
        <v>-210006.09722222222</v>
      </c>
      <c r="T683" s="6">
        <f t="shared" si="64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5"/>
        <v>78.73</v>
      </c>
      <c r="J684" t="s">
        <v>21</v>
      </c>
      <c r="K684" t="s">
        <v>22</v>
      </c>
      <c r="L684">
        <v>-20385699600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61"/>
        <v>theater</v>
      </c>
      <c r="R684" t="str">
        <f t="shared" si="62"/>
        <v>plays</v>
      </c>
      <c r="S684" s="6">
        <f t="shared" si="63"/>
        <v>-210376.59722222222</v>
      </c>
      <c r="T684" s="6">
        <f t="shared" si="64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5"/>
        <v>56.08</v>
      </c>
      <c r="J685" t="s">
        <v>21</v>
      </c>
      <c r="K685" t="s">
        <v>22</v>
      </c>
      <c r="L685">
        <v>-20417710800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61"/>
        <v>theater</v>
      </c>
      <c r="R685" t="str">
        <f t="shared" si="62"/>
        <v>plays</v>
      </c>
      <c r="S685" s="6">
        <f t="shared" si="63"/>
        <v>-210747.09722222222</v>
      </c>
      <c r="T685" s="6">
        <f t="shared" si="64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5"/>
        <v>69.09</v>
      </c>
      <c r="J686" t="s">
        <v>15</v>
      </c>
      <c r="K686" t="s">
        <v>16</v>
      </c>
      <c r="L686">
        <v>-20449722000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61"/>
        <v>publishing</v>
      </c>
      <c r="R686" t="str">
        <f t="shared" si="62"/>
        <v>nonfiction</v>
      </c>
      <c r="S686" s="6">
        <f t="shared" si="63"/>
        <v>-211117.59722222222</v>
      </c>
      <c r="T686" s="6">
        <f t="shared" si="64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5"/>
        <v>102.05</v>
      </c>
      <c r="J687" t="s">
        <v>15</v>
      </c>
      <c r="K687" t="s">
        <v>16</v>
      </c>
      <c r="L687">
        <v>-20481733200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61"/>
        <v>theater</v>
      </c>
      <c r="R687" t="str">
        <f t="shared" si="62"/>
        <v>plays</v>
      </c>
      <c r="S687" s="6">
        <f t="shared" si="63"/>
        <v>-211488.09722222222</v>
      </c>
      <c r="T687" s="6">
        <f t="shared" si="64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5"/>
        <v>107.32</v>
      </c>
      <c r="J688" t="s">
        <v>21</v>
      </c>
      <c r="K688" t="s">
        <v>22</v>
      </c>
      <c r="L688">
        <v>-20513744400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61"/>
        <v>technology</v>
      </c>
      <c r="R688" t="str">
        <f t="shared" si="62"/>
        <v>wearables</v>
      </c>
      <c r="S688" s="6">
        <f t="shared" si="63"/>
        <v>-211858.59722222222</v>
      </c>
      <c r="T688" s="6">
        <f t="shared" si="64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5"/>
        <v>51.97</v>
      </c>
      <c r="J689" t="s">
        <v>21</v>
      </c>
      <c r="K689" t="s">
        <v>22</v>
      </c>
      <c r="L689">
        <v>-20545755600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61"/>
        <v>theater</v>
      </c>
      <c r="R689" t="str">
        <f t="shared" si="62"/>
        <v>plays</v>
      </c>
      <c r="S689" s="6">
        <f t="shared" si="63"/>
        <v>-212229.09722222222</v>
      </c>
      <c r="T689" s="6">
        <f t="shared" si="64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5"/>
        <v>71.14</v>
      </c>
      <c r="J690" t="s">
        <v>21</v>
      </c>
      <c r="K690" t="s">
        <v>22</v>
      </c>
      <c r="L690">
        <v>-20577766800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61"/>
        <v>film &amp; video</v>
      </c>
      <c r="R690" t="str">
        <f t="shared" si="62"/>
        <v>television</v>
      </c>
      <c r="S690" s="6">
        <f t="shared" si="63"/>
        <v>-212599.59722222222</v>
      </c>
      <c r="T690" s="6">
        <f t="shared" si="64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5"/>
        <v>106.49</v>
      </c>
      <c r="J691" t="s">
        <v>21</v>
      </c>
      <c r="K691" t="s">
        <v>22</v>
      </c>
      <c r="L691">
        <v>-20609778000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61"/>
        <v>technology</v>
      </c>
      <c r="R691" t="str">
        <f t="shared" si="62"/>
        <v>web</v>
      </c>
      <c r="S691" s="6">
        <f t="shared" si="63"/>
        <v>-212970.09722222222</v>
      </c>
      <c r="T691" s="6">
        <f t="shared" si="64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5"/>
        <v>42.94</v>
      </c>
      <c r="J692" t="s">
        <v>21</v>
      </c>
      <c r="K692" t="s">
        <v>22</v>
      </c>
      <c r="L692">
        <v>-20641789200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61"/>
        <v>film &amp; video</v>
      </c>
      <c r="R692" t="str">
        <f t="shared" si="62"/>
        <v>documentary</v>
      </c>
      <c r="S692" s="6">
        <f t="shared" si="63"/>
        <v>-213340.59722222222</v>
      </c>
      <c r="T692" s="6">
        <f t="shared" si="64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5"/>
        <v>30.04</v>
      </c>
      <c r="J693" t="s">
        <v>21</v>
      </c>
      <c r="K693" t="s">
        <v>22</v>
      </c>
      <c r="L693">
        <v>-20673800400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61"/>
        <v>film &amp; video</v>
      </c>
      <c r="R693" t="str">
        <f t="shared" si="62"/>
        <v>documentary</v>
      </c>
      <c r="S693" s="6">
        <f t="shared" si="63"/>
        <v>-213711.09722222222</v>
      </c>
      <c r="T693" s="6">
        <f t="shared" si="64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5"/>
        <v>70.62</v>
      </c>
      <c r="J694" t="s">
        <v>40</v>
      </c>
      <c r="K694" t="s">
        <v>41</v>
      </c>
      <c r="L694">
        <v>-20705811600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61"/>
        <v>music</v>
      </c>
      <c r="R694" t="str">
        <f t="shared" si="62"/>
        <v>rock</v>
      </c>
      <c r="S694" s="6">
        <f t="shared" si="63"/>
        <v>-214081.59722222222</v>
      </c>
      <c r="T694" s="6">
        <f t="shared" si="64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5"/>
        <v>66.02</v>
      </c>
      <c r="J695" t="s">
        <v>21</v>
      </c>
      <c r="K695" t="s">
        <v>22</v>
      </c>
      <c r="L695">
        <v>-20737822800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61"/>
        <v>theater</v>
      </c>
      <c r="R695" t="str">
        <f t="shared" si="62"/>
        <v>plays</v>
      </c>
      <c r="S695" s="6">
        <f t="shared" si="63"/>
        <v>-214452.09722222222</v>
      </c>
      <c r="T695" s="6">
        <f t="shared" si="64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5"/>
        <v>96.91</v>
      </c>
      <c r="J696" t="s">
        <v>21</v>
      </c>
      <c r="K696" t="s">
        <v>22</v>
      </c>
      <c r="L696">
        <v>-20769834000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61"/>
        <v>theater</v>
      </c>
      <c r="R696" t="str">
        <f t="shared" si="62"/>
        <v>plays</v>
      </c>
      <c r="S696" s="6">
        <f t="shared" si="63"/>
        <v>-214822.59722222222</v>
      </c>
      <c r="T696" s="6">
        <f t="shared" si="64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5"/>
        <v>62.87</v>
      </c>
      <c r="J697" t="s">
        <v>107</v>
      </c>
      <c r="K697" t="s">
        <v>108</v>
      </c>
      <c r="L697">
        <v>-20801845200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61"/>
        <v>music</v>
      </c>
      <c r="R697" t="str">
        <f t="shared" si="62"/>
        <v>rock</v>
      </c>
      <c r="S697" s="6">
        <f t="shared" si="63"/>
        <v>-215193.09722222222</v>
      </c>
      <c r="T697" s="6">
        <f t="shared" si="64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5"/>
        <v>108.99</v>
      </c>
      <c r="J698" t="s">
        <v>21</v>
      </c>
      <c r="K698" t="s">
        <v>22</v>
      </c>
      <c r="L698">
        <v>-20833856400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61"/>
        <v>theater</v>
      </c>
      <c r="R698" t="str">
        <f t="shared" si="62"/>
        <v>plays</v>
      </c>
      <c r="S698" s="6">
        <f t="shared" si="63"/>
        <v>-215563.59722222222</v>
      </c>
      <c r="T698" s="6">
        <f t="shared" si="64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5"/>
        <v>27</v>
      </c>
      <c r="J699" t="s">
        <v>21</v>
      </c>
      <c r="K699" t="s">
        <v>22</v>
      </c>
      <c r="L699">
        <v>-20865867600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61"/>
        <v>music</v>
      </c>
      <c r="R699" t="str">
        <f t="shared" si="62"/>
        <v>electric music</v>
      </c>
      <c r="S699" s="6">
        <f t="shared" si="63"/>
        <v>-215934.09722222222</v>
      </c>
      <c r="T699" s="6">
        <f t="shared" si="64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5"/>
        <v>65</v>
      </c>
      <c r="J700" t="s">
        <v>15</v>
      </c>
      <c r="K700" t="s">
        <v>16</v>
      </c>
      <c r="L700">
        <v>-20897878800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61"/>
        <v>technology</v>
      </c>
      <c r="R700" t="str">
        <f t="shared" si="62"/>
        <v>wearables</v>
      </c>
      <c r="S700" s="6">
        <f t="shared" si="63"/>
        <v>-216304.59722222222</v>
      </c>
      <c r="T700" s="6">
        <f t="shared" si="64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5"/>
        <v>111.52</v>
      </c>
      <c r="J701" t="s">
        <v>21</v>
      </c>
      <c r="K701" t="s">
        <v>22</v>
      </c>
      <c r="L701">
        <v>-20929890000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61"/>
        <v>film &amp; video</v>
      </c>
      <c r="R701" t="str">
        <f t="shared" si="62"/>
        <v>drama</v>
      </c>
      <c r="S701" s="6">
        <f t="shared" si="63"/>
        <v>-216675.09722222222</v>
      </c>
      <c r="T701" s="6">
        <f t="shared" si="64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5"/>
        <v>3</v>
      </c>
      <c r="J702" t="s">
        <v>21</v>
      </c>
      <c r="K702" t="s">
        <v>22</v>
      </c>
      <c r="L702">
        <v>-20961901200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61"/>
        <v>technology</v>
      </c>
      <c r="R702" t="str">
        <f t="shared" si="62"/>
        <v>wearables</v>
      </c>
      <c r="S702" s="6">
        <f t="shared" si="63"/>
        <v>-217045.59722222222</v>
      </c>
      <c r="T702" s="6">
        <f t="shared" si="64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5"/>
        <v>110.99</v>
      </c>
      <c r="J703" t="s">
        <v>21</v>
      </c>
      <c r="K703" t="s">
        <v>22</v>
      </c>
      <c r="L703">
        <v>-20993912400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61"/>
        <v>theater</v>
      </c>
      <c r="R703" t="str">
        <f t="shared" si="62"/>
        <v>plays</v>
      </c>
      <c r="S703" s="6">
        <f t="shared" si="63"/>
        <v>-217416.09722222222</v>
      </c>
      <c r="T703" s="6">
        <f t="shared" si="64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5"/>
        <v>56.75</v>
      </c>
      <c r="J704" t="s">
        <v>21</v>
      </c>
      <c r="K704" t="s">
        <v>22</v>
      </c>
      <c r="L704">
        <v>-21025923600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61"/>
        <v>technology</v>
      </c>
      <c r="R704" t="str">
        <f t="shared" si="62"/>
        <v>wearables</v>
      </c>
      <c r="S704" s="6">
        <f t="shared" si="63"/>
        <v>-217786.59722222222</v>
      </c>
      <c r="T704" s="6">
        <f t="shared" si="64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5"/>
        <v>97.02</v>
      </c>
      <c r="J705" t="s">
        <v>21</v>
      </c>
      <c r="K705" t="s">
        <v>22</v>
      </c>
      <c r="L705">
        <v>-21057934800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61"/>
        <v>publishing</v>
      </c>
      <c r="R705" t="str">
        <f t="shared" si="62"/>
        <v>translations</v>
      </c>
      <c r="S705" s="6">
        <f t="shared" si="63"/>
        <v>-218157.09722222222</v>
      </c>
      <c r="T705" s="6">
        <f t="shared" si="64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5"/>
        <v>92.09</v>
      </c>
      <c r="J706" t="s">
        <v>21</v>
      </c>
      <c r="K706" t="s">
        <v>22</v>
      </c>
      <c r="L706">
        <v>-21089946000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61"/>
        <v>film &amp; video</v>
      </c>
      <c r="R706" t="str">
        <f t="shared" si="62"/>
        <v>animation</v>
      </c>
      <c r="S706" s="6">
        <f t="shared" si="63"/>
        <v>-218527.59722222222</v>
      </c>
      <c r="T706" s="6">
        <f t="shared" si="64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6">ROUND(E707/D707*100,0)</f>
        <v>99</v>
      </c>
      <c r="G707" t="s">
        <v>14</v>
      </c>
      <c r="H707">
        <v>2025</v>
      </c>
      <c r="I707">
        <f t="shared" si="65"/>
        <v>82.99</v>
      </c>
      <c r="J707" t="s">
        <v>40</v>
      </c>
      <c r="K707" t="s">
        <v>41</v>
      </c>
      <c r="L707">
        <v>-21121957200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67">LEFT(P707,SEARCH("/",P707)-1)</f>
        <v>publishing</v>
      </c>
      <c r="R707" t="str">
        <f t="shared" ref="R707:R770" si="68">RIGHT(P707,LEN(P707)-SEARCH("/",P707))</f>
        <v>nonfiction</v>
      </c>
      <c r="S707" s="6">
        <f t="shared" ref="S707:S770" si="69">(((L707/60)/60)/24)+DATE(1970,1,1)</f>
        <v>-218898.09722222222</v>
      </c>
      <c r="T707" s="6">
        <f t="shared" ref="T707:T770" si="70">(((M707/60)/60)/24)+DATE(1970,1,1)</f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ref="I708:I771" si="71">ROUND((E708/H708),2)</f>
        <v>103.04</v>
      </c>
      <c r="J708" t="s">
        <v>26</v>
      </c>
      <c r="K708" t="s">
        <v>27</v>
      </c>
      <c r="L708">
        <v>-21153968400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67"/>
        <v>technology</v>
      </c>
      <c r="R708" t="str">
        <f t="shared" si="68"/>
        <v>web</v>
      </c>
      <c r="S708" s="6">
        <f t="shared" si="69"/>
        <v>-219268.59722222222</v>
      </c>
      <c r="T708" s="6">
        <f t="shared" si="70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71"/>
        <v>68.92</v>
      </c>
      <c r="J709" t="s">
        <v>21</v>
      </c>
      <c r="K709" t="s">
        <v>22</v>
      </c>
      <c r="L709">
        <v>-21185979600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67"/>
        <v>film &amp; video</v>
      </c>
      <c r="R709" t="str">
        <f t="shared" si="68"/>
        <v>drama</v>
      </c>
      <c r="S709" s="6">
        <f t="shared" si="69"/>
        <v>-219639.09722222222</v>
      </c>
      <c r="T709" s="6">
        <f t="shared" si="70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71"/>
        <v>87.74</v>
      </c>
      <c r="J710" t="s">
        <v>98</v>
      </c>
      <c r="K710" t="s">
        <v>99</v>
      </c>
      <c r="L710">
        <v>-21217990800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67"/>
        <v>theater</v>
      </c>
      <c r="R710" t="str">
        <f t="shared" si="68"/>
        <v>plays</v>
      </c>
      <c r="S710" s="6">
        <f t="shared" si="69"/>
        <v>-220009.59722222222</v>
      </c>
      <c r="T710" s="6">
        <f t="shared" si="70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71"/>
        <v>75.02</v>
      </c>
      <c r="J711" t="s">
        <v>107</v>
      </c>
      <c r="K711" t="s">
        <v>108</v>
      </c>
      <c r="L711">
        <v>-21250002000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67"/>
        <v>theater</v>
      </c>
      <c r="R711" t="str">
        <f t="shared" si="68"/>
        <v>plays</v>
      </c>
      <c r="S711" s="6">
        <f t="shared" si="69"/>
        <v>-220380.09722222222</v>
      </c>
      <c r="T711" s="6">
        <f t="shared" si="70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71"/>
        <v>50.86</v>
      </c>
      <c r="J712" t="s">
        <v>21</v>
      </c>
      <c r="K712" t="s">
        <v>22</v>
      </c>
      <c r="L712">
        <v>-21282013200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67"/>
        <v>theater</v>
      </c>
      <c r="R712" t="str">
        <f t="shared" si="68"/>
        <v>plays</v>
      </c>
      <c r="S712" s="6">
        <f t="shared" si="69"/>
        <v>-220750.59722222222</v>
      </c>
      <c r="T712" s="6">
        <f t="shared" si="70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71"/>
        <v>90</v>
      </c>
      <c r="J713" t="s">
        <v>107</v>
      </c>
      <c r="K713" t="s">
        <v>108</v>
      </c>
      <c r="L713">
        <v>-21314024400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67"/>
        <v>theater</v>
      </c>
      <c r="R713" t="str">
        <f t="shared" si="68"/>
        <v>plays</v>
      </c>
      <c r="S713" s="6">
        <f t="shared" si="69"/>
        <v>-221121.09722222222</v>
      </c>
      <c r="T713" s="6">
        <f t="shared" si="70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71"/>
        <v>72.900000000000006</v>
      </c>
      <c r="J714" t="s">
        <v>21</v>
      </c>
      <c r="K714" t="s">
        <v>22</v>
      </c>
      <c r="L714">
        <v>-21346035600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67"/>
        <v>theater</v>
      </c>
      <c r="R714" t="str">
        <f t="shared" si="68"/>
        <v>plays</v>
      </c>
      <c r="S714" s="6">
        <f t="shared" si="69"/>
        <v>-221491.59722222222</v>
      </c>
      <c r="T714" s="6">
        <f t="shared" si="70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71"/>
        <v>108.49</v>
      </c>
      <c r="J715" t="s">
        <v>21</v>
      </c>
      <c r="K715" t="s">
        <v>22</v>
      </c>
      <c r="L715">
        <v>-21378046800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67"/>
        <v>publishing</v>
      </c>
      <c r="R715" t="str">
        <f t="shared" si="68"/>
        <v>radio &amp; podcasts</v>
      </c>
      <c r="S715" s="6">
        <f t="shared" si="69"/>
        <v>-221862.09722222222</v>
      </c>
      <c r="T715" s="6">
        <f t="shared" si="70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71"/>
        <v>101.98</v>
      </c>
      <c r="J716" t="s">
        <v>21</v>
      </c>
      <c r="K716" t="s">
        <v>22</v>
      </c>
      <c r="L716">
        <v>-21410058000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67"/>
        <v>music</v>
      </c>
      <c r="R716" t="str">
        <f t="shared" si="68"/>
        <v>rock</v>
      </c>
      <c r="S716" s="6">
        <f t="shared" si="69"/>
        <v>-222232.59722222222</v>
      </c>
      <c r="T716" s="6">
        <f t="shared" si="70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71"/>
        <v>44.01</v>
      </c>
      <c r="J717" t="s">
        <v>21</v>
      </c>
      <c r="K717" t="s">
        <v>22</v>
      </c>
      <c r="L717">
        <v>-21442069200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67"/>
        <v>games</v>
      </c>
      <c r="R717" t="str">
        <f t="shared" si="68"/>
        <v>mobile games</v>
      </c>
      <c r="S717" s="6">
        <f t="shared" si="69"/>
        <v>-222603.09722222222</v>
      </c>
      <c r="T717" s="6">
        <f t="shared" si="70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71"/>
        <v>65.94</v>
      </c>
      <c r="J718" t="s">
        <v>21</v>
      </c>
      <c r="K718" t="s">
        <v>22</v>
      </c>
      <c r="L718">
        <v>-21474080400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67"/>
        <v>theater</v>
      </c>
      <c r="R718" t="str">
        <f t="shared" si="68"/>
        <v>plays</v>
      </c>
      <c r="S718" s="6">
        <f t="shared" si="69"/>
        <v>-222973.59722222222</v>
      </c>
      <c r="T718" s="6">
        <f t="shared" si="70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71"/>
        <v>24.99</v>
      </c>
      <c r="J719" t="s">
        <v>21</v>
      </c>
      <c r="K719" t="s">
        <v>22</v>
      </c>
      <c r="L719">
        <v>-21506091600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67"/>
        <v>film &amp; video</v>
      </c>
      <c r="R719" t="str">
        <f t="shared" si="68"/>
        <v>documentary</v>
      </c>
      <c r="S719" s="6">
        <f t="shared" si="69"/>
        <v>-223344.09722222222</v>
      </c>
      <c r="T719" s="6">
        <f t="shared" si="70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71"/>
        <v>28</v>
      </c>
      <c r="J720" t="s">
        <v>21</v>
      </c>
      <c r="K720" t="s">
        <v>22</v>
      </c>
      <c r="L720">
        <v>-21538102800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67"/>
        <v>technology</v>
      </c>
      <c r="R720" t="str">
        <f t="shared" si="68"/>
        <v>wearables</v>
      </c>
      <c r="S720" s="6">
        <f t="shared" si="69"/>
        <v>-223714.59722222222</v>
      </c>
      <c r="T720" s="6">
        <f t="shared" si="70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71"/>
        <v>85.83</v>
      </c>
      <c r="J721" t="s">
        <v>21</v>
      </c>
      <c r="K721" t="s">
        <v>22</v>
      </c>
      <c r="L721">
        <v>-21570114000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67"/>
        <v>publishing</v>
      </c>
      <c r="R721" t="str">
        <f t="shared" si="68"/>
        <v>fiction</v>
      </c>
      <c r="S721" s="6">
        <f t="shared" si="69"/>
        <v>-224085.09722222222</v>
      </c>
      <c r="T721" s="6">
        <f t="shared" si="70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71"/>
        <v>84.92</v>
      </c>
      <c r="J722" t="s">
        <v>36</v>
      </c>
      <c r="K722" t="s">
        <v>37</v>
      </c>
      <c r="L722">
        <v>-21602125200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67"/>
        <v>theater</v>
      </c>
      <c r="R722" t="str">
        <f t="shared" si="68"/>
        <v>plays</v>
      </c>
      <c r="S722" s="6">
        <f t="shared" si="69"/>
        <v>-224455.59722222222</v>
      </c>
      <c r="T722" s="6">
        <f t="shared" si="70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71"/>
        <v>90.48</v>
      </c>
      <c r="J723" t="s">
        <v>21</v>
      </c>
      <c r="K723" t="s">
        <v>22</v>
      </c>
      <c r="L723">
        <v>-21634136400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67"/>
        <v>music</v>
      </c>
      <c r="R723" t="str">
        <f t="shared" si="68"/>
        <v>rock</v>
      </c>
      <c r="S723" s="6">
        <f t="shared" si="69"/>
        <v>-224826.09722222222</v>
      </c>
      <c r="T723" s="6">
        <f t="shared" si="70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71"/>
        <v>25</v>
      </c>
      <c r="J724" t="s">
        <v>21</v>
      </c>
      <c r="K724" t="s">
        <v>22</v>
      </c>
      <c r="L724">
        <v>-21666147600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67"/>
        <v>film &amp; video</v>
      </c>
      <c r="R724" t="str">
        <f t="shared" si="68"/>
        <v>documentary</v>
      </c>
      <c r="S724" s="6">
        <f t="shared" si="69"/>
        <v>-225196.59722222222</v>
      </c>
      <c r="T724" s="6">
        <f t="shared" si="70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71"/>
        <v>92.01</v>
      </c>
      <c r="J725" t="s">
        <v>26</v>
      </c>
      <c r="K725" t="s">
        <v>27</v>
      </c>
      <c r="L725">
        <v>-21698158800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67"/>
        <v>theater</v>
      </c>
      <c r="R725" t="str">
        <f t="shared" si="68"/>
        <v>plays</v>
      </c>
      <c r="S725" s="6">
        <f t="shared" si="69"/>
        <v>-225567.09722222222</v>
      </c>
      <c r="T725" s="6">
        <f t="shared" si="70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71"/>
        <v>93.07</v>
      </c>
      <c r="J726" t="s">
        <v>40</v>
      </c>
      <c r="K726" t="s">
        <v>41</v>
      </c>
      <c r="L726">
        <v>-21730170000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67"/>
        <v>theater</v>
      </c>
      <c r="R726" t="str">
        <f t="shared" si="68"/>
        <v>plays</v>
      </c>
      <c r="S726" s="6">
        <f t="shared" si="69"/>
        <v>-225937.59722222222</v>
      </c>
      <c r="T726" s="6">
        <f t="shared" si="70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71"/>
        <v>61.01</v>
      </c>
      <c r="J727" t="s">
        <v>21</v>
      </c>
      <c r="K727" t="s">
        <v>22</v>
      </c>
      <c r="L727">
        <v>-21762181200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67"/>
        <v>games</v>
      </c>
      <c r="R727" t="str">
        <f t="shared" si="68"/>
        <v>mobile games</v>
      </c>
      <c r="S727" s="6">
        <f t="shared" si="69"/>
        <v>-226308.09722222222</v>
      </c>
      <c r="T727" s="6">
        <f t="shared" si="70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71"/>
        <v>92.04</v>
      </c>
      <c r="J728" t="s">
        <v>21</v>
      </c>
      <c r="K728" t="s">
        <v>22</v>
      </c>
      <c r="L728">
        <v>-21794192400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67"/>
        <v>theater</v>
      </c>
      <c r="R728" t="str">
        <f t="shared" si="68"/>
        <v>plays</v>
      </c>
      <c r="S728" s="6">
        <f t="shared" si="69"/>
        <v>-226678.59722222222</v>
      </c>
      <c r="T728" s="6">
        <f t="shared" si="70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71"/>
        <v>81.13</v>
      </c>
      <c r="J729" t="s">
        <v>21</v>
      </c>
      <c r="K729" t="s">
        <v>22</v>
      </c>
      <c r="L729">
        <v>-21826203600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67"/>
        <v>technology</v>
      </c>
      <c r="R729" t="str">
        <f t="shared" si="68"/>
        <v>web</v>
      </c>
      <c r="S729" s="6">
        <f t="shared" si="69"/>
        <v>-227049.09722222222</v>
      </c>
      <c r="T729" s="6">
        <f t="shared" si="70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71"/>
        <v>73.5</v>
      </c>
      <c r="J730" t="s">
        <v>21</v>
      </c>
      <c r="K730" t="s">
        <v>22</v>
      </c>
      <c r="L730">
        <v>-21858214800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67"/>
        <v>theater</v>
      </c>
      <c r="R730" t="str">
        <f t="shared" si="68"/>
        <v>plays</v>
      </c>
      <c r="S730" s="6">
        <f t="shared" si="69"/>
        <v>-227419.59722222222</v>
      </c>
      <c r="T730" s="6">
        <f t="shared" si="70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71"/>
        <v>85.22</v>
      </c>
      <c r="J731" t="s">
        <v>21</v>
      </c>
      <c r="K731" t="s">
        <v>22</v>
      </c>
      <c r="L731">
        <v>-21890226000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67"/>
        <v>film &amp; video</v>
      </c>
      <c r="R731" t="str">
        <f t="shared" si="68"/>
        <v>drama</v>
      </c>
      <c r="S731" s="6">
        <f t="shared" si="69"/>
        <v>-227790.09722222222</v>
      </c>
      <c r="T731" s="6">
        <f t="shared" si="70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71"/>
        <v>110.97</v>
      </c>
      <c r="J732" t="s">
        <v>15</v>
      </c>
      <c r="K732" t="s">
        <v>16</v>
      </c>
      <c r="L732">
        <v>-21922237200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67"/>
        <v>technology</v>
      </c>
      <c r="R732" t="str">
        <f t="shared" si="68"/>
        <v>wearables</v>
      </c>
      <c r="S732" s="6">
        <f t="shared" si="69"/>
        <v>-228160.59722222222</v>
      </c>
      <c r="T732" s="6">
        <f t="shared" si="70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71"/>
        <v>32.97</v>
      </c>
      <c r="J733" t="s">
        <v>21</v>
      </c>
      <c r="K733" t="s">
        <v>22</v>
      </c>
      <c r="L733">
        <v>-21954248400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67"/>
        <v>technology</v>
      </c>
      <c r="R733" t="str">
        <f t="shared" si="68"/>
        <v>web</v>
      </c>
      <c r="S733" s="6">
        <f t="shared" si="69"/>
        <v>-228531.09722222222</v>
      </c>
      <c r="T733" s="6">
        <f t="shared" si="70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71"/>
        <v>96.01</v>
      </c>
      <c r="J734" t="s">
        <v>21</v>
      </c>
      <c r="K734" t="s">
        <v>22</v>
      </c>
      <c r="L734">
        <v>-21986259600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67"/>
        <v>music</v>
      </c>
      <c r="R734" t="str">
        <f t="shared" si="68"/>
        <v>rock</v>
      </c>
      <c r="S734" s="6">
        <f t="shared" si="69"/>
        <v>-228901.59722222222</v>
      </c>
      <c r="T734" s="6">
        <f t="shared" si="70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71"/>
        <v>84.97</v>
      </c>
      <c r="J735" t="s">
        <v>21</v>
      </c>
      <c r="K735" t="s">
        <v>22</v>
      </c>
      <c r="L735">
        <v>-22018270800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67"/>
        <v>music</v>
      </c>
      <c r="R735" t="str">
        <f t="shared" si="68"/>
        <v>metal</v>
      </c>
      <c r="S735" s="6">
        <f t="shared" si="69"/>
        <v>-229272.09722222222</v>
      </c>
      <c r="T735" s="6">
        <f t="shared" si="70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71"/>
        <v>25.01</v>
      </c>
      <c r="J736" t="s">
        <v>21</v>
      </c>
      <c r="K736" t="s">
        <v>22</v>
      </c>
      <c r="L736">
        <v>-22050282000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67"/>
        <v>theater</v>
      </c>
      <c r="R736" t="str">
        <f t="shared" si="68"/>
        <v>plays</v>
      </c>
      <c r="S736" s="6">
        <f t="shared" si="69"/>
        <v>-229642.59722222222</v>
      </c>
      <c r="T736" s="6">
        <f t="shared" si="70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71"/>
        <v>66</v>
      </c>
      <c r="J737" t="s">
        <v>21</v>
      </c>
      <c r="K737" t="s">
        <v>22</v>
      </c>
      <c r="L737">
        <v>-22082293200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67"/>
        <v>photography</v>
      </c>
      <c r="R737" t="str">
        <f t="shared" si="68"/>
        <v>photography books</v>
      </c>
      <c r="S737" s="6">
        <f t="shared" si="69"/>
        <v>-230013.09722222222</v>
      </c>
      <c r="T737" s="6">
        <f t="shared" si="70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71"/>
        <v>87.34</v>
      </c>
      <c r="J738" t="s">
        <v>21</v>
      </c>
      <c r="K738" t="s">
        <v>22</v>
      </c>
      <c r="L738">
        <v>-22114304400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67"/>
        <v>publishing</v>
      </c>
      <c r="R738" t="str">
        <f t="shared" si="68"/>
        <v>nonfiction</v>
      </c>
      <c r="S738" s="6">
        <f t="shared" si="69"/>
        <v>-230383.59722222222</v>
      </c>
      <c r="T738" s="6">
        <f t="shared" si="70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71"/>
        <v>27.93</v>
      </c>
      <c r="J739" t="s">
        <v>21</v>
      </c>
      <c r="K739" t="s">
        <v>22</v>
      </c>
      <c r="L739">
        <v>-22146315600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67"/>
        <v>music</v>
      </c>
      <c r="R739" t="str">
        <f t="shared" si="68"/>
        <v>indie rock</v>
      </c>
      <c r="S739" s="6">
        <f t="shared" si="69"/>
        <v>-230754.09722222222</v>
      </c>
      <c r="T739" s="6">
        <f t="shared" si="70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71"/>
        <v>103.8</v>
      </c>
      <c r="J740" t="s">
        <v>21</v>
      </c>
      <c r="K740" t="s">
        <v>22</v>
      </c>
      <c r="L740">
        <v>-22178326800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67"/>
        <v>theater</v>
      </c>
      <c r="R740" t="str">
        <f t="shared" si="68"/>
        <v>plays</v>
      </c>
      <c r="S740" s="6">
        <f t="shared" si="69"/>
        <v>-231124.59722222222</v>
      </c>
      <c r="T740" s="6">
        <f t="shared" si="70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71"/>
        <v>31.94</v>
      </c>
      <c r="J741" t="s">
        <v>21</v>
      </c>
      <c r="K741" t="s">
        <v>22</v>
      </c>
      <c r="L741">
        <v>-22210338000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67"/>
        <v>music</v>
      </c>
      <c r="R741" t="str">
        <f t="shared" si="68"/>
        <v>indie rock</v>
      </c>
      <c r="S741" s="6">
        <f t="shared" si="69"/>
        <v>-231495.09722222222</v>
      </c>
      <c r="T741" s="6">
        <f t="shared" si="70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71"/>
        <v>99.5</v>
      </c>
      <c r="J742" t="s">
        <v>21</v>
      </c>
      <c r="K742" t="s">
        <v>22</v>
      </c>
      <c r="L742">
        <v>-22242349200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67"/>
        <v>theater</v>
      </c>
      <c r="R742" t="str">
        <f t="shared" si="68"/>
        <v>plays</v>
      </c>
      <c r="S742" s="6">
        <f t="shared" si="69"/>
        <v>-231865.59722222222</v>
      </c>
      <c r="T742" s="6">
        <f t="shared" si="70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71"/>
        <v>108.85</v>
      </c>
      <c r="J743" t="s">
        <v>21</v>
      </c>
      <c r="K743" t="s">
        <v>22</v>
      </c>
      <c r="L743">
        <v>-22274360400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67"/>
        <v>theater</v>
      </c>
      <c r="R743" t="str">
        <f t="shared" si="68"/>
        <v>plays</v>
      </c>
      <c r="S743" s="6">
        <f t="shared" si="69"/>
        <v>-232236.09722222222</v>
      </c>
      <c r="T743" s="6">
        <f t="shared" si="70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71"/>
        <v>110.76</v>
      </c>
      <c r="J744" t="s">
        <v>21</v>
      </c>
      <c r="K744" t="s">
        <v>22</v>
      </c>
      <c r="L744">
        <v>-22306371600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67"/>
        <v>music</v>
      </c>
      <c r="R744" t="str">
        <f t="shared" si="68"/>
        <v>electric music</v>
      </c>
      <c r="S744" s="6">
        <f t="shared" si="69"/>
        <v>-232606.59722222222</v>
      </c>
      <c r="T744" s="6">
        <f t="shared" si="70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71"/>
        <v>29.65</v>
      </c>
      <c r="J745" t="s">
        <v>21</v>
      </c>
      <c r="K745" t="s">
        <v>22</v>
      </c>
      <c r="L745">
        <v>-22338382800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67"/>
        <v>theater</v>
      </c>
      <c r="R745" t="str">
        <f t="shared" si="68"/>
        <v>plays</v>
      </c>
      <c r="S745" s="6">
        <f t="shared" si="69"/>
        <v>-232977.09722222222</v>
      </c>
      <c r="T745" s="6">
        <f t="shared" si="70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71"/>
        <v>101.71</v>
      </c>
      <c r="J746" t="s">
        <v>21</v>
      </c>
      <c r="K746" t="s">
        <v>22</v>
      </c>
      <c r="L746">
        <v>-22370394000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67"/>
        <v>theater</v>
      </c>
      <c r="R746" t="str">
        <f t="shared" si="68"/>
        <v>plays</v>
      </c>
      <c r="S746" s="6">
        <f t="shared" si="69"/>
        <v>-233347.59722222222</v>
      </c>
      <c r="T746" s="6">
        <f t="shared" si="70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71"/>
        <v>61.5</v>
      </c>
      <c r="J747" t="s">
        <v>21</v>
      </c>
      <c r="K747" t="s">
        <v>22</v>
      </c>
      <c r="L747">
        <v>-22402405200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67"/>
        <v>technology</v>
      </c>
      <c r="R747" t="str">
        <f t="shared" si="68"/>
        <v>wearables</v>
      </c>
      <c r="S747" s="6">
        <f t="shared" si="69"/>
        <v>-233718.09722222222</v>
      </c>
      <c r="T747" s="6">
        <f t="shared" si="70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71"/>
        <v>35</v>
      </c>
      <c r="J748" t="s">
        <v>21</v>
      </c>
      <c r="K748" t="s">
        <v>22</v>
      </c>
      <c r="L748">
        <v>-22434416400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67"/>
        <v>technology</v>
      </c>
      <c r="R748" t="str">
        <f t="shared" si="68"/>
        <v>web</v>
      </c>
      <c r="S748" s="6">
        <f t="shared" si="69"/>
        <v>-234088.59722222222</v>
      </c>
      <c r="T748" s="6">
        <f t="shared" si="70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71"/>
        <v>40.049999999999997</v>
      </c>
      <c r="J749" t="s">
        <v>21</v>
      </c>
      <c r="K749" t="s">
        <v>22</v>
      </c>
      <c r="L749">
        <v>-22466427600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67"/>
        <v>theater</v>
      </c>
      <c r="R749" t="str">
        <f t="shared" si="68"/>
        <v>plays</v>
      </c>
      <c r="S749" s="6">
        <f t="shared" si="69"/>
        <v>-234459.09722222222</v>
      </c>
      <c r="T749" s="6">
        <f t="shared" si="70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71"/>
        <v>110.97</v>
      </c>
      <c r="J750" t="s">
        <v>21</v>
      </c>
      <c r="K750" t="s">
        <v>22</v>
      </c>
      <c r="L750">
        <v>-22498438800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67"/>
        <v>film &amp; video</v>
      </c>
      <c r="R750" t="str">
        <f t="shared" si="68"/>
        <v>animation</v>
      </c>
      <c r="S750" s="6">
        <f t="shared" si="69"/>
        <v>-234829.59722222222</v>
      </c>
      <c r="T750" s="6">
        <f t="shared" si="70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71"/>
        <v>36.96</v>
      </c>
      <c r="J751" t="s">
        <v>107</v>
      </c>
      <c r="K751" t="s">
        <v>108</v>
      </c>
      <c r="L751">
        <v>-22530450000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67"/>
        <v>technology</v>
      </c>
      <c r="R751" t="str">
        <f t="shared" si="68"/>
        <v>wearables</v>
      </c>
      <c r="S751" s="6">
        <f t="shared" si="69"/>
        <v>-235200.09722222222</v>
      </c>
      <c r="T751" s="6">
        <f t="shared" si="70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71"/>
        <v>1</v>
      </c>
      <c r="J752" t="s">
        <v>40</v>
      </c>
      <c r="K752" t="s">
        <v>41</v>
      </c>
      <c r="L752">
        <v>-22562461200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67"/>
        <v>music</v>
      </c>
      <c r="R752" t="str">
        <f t="shared" si="68"/>
        <v>electric music</v>
      </c>
      <c r="S752" s="6">
        <f t="shared" si="69"/>
        <v>-235570.59722222222</v>
      </c>
      <c r="T752" s="6">
        <f t="shared" si="70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71"/>
        <v>30.97</v>
      </c>
      <c r="J753" t="s">
        <v>21</v>
      </c>
      <c r="K753" t="s">
        <v>22</v>
      </c>
      <c r="L753">
        <v>-22594472400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67"/>
        <v>publishing</v>
      </c>
      <c r="R753" t="str">
        <f t="shared" si="68"/>
        <v>nonfiction</v>
      </c>
      <c r="S753" s="6">
        <f t="shared" si="69"/>
        <v>-235941.09722222222</v>
      </c>
      <c r="T753" s="6">
        <f t="shared" si="70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71"/>
        <v>47.04</v>
      </c>
      <c r="J754" t="s">
        <v>21</v>
      </c>
      <c r="K754" t="s">
        <v>22</v>
      </c>
      <c r="L754">
        <v>-22626483600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67"/>
        <v>theater</v>
      </c>
      <c r="R754" t="str">
        <f t="shared" si="68"/>
        <v>plays</v>
      </c>
      <c r="S754" s="6">
        <f t="shared" si="69"/>
        <v>-236311.59722222222</v>
      </c>
      <c r="T754" s="6">
        <f t="shared" si="70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71"/>
        <v>88.07</v>
      </c>
      <c r="J755" t="s">
        <v>21</v>
      </c>
      <c r="K755" t="s">
        <v>22</v>
      </c>
      <c r="L755">
        <v>-22658494800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67"/>
        <v>photography</v>
      </c>
      <c r="R755" t="str">
        <f t="shared" si="68"/>
        <v>photography books</v>
      </c>
      <c r="S755" s="6">
        <f t="shared" si="69"/>
        <v>-236682.09722222219</v>
      </c>
      <c r="T755" s="6">
        <f t="shared" si="70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71"/>
        <v>37.01</v>
      </c>
      <c r="J756" t="s">
        <v>21</v>
      </c>
      <c r="K756" t="s">
        <v>22</v>
      </c>
      <c r="L756">
        <v>-22690506000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67"/>
        <v>theater</v>
      </c>
      <c r="R756" t="str">
        <f t="shared" si="68"/>
        <v>plays</v>
      </c>
      <c r="S756" s="6">
        <f t="shared" si="69"/>
        <v>-237052.59722222219</v>
      </c>
      <c r="T756" s="6">
        <f t="shared" si="70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71"/>
        <v>26.03</v>
      </c>
      <c r="J757" t="s">
        <v>36</v>
      </c>
      <c r="K757" t="s">
        <v>37</v>
      </c>
      <c r="L757">
        <v>-22722517200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67"/>
        <v>theater</v>
      </c>
      <c r="R757" t="str">
        <f t="shared" si="68"/>
        <v>plays</v>
      </c>
      <c r="S757" s="6">
        <f t="shared" si="69"/>
        <v>-237423.09722222219</v>
      </c>
      <c r="T757" s="6">
        <f t="shared" si="70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71"/>
        <v>67.819999999999993</v>
      </c>
      <c r="J758" t="s">
        <v>21</v>
      </c>
      <c r="K758" t="s">
        <v>22</v>
      </c>
      <c r="L758">
        <v>-22754528400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67"/>
        <v>theater</v>
      </c>
      <c r="R758" t="str">
        <f t="shared" si="68"/>
        <v>plays</v>
      </c>
      <c r="S758" s="6">
        <f t="shared" si="69"/>
        <v>-237793.59722222219</v>
      </c>
      <c r="T758" s="6">
        <f t="shared" si="70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71"/>
        <v>49.96</v>
      </c>
      <c r="J759" t="s">
        <v>21</v>
      </c>
      <c r="K759" t="s">
        <v>22</v>
      </c>
      <c r="L759">
        <v>-22786539600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67"/>
        <v>film &amp; video</v>
      </c>
      <c r="R759" t="str">
        <f t="shared" si="68"/>
        <v>drama</v>
      </c>
      <c r="S759" s="6">
        <f t="shared" si="69"/>
        <v>-238164.09722222219</v>
      </c>
      <c r="T759" s="6">
        <f t="shared" si="70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71"/>
        <v>110.02</v>
      </c>
      <c r="J760" t="s">
        <v>15</v>
      </c>
      <c r="K760" t="s">
        <v>16</v>
      </c>
      <c r="L760">
        <v>-22818550800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67"/>
        <v>music</v>
      </c>
      <c r="R760" t="str">
        <f t="shared" si="68"/>
        <v>rock</v>
      </c>
      <c r="S760" s="6">
        <f t="shared" si="69"/>
        <v>-238534.59722222219</v>
      </c>
      <c r="T760" s="6">
        <f t="shared" si="70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71"/>
        <v>89.96</v>
      </c>
      <c r="J761" t="s">
        <v>21</v>
      </c>
      <c r="K761" t="s">
        <v>22</v>
      </c>
      <c r="L761">
        <v>-22850562000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67"/>
        <v>music</v>
      </c>
      <c r="R761" t="str">
        <f t="shared" si="68"/>
        <v>electric music</v>
      </c>
      <c r="S761" s="6">
        <f t="shared" si="69"/>
        <v>-238905.09722222219</v>
      </c>
      <c r="T761" s="6">
        <f t="shared" si="70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71"/>
        <v>79.010000000000005</v>
      </c>
      <c r="J762" t="s">
        <v>107</v>
      </c>
      <c r="K762" t="s">
        <v>108</v>
      </c>
      <c r="L762">
        <v>-22882573200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67"/>
        <v>games</v>
      </c>
      <c r="R762" t="str">
        <f t="shared" si="68"/>
        <v>video games</v>
      </c>
      <c r="S762" s="6">
        <f t="shared" si="69"/>
        <v>-239275.59722222219</v>
      </c>
      <c r="T762" s="6">
        <f t="shared" si="70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71"/>
        <v>86.87</v>
      </c>
      <c r="J763" t="s">
        <v>21</v>
      </c>
      <c r="K763" t="s">
        <v>22</v>
      </c>
      <c r="L763">
        <v>-22914584400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67"/>
        <v>music</v>
      </c>
      <c r="R763" t="str">
        <f t="shared" si="68"/>
        <v>rock</v>
      </c>
      <c r="S763" s="6">
        <f t="shared" si="69"/>
        <v>-239646.09722222219</v>
      </c>
      <c r="T763" s="6">
        <f t="shared" si="70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71"/>
        <v>62.04</v>
      </c>
      <c r="J764" t="s">
        <v>26</v>
      </c>
      <c r="K764" t="s">
        <v>27</v>
      </c>
      <c r="L764">
        <v>-22946595600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67"/>
        <v>music</v>
      </c>
      <c r="R764" t="str">
        <f t="shared" si="68"/>
        <v>jazz</v>
      </c>
      <c r="S764" s="6">
        <f t="shared" si="69"/>
        <v>-240016.59722222219</v>
      </c>
      <c r="T764" s="6">
        <f t="shared" si="70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71"/>
        <v>26.97</v>
      </c>
      <c r="J765" t="s">
        <v>21</v>
      </c>
      <c r="K765" t="s">
        <v>22</v>
      </c>
      <c r="L765">
        <v>-22978606800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67"/>
        <v>theater</v>
      </c>
      <c r="R765" t="str">
        <f t="shared" si="68"/>
        <v>plays</v>
      </c>
      <c r="S765" s="6">
        <f t="shared" si="69"/>
        <v>-240387.09722222219</v>
      </c>
      <c r="T765" s="6">
        <f t="shared" si="70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71"/>
        <v>54.12</v>
      </c>
      <c r="J766" t="s">
        <v>21</v>
      </c>
      <c r="K766" t="s">
        <v>22</v>
      </c>
      <c r="L766">
        <v>-23010618000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67"/>
        <v>music</v>
      </c>
      <c r="R766" t="str">
        <f t="shared" si="68"/>
        <v>rock</v>
      </c>
      <c r="S766" s="6">
        <f t="shared" si="69"/>
        <v>-240757.59722222219</v>
      </c>
      <c r="T766" s="6">
        <f t="shared" si="70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71"/>
        <v>41.04</v>
      </c>
      <c r="J767" t="s">
        <v>21</v>
      </c>
      <c r="K767" t="s">
        <v>22</v>
      </c>
      <c r="L767">
        <v>-23042629200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67"/>
        <v>music</v>
      </c>
      <c r="R767" t="str">
        <f t="shared" si="68"/>
        <v>indie rock</v>
      </c>
      <c r="S767" s="6">
        <f t="shared" si="69"/>
        <v>-241128.09722222219</v>
      </c>
      <c r="T767" s="6">
        <f t="shared" si="70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71"/>
        <v>55.05</v>
      </c>
      <c r="J768" t="s">
        <v>26</v>
      </c>
      <c r="K768" t="s">
        <v>27</v>
      </c>
      <c r="L768">
        <v>-23074640400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67"/>
        <v>film &amp; video</v>
      </c>
      <c r="R768" t="str">
        <f t="shared" si="68"/>
        <v>science fiction</v>
      </c>
      <c r="S768" s="6">
        <f t="shared" si="69"/>
        <v>-241498.59722222219</v>
      </c>
      <c r="T768" s="6">
        <f t="shared" si="70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71"/>
        <v>107.94</v>
      </c>
      <c r="J769" t="s">
        <v>21</v>
      </c>
      <c r="K769" t="s">
        <v>22</v>
      </c>
      <c r="L769">
        <v>-23106651600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67"/>
        <v>publishing</v>
      </c>
      <c r="R769" t="str">
        <f t="shared" si="68"/>
        <v>translations</v>
      </c>
      <c r="S769" s="6">
        <f t="shared" si="69"/>
        <v>-241869.09722222219</v>
      </c>
      <c r="T769" s="6">
        <f t="shared" si="70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71"/>
        <v>73.92</v>
      </c>
      <c r="J770" t="s">
        <v>21</v>
      </c>
      <c r="K770" t="s">
        <v>22</v>
      </c>
      <c r="L770">
        <v>-23138662800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67"/>
        <v>theater</v>
      </c>
      <c r="R770" t="str">
        <f t="shared" si="68"/>
        <v>plays</v>
      </c>
      <c r="S770" s="6">
        <f t="shared" si="69"/>
        <v>-242239.59722222219</v>
      </c>
      <c r="T770" s="6">
        <f t="shared" si="70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2">ROUND(E771/D771*100,0)</f>
        <v>87</v>
      </c>
      <c r="G771" t="s">
        <v>14</v>
      </c>
      <c r="H771">
        <v>3410</v>
      </c>
      <c r="I771">
        <f t="shared" si="71"/>
        <v>32</v>
      </c>
      <c r="J771" t="s">
        <v>21</v>
      </c>
      <c r="K771" t="s">
        <v>22</v>
      </c>
      <c r="L771">
        <v>-23170674000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73">LEFT(P771,SEARCH("/",P771)-1)</f>
        <v>games</v>
      </c>
      <c r="R771" t="str">
        <f t="shared" ref="R771:R834" si="74">RIGHT(P771,LEN(P771)-SEARCH("/",P771))</f>
        <v>video games</v>
      </c>
      <c r="S771" s="6">
        <f t="shared" ref="S771:S834" si="75">(((L771/60)/60)/24)+DATE(1970,1,1)</f>
        <v>-242610.09722222219</v>
      </c>
      <c r="T771" s="6">
        <f t="shared" ref="T771:T834" si="76">(((M771/60)/60)/24)+DATE(1970,1,1)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ref="I772:I835" si="77">ROUND((E772/H772),2)</f>
        <v>53.9</v>
      </c>
      <c r="J772" t="s">
        <v>107</v>
      </c>
      <c r="K772" t="s">
        <v>108</v>
      </c>
      <c r="L772">
        <v>-23202685200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73"/>
        <v>theater</v>
      </c>
      <c r="R772" t="str">
        <f t="shared" si="74"/>
        <v>plays</v>
      </c>
      <c r="S772" s="6">
        <f t="shared" si="75"/>
        <v>-242980.59722222219</v>
      </c>
      <c r="T772" s="6">
        <f t="shared" si="76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7"/>
        <v>106.5</v>
      </c>
      <c r="J773" t="s">
        <v>21</v>
      </c>
      <c r="K773" t="s">
        <v>22</v>
      </c>
      <c r="L773">
        <v>-23234696400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73"/>
        <v>theater</v>
      </c>
      <c r="R773" t="str">
        <f t="shared" si="74"/>
        <v>plays</v>
      </c>
      <c r="S773" s="6">
        <f t="shared" si="75"/>
        <v>-243351.09722222219</v>
      </c>
      <c r="T773" s="6">
        <f t="shared" si="76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7"/>
        <v>33</v>
      </c>
      <c r="J774" t="s">
        <v>21</v>
      </c>
      <c r="K774" t="s">
        <v>22</v>
      </c>
      <c r="L774">
        <v>-23266707600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73"/>
        <v>music</v>
      </c>
      <c r="R774" t="str">
        <f t="shared" si="74"/>
        <v>indie rock</v>
      </c>
      <c r="S774" s="6">
        <f t="shared" si="75"/>
        <v>-243721.59722222219</v>
      </c>
      <c r="T774" s="6">
        <f t="shared" si="76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7"/>
        <v>43</v>
      </c>
      <c r="J775" t="s">
        <v>21</v>
      </c>
      <c r="K775" t="s">
        <v>22</v>
      </c>
      <c r="L775">
        <v>-23298718800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73"/>
        <v>theater</v>
      </c>
      <c r="R775" t="str">
        <f t="shared" si="74"/>
        <v>plays</v>
      </c>
      <c r="S775" s="6">
        <f t="shared" si="75"/>
        <v>-244092.09722222219</v>
      </c>
      <c r="T775" s="6">
        <f t="shared" si="76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7"/>
        <v>86.86</v>
      </c>
      <c r="J776" t="s">
        <v>107</v>
      </c>
      <c r="K776" t="s">
        <v>108</v>
      </c>
      <c r="L776">
        <v>-23330730000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73"/>
        <v>technology</v>
      </c>
      <c r="R776" t="str">
        <f t="shared" si="74"/>
        <v>web</v>
      </c>
      <c r="S776" s="6">
        <f t="shared" si="75"/>
        <v>-244462.59722222219</v>
      </c>
      <c r="T776" s="6">
        <f t="shared" si="76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7"/>
        <v>96.8</v>
      </c>
      <c r="J777" t="s">
        <v>21</v>
      </c>
      <c r="K777" t="s">
        <v>22</v>
      </c>
      <c r="L777">
        <v>-23362741200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73"/>
        <v>music</v>
      </c>
      <c r="R777" t="str">
        <f t="shared" si="74"/>
        <v>rock</v>
      </c>
      <c r="S777" s="6">
        <f t="shared" si="75"/>
        <v>-244833.09722222219</v>
      </c>
      <c r="T777" s="6">
        <f t="shared" si="76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7"/>
        <v>33</v>
      </c>
      <c r="J778" t="s">
        <v>21</v>
      </c>
      <c r="K778" t="s">
        <v>22</v>
      </c>
      <c r="L778">
        <v>-23394752400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73"/>
        <v>theater</v>
      </c>
      <c r="R778" t="str">
        <f t="shared" si="74"/>
        <v>plays</v>
      </c>
      <c r="S778" s="6">
        <f t="shared" si="75"/>
        <v>-245203.59722222219</v>
      </c>
      <c r="T778" s="6">
        <f t="shared" si="76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7"/>
        <v>68.03</v>
      </c>
      <c r="J779" t="s">
        <v>21</v>
      </c>
      <c r="K779" t="s">
        <v>22</v>
      </c>
      <c r="L779">
        <v>-23426763600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73"/>
        <v>theater</v>
      </c>
      <c r="R779" t="str">
        <f t="shared" si="74"/>
        <v>plays</v>
      </c>
      <c r="S779" s="6">
        <f t="shared" si="75"/>
        <v>-245574.09722222219</v>
      </c>
      <c r="T779" s="6">
        <f t="shared" si="76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7"/>
        <v>58.87</v>
      </c>
      <c r="J780" t="s">
        <v>98</v>
      </c>
      <c r="K780" t="s">
        <v>99</v>
      </c>
      <c r="L780">
        <v>-23458774800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73"/>
        <v>film &amp; video</v>
      </c>
      <c r="R780" t="str">
        <f t="shared" si="74"/>
        <v>animation</v>
      </c>
      <c r="S780" s="6">
        <f t="shared" si="75"/>
        <v>-245944.59722222219</v>
      </c>
      <c r="T780" s="6">
        <f t="shared" si="76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7"/>
        <v>105.05</v>
      </c>
      <c r="J781" t="s">
        <v>21</v>
      </c>
      <c r="K781" t="s">
        <v>22</v>
      </c>
      <c r="L781">
        <v>-23490786000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73"/>
        <v>theater</v>
      </c>
      <c r="R781" t="str">
        <f t="shared" si="74"/>
        <v>plays</v>
      </c>
      <c r="S781" s="6">
        <f t="shared" si="75"/>
        <v>-246315.09722222219</v>
      </c>
      <c r="T781" s="6">
        <f t="shared" si="76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7"/>
        <v>33.049999999999997</v>
      </c>
      <c r="J782" t="s">
        <v>21</v>
      </c>
      <c r="K782" t="s">
        <v>22</v>
      </c>
      <c r="L782">
        <v>-23522797200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73"/>
        <v>film &amp; video</v>
      </c>
      <c r="R782" t="str">
        <f t="shared" si="74"/>
        <v>drama</v>
      </c>
      <c r="S782" s="6">
        <f t="shared" si="75"/>
        <v>-246685.59722222219</v>
      </c>
      <c r="T782" s="6">
        <f t="shared" si="76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7"/>
        <v>78.819999999999993</v>
      </c>
      <c r="J783" t="s">
        <v>98</v>
      </c>
      <c r="K783" t="s">
        <v>99</v>
      </c>
      <c r="L783">
        <v>-23554808400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73"/>
        <v>theater</v>
      </c>
      <c r="R783" t="str">
        <f t="shared" si="74"/>
        <v>plays</v>
      </c>
      <c r="S783" s="6">
        <f t="shared" si="75"/>
        <v>-247056.09722222219</v>
      </c>
      <c r="T783" s="6">
        <f t="shared" si="76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7"/>
        <v>68.2</v>
      </c>
      <c r="J784" t="s">
        <v>21</v>
      </c>
      <c r="K784" t="s">
        <v>22</v>
      </c>
      <c r="L784">
        <v>-23586819600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73"/>
        <v>film &amp; video</v>
      </c>
      <c r="R784" t="str">
        <f t="shared" si="74"/>
        <v>animation</v>
      </c>
      <c r="S784" s="6">
        <f t="shared" si="75"/>
        <v>-247426.59722222219</v>
      </c>
      <c r="T784" s="6">
        <f t="shared" si="76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7"/>
        <v>75.73</v>
      </c>
      <c r="J785" t="s">
        <v>21</v>
      </c>
      <c r="K785" t="s">
        <v>22</v>
      </c>
      <c r="L785">
        <v>-23618830800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73"/>
        <v>music</v>
      </c>
      <c r="R785" t="str">
        <f t="shared" si="74"/>
        <v>rock</v>
      </c>
      <c r="S785" s="6">
        <f t="shared" si="75"/>
        <v>-247797.09722222219</v>
      </c>
      <c r="T785" s="6">
        <f t="shared" si="76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7"/>
        <v>31</v>
      </c>
      <c r="J786" t="s">
        <v>21</v>
      </c>
      <c r="K786" t="s">
        <v>22</v>
      </c>
      <c r="L786">
        <v>-23650842000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73"/>
        <v>technology</v>
      </c>
      <c r="R786" t="str">
        <f t="shared" si="74"/>
        <v>web</v>
      </c>
      <c r="S786" s="6">
        <f t="shared" si="75"/>
        <v>-248167.59722222219</v>
      </c>
      <c r="T786" s="6">
        <f t="shared" si="76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7"/>
        <v>101.88</v>
      </c>
      <c r="J787" t="s">
        <v>26</v>
      </c>
      <c r="K787" t="s">
        <v>27</v>
      </c>
      <c r="L787">
        <v>-23682853200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73"/>
        <v>film &amp; video</v>
      </c>
      <c r="R787" t="str">
        <f t="shared" si="74"/>
        <v>animation</v>
      </c>
      <c r="S787" s="6">
        <f t="shared" si="75"/>
        <v>-248538.09722222219</v>
      </c>
      <c r="T787" s="6">
        <f t="shared" si="76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7"/>
        <v>52.88</v>
      </c>
      <c r="J788" t="s">
        <v>107</v>
      </c>
      <c r="K788" t="s">
        <v>108</v>
      </c>
      <c r="L788">
        <v>-23714864400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73"/>
        <v>music</v>
      </c>
      <c r="R788" t="str">
        <f t="shared" si="74"/>
        <v>jazz</v>
      </c>
      <c r="S788" s="6">
        <f t="shared" si="75"/>
        <v>-248908.59722222219</v>
      </c>
      <c r="T788" s="6">
        <f t="shared" si="76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7"/>
        <v>71.010000000000005</v>
      </c>
      <c r="J789" t="s">
        <v>15</v>
      </c>
      <c r="K789" t="s">
        <v>16</v>
      </c>
      <c r="L789">
        <v>-23746875600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73"/>
        <v>music</v>
      </c>
      <c r="R789" t="str">
        <f t="shared" si="74"/>
        <v>rock</v>
      </c>
      <c r="S789" s="6">
        <f t="shared" si="75"/>
        <v>-249279.09722222219</v>
      </c>
      <c r="T789" s="6">
        <f t="shared" si="76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7"/>
        <v>102.39</v>
      </c>
      <c r="J790" t="s">
        <v>21</v>
      </c>
      <c r="K790" t="s">
        <v>22</v>
      </c>
      <c r="L790">
        <v>-23778886800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73"/>
        <v>film &amp; video</v>
      </c>
      <c r="R790" t="str">
        <f t="shared" si="74"/>
        <v>animation</v>
      </c>
      <c r="S790" s="6">
        <f t="shared" si="75"/>
        <v>-249649.59722222219</v>
      </c>
      <c r="T790" s="6">
        <f t="shared" si="76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7"/>
        <v>74.47</v>
      </c>
      <c r="J791" t="s">
        <v>21</v>
      </c>
      <c r="K791" t="s">
        <v>22</v>
      </c>
      <c r="L791">
        <v>-23810898000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73"/>
        <v>theater</v>
      </c>
      <c r="R791" t="str">
        <f t="shared" si="74"/>
        <v>plays</v>
      </c>
      <c r="S791" s="6">
        <f t="shared" si="75"/>
        <v>-250020.09722222219</v>
      </c>
      <c r="T791" s="6">
        <f t="shared" si="76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7"/>
        <v>51.01</v>
      </c>
      <c r="J792" t="s">
        <v>21</v>
      </c>
      <c r="K792" t="s">
        <v>22</v>
      </c>
      <c r="L792">
        <v>-23842909200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73"/>
        <v>theater</v>
      </c>
      <c r="R792" t="str">
        <f t="shared" si="74"/>
        <v>plays</v>
      </c>
      <c r="S792" s="6">
        <f t="shared" si="75"/>
        <v>-250390.59722222219</v>
      </c>
      <c r="T792" s="6">
        <f t="shared" si="76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7"/>
        <v>90</v>
      </c>
      <c r="J793" t="s">
        <v>21</v>
      </c>
      <c r="K793" t="s">
        <v>22</v>
      </c>
      <c r="L793">
        <v>-23874920400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73"/>
        <v>food</v>
      </c>
      <c r="R793" t="str">
        <f t="shared" si="74"/>
        <v>food trucks</v>
      </c>
      <c r="S793" s="6">
        <f t="shared" si="75"/>
        <v>-250761.09722222219</v>
      </c>
      <c r="T793" s="6">
        <f t="shared" si="76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7"/>
        <v>97.14</v>
      </c>
      <c r="J794" t="s">
        <v>21</v>
      </c>
      <c r="K794" t="s">
        <v>22</v>
      </c>
      <c r="L794">
        <v>-23906931600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73"/>
        <v>theater</v>
      </c>
      <c r="R794" t="str">
        <f t="shared" si="74"/>
        <v>plays</v>
      </c>
      <c r="S794" s="6">
        <f t="shared" si="75"/>
        <v>-251131.59722222219</v>
      </c>
      <c r="T794" s="6">
        <f t="shared" si="76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7"/>
        <v>72.069999999999993</v>
      </c>
      <c r="J795" t="s">
        <v>98</v>
      </c>
      <c r="K795" t="s">
        <v>99</v>
      </c>
      <c r="L795">
        <v>-23938942800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73"/>
        <v>publishing</v>
      </c>
      <c r="R795" t="str">
        <f t="shared" si="74"/>
        <v>nonfiction</v>
      </c>
      <c r="S795" s="6">
        <f t="shared" si="75"/>
        <v>-251502.09722222219</v>
      </c>
      <c r="T795" s="6">
        <f t="shared" si="76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7"/>
        <v>75.239999999999995</v>
      </c>
      <c r="J796" t="s">
        <v>21</v>
      </c>
      <c r="K796" t="s">
        <v>22</v>
      </c>
      <c r="L796">
        <v>-23970954000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73"/>
        <v>music</v>
      </c>
      <c r="R796" t="str">
        <f t="shared" si="74"/>
        <v>rock</v>
      </c>
      <c r="S796" s="6">
        <f t="shared" si="75"/>
        <v>-251872.59722222219</v>
      </c>
      <c r="T796" s="6">
        <f t="shared" si="76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7"/>
        <v>32.97</v>
      </c>
      <c r="J797" t="s">
        <v>21</v>
      </c>
      <c r="K797" t="s">
        <v>22</v>
      </c>
      <c r="L797">
        <v>-24002965200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73"/>
        <v>film &amp; video</v>
      </c>
      <c r="R797" t="str">
        <f t="shared" si="74"/>
        <v>drama</v>
      </c>
      <c r="S797" s="6">
        <f t="shared" si="75"/>
        <v>-252243.09722222219</v>
      </c>
      <c r="T797" s="6">
        <f t="shared" si="76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7"/>
        <v>54.81</v>
      </c>
      <c r="J798" t="s">
        <v>21</v>
      </c>
      <c r="K798" t="s">
        <v>22</v>
      </c>
      <c r="L798">
        <v>-24034976400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73"/>
        <v>games</v>
      </c>
      <c r="R798" t="str">
        <f t="shared" si="74"/>
        <v>mobile games</v>
      </c>
      <c r="S798" s="6">
        <f t="shared" si="75"/>
        <v>-252613.59722222219</v>
      </c>
      <c r="T798" s="6">
        <f t="shared" si="76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7"/>
        <v>45.04</v>
      </c>
      <c r="J799" t="s">
        <v>21</v>
      </c>
      <c r="K799" t="s">
        <v>22</v>
      </c>
      <c r="L799">
        <v>-24066987600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73"/>
        <v>technology</v>
      </c>
      <c r="R799" t="str">
        <f t="shared" si="74"/>
        <v>web</v>
      </c>
      <c r="S799" s="6">
        <f t="shared" si="75"/>
        <v>-252984.09722222219</v>
      </c>
      <c r="T799" s="6">
        <f t="shared" si="76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7"/>
        <v>52.96</v>
      </c>
      <c r="J800" t="s">
        <v>21</v>
      </c>
      <c r="K800" t="s">
        <v>22</v>
      </c>
      <c r="L800">
        <v>-24098998800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73"/>
        <v>theater</v>
      </c>
      <c r="R800" t="str">
        <f t="shared" si="74"/>
        <v>plays</v>
      </c>
      <c r="S800" s="6">
        <f t="shared" si="75"/>
        <v>-253354.59722222219</v>
      </c>
      <c r="T800" s="6">
        <f t="shared" si="76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7"/>
        <v>60.02</v>
      </c>
      <c r="J801" t="s">
        <v>40</v>
      </c>
      <c r="K801" t="s">
        <v>41</v>
      </c>
      <c r="L801">
        <v>-24131010000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73"/>
        <v>theater</v>
      </c>
      <c r="R801" t="str">
        <f t="shared" si="74"/>
        <v>plays</v>
      </c>
      <c r="S801" s="6">
        <f t="shared" si="75"/>
        <v>-253725.09722222219</v>
      </c>
      <c r="T801" s="6">
        <f t="shared" si="76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7"/>
        <v>1</v>
      </c>
      <c r="J802" t="s">
        <v>98</v>
      </c>
      <c r="K802" t="s">
        <v>99</v>
      </c>
      <c r="L802">
        <v>-24163021200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73"/>
        <v>music</v>
      </c>
      <c r="R802" t="str">
        <f t="shared" si="74"/>
        <v>rock</v>
      </c>
      <c r="S802" s="6">
        <f t="shared" si="75"/>
        <v>-254095.59722222219</v>
      </c>
      <c r="T802" s="6">
        <f t="shared" si="76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7"/>
        <v>44.03</v>
      </c>
      <c r="J803" t="s">
        <v>21</v>
      </c>
      <c r="K803" t="s">
        <v>22</v>
      </c>
      <c r="L803">
        <v>-24195032400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73"/>
        <v>photography</v>
      </c>
      <c r="R803" t="str">
        <f t="shared" si="74"/>
        <v>photography books</v>
      </c>
      <c r="S803" s="6">
        <f t="shared" si="75"/>
        <v>-254466.09722222219</v>
      </c>
      <c r="T803" s="6">
        <f t="shared" si="76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7"/>
        <v>86.03</v>
      </c>
      <c r="J804" t="s">
        <v>21</v>
      </c>
      <c r="K804" t="s">
        <v>22</v>
      </c>
      <c r="L804">
        <v>-24227043600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73"/>
        <v>photography</v>
      </c>
      <c r="R804" t="str">
        <f t="shared" si="74"/>
        <v>photography books</v>
      </c>
      <c r="S804" s="6">
        <f t="shared" si="75"/>
        <v>-254836.59722222219</v>
      </c>
      <c r="T804" s="6">
        <f t="shared" si="76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7"/>
        <v>28.01</v>
      </c>
      <c r="J805" t="s">
        <v>21</v>
      </c>
      <c r="K805" t="s">
        <v>22</v>
      </c>
      <c r="L805">
        <v>-24259054800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73"/>
        <v>theater</v>
      </c>
      <c r="R805" t="str">
        <f t="shared" si="74"/>
        <v>plays</v>
      </c>
      <c r="S805" s="6">
        <f t="shared" si="75"/>
        <v>-255207.09722222219</v>
      </c>
      <c r="T805" s="6">
        <f t="shared" si="76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7"/>
        <v>32.049999999999997</v>
      </c>
      <c r="J806" t="s">
        <v>21</v>
      </c>
      <c r="K806" t="s">
        <v>22</v>
      </c>
      <c r="L806">
        <v>-24291066000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73"/>
        <v>music</v>
      </c>
      <c r="R806" t="str">
        <f t="shared" si="74"/>
        <v>rock</v>
      </c>
      <c r="S806" s="6">
        <f t="shared" si="75"/>
        <v>-255577.59722222219</v>
      </c>
      <c r="T806" s="6">
        <f t="shared" si="76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7"/>
        <v>73.61</v>
      </c>
      <c r="J807" t="s">
        <v>26</v>
      </c>
      <c r="K807" t="s">
        <v>27</v>
      </c>
      <c r="L807">
        <v>-24323077200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73"/>
        <v>film &amp; video</v>
      </c>
      <c r="R807" t="str">
        <f t="shared" si="74"/>
        <v>documentary</v>
      </c>
      <c r="S807" s="6">
        <f t="shared" si="75"/>
        <v>-255948.09722222219</v>
      </c>
      <c r="T807" s="6">
        <f t="shared" si="76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7"/>
        <v>108.71</v>
      </c>
      <c r="J808" t="s">
        <v>21</v>
      </c>
      <c r="K808" t="s">
        <v>22</v>
      </c>
      <c r="L808">
        <v>-24355088400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73"/>
        <v>film &amp; video</v>
      </c>
      <c r="R808" t="str">
        <f t="shared" si="74"/>
        <v>drama</v>
      </c>
      <c r="S808" s="6">
        <f t="shared" si="75"/>
        <v>-256318.59722222219</v>
      </c>
      <c r="T808" s="6">
        <f t="shared" si="76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7"/>
        <v>42.98</v>
      </c>
      <c r="J809" t="s">
        <v>21</v>
      </c>
      <c r="K809" t="s">
        <v>22</v>
      </c>
      <c r="L809">
        <v>-24387099600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73"/>
        <v>theater</v>
      </c>
      <c r="R809" t="str">
        <f t="shared" si="74"/>
        <v>plays</v>
      </c>
      <c r="S809" s="6">
        <f t="shared" si="75"/>
        <v>-256689.09722222219</v>
      </c>
      <c r="T809" s="6">
        <f t="shared" si="76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7"/>
        <v>83.32</v>
      </c>
      <c r="J810" t="s">
        <v>21</v>
      </c>
      <c r="K810" t="s">
        <v>22</v>
      </c>
      <c r="L810">
        <v>-24419110800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73"/>
        <v>food</v>
      </c>
      <c r="R810" t="str">
        <f t="shared" si="74"/>
        <v>food trucks</v>
      </c>
      <c r="S810" s="6">
        <f t="shared" si="75"/>
        <v>-257059.59722222219</v>
      </c>
      <c r="T810" s="6">
        <f t="shared" si="76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7"/>
        <v>42</v>
      </c>
      <c r="J811" t="s">
        <v>98</v>
      </c>
      <c r="K811" t="s">
        <v>99</v>
      </c>
      <c r="L811">
        <v>-24451122000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73"/>
        <v>film &amp; video</v>
      </c>
      <c r="R811" t="str">
        <f t="shared" si="74"/>
        <v>documentary</v>
      </c>
      <c r="S811" s="6">
        <f t="shared" si="75"/>
        <v>-257430.09722222219</v>
      </c>
      <c r="T811" s="6">
        <f t="shared" si="76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7"/>
        <v>55.93</v>
      </c>
      <c r="J812" t="s">
        <v>21</v>
      </c>
      <c r="K812" t="s">
        <v>22</v>
      </c>
      <c r="L812">
        <v>-24483133200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73"/>
        <v>theater</v>
      </c>
      <c r="R812" t="str">
        <f t="shared" si="74"/>
        <v>plays</v>
      </c>
      <c r="S812" s="6">
        <f t="shared" si="75"/>
        <v>-257800.59722222219</v>
      </c>
      <c r="T812" s="6">
        <f t="shared" si="76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7"/>
        <v>105.04</v>
      </c>
      <c r="J813" t="s">
        <v>21</v>
      </c>
      <c r="K813" t="s">
        <v>22</v>
      </c>
      <c r="L813">
        <v>-24515144400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73"/>
        <v>games</v>
      </c>
      <c r="R813" t="str">
        <f t="shared" si="74"/>
        <v>video games</v>
      </c>
      <c r="S813" s="6">
        <f t="shared" si="75"/>
        <v>-258171.09722222219</v>
      </c>
      <c r="T813" s="6">
        <f t="shared" si="76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7"/>
        <v>48</v>
      </c>
      <c r="J814" t="s">
        <v>15</v>
      </c>
      <c r="K814" t="s">
        <v>16</v>
      </c>
      <c r="L814">
        <v>-24547155600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73"/>
        <v>publishing</v>
      </c>
      <c r="R814" t="str">
        <f t="shared" si="74"/>
        <v>nonfiction</v>
      </c>
      <c r="S814" s="6">
        <f t="shared" si="75"/>
        <v>-258541.59722222219</v>
      </c>
      <c r="T814" s="6">
        <f t="shared" si="76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7"/>
        <v>112.66</v>
      </c>
      <c r="J815" t="s">
        <v>21</v>
      </c>
      <c r="K815" t="s">
        <v>22</v>
      </c>
      <c r="L815">
        <v>-24579166800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73"/>
        <v>games</v>
      </c>
      <c r="R815" t="str">
        <f t="shared" si="74"/>
        <v>video games</v>
      </c>
      <c r="S815" s="6">
        <f t="shared" si="75"/>
        <v>-258912.09722222219</v>
      </c>
      <c r="T815" s="6">
        <f t="shared" si="76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7"/>
        <v>81.94</v>
      </c>
      <c r="J816" t="s">
        <v>36</v>
      </c>
      <c r="K816" t="s">
        <v>37</v>
      </c>
      <c r="L816">
        <v>-24611178000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73"/>
        <v>music</v>
      </c>
      <c r="R816" t="str">
        <f t="shared" si="74"/>
        <v>rock</v>
      </c>
      <c r="S816" s="6">
        <f t="shared" si="75"/>
        <v>-259282.59722222219</v>
      </c>
      <c r="T816" s="6">
        <f t="shared" si="76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7"/>
        <v>64.05</v>
      </c>
      <c r="J817" t="s">
        <v>15</v>
      </c>
      <c r="K817" t="s">
        <v>16</v>
      </c>
      <c r="L817">
        <v>-24643189200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73"/>
        <v>music</v>
      </c>
      <c r="R817" t="str">
        <f t="shared" si="74"/>
        <v>rock</v>
      </c>
      <c r="S817" s="6">
        <f t="shared" si="75"/>
        <v>-259653.09722222219</v>
      </c>
      <c r="T817" s="6">
        <f t="shared" si="76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7"/>
        <v>106.39</v>
      </c>
      <c r="J818" t="s">
        <v>21</v>
      </c>
      <c r="K818" t="s">
        <v>22</v>
      </c>
      <c r="L818">
        <v>-24675200400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73"/>
        <v>theater</v>
      </c>
      <c r="R818" t="str">
        <f t="shared" si="74"/>
        <v>plays</v>
      </c>
      <c r="S818" s="6">
        <f t="shared" si="75"/>
        <v>-260023.59722222219</v>
      </c>
      <c r="T818" s="6">
        <f t="shared" si="76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7"/>
        <v>76.010000000000005</v>
      </c>
      <c r="J819" t="s">
        <v>107</v>
      </c>
      <c r="K819" t="s">
        <v>108</v>
      </c>
      <c r="L819">
        <v>-24707211600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73"/>
        <v>publishing</v>
      </c>
      <c r="R819" t="str">
        <f t="shared" si="74"/>
        <v>nonfiction</v>
      </c>
      <c r="S819" s="6">
        <f t="shared" si="75"/>
        <v>-260394.09722222219</v>
      </c>
      <c r="T819" s="6">
        <f t="shared" si="76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7"/>
        <v>111.07</v>
      </c>
      <c r="J820" t="s">
        <v>21</v>
      </c>
      <c r="K820" t="s">
        <v>22</v>
      </c>
      <c r="L820">
        <v>-24739222800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73"/>
        <v>theater</v>
      </c>
      <c r="R820" t="str">
        <f t="shared" si="74"/>
        <v>plays</v>
      </c>
      <c r="S820" s="6">
        <f t="shared" si="75"/>
        <v>-260764.59722222219</v>
      </c>
      <c r="T820" s="6">
        <f t="shared" si="76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7"/>
        <v>95.94</v>
      </c>
      <c r="J821" t="s">
        <v>21</v>
      </c>
      <c r="K821" t="s">
        <v>22</v>
      </c>
      <c r="L821">
        <v>-24771234000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73"/>
        <v>games</v>
      </c>
      <c r="R821" t="str">
        <f t="shared" si="74"/>
        <v>video games</v>
      </c>
      <c r="S821" s="6">
        <f t="shared" si="75"/>
        <v>-261135.09722222219</v>
      </c>
      <c r="T821" s="6">
        <f t="shared" si="76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7"/>
        <v>43.04</v>
      </c>
      <c r="J822" t="s">
        <v>40</v>
      </c>
      <c r="K822" t="s">
        <v>41</v>
      </c>
      <c r="L822">
        <v>-24803245200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73"/>
        <v>music</v>
      </c>
      <c r="R822" t="str">
        <f t="shared" si="74"/>
        <v>rock</v>
      </c>
      <c r="S822" s="6">
        <f t="shared" si="75"/>
        <v>-261505.59722222219</v>
      </c>
      <c r="T822" s="6">
        <f t="shared" si="76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7"/>
        <v>67.97</v>
      </c>
      <c r="J823" t="s">
        <v>21</v>
      </c>
      <c r="K823" t="s">
        <v>22</v>
      </c>
      <c r="L823">
        <v>-24835256400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73"/>
        <v>film &amp; video</v>
      </c>
      <c r="R823" t="str">
        <f t="shared" si="74"/>
        <v>documentary</v>
      </c>
      <c r="S823" s="6">
        <f t="shared" si="75"/>
        <v>-261876.09722222219</v>
      </c>
      <c r="T823" s="6">
        <f t="shared" si="76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7"/>
        <v>89.99</v>
      </c>
      <c r="J824" t="s">
        <v>21</v>
      </c>
      <c r="K824" t="s">
        <v>22</v>
      </c>
      <c r="L824">
        <v>-24867267600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73"/>
        <v>music</v>
      </c>
      <c r="R824" t="str">
        <f t="shared" si="74"/>
        <v>rock</v>
      </c>
      <c r="S824" s="6">
        <f t="shared" si="75"/>
        <v>-262246.59722222219</v>
      </c>
      <c r="T824" s="6">
        <f t="shared" si="76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7"/>
        <v>58.1</v>
      </c>
      <c r="J825" t="s">
        <v>21</v>
      </c>
      <c r="K825" t="s">
        <v>22</v>
      </c>
      <c r="L825">
        <v>-24899278800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73"/>
        <v>music</v>
      </c>
      <c r="R825" t="str">
        <f t="shared" si="74"/>
        <v>rock</v>
      </c>
      <c r="S825" s="6">
        <f t="shared" si="75"/>
        <v>-262617.09722222219</v>
      </c>
      <c r="T825" s="6">
        <f t="shared" si="76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7"/>
        <v>84</v>
      </c>
      <c r="J826" t="s">
        <v>21</v>
      </c>
      <c r="K826" t="s">
        <v>22</v>
      </c>
      <c r="L826">
        <v>-24931290000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73"/>
        <v>publishing</v>
      </c>
      <c r="R826" t="str">
        <f t="shared" si="74"/>
        <v>nonfiction</v>
      </c>
      <c r="S826" s="6">
        <f t="shared" si="75"/>
        <v>-262987.59722222219</v>
      </c>
      <c r="T826" s="6">
        <f t="shared" si="76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7"/>
        <v>88.85</v>
      </c>
      <c r="J827" t="s">
        <v>40</v>
      </c>
      <c r="K827" t="s">
        <v>41</v>
      </c>
      <c r="L827">
        <v>-24963301200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73"/>
        <v>film &amp; video</v>
      </c>
      <c r="R827" t="str">
        <f t="shared" si="74"/>
        <v>shorts</v>
      </c>
      <c r="S827" s="6">
        <f t="shared" si="75"/>
        <v>-263358.09722222219</v>
      </c>
      <c r="T827" s="6">
        <f t="shared" si="76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7"/>
        <v>65.959999999999994</v>
      </c>
      <c r="J828" t="s">
        <v>21</v>
      </c>
      <c r="K828" t="s">
        <v>22</v>
      </c>
      <c r="L828">
        <v>-24995312400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73"/>
        <v>theater</v>
      </c>
      <c r="R828" t="str">
        <f t="shared" si="74"/>
        <v>plays</v>
      </c>
      <c r="S828" s="6">
        <f t="shared" si="75"/>
        <v>-263728.59722222219</v>
      </c>
      <c r="T828" s="6">
        <f t="shared" si="76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7"/>
        <v>74.8</v>
      </c>
      <c r="J829" t="s">
        <v>26</v>
      </c>
      <c r="K829" t="s">
        <v>27</v>
      </c>
      <c r="L829">
        <v>-25027323600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73"/>
        <v>film &amp; video</v>
      </c>
      <c r="R829" t="str">
        <f t="shared" si="74"/>
        <v>drama</v>
      </c>
      <c r="S829" s="6">
        <f t="shared" si="75"/>
        <v>-264099.09722222219</v>
      </c>
      <c r="T829" s="6">
        <f t="shared" si="76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7"/>
        <v>69.989999999999995</v>
      </c>
      <c r="J830" t="s">
        <v>21</v>
      </c>
      <c r="K830" t="s">
        <v>22</v>
      </c>
      <c r="L830">
        <v>-25059334800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73"/>
        <v>theater</v>
      </c>
      <c r="R830" t="str">
        <f t="shared" si="74"/>
        <v>plays</v>
      </c>
      <c r="S830" s="6">
        <f t="shared" si="75"/>
        <v>-264469.59722222219</v>
      </c>
      <c r="T830" s="6">
        <f t="shared" si="76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7"/>
        <v>32.01</v>
      </c>
      <c r="J831" t="s">
        <v>21</v>
      </c>
      <c r="K831" t="s">
        <v>22</v>
      </c>
      <c r="L831">
        <v>-25091346000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73"/>
        <v>theater</v>
      </c>
      <c r="R831" t="str">
        <f t="shared" si="74"/>
        <v>plays</v>
      </c>
      <c r="S831" s="6">
        <f t="shared" si="75"/>
        <v>-264840.09722222219</v>
      </c>
      <c r="T831" s="6">
        <f t="shared" si="76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7"/>
        <v>64.73</v>
      </c>
      <c r="J832" t="s">
        <v>21</v>
      </c>
      <c r="K832" t="s">
        <v>22</v>
      </c>
      <c r="L832">
        <v>-25123357200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73"/>
        <v>theater</v>
      </c>
      <c r="R832" t="str">
        <f t="shared" si="74"/>
        <v>plays</v>
      </c>
      <c r="S832" s="6">
        <f t="shared" si="75"/>
        <v>-265210.59722222219</v>
      </c>
      <c r="T832" s="6">
        <f t="shared" si="76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7"/>
        <v>25</v>
      </c>
      <c r="J833" t="s">
        <v>21</v>
      </c>
      <c r="K833" t="s">
        <v>22</v>
      </c>
      <c r="L833">
        <v>-25155368400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73"/>
        <v>photography</v>
      </c>
      <c r="R833" t="str">
        <f t="shared" si="74"/>
        <v>photography books</v>
      </c>
      <c r="S833" s="6">
        <f t="shared" si="75"/>
        <v>-265581.09722222219</v>
      </c>
      <c r="T833" s="6">
        <f t="shared" si="76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7"/>
        <v>104.98</v>
      </c>
      <c r="J834" t="s">
        <v>36</v>
      </c>
      <c r="K834" t="s">
        <v>37</v>
      </c>
      <c r="L834">
        <v>-25187379600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73"/>
        <v>publishing</v>
      </c>
      <c r="R834" t="str">
        <f t="shared" si="74"/>
        <v>translations</v>
      </c>
      <c r="S834" s="6">
        <f t="shared" si="75"/>
        <v>-265951.59722222219</v>
      </c>
      <c r="T834" s="6">
        <f t="shared" si="76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8">ROUND(E835/D835*100,0)</f>
        <v>158</v>
      </c>
      <c r="G835" t="s">
        <v>20</v>
      </c>
      <c r="H835">
        <v>165</v>
      </c>
      <c r="I835">
        <f t="shared" si="77"/>
        <v>64.989999999999995</v>
      </c>
      <c r="J835" t="s">
        <v>36</v>
      </c>
      <c r="K835" t="s">
        <v>37</v>
      </c>
      <c r="L835">
        <v>-25219390800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79">LEFT(P835,SEARCH("/",P835)-1)</f>
        <v>publishing</v>
      </c>
      <c r="R835" t="str">
        <f t="shared" ref="R835:R898" si="80">RIGHT(P835,LEN(P835)-SEARCH("/",P835))</f>
        <v>translations</v>
      </c>
      <c r="S835" s="6">
        <f t="shared" ref="S835:S898" si="81">(((L835/60)/60)/24)+DATE(1970,1,1)</f>
        <v>-266322.09722222219</v>
      </c>
      <c r="T835" s="6">
        <f t="shared" ref="T835:T898" si="82">(((M835/60)/60)/24)+DATE(1970,1,1)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ref="I836:I899" si="83">ROUND((E836/H836),2)</f>
        <v>94.35</v>
      </c>
      <c r="J836" t="s">
        <v>21</v>
      </c>
      <c r="K836" t="s">
        <v>22</v>
      </c>
      <c r="L836">
        <v>-25251402000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79"/>
        <v>theater</v>
      </c>
      <c r="R836" t="str">
        <f t="shared" si="80"/>
        <v>plays</v>
      </c>
      <c r="S836" s="6">
        <f t="shared" si="81"/>
        <v>-266692.59722222219</v>
      </c>
      <c r="T836" s="6">
        <f t="shared" si="82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83"/>
        <v>44</v>
      </c>
      <c r="J837" t="s">
        <v>21</v>
      </c>
      <c r="K837" t="s">
        <v>22</v>
      </c>
      <c r="L837">
        <v>-25283413200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79"/>
        <v>technology</v>
      </c>
      <c r="R837" t="str">
        <f t="shared" si="80"/>
        <v>web</v>
      </c>
      <c r="S837" s="6">
        <f t="shared" si="81"/>
        <v>-267063.09722222219</v>
      </c>
      <c r="T837" s="6">
        <f t="shared" si="82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83"/>
        <v>64.739999999999995</v>
      </c>
      <c r="J838" t="s">
        <v>21</v>
      </c>
      <c r="K838" t="s">
        <v>22</v>
      </c>
      <c r="L838">
        <v>-25315424400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79"/>
        <v>music</v>
      </c>
      <c r="R838" t="str">
        <f t="shared" si="80"/>
        <v>indie rock</v>
      </c>
      <c r="S838" s="6">
        <f t="shared" si="81"/>
        <v>-267433.59722222219</v>
      </c>
      <c r="T838" s="6">
        <f t="shared" si="82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83"/>
        <v>84.01</v>
      </c>
      <c r="J839" t="s">
        <v>21</v>
      </c>
      <c r="K839" t="s">
        <v>22</v>
      </c>
      <c r="L839">
        <v>-25347435600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79"/>
        <v>music</v>
      </c>
      <c r="R839" t="str">
        <f t="shared" si="80"/>
        <v>jazz</v>
      </c>
      <c r="S839" s="6">
        <f t="shared" si="81"/>
        <v>-267804.09722222219</v>
      </c>
      <c r="T839" s="6">
        <f t="shared" si="82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83"/>
        <v>34.06</v>
      </c>
      <c r="J840" t="s">
        <v>21</v>
      </c>
      <c r="K840" t="s">
        <v>22</v>
      </c>
      <c r="L840">
        <v>-25379446800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79"/>
        <v>theater</v>
      </c>
      <c r="R840" t="str">
        <f t="shared" si="80"/>
        <v>plays</v>
      </c>
      <c r="S840" s="6">
        <f t="shared" si="81"/>
        <v>-268174.59722222219</v>
      </c>
      <c r="T840" s="6">
        <f t="shared" si="82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83"/>
        <v>93.27</v>
      </c>
      <c r="J841" t="s">
        <v>21</v>
      </c>
      <c r="K841" t="s">
        <v>22</v>
      </c>
      <c r="L841">
        <v>-25411458000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79"/>
        <v>film &amp; video</v>
      </c>
      <c r="R841" t="str">
        <f t="shared" si="80"/>
        <v>documentary</v>
      </c>
      <c r="S841" s="6">
        <f t="shared" si="81"/>
        <v>-268545.09722222219</v>
      </c>
      <c r="T841" s="6">
        <f t="shared" si="82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83"/>
        <v>33</v>
      </c>
      <c r="J842" t="s">
        <v>21</v>
      </c>
      <c r="K842" t="s">
        <v>22</v>
      </c>
      <c r="L842">
        <v>-25443469200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79"/>
        <v>theater</v>
      </c>
      <c r="R842" t="str">
        <f t="shared" si="80"/>
        <v>plays</v>
      </c>
      <c r="S842" s="6">
        <f t="shared" si="81"/>
        <v>-268915.59722222219</v>
      </c>
      <c r="T842" s="6">
        <f t="shared" si="82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83"/>
        <v>83.81</v>
      </c>
      <c r="J843" t="s">
        <v>21</v>
      </c>
      <c r="K843" t="s">
        <v>22</v>
      </c>
      <c r="L843">
        <v>-25475480400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79"/>
        <v>technology</v>
      </c>
      <c r="R843" t="str">
        <f t="shared" si="80"/>
        <v>web</v>
      </c>
      <c r="S843" s="6">
        <f t="shared" si="81"/>
        <v>-269286.09722222219</v>
      </c>
      <c r="T843" s="6">
        <f t="shared" si="82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83"/>
        <v>63.99</v>
      </c>
      <c r="J844" t="s">
        <v>107</v>
      </c>
      <c r="K844" t="s">
        <v>108</v>
      </c>
      <c r="L844">
        <v>-25507491600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79"/>
        <v>technology</v>
      </c>
      <c r="R844" t="str">
        <f t="shared" si="80"/>
        <v>wearables</v>
      </c>
      <c r="S844" s="6">
        <f t="shared" si="81"/>
        <v>-269656.59722222219</v>
      </c>
      <c r="T844" s="6">
        <f t="shared" si="82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83"/>
        <v>81.91</v>
      </c>
      <c r="J845" t="s">
        <v>21</v>
      </c>
      <c r="K845" t="s">
        <v>22</v>
      </c>
      <c r="L845">
        <v>-25539502800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79"/>
        <v>photography</v>
      </c>
      <c r="R845" t="str">
        <f t="shared" si="80"/>
        <v>photography books</v>
      </c>
      <c r="S845" s="6">
        <f t="shared" si="81"/>
        <v>-270027.09722222219</v>
      </c>
      <c r="T845" s="6">
        <f t="shared" si="82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83"/>
        <v>93.05</v>
      </c>
      <c r="J846" t="s">
        <v>21</v>
      </c>
      <c r="K846" t="s">
        <v>22</v>
      </c>
      <c r="L846">
        <v>-25571514000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79"/>
        <v>film &amp; video</v>
      </c>
      <c r="R846" t="str">
        <f t="shared" si="80"/>
        <v>documentary</v>
      </c>
      <c r="S846" s="6">
        <f t="shared" si="81"/>
        <v>-270397.59722222219</v>
      </c>
      <c r="T846" s="6">
        <f t="shared" si="82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83"/>
        <v>101.98</v>
      </c>
      <c r="J847" t="s">
        <v>40</v>
      </c>
      <c r="K847" t="s">
        <v>41</v>
      </c>
      <c r="L847">
        <v>-25603525200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79"/>
        <v>technology</v>
      </c>
      <c r="R847" t="str">
        <f t="shared" si="80"/>
        <v>web</v>
      </c>
      <c r="S847" s="6">
        <f t="shared" si="81"/>
        <v>-270768.09722222219</v>
      </c>
      <c r="T847" s="6">
        <f t="shared" si="82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83"/>
        <v>105.94</v>
      </c>
      <c r="J848" t="s">
        <v>21</v>
      </c>
      <c r="K848" t="s">
        <v>22</v>
      </c>
      <c r="L848">
        <v>-25635536400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79"/>
        <v>technology</v>
      </c>
      <c r="R848" t="str">
        <f t="shared" si="80"/>
        <v>web</v>
      </c>
      <c r="S848" s="6">
        <f t="shared" si="81"/>
        <v>-271138.59722222219</v>
      </c>
      <c r="T848" s="6">
        <f t="shared" si="82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83"/>
        <v>101.58</v>
      </c>
      <c r="J849" t="s">
        <v>21</v>
      </c>
      <c r="K849" t="s">
        <v>22</v>
      </c>
      <c r="L849">
        <v>-25667547600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79"/>
        <v>food</v>
      </c>
      <c r="R849" t="str">
        <f t="shared" si="80"/>
        <v>food trucks</v>
      </c>
      <c r="S849" s="6">
        <f t="shared" si="81"/>
        <v>-271509.09722222219</v>
      </c>
      <c r="T849" s="6">
        <f t="shared" si="82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83"/>
        <v>62.97</v>
      </c>
      <c r="J850" t="s">
        <v>21</v>
      </c>
      <c r="K850" t="s">
        <v>22</v>
      </c>
      <c r="L850">
        <v>-25699558800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79"/>
        <v>film &amp; video</v>
      </c>
      <c r="R850" t="str">
        <f t="shared" si="80"/>
        <v>drama</v>
      </c>
      <c r="S850" s="6">
        <f t="shared" si="81"/>
        <v>-271879.59722222219</v>
      </c>
      <c r="T850" s="6">
        <f t="shared" si="82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83"/>
        <v>29.05</v>
      </c>
      <c r="J851" t="s">
        <v>21</v>
      </c>
      <c r="K851" t="s">
        <v>22</v>
      </c>
      <c r="L851">
        <v>-25731570000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79"/>
        <v>music</v>
      </c>
      <c r="R851" t="str">
        <f t="shared" si="80"/>
        <v>indie rock</v>
      </c>
      <c r="S851" s="6">
        <f t="shared" si="81"/>
        <v>-272250.09722222219</v>
      </c>
      <c r="T851" s="6">
        <f t="shared" si="82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83"/>
        <v>1</v>
      </c>
      <c r="J852" t="s">
        <v>21</v>
      </c>
      <c r="K852" t="s">
        <v>22</v>
      </c>
      <c r="L852">
        <v>-25763581200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79"/>
        <v>music</v>
      </c>
      <c r="R852" t="str">
        <f t="shared" si="80"/>
        <v>rock</v>
      </c>
      <c r="S852" s="6">
        <f t="shared" si="81"/>
        <v>-272620.59722222219</v>
      </c>
      <c r="T852" s="6">
        <f t="shared" si="82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83"/>
        <v>77.930000000000007</v>
      </c>
      <c r="J853" t="s">
        <v>21</v>
      </c>
      <c r="K853" t="s">
        <v>22</v>
      </c>
      <c r="L853">
        <v>-25795592400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79"/>
        <v>music</v>
      </c>
      <c r="R853" t="str">
        <f t="shared" si="80"/>
        <v>electric music</v>
      </c>
      <c r="S853" s="6">
        <f t="shared" si="81"/>
        <v>-272991.09722222219</v>
      </c>
      <c r="T853" s="6">
        <f t="shared" si="82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83"/>
        <v>80.81</v>
      </c>
      <c r="J854" t="s">
        <v>21</v>
      </c>
      <c r="K854" t="s">
        <v>22</v>
      </c>
      <c r="L854">
        <v>-25827603600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79"/>
        <v>games</v>
      </c>
      <c r="R854" t="str">
        <f t="shared" si="80"/>
        <v>video games</v>
      </c>
      <c r="S854" s="6">
        <f t="shared" si="81"/>
        <v>-273361.59722222219</v>
      </c>
      <c r="T854" s="6">
        <f t="shared" si="82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83"/>
        <v>76.010000000000005</v>
      </c>
      <c r="J855" t="s">
        <v>15</v>
      </c>
      <c r="K855" t="s">
        <v>16</v>
      </c>
      <c r="L855">
        <v>-25859614800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79"/>
        <v>music</v>
      </c>
      <c r="R855" t="str">
        <f t="shared" si="80"/>
        <v>indie rock</v>
      </c>
      <c r="S855" s="6">
        <f t="shared" si="81"/>
        <v>-273732.09722222219</v>
      </c>
      <c r="T855" s="6">
        <f t="shared" si="82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83"/>
        <v>72.989999999999995</v>
      </c>
      <c r="J856" t="s">
        <v>15</v>
      </c>
      <c r="K856" t="s">
        <v>16</v>
      </c>
      <c r="L856">
        <v>-25891626000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79"/>
        <v>publishing</v>
      </c>
      <c r="R856" t="str">
        <f t="shared" si="80"/>
        <v>fiction</v>
      </c>
      <c r="S856" s="6">
        <f t="shared" si="81"/>
        <v>-274102.59722222219</v>
      </c>
      <c r="T856" s="6">
        <f t="shared" si="82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83"/>
        <v>53</v>
      </c>
      <c r="J857" t="s">
        <v>26</v>
      </c>
      <c r="K857" t="s">
        <v>27</v>
      </c>
      <c r="L857">
        <v>-25923637200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79"/>
        <v>theater</v>
      </c>
      <c r="R857" t="str">
        <f t="shared" si="80"/>
        <v>plays</v>
      </c>
      <c r="S857" s="6">
        <f t="shared" si="81"/>
        <v>-274473.09722222219</v>
      </c>
      <c r="T857" s="6">
        <f t="shared" si="82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83"/>
        <v>54.16</v>
      </c>
      <c r="J858" t="s">
        <v>21</v>
      </c>
      <c r="K858" t="s">
        <v>22</v>
      </c>
      <c r="L858">
        <v>-25955648400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79"/>
        <v>food</v>
      </c>
      <c r="R858" t="str">
        <f t="shared" si="80"/>
        <v>food trucks</v>
      </c>
      <c r="S858" s="6">
        <f t="shared" si="81"/>
        <v>-274843.59722222219</v>
      </c>
      <c r="T858" s="6">
        <f t="shared" si="82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83"/>
        <v>32.950000000000003</v>
      </c>
      <c r="J859" t="s">
        <v>98</v>
      </c>
      <c r="K859" t="s">
        <v>99</v>
      </c>
      <c r="L859">
        <v>-25987659600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79"/>
        <v>film &amp; video</v>
      </c>
      <c r="R859" t="str">
        <f t="shared" si="80"/>
        <v>shorts</v>
      </c>
      <c r="S859" s="6">
        <f t="shared" si="81"/>
        <v>-275214.09722222219</v>
      </c>
      <c r="T859" s="6">
        <f t="shared" si="82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83"/>
        <v>79.37</v>
      </c>
      <c r="J860" t="s">
        <v>21</v>
      </c>
      <c r="K860" t="s">
        <v>22</v>
      </c>
      <c r="L860">
        <v>-26019670800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79"/>
        <v>food</v>
      </c>
      <c r="R860" t="str">
        <f t="shared" si="80"/>
        <v>food trucks</v>
      </c>
      <c r="S860" s="6">
        <f t="shared" si="81"/>
        <v>-275584.59722222219</v>
      </c>
      <c r="T860" s="6">
        <f t="shared" si="82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83"/>
        <v>41.17</v>
      </c>
      <c r="J861" t="s">
        <v>21</v>
      </c>
      <c r="K861" t="s">
        <v>22</v>
      </c>
      <c r="L861">
        <v>-26051682000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79"/>
        <v>theater</v>
      </c>
      <c r="R861" t="str">
        <f t="shared" si="80"/>
        <v>plays</v>
      </c>
      <c r="S861" s="6">
        <f t="shared" si="81"/>
        <v>-275955.09722222219</v>
      </c>
      <c r="T861" s="6">
        <f t="shared" si="82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83"/>
        <v>77.430000000000007</v>
      </c>
      <c r="J862" t="s">
        <v>21</v>
      </c>
      <c r="K862" t="s">
        <v>22</v>
      </c>
      <c r="L862">
        <v>-26083693200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79"/>
        <v>technology</v>
      </c>
      <c r="R862" t="str">
        <f t="shared" si="80"/>
        <v>wearables</v>
      </c>
      <c r="S862" s="6">
        <f t="shared" si="81"/>
        <v>-276325.59722222219</v>
      </c>
      <c r="T862" s="6">
        <f t="shared" si="82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83"/>
        <v>57.16</v>
      </c>
      <c r="J863" t="s">
        <v>21</v>
      </c>
      <c r="K863" t="s">
        <v>22</v>
      </c>
      <c r="L863">
        <v>-26115704400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79"/>
        <v>theater</v>
      </c>
      <c r="R863" t="str">
        <f t="shared" si="80"/>
        <v>plays</v>
      </c>
      <c r="S863" s="6">
        <f t="shared" si="81"/>
        <v>-276696.09722222219</v>
      </c>
      <c r="T863" s="6">
        <f t="shared" si="82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83"/>
        <v>77.180000000000007</v>
      </c>
      <c r="J864" t="s">
        <v>21</v>
      </c>
      <c r="K864" t="s">
        <v>22</v>
      </c>
      <c r="L864">
        <v>-26147715600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79"/>
        <v>theater</v>
      </c>
      <c r="R864" t="str">
        <f t="shared" si="80"/>
        <v>plays</v>
      </c>
      <c r="S864" s="6">
        <f t="shared" si="81"/>
        <v>-277066.59722222219</v>
      </c>
      <c r="T864" s="6">
        <f t="shared" si="82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83"/>
        <v>24.95</v>
      </c>
      <c r="J865" t="s">
        <v>21</v>
      </c>
      <c r="K865" t="s">
        <v>22</v>
      </c>
      <c r="L865">
        <v>-26179726800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79"/>
        <v>film &amp; video</v>
      </c>
      <c r="R865" t="str">
        <f t="shared" si="80"/>
        <v>television</v>
      </c>
      <c r="S865" s="6">
        <f t="shared" si="81"/>
        <v>-277437.09722222219</v>
      </c>
      <c r="T865" s="6">
        <f t="shared" si="82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83"/>
        <v>97.18</v>
      </c>
      <c r="J866" t="s">
        <v>21</v>
      </c>
      <c r="K866" t="s">
        <v>22</v>
      </c>
      <c r="L866">
        <v>-26211738000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79"/>
        <v>film &amp; video</v>
      </c>
      <c r="R866" t="str">
        <f t="shared" si="80"/>
        <v>shorts</v>
      </c>
      <c r="S866" s="6">
        <f t="shared" si="81"/>
        <v>-277807.59722222219</v>
      </c>
      <c r="T866" s="6">
        <f t="shared" si="82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83"/>
        <v>46</v>
      </c>
      <c r="J867" t="s">
        <v>21</v>
      </c>
      <c r="K867" t="s">
        <v>22</v>
      </c>
      <c r="L867">
        <v>-26243749200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79"/>
        <v>theater</v>
      </c>
      <c r="R867" t="str">
        <f t="shared" si="80"/>
        <v>plays</v>
      </c>
      <c r="S867" s="6">
        <f t="shared" si="81"/>
        <v>-278178.09722222219</v>
      </c>
      <c r="T867" s="6">
        <f t="shared" si="82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83"/>
        <v>88.02</v>
      </c>
      <c r="J868" t="s">
        <v>21</v>
      </c>
      <c r="K868" t="s">
        <v>22</v>
      </c>
      <c r="L868">
        <v>-26275760400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79"/>
        <v>photography</v>
      </c>
      <c r="R868" t="str">
        <f t="shared" si="80"/>
        <v>photography books</v>
      </c>
      <c r="S868" s="6">
        <f t="shared" si="81"/>
        <v>-278548.59722222219</v>
      </c>
      <c r="T868" s="6">
        <f t="shared" si="82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83"/>
        <v>25.99</v>
      </c>
      <c r="J869" t="s">
        <v>21</v>
      </c>
      <c r="K869" t="s">
        <v>22</v>
      </c>
      <c r="L869">
        <v>-26307771600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79"/>
        <v>food</v>
      </c>
      <c r="R869" t="str">
        <f t="shared" si="80"/>
        <v>food trucks</v>
      </c>
      <c r="S869" s="6">
        <f t="shared" si="81"/>
        <v>-278919.09722222219</v>
      </c>
      <c r="T869" s="6">
        <f t="shared" si="82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83"/>
        <v>102.69</v>
      </c>
      <c r="J870" t="s">
        <v>21</v>
      </c>
      <c r="K870" t="s">
        <v>22</v>
      </c>
      <c r="L870">
        <v>-26339782800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79"/>
        <v>theater</v>
      </c>
      <c r="R870" t="str">
        <f t="shared" si="80"/>
        <v>plays</v>
      </c>
      <c r="S870" s="6">
        <f t="shared" si="81"/>
        <v>-279289.59722222219</v>
      </c>
      <c r="T870" s="6">
        <f t="shared" si="82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83"/>
        <v>72.959999999999994</v>
      </c>
      <c r="J871" t="s">
        <v>21</v>
      </c>
      <c r="K871" t="s">
        <v>22</v>
      </c>
      <c r="L871">
        <v>-26371794000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79"/>
        <v>film &amp; video</v>
      </c>
      <c r="R871" t="str">
        <f t="shared" si="80"/>
        <v>drama</v>
      </c>
      <c r="S871" s="6">
        <f t="shared" si="81"/>
        <v>-279660.09722222219</v>
      </c>
      <c r="T871" s="6">
        <f t="shared" si="82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83"/>
        <v>57.19</v>
      </c>
      <c r="J872" t="s">
        <v>21</v>
      </c>
      <c r="K872" t="s">
        <v>22</v>
      </c>
      <c r="L872">
        <v>-26403805200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79"/>
        <v>theater</v>
      </c>
      <c r="R872" t="str">
        <f t="shared" si="80"/>
        <v>plays</v>
      </c>
      <c r="S872" s="6">
        <f t="shared" si="81"/>
        <v>-280030.59722222219</v>
      </c>
      <c r="T872" s="6">
        <f t="shared" si="82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83"/>
        <v>84.01</v>
      </c>
      <c r="J873" t="s">
        <v>21</v>
      </c>
      <c r="K873" t="s">
        <v>22</v>
      </c>
      <c r="L873">
        <v>-26435816400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79"/>
        <v>theater</v>
      </c>
      <c r="R873" t="str">
        <f t="shared" si="80"/>
        <v>plays</v>
      </c>
      <c r="S873" s="6">
        <f t="shared" si="81"/>
        <v>-280401.09722222219</v>
      </c>
      <c r="T873" s="6">
        <f t="shared" si="82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83"/>
        <v>98.67</v>
      </c>
      <c r="J874" t="s">
        <v>26</v>
      </c>
      <c r="K874" t="s">
        <v>27</v>
      </c>
      <c r="L874">
        <v>-26467827600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79"/>
        <v>film &amp; video</v>
      </c>
      <c r="R874" t="str">
        <f t="shared" si="80"/>
        <v>science fiction</v>
      </c>
      <c r="S874" s="6">
        <f t="shared" si="81"/>
        <v>-280771.59722222219</v>
      </c>
      <c r="T874" s="6">
        <f t="shared" si="82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83"/>
        <v>42.01</v>
      </c>
      <c r="J875" t="s">
        <v>21</v>
      </c>
      <c r="K875" t="s">
        <v>22</v>
      </c>
      <c r="L875">
        <v>-26499838800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79"/>
        <v>photography</v>
      </c>
      <c r="R875" t="str">
        <f t="shared" si="80"/>
        <v>photography books</v>
      </c>
      <c r="S875" s="6">
        <f t="shared" si="81"/>
        <v>-281142.09722222219</v>
      </c>
      <c r="T875" s="6">
        <f t="shared" si="82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83"/>
        <v>32</v>
      </c>
      <c r="J876" t="s">
        <v>21</v>
      </c>
      <c r="K876" t="s">
        <v>22</v>
      </c>
      <c r="L876">
        <v>-26531850000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79"/>
        <v>photography</v>
      </c>
      <c r="R876" t="str">
        <f t="shared" si="80"/>
        <v>photography books</v>
      </c>
      <c r="S876" s="6">
        <f t="shared" si="81"/>
        <v>-281512.59722222219</v>
      </c>
      <c r="T876" s="6">
        <f t="shared" si="82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83"/>
        <v>81.569999999999993</v>
      </c>
      <c r="J877" t="s">
        <v>21</v>
      </c>
      <c r="K877" t="s">
        <v>22</v>
      </c>
      <c r="L877">
        <v>-26563861200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79"/>
        <v>music</v>
      </c>
      <c r="R877" t="str">
        <f t="shared" si="80"/>
        <v>rock</v>
      </c>
      <c r="S877" s="6">
        <f t="shared" si="81"/>
        <v>-281883.09722222219</v>
      </c>
      <c r="T877" s="6">
        <f t="shared" si="82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83"/>
        <v>37.04</v>
      </c>
      <c r="J878" t="s">
        <v>15</v>
      </c>
      <c r="K878" t="s">
        <v>16</v>
      </c>
      <c r="L878">
        <v>-26595872400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79"/>
        <v>photography</v>
      </c>
      <c r="R878" t="str">
        <f t="shared" si="80"/>
        <v>photography books</v>
      </c>
      <c r="S878" s="6">
        <f t="shared" si="81"/>
        <v>-282253.59722222219</v>
      </c>
      <c r="T878" s="6">
        <f t="shared" si="82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83"/>
        <v>103.03</v>
      </c>
      <c r="J879" t="s">
        <v>21</v>
      </c>
      <c r="K879" t="s">
        <v>22</v>
      </c>
      <c r="L879">
        <v>-26627883600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79"/>
        <v>food</v>
      </c>
      <c r="R879" t="str">
        <f t="shared" si="80"/>
        <v>food trucks</v>
      </c>
      <c r="S879" s="6">
        <f t="shared" si="81"/>
        <v>-282624.09722222219</v>
      </c>
      <c r="T879" s="6">
        <f t="shared" si="82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83"/>
        <v>84.33</v>
      </c>
      <c r="J880" t="s">
        <v>107</v>
      </c>
      <c r="K880" t="s">
        <v>108</v>
      </c>
      <c r="L880">
        <v>-26659894800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79"/>
        <v>music</v>
      </c>
      <c r="R880" t="str">
        <f t="shared" si="80"/>
        <v>metal</v>
      </c>
      <c r="S880" s="6">
        <f t="shared" si="81"/>
        <v>-282994.59722222219</v>
      </c>
      <c r="T880" s="6">
        <f t="shared" si="82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83"/>
        <v>102.6</v>
      </c>
      <c r="J881" t="s">
        <v>21</v>
      </c>
      <c r="K881" t="s">
        <v>22</v>
      </c>
      <c r="L881">
        <v>-26691906000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79"/>
        <v>publishing</v>
      </c>
      <c r="R881" t="str">
        <f t="shared" si="80"/>
        <v>nonfiction</v>
      </c>
      <c r="S881" s="6">
        <f t="shared" si="81"/>
        <v>-283365.09722222219</v>
      </c>
      <c r="T881" s="6">
        <f t="shared" si="82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83"/>
        <v>79.989999999999995</v>
      </c>
      <c r="J882" t="s">
        <v>21</v>
      </c>
      <c r="K882" t="s">
        <v>22</v>
      </c>
      <c r="L882">
        <v>-26723917200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79"/>
        <v>music</v>
      </c>
      <c r="R882" t="str">
        <f t="shared" si="80"/>
        <v>electric music</v>
      </c>
      <c r="S882" s="6">
        <f t="shared" si="81"/>
        <v>-283735.59722222219</v>
      </c>
      <c r="T882" s="6">
        <f t="shared" si="82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83"/>
        <v>70.06</v>
      </c>
      <c r="J883" t="s">
        <v>21</v>
      </c>
      <c r="K883" t="s">
        <v>22</v>
      </c>
      <c r="L883">
        <v>-26755928400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79"/>
        <v>theater</v>
      </c>
      <c r="R883" t="str">
        <f t="shared" si="80"/>
        <v>plays</v>
      </c>
      <c r="S883" s="6">
        <f t="shared" si="81"/>
        <v>-284106.09722222219</v>
      </c>
      <c r="T883" s="6">
        <f t="shared" si="82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83"/>
        <v>37</v>
      </c>
      <c r="J884" t="s">
        <v>21</v>
      </c>
      <c r="K884" t="s">
        <v>22</v>
      </c>
      <c r="L884">
        <v>-26787939600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79"/>
        <v>theater</v>
      </c>
      <c r="R884" t="str">
        <f t="shared" si="80"/>
        <v>plays</v>
      </c>
      <c r="S884" s="6">
        <f t="shared" si="81"/>
        <v>-284476.59722222219</v>
      </c>
      <c r="T884" s="6">
        <f t="shared" si="82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83"/>
        <v>41.91</v>
      </c>
      <c r="J885" t="s">
        <v>21</v>
      </c>
      <c r="K885" t="s">
        <v>22</v>
      </c>
      <c r="L885">
        <v>-26819950800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79"/>
        <v>film &amp; video</v>
      </c>
      <c r="R885" t="str">
        <f t="shared" si="80"/>
        <v>shorts</v>
      </c>
      <c r="S885" s="6">
        <f t="shared" si="81"/>
        <v>-284847.09722222219</v>
      </c>
      <c r="T885" s="6">
        <f t="shared" si="82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83"/>
        <v>57.99</v>
      </c>
      <c r="J886" t="s">
        <v>21</v>
      </c>
      <c r="K886" t="s">
        <v>22</v>
      </c>
      <c r="L886">
        <v>-26851962000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79"/>
        <v>theater</v>
      </c>
      <c r="R886" t="str">
        <f t="shared" si="80"/>
        <v>plays</v>
      </c>
      <c r="S886" s="6">
        <f t="shared" si="81"/>
        <v>-285217.59722222219</v>
      </c>
      <c r="T886" s="6">
        <f t="shared" si="82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83"/>
        <v>40.94</v>
      </c>
      <c r="J887" t="s">
        <v>21</v>
      </c>
      <c r="K887" t="s">
        <v>22</v>
      </c>
      <c r="L887">
        <v>-26883973200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79"/>
        <v>theater</v>
      </c>
      <c r="R887" t="str">
        <f t="shared" si="80"/>
        <v>plays</v>
      </c>
      <c r="S887" s="6">
        <f t="shared" si="81"/>
        <v>-285588.09722222219</v>
      </c>
      <c r="T887" s="6">
        <f t="shared" si="82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83"/>
        <v>70</v>
      </c>
      <c r="J888" t="s">
        <v>21</v>
      </c>
      <c r="K888" t="s">
        <v>22</v>
      </c>
      <c r="L888">
        <v>-26915984400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79"/>
        <v>music</v>
      </c>
      <c r="R888" t="str">
        <f t="shared" si="80"/>
        <v>indie rock</v>
      </c>
      <c r="S888" s="6">
        <f t="shared" si="81"/>
        <v>-285958.59722222219</v>
      </c>
      <c r="T888" s="6">
        <f t="shared" si="82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83"/>
        <v>73.84</v>
      </c>
      <c r="J889" t="s">
        <v>21</v>
      </c>
      <c r="K889" t="s">
        <v>22</v>
      </c>
      <c r="L889">
        <v>-26947995600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79"/>
        <v>theater</v>
      </c>
      <c r="R889" t="str">
        <f t="shared" si="80"/>
        <v>plays</v>
      </c>
      <c r="S889" s="6">
        <f t="shared" si="81"/>
        <v>-286329.09722222219</v>
      </c>
      <c r="T889" s="6">
        <f t="shared" si="82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83"/>
        <v>41.98</v>
      </c>
      <c r="J890" t="s">
        <v>21</v>
      </c>
      <c r="K890" t="s">
        <v>22</v>
      </c>
      <c r="L890">
        <v>-26980006800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79"/>
        <v>theater</v>
      </c>
      <c r="R890" t="str">
        <f t="shared" si="80"/>
        <v>plays</v>
      </c>
      <c r="S890" s="6">
        <f t="shared" si="81"/>
        <v>-286699.59722222219</v>
      </c>
      <c r="T890" s="6">
        <f t="shared" si="82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83"/>
        <v>77.930000000000007</v>
      </c>
      <c r="J891" t="s">
        <v>21</v>
      </c>
      <c r="K891" t="s">
        <v>22</v>
      </c>
      <c r="L891">
        <v>-27012018000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79"/>
        <v>music</v>
      </c>
      <c r="R891" t="str">
        <f t="shared" si="80"/>
        <v>electric music</v>
      </c>
      <c r="S891" s="6">
        <f t="shared" si="81"/>
        <v>-287070.09722222219</v>
      </c>
      <c r="T891" s="6">
        <f t="shared" si="82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83"/>
        <v>106.02</v>
      </c>
      <c r="J892" t="s">
        <v>21</v>
      </c>
      <c r="K892" t="s">
        <v>22</v>
      </c>
      <c r="L892">
        <v>-27044029200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79"/>
        <v>music</v>
      </c>
      <c r="R892" t="str">
        <f t="shared" si="80"/>
        <v>indie rock</v>
      </c>
      <c r="S892" s="6">
        <f t="shared" si="81"/>
        <v>-287440.59722222219</v>
      </c>
      <c r="T892" s="6">
        <f t="shared" si="82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83"/>
        <v>47.02</v>
      </c>
      <c r="J893" t="s">
        <v>15</v>
      </c>
      <c r="K893" t="s">
        <v>16</v>
      </c>
      <c r="L893">
        <v>-27076040400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79"/>
        <v>film &amp; video</v>
      </c>
      <c r="R893" t="str">
        <f t="shared" si="80"/>
        <v>documentary</v>
      </c>
      <c r="S893" s="6">
        <f t="shared" si="81"/>
        <v>-287811.09722222219</v>
      </c>
      <c r="T893" s="6">
        <f t="shared" si="82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83"/>
        <v>76.02</v>
      </c>
      <c r="J894" t="s">
        <v>21</v>
      </c>
      <c r="K894" t="s">
        <v>22</v>
      </c>
      <c r="L894">
        <v>-27108051600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79"/>
        <v>publishing</v>
      </c>
      <c r="R894" t="str">
        <f t="shared" si="80"/>
        <v>translations</v>
      </c>
      <c r="S894" s="6">
        <f t="shared" si="81"/>
        <v>-288181.59722222219</v>
      </c>
      <c r="T894" s="6">
        <f t="shared" si="82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83"/>
        <v>54.12</v>
      </c>
      <c r="J895" t="s">
        <v>107</v>
      </c>
      <c r="K895" t="s">
        <v>108</v>
      </c>
      <c r="L895">
        <v>-27140062800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79"/>
        <v>film &amp; video</v>
      </c>
      <c r="R895" t="str">
        <f t="shared" si="80"/>
        <v>documentary</v>
      </c>
      <c r="S895" s="6">
        <f t="shared" si="81"/>
        <v>-288552.09722222219</v>
      </c>
      <c r="T895" s="6">
        <f t="shared" si="82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83"/>
        <v>57.29</v>
      </c>
      <c r="J896" t="s">
        <v>40</v>
      </c>
      <c r="K896" t="s">
        <v>41</v>
      </c>
      <c r="L896">
        <v>-27172074000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79"/>
        <v>film &amp; video</v>
      </c>
      <c r="R896" t="str">
        <f t="shared" si="80"/>
        <v>television</v>
      </c>
      <c r="S896" s="6">
        <f t="shared" si="81"/>
        <v>-288922.59722222219</v>
      </c>
      <c r="T896" s="6">
        <f t="shared" si="82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83"/>
        <v>103.81</v>
      </c>
      <c r="J897" t="s">
        <v>21</v>
      </c>
      <c r="K897" t="s">
        <v>22</v>
      </c>
      <c r="L897">
        <v>-27204085200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79"/>
        <v>theater</v>
      </c>
      <c r="R897" t="str">
        <f t="shared" si="80"/>
        <v>plays</v>
      </c>
      <c r="S897" s="6">
        <f t="shared" si="81"/>
        <v>-289293.09722222219</v>
      </c>
      <c r="T897" s="6">
        <f t="shared" si="82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83"/>
        <v>105.03</v>
      </c>
      <c r="J898" t="s">
        <v>26</v>
      </c>
      <c r="K898" t="s">
        <v>27</v>
      </c>
      <c r="L898">
        <v>-27236096400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79"/>
        <v>food</v>
      </c>
      <c r="R898" t="str">
        <f t="shared" si="80"/>
        <v>food trucks</v>
      </c>
      <c r="S898" s="6">
        <f t="shared" si="81"/>
        <v>-289663.59722222219</v>
      </c>
      <c r="T898" s="6">
        <f t="shared" si="82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4">ROUND(E899/D899*100,0)</f>
        <v>28</v>
      </c>
      <c r="G899" t="s">
        <v>14</v>
      </c>
      <c r="H899">
        <v>27</v>
      </c>
      <c r="I899">
        <f t="shared" si="83"/>
        <v>90.26</v>
      </c>
      <c r="J899" t="s">
        <v>21</v>
      </c>
      <c r="K899" t="s">
        <v>22</v>
      </c>
      <c r="L899">
        <v>-27268107600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85">LEFT(P899,SEARCH("/",P899)-1)</f>
        <v>theater</v>
      </c>
      <c r="R899" t="str">
        <f t="shared" ref="R899:R962" si="86">RIGHT(P899,LEN(P899)-SEARCH("/",P899))</f>
        <v>plays</v>
      </c>
      <c r="S899" s="6">
        <f t="shared" ref="S899:S962" si="87">(((L899/60)/60)/24)+DATE(1970,1,1)</f>
        <v>-290034.09722222219</v>
      </c>
      <c r="T899" s="6">
        <f t="shared" ref="T899:T962" si="88">(((M899/60)/60)/24)+DATE(1970,1,1)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ref="I900:I963" si="89">ROUND((E900/H900),2)</f>
        <v>76.98</v>
      </c>
      <c r="J900" t="s">
        <v>21</v>
      </c>
      <c r="K900" t="s">
        <v>22</v>
      </c>
      <c r="L900">
        <v>-27300118800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85"/>
        <v>film &amp; video</v>
      </c>
      <c r="R900" t="str">
        <f t="shared" si="86"/>
        <v>documentary</v>
      </c>
      <c r="S900" s="6">
        <f t="shared" si="87"/>
        <v>-290404.59722222219</v>
      </c>
      <c r="T900" s="6">
        <f t="shared" si="88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9"/>
        <v>102.6</v>
      </c>
      <c r="J901" t="s">
        <v>98</v>
      </c>
      <c r="K901" t="s">
        <v>99</v>
      </c>
      <c r="L901">
        <v>-27332130000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85"/>
        <v>music</v>
      </c>
      <c r="R901" t="str">
        <f t="shared" si="86"/>
        <v>jazz</v>
      </c>
      <c r="S901" s="6">
        <f t="shared" si="87"/>
        <v>-290775.09722222219</v>
      </c>
      <c r="T901" s="6">
        <f t="shared" si="88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9"/>
        <v>2</v>
      </c>
      <c r="J902" t="s">
        <v>21</v>
      </c>
      <c r="K902" t="s">
        <v>22</v>
      </c>
      <c r="L902">
        <v>-27364141200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85"/>
        <v>technology</v>
      </c>
      <c r="R902" t="str">
        <f t="shared" si="86"/>
        <v>web</v>
      </c>
      <c r="S902" s="6">
        <f t="shared" si="87"/>
        <v>-291145.59722222219</v>
      </c>
      <c r="T902" s="6">
        <f t="shared" si="88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9"/>
        <v>55.01</v>
      </c>
      <c r="J903" t="s">
        <v>21</v>
      </c>
      <c r="K903" t="s">
        <v>22</v>
      </c>
      <c r="L903">
        <v>-27396152400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85"/>
        <v>music</v>
      </c>
      <c r="R903" t="str">
        <f t="shared" si="86"/>
        <v>rock</v>
      </c>
      <c r="S903" s="6">
        <f t="shared" si="87"/>
        <v>-291516.09722222219</v>
      </c>
      <c r="T903" s="6">
        <f t="shared" si="88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9"/>
        <v>32.130000000000003</v>
      </c>
      <c r="J904" t="s">
        <v>21</v>
      </c>
      <c r="K904" t="s">
        <v>22</v>
      </c>
      <c r="L904">
        <v>-27428163600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85"/>
        <v>technology</v>
      </c>
      <c r="R904" t="str">
        <f t="shared" si="86"/>
        <v>web</v>
      </c>
      <c r="S904" s="6">
        <f t="shared" si="87"/>
        <v>-291886.59722222219</v>
      </c>
      <c r="T904" s="6">
        <f t="shared" si="88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9"/>
        <v>50.64</v>
      </c>
      <c r="J905" t="s">
        <v>21</v>
      </c>
      <c r="K905" t="s">
        <v>22</v>
      </c>
      <c r="L905">
        <v>-27460174800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85"/>
        <v>publishing</v>
      </c>
      <c r="R905" t="str">
        <f t="shared" si="86"/>
        <v>nonfiction</v>
      </c>
      <c r="S905" s="6">
        <f t="shared" si="87"/>
        <v>-292257.09722222219</v>
      </c>
      <c r="T905" s="6">
        <f t="shared" si="88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9"/>
        <v>49.69</v>
      </c>
      <c r="J906" t="s">
        <v>21</v>
      </c>
      <c r="K906" t="s">
        <v>22</v>
      </c>
      <c r="L906">
        <v>-27492186000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85"/>
        <v>publishing</v>
      </c>
      <c r="R906" t="str">
        <f t="shared" si="86"/>
        <v>radio &amp; podcasts</v>
      </c>
      <c r="S906" s="6">
        <f t="shared" si="87"/>
        <v>-292627.59722222219</v>
      </c>
      <c r="T906" s="6">
        <f t="shared" si="88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9"/>
        <v>54.89</v>
      </c>
      <c r="J907" t="s">
        <v>21</v>
      </c>
      <c r="K907" t="s">
        <v>22</v>
      </c>
      <c r="L907">
        <v>-27524197200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85"/>
        <v>theater</v>
      </c>
      <c r="R907" t="str">
        <f t="shared" si="86"/>
        <v>plays</v>
      </c>
      <c r="S907" s="6">
        <f t="shared" si="87"/>
        <v>-292998.09722222219</v>
      </c>
      <c r="T907" s="6">
        <f t="shared" si="88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9"/>
        <v>46.93</v>
      </c>
      <c r="J908" t="s">
        <v>21</v>
      </c>
      <c r="K908" t="s">
        <v>22</v>
      </c>
      <c r="L908">
        <v>-27556208400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85"/>
        <v>film &amp; video</v>
      </c>
      <c r="R908" t="str">
        <f t="shared" si="86"/>
        <v>documentary</v>
      </c>
      <c r="S908" s="6">
        <f t="shared" si="87"/>
        <v>-293368.59722222219</v>
      </c>
      <c r="T908" s="6">
        <f t="shared" si="88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9"/>
        <v>44.95</v>
      </c>
      <c r="J909" t="s">
        <v>21</v>
      </c>
      <c r="K909" t="s">
        <v>22</v>
      </c>
      <c r="L909">
        <v>-27588219600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85"/>
        <v>theater</v>
      </c>
      <c r="R909" t="str">
        <f t="shared" si="86"/>
        <v>plays</v>
      </c>
      <c r="S909" s="6">
        <f t="shared" si="87"/>
        <v>-293739.09722222219</v>
      </c>
      <c r="T909" s="6">
        <f t="shared" si="88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9"/>
        <v>31</v>
      </c>
      <c r="J910" t="s">
        <v>21</v>
      </c>
      <c r="K910" t="s">
        <v>22</v>
      </c>
      <c r="L910">
        <v>-27620230800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85"/>
        <v>games</v>
      </c>
      <c r="R910" t="str">
        <f t="shared" si="86"/>
        <v>video games</v>
      </c>
      <c r="S910" s="6">
        <f t="shared" si="87"/>
        <v>-294109.59722222219</v>
      </c>
      <c r="T910" s="6">
        <f t="shared" si="88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9"/>
        <v>107.76</v>
      </c>
      <c r="J911" t="s">
        <v>15</v>
      </c>
      <c r="K911" t="s">
        <v>16</v>
      </c>
      <c r="L911">
        <v>-27652242000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85"/>
        <v>theater</v>
      </c>
      <c r="R911" t="str">
        <f t="shared" si="86"/>
        <v>plays</v>
      </c>
      <c r="S911" s="6">
        <f t="shared" si="87"/>
        <v>-294480.09722222219</v>
      </c>
      <c r="T911" s="6">
        <f t="shared" si="88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9"/>
        <v>102.08</v>
      </c>
      <c r="J912" t="s">
        <v>21</v>
      </c>
      <c r="K912" t="s">
        <v>22</v>
      </c>
      <c r="L912">
        <v>-27684253200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85"/>
        <v>theater</v>
      </c>
      <c r="R912" t="str">
        <f t="shared" si="86"/>
        <v>plays</v>
      </c>
      <c r="S912" s="6">
        <f t="shared" si="87"/>
        <v>-294850.59722222219</v>
      </c>
      <c r="T912" s="6">
        <f t="shared" si="88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9"/>
        <v>24.98</v>
      </c>
      <c r="J913" t="s">
        <v>21</v>
      </c>
      <c r="K913" t="s">
        <v>22</v>
      </c>
      <c r="L913">
        <v>-27716264400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85"/>
        <v>technology</v>
      </c>
      <c r="R913" t="str">
        <f t="shared" si="86"/>
        <v>web</v>
      </c>
      <c r="S913" s="6">
        <f t="shared" si="87"/>
        <v>-295221.09722222219</v>
      </c>
      <c r="T913" s="6">
        <f t="shared" si="88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9"/>
        <v>79.94</v>
      </c>
      <c r="J914" t="s">
        <v>21</v>
      </c>
      <c r="K914" t="s">
        <v>22</v>
      </c>
      <c r="L914">
        <v>-27748275600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85"/>
        <v>film &amp; video</v>
      </c>
      <c r="R914" t="str">
        <f t="shared" si="86"/>
        <v>drama</v>
      </c>
      <c r="S914" s="6">
        <f t="shared" si="87"/>
        <v>-295591.59722222219</v>
      </c>
      <c r="T914" s="6">
        <f t="shared" si="88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9"/>
        <v>67.95</v>
      </c>
      <c r="J915" t="s">
        <v>26</v>
      </c>
      <c r="K915" t="s">
        <v>27</v>
      </c>
      <c r="L915">
        <v>-27780286800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85"/>
        <v>film &amp; video</v>
      </c>
      <c r="R915" t="str">
        <f t="shared" si="86"/>
        <v>drama</v>
      </c>
      <c r="S915" s="6">
        <f t="shared" si="87"/>
        <v>-295962.09722222219</v>
      </c>
      <c r="T915" s="6">
        <f t="shared" si="88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9"/>
        <v>26.07</v>
      </c>
      <c r="J916" t="s">
        <v>40</v>
      </c>
      <c r="K916" t="s">
        <v>41</v>
      </c>
      <c r="L916">
        <v>-27812298000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85"/>
        <v>theater</v>
      </c>
      <c r="R916" t="str">
        <f t="shared" si="86"/>
        <v>plays</v>
      </c>
      <c r="S916" s="6">
        <f t="shared" si="87"/>
        <v>-296332.59722222219</v>
      </c>
      <c r="T916" s="6">
        <f t="shared" si="88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9"/>
        <v>105</v>
      </c>
      <c r="J917" t="s">
        <v>40</v>
      </c>
      <c r="K917" t="s">
        <v>41</v>
      </c>
      <c r="L917">
        <v>-27844309200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85"/>
        <v>film &amp; video</v>
      </c>
      <c r="R917" t="str">
        <f t="shared" si="86"/>
        <v>television</v>
      </c>
      <c r="S917" s="6">
        <f t="shared" si="87"/>
        <v>-296703.09722222219</v>
      </c>
      <c r="T917" s="6">
        <f t="shared" si="88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9"/>
        <v>25.83</v>
      </c>
      <c r="J918" t="s">
        <v>21</v>
      </c>
      <c r="K918" t="s">
        <v>22</v>
      </c>
      <c r="L918">
        <v>-27876320400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85"/>
        <v>photography</v>
      </c>
      <c r="R918" t="str">
        <f t="shared" si="86"/>
        <v>photography books</v>
      </c>
      <c r="S918" s="6">
        <f t="shared" si="87"/>
        <v>-297073.59722222219</v>
      </c>
      <c r="T918" s="6">
        <f t="shared" si="88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9"/>
        <v>77.67</v>
      </c>
      <c r="J919" t="s">
        <v>40</v>
      </c>
      <c r="K919" t="s">
        <v>41</v>
      </c>
      <c r="L919">
        <v>-27908331600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85"/>
        <v>film &amp; video</v>
      </c>
      <c r="R919" t="str">
        <f t="shared" si="86"/>
        <v>shorts</v>
      </c>
      <c r="S919" s="6">
        <f t="shared" si="87"/>
        <v>-297444.09722222219</v>
      </c>
      <c r="T919" s="6">
        <f t="shared" si="88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9"/>
        <v>57.83</v>
      </c>
      <c r="J920" t="s">
        <v>98</v>
      </c>
      <c r="K920" t="s">
        <v>99</v>
      </c>
      <c r="L920">
        <v>-27940342800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85"/>
        <v>publishing</v>
      </c>
      <c r="R920" t="str">
        <f t="shared" si="86"/>
        <v>radio &amp; podcasts</v>
      </c>
      <c r="S920" s="6">
        <f t="shared" si="87"/>
        <v>-297814.59722222219</v>
      </c>
      <c r="T920" s="6">
        <f t="shared" si="88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9"/>
        <v>92.96</v>
      </c>
      <c r="J921" t="s">
        <v>26</v>
      </c>
      <c r="K921" t="s">
        <v>27</v>
      </c>
      <c r="L921">
        <v>-27972354000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85"/>
        <v>theater</v>
      </c>
      <c r="R921" t="str">
        <f t="shared" si="86"/>
        <v>plays</v>
      </c>
      <c r="S921" s="6">
        <f t="shared" si="87"/>
        <v>-298185.09722222219</v>
      </c>
      <c r="T921" s="6">
        <f t="shared" si="88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9"/>
        <v>37.950000000000003</v>
      </c>
      <c r="J922" t="s">
        <v>21</v>
      </c>
      <c r="K922" t="s">
        <v>22</v>
      </c>
      <c r="L922">
        <v>-28004365200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85"/>
        <v>film &amp; video</v>
      </c>
      <c r="R922" t="str">
        <f t="shared" si="86"/>
        <v>animation</v>
      </c>
      <c r="S922" s="6">
        <f t="shared" si="87"/>
        <v>-298555.59722222219</v>
      </c>
      <c r="T922" s="6">
        <f t="shared" si="88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9"/>
        <v>31.84</v>
      </c>
      <c r="J923" t="s">
        <v>21</v>
      </c>
      <c r="K923" t="s">
        <v>22</v>
      </c>
      <c r="L923">
        <v>-28036376400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85"/>
        <v>technology</v>
      </c>
      <c r="R923" t="str">
        <f t="shared" si="86"/>
        <v>web</v>
      </c>
      <c r="S923" s="6">
        <f t="shared" si="87"/>
        <v>-298926.09722222219</v>
      </c>
      <c r="T923" s="6">
        <f t="shared" si="88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9"/>
        <v>40</v>
      </c>
      <c r="J924" t="s">
        <v>21</v>
      </c>
      <c r="K924" t="s">
        <v>22</v>
      </c>
      <c r="L924">
        <v>-28068387600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85"/>
        <v>music</v>
      </c>
      <c r="R924" t="str">
        <f t="shared" si="86"/>
        <v>world music</v>
      </c>
      <c r="S924" s="6">
        <f t="shared" si="87"/>
        <v>-299296.59722222219</v>
      </c>
      <c r="T924" s="6">
        <f t="shared" si="88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9"/>
        <v>101.1</v>
      </c>
      <c r="J925" t="s">
        <v>21</v>
      </c>
      <c r="K925" t="s">
        <v>22</v>
      </c>
      <c r="L925">
        <v>-28100398800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85"/>
        <v>theater</v>
      </c>
      <c r="R925" t="str">
        <f t="shared" si="86"/>
        <v>plays</v>
      </c>
      <c r="S925" s="6">
        <f t="shared" si="87"/>
        <v>-299667.09722222219</v>
      </c>
      <c r="T925" s="6">
        <f t="shared" si="88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9"/>
        <v>84.01</v>
      </c>
      <c r="J926" t="s">
        <v>107</v>
      </c>
      <c r="K926" t="s">
        <v>108</v>
      </c>
      <c r="L926">
        <v>-28132410000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85"/>
        <v>theater</v>
      </c>
      <c r="R926" t="str">
        <f t="shared" si="86"/>
        <v>plays</v>
      </c>
      <c r="S926" s="6">
        <f t="shared" si="87"/>
        <v>-300037.59722222219</v>
      </c>
      <c r="T926" s="6">
        <f t="shared" si="88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9"/>
        <v>103.42</v>
      </c>
      <c r="J927" t="s">
        <v>21</v>
      </c>
      <c r="K927" t="s">
        <v>22</v>
      </c>
      <c r="L927">
        <v>-28164421200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85"/>
        <v>theater</v>
      </c>
      <c r="R927" t="str">
        <f t="shared" si="86"/>
        <v>plays</v>
      </c>
      <c r="S927" s="6">
        <f t="shared" si="87"/>
        <v>-300408.09722222219</v>
      </c>
      <c r="T927" s="6">
        <f t="shared" si="88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9"/>
        <v>105.13</v>
      </c>
      <c r="J928" t="s">
        <v>21</v>
      </c>
      <c r="K928" t="s">
        <v>22</v>
      </c>
      <c r="L928">
        <v>-28196432400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85"/>
        <v>food</v>
      </c>
      <c r="R928" t="str">
        <f t="shared" si="86"/>
        <v>food trucks</v>
      </c>
      <c r="S928" s="6">
        <f t="shared" si="87"/>
        <v>-300778.59722222219</v>
      </c>
      <c r="T928" s="6">
        <f t="shared" si="88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9"/>
        <v>89.22</v>
      </c>
      <c r="J929" t="s">
        <v>21</v>
      </c>
      <c r="K929" t="s">
        <v>22</v>
      </c>
      <c r="L929">
        <v>-28228443600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85"/>
        <v>theater</v>
      </c>
      <c r="R929" t="str">
        <f t="shared" si="86"/>
        <v>plays</v>
      </c>
      <c r="S929" s="6">
        <f t="shared" si="87"/>
        <v>-301149.09722222219</v>
      </c>
      <c r="T929" s="6">
        <f t="shared" si="88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9"/>
        <v>52</v>
      </c>
      <c r="J930" t="s">
        <v>107</v>
      </c>
      <c r="K930" t="s">
        <v>108</v>
      </c>
      <c r="L930">
        <v>-28260454800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85"/>
        <v>technology</v>
      </c>
      <c r="R930" t="str">
        <f t="shared" si="86"/>
        <v>web</v>
      </c>
      <c r="S930" s="6">
        <f t="shared" si="87"/>
        <v>-301519.59722222219</v>
      </c>
      <c r="T930" s="6">
        <f t="shared" si="88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9"/>
        <v>64.959999999999994</v>
      </c>
      <c r="J931" t="s">
        <v>40</v>
      </c>
      <c r="K931" t="s">
        <v>41</v>
      </c>
      <c r="L931">
        <v>-28292466000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85"/>
        <v>theater</v>
      </c>
      <c r="R931" t="str">
        <f t="shared" si="86"/>
        <v>plays</v>
      </c>
      <c r="S931" s="6">
        <f t="shared" si="87"/>
        <v>-301890.09722222219</v>
      </c>
      <c r="T931" s="6">
        <f t="shared" si="88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9"/>
        <v>46.24</v>
      </c>
      <c r="J932" t="s">
        <v>21</v>
      </c>
      <c r="K932" t="s">
        <v>22</v>
      </c>
      <c r="L932">
        <v>-28324477200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85"/>
        <v>theater</v>
      </c>
      <c r="R932" t="str">
        <f t="shared" si="86"/>
        <v>plays</v>
      </c>
      <c r="S932" s="6">
        <f t="shared" si="87"/>
        <v>-302260.59722222219</v>
      </c>
      <c r="T932" s="6">
        <f t="shared" si="88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9"/>
        <v>51.15</v>
      </c>
      <c r="J933" t="s">
        <v>21</v>
      </c>
      <c r="K933" t="s">
        <v>22</v>
      </c>
      <c r="L933">
        <v>-28356488400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85"/>
        <v>theater</v>
      </c>
      <c r="R933" t="str">
        <f t="shared" si="86"/>
        <v>plays</v>
      </c>
      <c r="S933" s="6">
        <f t="shared" si="87"/>
        <v>-302631.09722222219</v>
      </c>
      <c r="T933" s="6">
        <f t="shared" si="88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9"/>
        <v>33.909999999999997</v>
      </c>
      <c r="J934" t="s">
        <v>21</v>
      </c>
      <c r="K934" t="s">
        <v>22</v>
      </c>
      <c r="L934">
        <v>-28388499600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85"/>
        <v>music</v>
      </c>
      <c r="R934" t="str">
        <f t="shared" si="86"/>
        <v>rock</v>
      </c>
      <c r="S934" s="6">
        <f t="shared" si="87"/>
        <v>-303001.59722222219</v>
      </c>
      <c r="T934" s="6">
        <f t="shared" si="88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9"/>
        <v>92.02</v>
      </c>
      <c r="J935" t="s">
        <v>21</v>
      </c>
      <c r="K935" t="s">
        <v>22</v>
      </c>
      <c r="L935">
        <v>-28420510800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85"/>
        <v>theater</v>
      </c>
      <c r="R935" t="str">
        <f t="shared" si="86"/>
        <v>plays</v>
      </c>
      <c r="S935" s="6">
        <f t="shared" si="87"/>
        <v>-303372.09722222219</v>
      </c>
      <c r="T935" s="6">
        <f t="shared" si="88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9"/>
        <v>107.43</v>
      </c>
      <c r="J936" t="s">
        <v>21</v>
      </c>
      <c r="K936" t="s">
        <v>22</v>
      </c>
      <c r="L936">
        <v>-28452522000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85"/>
        <v>theater</v>
      </c>
      <c r="R936" t="str">
        <f t="shared" si="86"/>
        <v>plays</v>
      </c>
      <c r="S936" s="6">
        <f t="shared" si="87"/>
        <v>-303742.59722222219</v>
      </c>
      <c r="T936" s="6">
        <f t="shared" si="88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9"/>
        <v>75.849999999999994</v>
      </c>
      <c r="J937" t="s">
        <v>21</v>
      </c>
      <c r="K937" t="s">
        <v>22</v>
      </c>
      <c r="L937">
        <v>-28484533200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85"/>
        <v>theater</v>
      </c>
      <c r="R937" t="str">
        <f t="shared" si="86"/>
        <v>plays</v>
      </c>
      <c r="S937" s="6">
        <f t="shared" si="87"/>
        <v>-304113.09722222219</v>
      </c>
      <c r="T937" s="6">
        <f t="shared" si="88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9"/>
        <v>80.48</v>
      </c>
      <c r="J938" t="s">
        <v>21</v>
      </c>
      <c r="K938" t="s">
        <v>22</v>
      </c>
      <c r="L938">
        <v>-28516544400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85"/>
        <v>theater</v>
      </c>
      <c r="R938" t="str">
        <f t="shared" si="86"/>
        <v>plays</v>
      </c>
      <c r="S938" s="6">
        <f t="shared" si="87"/>
        <v>-304483.59722222219</v>
      </c>
      <c r="T938" s="6">
        <f t="shared" si="88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9"/>
        <v>86.98</v>
      </c>
      <c r="J939" t="s">
        <v>21</v>
      </c>
      <c r="K939" t="s">
        <v>22</v>
      </c>
      <c r="L939">
        <v>-28548555600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85"/>
        <v>film &amp; video</v>
      </c>
      <c r="R939" t="str">
        <f t="shared" si="86"/>
        <v>documentary</v>
      </c>
      <c r="S939" s="6">
        <f t="shared" si="87"/>
        <v>-304854.09722222219</v>
      </c>
      <c r="T939" s="6">
        <f t="shared" si="88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9"/>
        <v>105.14</v>
      </c>
      <c r="J940" t="s">
        <v>21</v>
      </c>
      <c r="K940" t="s">
        <v>22</v>
      </c>
      <c r="L940">
        <v>-28580566800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85"/>
        <v>publishing</v>
      </c>
      <c r="R940" t="str">
        <f t="shared" si="86"/>
        <v>fiction</v>
      </c>
      <c r="S940" s="6">
        <f t="shared" si="87"/>
        <v>-305224.59722222219</v>
      </c>
      <c r="T940" s="6">
        <f t="shared" si="88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9"/>
        <v>57.3</v>
      </c>
      <c r="J941" t="s">
        <v>21</v>
      </c>
      <c r="K941" t="s">
        <v>22</v>
      </c>
      <c r="L941">
        <v>-28612578000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85"/>
        <v>games</v>
      </c>
      <c r="R941" t="str">
        <f t="shared" si="86"/>
        <v>video games</v>
      </c>
      <c r="S941" s="6">
        <f t="shared" si="87"/>
        <v>-305595.09722222219</v>
      </c>
      <c r="T941" s="6">
        <f t="shared" si="88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9"/>
        <v>93.35</v>
      </c>
      <c r="J942" t="s">
        <v>15</v>
      </c>
      <c r="K942" t="s">
        <v>16</v>
      </c>
      <c r="L942">
        <v>-28644589200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85"/>
        <v>technology</v>
      </c>
      <c r="R942" t="str">
        <f t="shared" si="86"/>
        <v>web</v>
      </c>
      <c r="S942" s="6">
        <f t="shared" si="87"/>
        <v>-305965.59722222219</v>
      </c>
      <c r="T942" s="6">
        <f t="shared" si="88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9"/>
        <v>71.989999999999995</v>
      </c>
      <c r="J943" t="s">
        <v>21</v>
      </c>
      <c r="K943" t="s">
        <v>22</v>
      </c>
      <c r="L943">
        <v>-28676600400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85"/>
        <v>theater</v>
      </c>
      <c r="R943" t="str">
        <f t="shared" si="86"/>
        <v>plays</v>
      </c>
      <c r="S943" s="6">
        <f t="shared" si="87"/>
        <v>-306336.09722222219</v>
      </c>
      <c r="T943" s="6">
        <f t="shared" si="88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9"/>
        <v>92.61</v>
      </c>
      <c r="J944" t="s">
        <v>26</v>
      </c>
      <c r="K944" t="s">
        <v>27</v>
      </c>
      <c r="L944">
        <v>-28708611600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85"/>
        <v>theater</v>
      </c>
      <c r="R944" t="str">
        <f t="shared" si="86"/>
        <v>plays</v>
      </c>
      <c r="S944" s="6">
        <f t="shared" si="87"/>
        <v>-306706.59722222219</v>
      </c>
      <c r="T944" s="6">
        <f t="shared" si="88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9"/>
        <v>104.99</v>
      </c>
      <c r="J945" t="s">
        <v>21</v>
      </c>
      <c r="K945" t="s">
        <v>22</v>
      </c>
      <c r="L945">
        <v>-28740622800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85"/>
        <v>food</v>
      </c>
      <c r="R945" t="str">
        <f t="shared" si="86"/>
        <v>food trucks</v>
      </c>
      <c r="S945" s="6">
        <f t="shared" si="87"/>
        <v>-307077.09722222219</v>
      </c>
      <c r="T945" s="6">
        <f t="shared" si="88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9"/>
        <v>30.96</v>
      </c>
      <c r="J946" t="s">
        <v>26</v>
      </c>
      <c r="K946" t="s">
        <v>27</v>
      </c>
      <c r="L946">
        <v>-28772634000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85"/>
        <v>photography</v>
      </c>
      <c r="R946" t="str">
        <f t="shared" si="86"/>
        <v>photography books</v>
      </c>
      <c r="S946" s="6">
        <f t="shared" si="87"/>
        <v>-307447.59722222219</v>
      </c>
      <c r="T946" s="6">
        <f t="shared" si="88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9"/>
        <v>33</v>
      </c>
      <c r="J947" t="s">
        <v>21</v>
      </c>
      <c r="K947" t="s">
        <v>22</v>
      </c>
      <c r="L947">
        <v>-28804645200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85"/>
        <v>photography</v>
      </c>
      <c r="R947" t="str">
        <f t="shared" si="86"/>
        <v>photography books</v>
      </c>
      <c r="S947" s="6">
        <f t="shared" si="87"/>
        <v>-307818.09722222219</v>
      </c>
      <c r="T947" s="6">
        <f t="shared" si="88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9"/>
        <v>84.19</v>
      </c>
      <c r="J948" t="s">
        <v>21</v>
      </c>
      <c r="K948" t="s">
        <v>22</v>
      </c>
      <c r="L948">
        <v>-28836656400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85"/>
        <v>theater</v>
      </c>
      <c r="R948" t="str">
        <f t="shared" si="86"/>
        <v>plays</v>
      </c>
      <c r="S948" s="6">
        <f t="shared" si="87"/>
        <v>-308188.59722222219</v>
      </c>
      <c r="T948" s="6">
        <f t="shared" si="88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9"/>
        <v>73.92</v>
      </c>
      <c r="J949" t="s">
        <v>21</v>
      </c>
      <c r="K949" t="s">
        <v>22</v>
      </c>
      <c r="L949">
        <v>-28868667600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85"/>
        <v>theater</v>
      </c>
      <c r="R949" t="str">
        <f t="shared" si="86"/>
        <v>plays</v>
      </c>
      <c r="S949" s="6">
        <f t="shared" si="87"/>
        <v>-308559.09722222219</v>
      </c>
      <c r="T949" s="6">
        <f t="shared" si="88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9"/>
        <v>36.99</v>
      </c>
      <c r="J950" t="s">
        <v>21</v>
      </c>
      <c r="K950" t="s">
        <v>22</v>
      </c>
      <c r="L950">
        <v>-28900678800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85"/>
        <v>film &amp; video</v>
      </c>
      <c r="R950" t="str">
        <f t="shared" si="86"/>
        <v>documentary</v>
      </c>
      <c r="S950" s="6">
        <f t="shared" si="87"/>
        <v>-308929.59722222219</v>
      </c>
      <c r="T950" s="6">
        <f t="shared" si="88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9"/>
        <v>46.9</v>
      </c>
      <c r="J951" t="s">
        <v>21</v>
      </c>
      <c r="K951" t="s">
        <v>22</v>
      </c>
      <c r="L951">
        <v>-28932690000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85"/>
        <v>technology</v>
      </c>
      <c r="R951" t="str">
        <f t="shared" si="86"/>
        <v>web</v>
      </c>
      <c r="S951" s="6">
        <f t="shared" si="87"/>
        <v>-309300.09722222219</v>
      </c>
      <c r="T951" s="6">
        <f t="shared" si="88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9"/>
        <v>5</v>
      </c>
      <c r="J952" t="s">
        <v>21</v>
      </c>
      <c r="K952" t="s">
        <v>22</v>
      </c>
      <c r="L952">
        <v>-28964701200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85"/>
        <v>theater</v>
      </c>
      <c r="R952" t="str">
        <f t="shared" si="86"/>
        <v>plays</v>
      </c>
      <c r="S952" s="6">
        <f t="shared" si="87"/>
        <v>-309670.59722222219</v>
      </c>
      <c r="T952" s="6">
        <f t="shared" si="88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9"/>
        <v>102.02</v>
      </c>
      <c r="J953" t="s">
        <v>21</v>
      </c>
      <c r="K953" t="s">
        <v>22</v>
      </c>
      <c r="L953">
        <v>-28996712400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85"/>
        <v>music</v>
      </c>
      <c r="R953" t="str">
        <f t="shared" si="86"/>
        <v>rock</v>
      </c>
      <c r="S953" s="6">
        <f t="shared" si="87"/>
        <v>-310041.09722222219</v>
      </c>
      <c r="T953" s="6">
        <f t="shared" si="88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9"/>
        <v>45.01</v>
      </c>
      <c r="J954" t="s">
        <v>21</v>
      </c>
      <c r="K954" t="s">
        <v>22</v>
      </c>
      <c r="L954">
        <v>-29028723600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85"/>
        <v>film &amp; video</v>
      </c>
      <c r="R954" t="str">
        <f t="shared" si="86"/>
        <v>documentary</v>
      </c>
      <c r="S954" s="6">
        <f t="shared" si="87"/>
        <v>-310411.59722222219</v>
      </c>
      <c r="T954" s="6">
        <f t="shared" si="88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9"/>
        <v>94.29</v>
      </c>
      <c r="J955" t="s">
        <v>21</v>
      </c>
      <c r="K955" t="s">
        <v>22</v>
      </c>
      <c r="L955">
        <v>-29060734800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85"/>
        <v>film &amp; video</v>
      </c>
      <c r="R955" t="str">
        <f t="shared" si="86"/>
        <v>science fiction</v>
      </c>
      <c r="S955" s="6">
        <f t="shared" si="87"/>
        <v>-310782.09722222219</v>
      </c>
      <c r="T955" s="6">
        <f t="shared" si="88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9"/>
        <v>101.02</v>
      </c>
      <c r="J956" t="s">
        <v>26</v>
      </c>
      <c r="K956" t="s">
        <v>27</v>
      </c>
      <c r="L956">
        <v>-29092746000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85"/>
        <v>technology</v>
      </c>
      <c r="R956" t="str">
        <f t="shared" si="86"/>
        <v>web</v>
      </c>
      <c r="S956" s="6">
        <f t="shared" si="87"/>
        <v>-311152.59722222219</v>
      </c>
      <c r="T956" s="6">
        <f t="shared" si="88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9"/>
        <v>97.04</v>
      </c>
      <c r="J957" t="s">
        <v>21</v>
      </c>
      <c r="K957" t="s">
        <v>22</v>
      </c>
      <c r="L957">
        <v>-29124757200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85"/>
        <v>theater</v>
      </c>
      <c r="R957" t="str">
        <f t="shared" si="86"/>
        <v>plays</v>
      </c>
      <c r="S957" s="6">
        <f t="shared" si="87"/>
        <v>-311523.09722222219</v>
      </c>
      <c r="T957" s="6">
        <f t="shared" si="88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9"/>
        <v>43.01</v>
      </c>
      <c r="J958" t="s">
        <v>21</v>
      </c>
      <c r="K958" t="s">
        <v>22</v>
      </c>
      <c r="L958">
        <v>-29156768400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85"/>
        <v>film &amp; video</v>
      </c>
      <c r="R958" t="str">
        <f t="shared" si="86"/>
        <v>science fiction</v>
      </c>
      <c r="S958" s="6">
        <f t="shared" si="87"/>
        <v>-311893.59722222219</v>
      </c>
      <c r="T958" s="6">
        <f t="shared" si="88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9"/>
        <v>94.92</v>
      </c>
      <c r="J959" t="s">
        <v>21</v>
      </c>
      <c r="K959" t="s">
        <v>22</v>
      </c>
      <c r="L959">
        <v>-29188779600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85"/>
        <v>theater</v>
      </c>
      <c r="R959" t="str">
        <f t="shared" si="86"/>
        <v>plays</v>
      </c>
      <c r="S959" s="6">
        <f t="shared" si="87"/>
        <v>-312264.09722222219</v>
      </c>
      <c r="T959" s="6">
        <f t="shared" si="88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9"/>
        <v>72.150000000000006</v>
      </c>
      <c r="J960" t="s">
        <v>21</v>
      </c>
      <c r="K960" t="s">
        <v>22</v>
      </c>
      <c r="L960">
        <v>-29220790800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85"/>
        <v>film &amp; video</v>
      </c>
      <c r="R960" t="str">
        <f t="shared" si="86"/>
        <v>animation</v>
      </c>
      <c r="S960" s="6">
        <f t="shared" si="87"/>
        <v>-312634.59722222219</v>
      </c>
      <c r="T960" s="6">
        <f t="shared" si="88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9"/>
        <v>51.01</v>
      </c>
      <c r="J961" t="s">
        <v>21</v>
      </c>
      <c r="K961" t="s">
        <v>22</v>
      </c>
      <c r="L961">
        <v>-29252802000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85"/>
        <v>publishing</v>
      </c>
      <c r="R961" t="str">
        <f t="shared" si="86"/>
        <v>translations</v>
      </c>
      <c r="S961" s="6">
        <f t="shared" si="87"/>
        <v>-313005.09722222219</v>
      </c>
      <c r="T961" s="6">
        <f t="shared" si="88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9"/>
        <v>85.05</v>
      </c>
      <c r="J962" t="s">
        <v>21</v>
      </c>
      <c r="K962" t="s">
        <v>22</v>
      </c>
      <c r="L962">
        <v>-29284813200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85"/>
        <v>technology</v>
      </c>
      <c r="R962" t="str">
        <f t="shared" si="86"/>
        <v>web</v>
      </c>
      <c r="S962" s="6">
        <f t="shared" si="87"/>
        <v>-313375.59722222219</v>
      </c>
      <c r="T962" s="6">
        <f t="shared" si="88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0">ROUND(E963/D963*100,0)</f>
        <v>119</v>
      </c>
      <c r="G963" t="s">
        <v>20</v>
      </c>
      <c r="H963">
        <v>155</v>
      </c>
      <c r="I963">
        <f t="shared" si="89"/>
        <v>43.87</v>
      </c>
      <c r="J963" t="s">
        <v>21</v>
      </c>
      <c r="K963" t="s">
        <v>22</v>
      </c>
      <c r="L963">
        <v>-29316824400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91">LEFT(P963,SEARCH("/",P963)-1)</f>
        <v>publishing</v>
      </c>
      <c r="R963" t="str">
        <f t="shared" ref="R963:R1001" si="92">RIGHT(P963,LEN(P963)-SEARCH("/",P963))</f>
        <v>translations</v>
      </c>
      <c r="S963" s="6">
        <f t="shared" ref="S963:S1001" si="93">(((L963/60)/60)/24)+DATE(1970,1,1)</f>
        <v>-313746.09722222219</v>
      </c>
      <c r="T963" s="6">
        <f t="shared" ref="T963:T1001" si="94">(((M963/60)/60)/24)+DATE(1970,1,1)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ref="I964:I1001" si="95">ROUND((E964/H964),2)</f>
        <v>40.06</v>
      </c>
      <c r="J964" t="s">
        <v>21</v>
      </c>
      <c r="K964" t="s">
        <v>22</v>
      </c>
      <c r="L964">
        <v>-29348835600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91"/>
        <v>food</v>
      </c>
      <c r="R964" t="str">
        <f t="shared" si="92"/>
        <v>food trucks</v>
      </c>
      <c r="S964" s="6">
        <f t="shared" si="93"/>
        <v>-314116.59722222219</v>
      </c>
      <c r="T964" s="6">
        <f t="shared" si="94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5"/>
        <v>43.83</v>
      </c>
      <c r="J965" t="s">
        <v>107</v>
      </c>
      <c r="K965" t="s">
        <v>108</v>
      </c>
      <c r="L965">
        <v>-29380846800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91"/>
        <v>photography</v>
      </c>
      <c r="R965" t="str">
        <f t="shared" si="92"/>
        <v>photography books</v>
      </c>
      <c r="S965" s="6">
        <f t="shared" si="93"/>
        <v>-314487.09722222219</v>
      </c>
      <c r="T965" s="6">
        <f t="shared" si="94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5"/>
        <v>84.93</v>
      </c>
      <c r="J966" t="s">
        <v>21</v>
      </c>
      <c r="K966" t="s">
        <v>22</v>
      </c>
      <c r="L966">
        <v>-29412858000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91"/>
        <v>theater</v>
      </c>
      <c r="R966" t="str">
        <f t="shared" si="92"/>
        <v>plays</v>
      </c>
      <c r="S966" s="6">
        <f t="shared" si="93"/>
        <v>-314857.59722222219</v>
      </c>
      <c r="T966" s="6">
        <f t="shared" si="94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5"/>
        <v>41.07</v>
      </c>
      <c r="J967" t="s">
        <v>40</v>
      </c>
      <c r="K967" t="s">
        <v>41</v>
      </c>
      <c r="L967">
        <v>-29444869200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91"/>
        <v>music</v>
      </c>
      <c r="R967" t="str">
        <f t="shared" si="92"/>
        <v>rock</v>
      </c>
      <c r="S967" s="6">
        <f t="shared" si="93"/>
        <v>-315228.09722222219</v>
      </c>
      <c r="T967" s="6">
        <f t="shared" si="94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5"/>
        <v>54.97</v>
      </c>
      <c r="J968" t="s">
        <v>21</v>
      </c>
      <c r="K968" t="s">
        <v>22</v>
      </c>
      <c r="L968">
        <v>-29476880400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91"/>
        <v>theater</v>
      </c>
      <c r="R968" t="str">
        <f t="shared" si="92"/>
        <v>plays</v>
      </c>
      <c r="S968" s="6">
        <f t="shared" si="93"/>
        <v>-315598.59722222219</v>
      </c>
      <c r="T968" s="6">
        <f t="shared" si="94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5"/>
        <v>77.010000000000005</v>
      </c>
      <c r="J969" t="s">
        <v>21</v>
      </c>
      <c r="K969" t="s">
        <v>22</v>
      </c>
      <c r="L969">
        <v>-29508891600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91"/>
        <v>music</v>
      </c>
      <c r="R969" t="str">
        <f t="shared" si="92"/>
        <v>world music</v>
      </c>
      <c r="S969" s="6">
        <f t="shared" si="93"/>
        <v>-315969.09722222219</v>
      </c>
      <c r="T969" s="6">
        <f t="shared" si="94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5"/>
        <v>71.2</v>
      </c>
      <c r="J970" t="s">
        <v>21</v>
      </c>
      <c r="K970" t="s">
        <v>22</v>
      </c>
      <c r="L970">
        <v>-29540902800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91"/>
        <v>food</v>
      </c>
      <c r="R970" t="str">
        <f t="shared" si="92"/>
        <v>food trucks</v>
      </c>
      <c r="S970" s="6">
        <f t="shared" si="93"/>
        <v>-316339.59722222219</v>
      </c>
      <c r="T970" s="6">
        <f t="shared" si="94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5"/>
        <v>91.94</v>
      </c>
      <c r="J971" t="s">
        <v>21</v>
      </c>
      <c r="K971" t="s">
        <v>22</v>
      </c>
      <c r="L971">
        <v>-29572914000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91"/>
        <v>theater</v>
      </c>
      <c r="R971" t="str">
        <f t="shared" si="92"/>
        <v>plays</v>
      </c>
      <c r="S971" s="6">
        <f t="shared" si="93"/>
        <v>-316710.09722222219</v>
      </c>
      <c r="T971" s="6">
        <f t="shared" si="94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5"/>
        <v>97.07</v>
      </c>
      <c r="J972" t="s">
        <v>21</v>
      </c>
      <c r="K972" t="s">
        <v>22</v>
      </c>
      <c r="L972">
        <v>-29604925200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91"/>
        <v>theater</v>
      </c>
      <c r="R972" t="str">
        <f t="shared" si="92"/>
        <v>plays</v>
      </c>
      <c r="S972" s="6">
        <f t="shared" si="93"/>
        <v>-317080.59722222219</v>
      </c>
      <c r="T972" s="6">
        <f t="shared" si="94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5"/>
        <v>58.92</v>
      </c>
      <c r="J973" t="s">
        <v>21</v>
      </c>
      <c r="K973" t="s">
        <v>22</v>
      </c>
      <c r="L973">
        <v>-29636936400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91"/>
        <v>film &amp; video</v>
      </c>
      <c r="R973" t="str">
        <f t="shared" si="92"/>
        <v>television</v>
      </c>
      <c r="S973" s="6">
        <f t="shared" si="93"/>
        <v>-317451.09722222219</v>
      </c>
      <c r="T973" s="6">
        <f t="shared" si="94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5"/>
        <v>58.02</v>
      </c>
      <c r="J974" t="s">
        <v>21</v>
      </c>
      <c r="K974" t="s">
        <v>22</v>
      </c>
      <c r="L974">
        <v>-29668947600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91"/>
        <v>technology</v>
      </c>
      <c r="R974" t="str">
        <f t="shared" si="92"/>
        <v>web</v>
      </c>
      <c r="S974" s="6">
        <f t="shared" si="93"/>
        <v>-317821.59722222219</v>
      </c>
      <c r="T974" s="6">
        <f t="shared" si="94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5"/>
        <v>103.87</v>
      </c>
      <c r="J975" t="s">
        <v>21</v>
      </c>
      <c r="K975" t="s">
        <v>22</v>
      </c>
      <c r="L975">
        <v>-29700958800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91"/>
        <v>theater</v>
      </c>
      <c r="R975" t="str">
        <f t="shared" si="92"/>
        <v>plays</v>
      </c>
      <c r="S975" s="6">
        <f t="shared" si="93"/>
        <v>-318192.09722222219</v>
      </c>
      <c r="T975" s="6">
        <f t="shared" si="94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5"/>
        <v>93.47</v>
      </c>
      <c r="J976" t="s">
        <v>21</v>
      </c>
      <c r="K976" t="s">
        <v>22</v>
      </c>
      <c r="L976">
        <v>-29732970000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91"/>
        <v>music</v>
      </c>
      <c r="R976" t="str">
        <f t="shared" si="92"/>
        <v>indie rock</v>
      </c>
      <c r="S976" s="6">
        <f t="shared" si="93"/>
        <v>-318562.59722222219</v>
      </c>
      <c r="T976" s="6">
        <f t="shared" si="94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5"/>
        <v>61.97</v>
      </c>
      <c r="J977" t="s">
        <v>21</v>
      </c>
      <c r="K977" t="s">
        <v>22</v>
      </c>
      <c r="L977">
        <v>-29764981200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91"/>
        <v>theater</v>
      </c>
      <c r="R977" t="str">
        <f t="shared" si="92"/>
        <v>plays</v>
      </c>
      <c r="S977" s="6">
        <f t="shared" si="93"/>
        <v>-318933.09722222219</v>
      </c>
      <c r="T977" s="6">
        <f t="shared" si="94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5"/>
        <v>92.04</v>
      </c>
      <c r="J978" t="s">
        <v>21</v>
      </c>
      <c r="K978" t="s">
        <v>22</v>
      </c>
      <c r="L978">
        <v>-29796992400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91"/>
        <v>theater</v>
      </c>
      <c r="R978" t="str">
        <f t="shared" si="92"/>
        <v>plays</v>
      </c>
      <c r="S978" s="6">
        <f t="shared" si="93"/>
        <v>-319303.59722222219</v>
      </c>
      <c r="T978" s="6">
        <f t="shared" si="94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5"/>
        <v>77.27</v>
      </c>
      <c r="J979" t="s">
        <v>21</v>
      </c>
      <c r="K979" t="s">
        <v>22</v>
      </c>
      <c r="L979">
        <v>-29829003600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91"/>
        <v>food</v>
      </c>
      <c r="R979" t="str">
        <f t="shared" si="92"/>
        <v>food trucks</v>
      </c>
      <c r="S979" s="6">
        <f t="shared" si="93"/>
        <v>-319674.09722222219</v>
      </c>
      <c r="T979" s="6">
        <f t="shared" si="94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5"/>
        <v>93.92</v>
      </c>
      <c r="J980" t="s">
        <v>21</v>
      </c>
      <c r="K980" t="s">
        <v>22</v>
      </c>
      <c r="L980">
        <v>-29861014800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91"/>
        <v>games</v>
      </c>
      <c r="R980" t="str">
        <f t="shared" si="92"/>
        <v>video games</v>
      </c>
      <c r="S980" s="6">
        <f t="shared" si="93"/>
        <v>-320044.59722222219</v>
      </c>
      <c r="T980" s="6">
        <f t="shared" si="94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5"/>
        <v>84.97</v>
      </c>
      <c r="J981" t="s">
        <v>40</v>
      </c>
      <c r="K981" t="s">
        <v>41</v>
      </c>
      <c r="L981">
        <v>-29893026000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91"/>
        <v>theater</v>
      </c>
      <c r="R981" t="str">
        <f t="shared" si="92"/>
        <v>plays</v>
      </c>
      <c r="S981" s="6">
        <f t="shared" si="93"/>
        <v>-320415.09722222219</v>
      </c>
      <c r="T981" s="6">
        <f t="shared" si="94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5"/>
        <v>105.97</v>
      </c>
      <c r="J982" t="s">
        <v>21</v>
      </c>
      <c r="K982" t="s">
        <v>22</v>
      </c>
      <c r="L982">
        <v>-29925037200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91"/>
        <v>publishing</v>
      </c>
      <c r="R982" t="str">
        <f t="shared" si="92"/>
        <v>nonfiction</v>
      </c>
      <c r="S982" s="6">
        <f t="shared" si="93"/>
        <v>-320785.59722222219</v>
      </c>
      <c r="T982" s="6">
        <f t="shared" si="94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5"/>
        <v>36.97</v>
      </c>
      <c r="J983" t="s">
        <v>21</v>
      </c>
      <c r="K983" t="s">
        <v>22</v>
      </c>
      <c r="L983">
        <v>-29957048400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91"/>
        <v>technology</v>
      </c>
      <c r="R983" t="str">
        <f t="shared" si="92"/>
        <v>web</v>
      </c>
      <c r="S983" s="6">
        <f t="shared" si="93"/>
        <v>-321156.09722222219</v>
      </c>
      <c r="T983" s="6">
        <f t="shared" si="94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5"/>
        <v>81.53</v>
      </c>
      <c r="J984" t="s">
        <v>21</v>
      </c>
      <c r="K984" t="s">
        <v>22</v>
      </c>
      <c r="L984">
        <v>-29989059600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91"/>
        <v>film &amp; video</v>
      </c>
      <c r="R984" t="str">
        <f t="shared" si="92"/>
        <v>documentary</v>
      </c>
      <c r="S984" s="6">
        <f t="shared" si="93"/>
        <v>-321526.59722222219</v>
      </c>
      <c r="T984" s="6">
        <f t="shared" si="94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5"/>
        <v>81</v>
      </c>
      <c r="J985" t="s">
        <v>21</v>
      </c>
      <c r="K985" t="s">
        <v>22</v>
      </c>
      <c r="L985">
        <v>-30021070800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91"/>
        <v>film &amp; video</v>
      </c>
      <c r="R985" t="str">
        <f t="shared" si="92"/>
        <v>documentary</v>
      </c>
      <c r="S985" s="6">
        <f t="shared" si="93"/>
        <v>-321897.09722222219</v>
      </c>
      <c r="T985" s="6">
        <f t="shared" si="94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5"/>
        <v>26.01</v>
      </c>
      <c r="J986" t="s">
        <v>21</v>
      </c>
      <c r="K986" t="s">
        <v>22</v>
      </c>
      <c r="L986">
        <v>-30053082000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91"/>
        <v>theater</v>
      </c>
      <c r="R986" t="str">
        <f t="shared" si="92"/>
        <v>plays</v>
      </c>
      <c r="S986" s="6">
        <f t="shared" si="93"/>
        <v>-322267.59722222219</v>
      </c>
      <c r="T986" s="6">
        <f t="shared" si="94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5"/>
        <v>26</v>
      </c>
      <c r="J987" t="s">
        <v>21</v>
      </c>
      <c r="K987" t="s">
        <v>22</v>
      </c>
      <c r="L987">
        <v>-30085093200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91"/>
        <v>music</v>
      </c>
      <c r="R987" t="str">
        <f t="shared" si="92"/>
        <v>rock</v>
      </c>
      <c r="S987" s="6">
        <f t="shared" si="93"/>
        <v>-322638.09722222219</v>
      </c>
      <c r="T987" s="6">
        <f t="shared" si="94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5"/>
        <v>34.17</v>
      </c>
      <c r="J988" t="s">
        <v>21</v>
      </c>
      <c r="K988" t="s">
        <v>22</v>
      </c>
      <c r="L988">
        <v>-30117104400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91"/>
        <v>music</v>
      </c>
      <c r="R988" t="str">
        <f t="shared" si="92"/>
        <v>rock</v>
      </c>
      <c r="S988" s="6">
        <f t="shared" si="93"/>
        <v>-323008.59722222219</v>
      </c>
      <c r="T988" s="6">
        <f t="shared" si="94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5"/>
        <v>28</v>
      </c>
      <c r="J989" t="s">
        <v>21</v>
      </c>
      <c r="K989" t="s">
        <v>22</v>
      </c>
      <c r="L989">
        <v>-30149115600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91"/>
        <v>film &amp; video</v>
      </c>
      <c r="R989" t="str">
        <f t="shared" si="92"/>
        <v>documentary</v>
      </c>
      <c r="S989" s="6">
        <f t="shared" si="93"/>
        <v>-323379.09722222219</v>
      </c>
      <c r="T989" s="6">
        <f t="shared" si="94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5"/>
        <v>76.55</v>
      </c>
      <c r="J990" t="s">
        <v>21</v>
      </c>
      <c r="K990" t="s">
        <v>22</v>
      </c>
      <c r="L990">
        <v>-30181126800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91"/>
        <v>publishing</v>
      </c>
      <c r="R990" t="str">
        <f t="shared" si="92"/>
        <v>radio &amp; podcasts</v>
      </c>
      <c r="S990" s="6">
        <f t="shared" si="93"/>
        <v>-323749.59722222219</v>
      </c>
      <c r="T990" s="6">
        <f t="shared" si="94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5"/>
        <v>53.05</v>
      </c>
      <c r="J991" t="s">
        <v>21</v>
      </c>
      <c r="K991" t="s">
        <v>22</v>
      </c>
      <c r="L991">
        <v>-30213138000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91"/>
        <v>publishing</v>
      </c>
      <c r="R991" t="str">
        <f t="shared" si="92"/>
        <v>translations</v>
      </c>
      <c r="S991" s="6">
        <f t="shared" si="93"/>
        <v>-324120.09722222225</v>
      </c>
      <c r="T991" s="6">
        <f t="shared" si="94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5"/>
        <v>106.86</v>
      </c>
      <c r="J992" t="s">
        <v>21</v>
      </c>
      <c r="K992" t="s">
        <v>22</v>
      </c>
      <c r="L992">
        <v>-30245149200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91"/>
        <v>film &amp; video</v>
      </c>
      <c r="R992" t="str">
        <f t="shared" si="92"/>
        <v>drama</v>
      </c>
      <c r="S992" s="6">
        <f t="shared" si="93"/>
        <v>-324490.59722222225</v>
      </c>
      <c r="T992" s="6">
        <f t="shared" si="94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5"/>
        <v>46.02</v>
      </c>
      <c r="J993" t="s">
        <v>21</v>
      </c>
      <c r="K993" t="s">
        <v>22</v>
      </c>
      <c r="L993">
        <v>-30277160400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91"/>
        <v>music</v>
      </c>
      <c r="R993" t="str">
        <f t="shared" si="92"/>
        <v>rock</v>
      </c>
      <c r="S993" s="6">
        <f t="shared" si="93"/>
        <v>-324861.09722222225</v>
      </c>
      <c r="T993" s="6">
        <f t="shared" si="94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5"/>
        <v>100.17</v>
      </c>
      <c r="J994" t="s">
        <v>21</v>
      </c>
      <c r="K994" t="s">
        <v>22</v>
      </c>
      <c r="L994">
        <v>-30309171600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91"/>
        <v>film &amp; video</v>
      </c>
      <c r="R994" t="str">
        <f t="shared" si="92"/>
        <v>drama</v>
      </c>
      <c r="S994" s="6">
        <f t="shared" si="93"/>
        <v>-325231.59722222225</v>
      </c>
      <c r="T994" s="6">
        <f t="shared" si="94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5"/>
        <v>101.44</v>
      </c>
      <c r="J995" t="s">
        <v>107</v>
      </c>
      <c r="K995" t="s">
        <v>108</v>
      </c>
      <c r="L995">
        <v>-30341182800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91"/>
        <v>photography</v>
      </c>
      <c r="R995" t="str">
        <f t="shared" si="92"/>
        <v>photography books</v>
      </c>
      <c r="S995" s="6">
        <f t="shared" si="93"/>
        <v>-325602.09722222225</v>
      </c>
      <c r="T995" s="6">
        <f t="shared" si="94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5"/>
        <v>87.97</v>
      </c>
      <c r="J996" t="s">
        <v>21</v>
      </c>
      <c r="K996" t="s">
        <v>22</v>
      </c>
      <c r="L996">
        <v>-30373194000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91"/>
        <v>publishing</v>
      </c>
      <c r="R996" t="str">
        <f t="shared" si="92"/>
        <v>translations</v>
      </c>
      <c r="S996" s="6">
        <f t="shared" si="93"/>
        <v>-325972.59722222225</v>
      </c>
      <c r="T996" s="6">
        <f t="shared" si="94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5"/>
        <v>75</v>
      </c>
      <c r="J997" t="s">
        <v>21</v>
      </c>
      <c r="K997" t="s">
        <v>22</v>
      </c>
      <c r="L997">
        <v>-30405205200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91"/>
        <v>food</v>
      </c>
      <c r="R997" t="str">
        <f t="shared" si="92"/>
        <v>food trucks</v>
      </c>
      <c r="S997" s="6">
        <f t="shared" si="93"/>
        <v>-326343.09722222225</v>
      </c>
      <c r="T997" s="6">
        <f t="shared" si="94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5"/>
        <v>42.98</v>
      </c>
      <c r="J998" t="s">
        <v>21</v>
      </c>
      <c r="K998" t="s">
        <v>22</v>
      </c>
      <c r="L998">
        <v>-30437216400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91"/>
        <v>theater</v>
      </c>
      <c r="R998" t="str">
        <f t="shared" si="92"/>
        <v>plays</v>
      </c>
      <c r="S998" s="6">
        <f t="shared" si="93"/>
        <v>-326713.59722222225</v>
      </c>
      <c r="T998" s="6">
        <f t="shared" si="94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5"/>
        <v>33.119999999999997</v>
      </c>
      <c r="J999" t="s">
        <v>107</v>
      </c>
      <c r="K999" t="s">
        <v>108</v>
      </c>
      <c r="L999">
        <v>-30469227600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91"/>
        <v>theater</v>
      </c>
      <c r="R999" t="str">
        <f t="shared" si="92"/>
        <v>plays</v>
      </c>
      <c r="S999" s="6">
        <f t="shared" si="93"/>
        <v>-327084.09722222225</v>
      </c>
      <c r="T999" s="6">
        <f t="shared" si="94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5"/>
        <v>101.13</v>
      </c>
      <c r="J1000" t="s">
        <v>21</v>
      </c>
      <c r="K1000" t="s">
        <v>22</v>
      </c>
      <c r="L1000">
        <v>-30501238800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91"/>
        <v>music</v>
      </c>
      <c r="R1000" t="str">
        <f t="shared" si="92"/>
        <v>indie rock</v>
      </c>
      <c r="S1000" s="6">
        <f t="shared" si="93"/>
        <v>-327454.59722222225</v>
      </c>
      <c r="T1000" s="6">
        <f t="shared" si="94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5"/>
        <v>55.99</v>
      </c>
      <c r="J1001" t="s">
        <v>21</v>
      </c>
      <c r="K1001" t="s">
        <v>22</v>
      </c>
      <c r="L1001">
        <v>-30533250000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91"/>
        <v>food</v>
      </c>
      <c r="R1001" t="str">
        <f t="shared" si="92"/>
        <v>food trucks</v>
      </c>
      <c r="S1001" s="6">
        <f t="shared" si="93"/>
        <v>-327825.09722222225</v>
      </c>
      <c r="T1001" s="6">
        <f t="shared" si="94"/>
        <v>42557.208333333328</v>
      </c>
    </row>
  </sheetData>
  <autoFilter ref="G1:G1001" xr:uid="{00000000-0001-0000-0000-000000000000}"/>
  <conditionalFormatting sqref="F2:F1001">
    <cfRule type="colorScale" priority="1">
      <colorScale>
        <cfvo type="num" val="0"/>
        <cfvo type="num" val="100"/>
        <cfvo type="num" val="200"/>
        <color rgb="FFC00000"/>
        <color rgb="FF00B050"/>
        <color theme="4"/>
      </colorScale>
    </cfRule>
  </conditionalFormatting>
  <conditionalFormatting sqref="G1:G1048576">
    <cfRule type="cellIs" dxfId="14" priority="8" operator="equal">
      <formula>"live"</formula>
    </cfRule>
    <cfRule type="cellIs" dxfId="13" priority="9" operator="equal">
      <formula>"Canceled"</formula>
    </cfRule>
    <cfRule type="cellIs" dxfId="12" priority="10" operator="equal">
      <formula>"Successful"</formula>
    </cfRule>
    <cfRule type="cellIs" dxfId="11" priority="11" operator="greaterThan">
      <formula>"Successful"</formula>
    </cfRule>
    <cfRule type="cellIs" dxfId="10" priority="12" operator="equal">
      <formula>"Failed"</formula>
    </cfRule>
    <cfRule type="colorScale" priority="13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79542-F2B9-AB43-9E75-D27DB633DB29}">
  <sheetPr codeName="Sheet2"/>
  <dimension ref="A1:G15"/>
  <sheetViews>
    <sheetView workbookViewId="0">
      <selection activeCell="S17" sqref="S17"/>
    </sheetView>
  </sheetViews>
  <sheetFormatPr defaultColWidth="11" defaultRowHeight="15.75" x14ac:dyDescent="0.25"/>
  <cols>
    <col min="1" max="1" width="15.625" bestFit="1" customWidth="1"/>
    <col min="2" max="2" width="15.5" bestFit="1" customWidth="1"/>
    <col min="3" max="3" width="5.875" bestFit="1" customWidth="1"/>
    <col min="4" max="4" width="4.125" bestFit="1" customWidth="1"/>
    <col min="5" max="5" width="9.5" bestFit="1" customWidth="1"/>
    <col min="6" max="6" width="7" hidden="1" customWidth="1"/>
    <col min="7" max="7" width="10.875" bestFit="1" customWidth="1"/>
    <col min="8" max="10" width="15.5" bestFit="1" customWidth="1"/>
  </cols>
  <sheetData>
    <row r="1" spans="1:7" x14ac:dyDescent="0.25">
      <c r="A1" s="4" t="s">
        <v>6</v>
      </c>
      <c r="B1" t="s">
        <v>2046</v>
      </c>
    </row>
    <row r="3" spans="1:7" x14ac:dyDescent="0.25">
      <c r="A3" s="4" t="s">
        <v>2071</v>
      </c>
      <c r="B3" s="4" t="s">
        <v>2045</v>
      </c>
    </row>
    <row r="4" spans="1:7" x14ac:dyDescent="0.25">
      <c r="A4" s="4" t="s">
        <v>2030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  <c r="G4" t="s">
        <v>2031</v>
      </c>
    </row>
    <row r="5" spans="1:7" x14ac:dyDescent="0.25">
      <c r="A5" s="5" t="s">
        <v>2036</v>
      </c>
      <c r="B5">
        <v>11</v>
      </c>
      <c r="C5">
        <v>60</v>
      </c>
      <c r="D5">
        <v>5</v>
      </c>
      <c r="E5">
        <v>102</v>
      </c>
      <c r="G5">
        <v>178</v>
      </c>
    </row>
    <row r="6" spans="1:7" x14ac:dyDescent="0.25">
      <c r="A6" s="5" t="s">
        <v>2037</v>
      </c>
      <c r="B6">
        <v>4</v>
      </c>
      <c r="C6">
        <v>20</v>
      </c>
      <c r="E6">
        <v>22</v>
      </c>
      <c r="G6">
        <v>46</v>
      </c>
    </row>
    <row r="7" spans="1:7" x14ac:dyDescent="0.25">
      <c r="A7" s="5" t="s">
        <v>2038</v>
      </c>
      <c r="B7">
        <v>1</v>
      </c>
      <c r="C7">
        <v>23</v>
      </c>
      <c r="D7">
        <v>3</v>
      </c>
      <c r="E7">
        <v>21</v>
      </c>
      <c r="G7">
        <v>48</v>
      </c>
    </row>
    <row r="8" spans="1:7" x14ac:dyDescent="0.25">
      <c r="A8" s="5" t="s">
        <v>2039</v>
      </c>
      <c r="E8">
        <v>4</v>
      </c>
      <c r="G8">
        <v>4</v>
      </c>
    </row>
    <row r="9" spans="1:7" x14ac:dyDescent="0.25">
      <c r="A9" s="5" t="s">
        <v>2040</v>
      </c>
      <c r="B9">
        <v>10</v>
      </c>
      <c r="C9">
        <v>66</v>
      </c>
      <c r="E9">
        <v>99</v>
      </c>
      <c r="G9">
        <v>175</v>
      </c>
    </row>
    <row r="10" spans="1:7" x14ac:dyDescent="0.25">
      <c r="A10" s="5" t="s">
        <v>2041</v>
      </c>
      <c r="B10">
        <v>4</v>
      </c>
      <c r="C10">
        <v>11</v>
      </c>
      <c r="D10">
        <v>1</v>
      </c>
      <c r="E10">
        <v>26</v>
      </c>
      <c r="G10">
        <v>42</v>
      </c>
    </row>
    <row r="11" spans="1:7" x14ac:dyDescent="0.25">
      <c r="A11" s="5" t="s">
        <v>2042</v>
      </c>
      <c r="B11">
        <v>2</v>
      </c>
      <c r="C11">
        <v>24</v>
      </c>
      <c r="D11">
        <v>1</v>
      </c>
      <c r="E11">
        <v>40</v>
      </c>
      <c r="G11">
        <v>67</v>
      </c>
    </row>
    <row r="12" spans="1:7" x14ac:dyDescent="0.25">
      <c r="A12" s="5" t="s">
        <v>2043</v>
      </c>
      <c r="B12">
        <v>2</v>
      </c>
      <c r="C12">
        <v>28</v>
      </c>
      <c r="D12">
        <v>2</v>
      </c>
      <c r="E12">
        <v>64</v>
      </c>
      <c r="G12">
        <v>96</v>
      </c>
    </row>
    <row r="13" spans="1:7" x14ac:dyDescent="0.25">
      <c r="A13" s="5" t="s">
        <v>2044</v>
      </c>
      <c r="B13">
        <v>23</v>
      </c>
      <c r="C13">
        <v>132</v>
      </c>
      <c r="D13">
        <v>2</v>
      </c>
      <c r="E13">
        <v>187</v>
      </c>
      <c r="G13">
        <v>344</v>
      </c>
    </row>
    <row r="14" spans="1:7" x14ac:dyDescent="0.25">
      <c r="A14" s="5" t="s">
        <v>2035</v>
      </c>
    </row>
    <row r="15" spans="1:7" x14ac:dyDescent="0.25">
      <c r="A15" s="5" t="s">
        <v>2031</v>
      </c>
      <c r="B15">
        <v>57</v>
      </c>
      <c r="C15">
        <v>364</v>
      </c>
      <c r="D15">
        <v>14</v>
      </c>
      <c r="E15">
        <v>565</v>
      </c>
      <c r="G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28873-1513-9E42-9158-0A8A6ED92EC3}">
  <sheetPr codeName="Sheet3"/>
  <dimension ref="A1:G31"/>
  <sheetViews>
    <sheetView workbookViewId="0">
      <selection activeCell="L6" sqref="L6"/>
    </sheetView>
  </sheetViews>
  <sheetFormatPr defaultColWidth="11" defaultRowHeight="15.75" x14ac:dyDescent="0.25"/>
  <cols>
    <col min="1" max="1" width="16.625" bestFit="1" customWidth="1"/>
    <col min="2" max="2" width="15.5" bestFit="1" customWidth="1"/>
    <col min="3" max="3" width="5.875" bestFit="1" customWidth="1"/>
    <col min="4" max="4" width="4.125" bestFit="1" customWidth="1"/>
    <col min="5" max="5" width="9.5" bestFit="1" customWidth="1"/>
    <col min="6" max="6" width="7" hidden="1" customWidth="1"/>
    <col min="7" max="7" width="10.875" bestFit="1" customWidth="1"/>
    <col min="8" max="25" width="17" bestFit="1" customWidth="1"/>
  </cols>
  <sheetData>
    <row r="1" spans="1:7" x14ac:dyDescent="0.25">
      <c r="A1" s="4" t="s">
        <v>2033</v>
      </c>
      <c r="B1" t="s">
        <v>2046</v>
      </c>
    </row>
    <row r="2" spans="1:7" x14ac:dyDescent="0.25">
      <c r="A2" s="4" t="s">
        <v>6</v>
      </c>
      <c r="B2" t="s">
        <v>2046</v>
      </c>
    </row>
    <row r="4" spans="1:7" x14ac:dyDescent="0.25">
      <c r="A4" s="4" t="s">
        <v>2071</v>
      </c>
      <c r="B4" s="4" t="s">
        <v>2045</v>
      </c>
    </row>
    <row r="5" spans="1:7" x14ac:dyDescent="0.25">
      <c r="A5" s="4" t="s">
        <v>2030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  <c r="G5" t="s">
        <v>2031</v>
      </c>
    </row>
    <row r="6" spans="1:7" x14ac:dyDescent="0.25">
      <c r="A6" s="5" t="s">
        <v>2047</v>
      </c>
      <c r="B6">
        <v>1</v>
      </c>
      <c r="C6">
        <v>10</v>
      </c>
      <c r="D6">
        <v>2</v>
      </c>
      <c r="E6">
        <v>21</v>
      </c>
      <c r="G6">
        <v>34</v>
      </c>
    </row>
    <row r="7" spans="1:7" x14ac:dyDescent="0.25">
      <c r="A7" s="5" t="s">
        <v>2048</v>
      </c>
      <c r="E7">
        <v>4</v>
      </c>
      <c r="G7">
        <v>4</v>
      </c>
    </row>
    <row r="8" spans="1:7" x14ac:dyDescent="0.25">
      <c r="A8" s="5" t="s">
        <v>2049</v>
      </c>
      <c r="B8">
        <v>4</v>
      </c>
      <c r="C8">
        <v>21</v>
      </c>
      <c r="D8">
        <v>1</v>
      </c>
      <c r="E8">
        <v>34</v>
      </c>
      <c r="G8">
        <v>60</v>
      </c>
    </row>
    <row r="9" spans="1:7" x14ac:dyDescent="0.25">
      <c r="A9" s="5" t="s">
        <v>2050</v>
      </c>
      <c r="B9">
        <v>2</v>
      </c>
      <c r="C9">
        <v>12</v>
      </c>
      <c r="D9">
        <v>1</v>
      </c>
      <c r="E9">
        <v>22</v>
      </c>
      <c r="G9">
        <v>37</v>
      </c>
    </row>
    <row r="10" spans="1:7" x14ac:dyDescent="0.25">
      <c r="A10" s="5" t="s">
        <v>2051</v>
      </c>
      <c r="C10">
        <v>8</v>
      </c>
      <c r="E10">
        <v>10</v>
      </c>
      <c r="G10">
        <v>18</v>
      </c>
    </row>
    <row r="11" spans="1:7" x14ac:dyDescent="0.25">
      <c r="A11" s="5" t="s">
        <v>2052</v>
      </c>
      <c r="B11">
        <v>1</v>
      </c>
      <c r="C11">
        <v>7</v>
      </c>
      <c r="E11">
        <v>9</v>
      </c>
      <c r="G11">
        <v>17</v>
      </c>
    </row>
    <row r="12" spans="1:7" x14ac:dyDescent="0.25">
      <c r="A12" s="5" t="s">
        <v>2053</v>
      </c>
      <c r="B12">
        <v>4</v>
      </c>
      <c r="C12">
        <v>20</v>
      </c>
      <c r="E12">
        <v>22</v>
      </c>
      <c r="G12">
        <v>46</v>
      </c>
    </row>
    <row r="13" spans="1:7" x14ac:dyDescent="0.25">
      <c r="A13" s="5" t="s">
        <v>2054</v>
      </c>
      <c r="B13">
        <v>3</v>
      </c>
      <c r="C13">
        <v>19</v>
      </c>
      <c r="E13">
        <v>23</v>
      </c>
      <c r="G13">
        <v>45</v>
      </c>
    </row>
    <row r="14" spans="1:7" x14ac:dyDescent="0.25">
      <c r="A14" s="5" t="s">
        <v>2055</v>
      </c>
      <c r="B14">
        <v>1</v>
      </c>
      <c r="C14">
        <v>6</v>
      </c>
      <c r="E14">
        <v>10</v>
      </c>
      <c r="G14">
        <v>17</v>
      </c>
    </row>
    <row r="15" spans="1:7" x14ac:dyDescent="0.25">
      <c r="A15" s="5" t="s">
        <v>2056</v>
      </c>
      <c r="C15">
        <v>3</v>
      </c>
      <c r="E15">
        <v>4</v>
      </c>
      <c r="G15">
        <v>7</v>
      </c>
    </row>
    <row r="16" spans="1:7" x14ac:dyDescent="0.25">
      <c r="A16" s="5" t="s">
        <v>2057</v>
      </c>
      <c r="C16">
        <v>8</v>
      </c>
      <c r="D16">
        <v>1</v>
      </c>
      <c r="E16">
        <v>4</v>
      </c>
      <c r="G16">
        <v>13</v>
      </c>
    </row>
    <row r="17" spans="1:7" x14ac:dyDescent="0.25">
      <c r="A17" s="5" t="s">
        <v>2058</v>
      </c>
      <c r="B17">
        <v>1</v>
      </c>
      <c r="C17">
        <v>6</v>
      </c>
      <c r="D17">
        <v>1</v>
      </c>
      <c r="E17">
        <v>13</v>
      </c>
      <c r="G17">
        <v>21</v>
      </c>
    </row>
    <row r="18" spans="1:7" x14ac:dyDescent="0.25">
      <c r="A18" s="5" t="s">
        <v>2059</v>
      </c>
      <c r="B18">
        <v>4</v>
      </c>
      <c r="C18">
        <v>11</v>
      </c>
      <c r="D18">
        <v>1</v>
      </c>
      <c r="E18">
        <v>26</v>
      </c>
      <c r="G18">
        <v>42</v>
      </c>
    </row>
    <row r="19" spans="1:7" x14ac:dyDescent="0.25">
      <c r="A19" s="5" t="s">
        <v>2060</v>
      </c>
      <c r="B19">
        <v>23</v>
      </c>
      <c r="C19">
        <v>132</v>
      </c>
      <c r="D19">
        <v>2</v>
      </c>
      <c r="E19">
        <v>187</v>
      </c>
      <c r="G19">
        <v>344</v>
      </c>
    </row>
    <row r="20" spans="1:7" x14ac:dyDescent="0.25">
      <c r="A20" s="5" t="s">
        <v>2061</v>
      </c>
      <c r="C20">
        <v>4</v>
      </c>
      <c r="E20">
        <v>4</v>
      </c>
      <c r="G20">
        <v>8</v>
      </c>
    </row>
    <row r="21" spans="1:7" x14ac:dyDescent="0.25">
      <c r="A21" s="5" t="s">
        <v>2062</v>
      </c>
      <c r="B21">
        <v>6</v>
      </c>
      <c r="C21">
        <v>30</v>
      </c>
      <c r="E21">
        <v>49</v>
      </c>
      <c r="G21">
        <v>85</v>
      </c>
    </row>
    <row r="22" spans="1:7" x14ac:dyDescent="0.25">
      <c r="A22" s="5" t="s">
        <v>2063</v>
      </c>
      <c r="C22">
        <v>9</v>
      </c>
      <c r="E22">
        <v>5</v>
      </c>
      <c r="G22">
        <v>14</v>
      </c>
    </row>
    <row r="23" spans="1:7" x14ac:dyDescent="0.25">
      <c r="A23" s="5" t="s">
        <v>2064</v>
      </c>
      <c r="B23">
        <v>1</v>
      </c>
      <c r="C23">
        <v>5</v>
      </c>
      <c r="D23">
        <v>1</v>
      </c>
      <c r="E23">
        <v>9</v>
      </c>
      <c r="G23">
        <v>16</v>
      </c>
    </row>
    <row r="24" spans="1:7" x14ac:dyDescent="0.25">
      <c r="A24" s="5" t="s">
        <v>2065</v>
      </c>
      <c r="B24">
        <v>3</v>
      </c>
      <c r="C24">
        <v>3</v>
      </c>
      <c r="E24">
        <v>11</v>
      </c>
      <c r="G24">
        <v>17</v>
      </c>
    </row>
    <row r="25" spans="1:7" x14ac:dyDescent="0.25">
      <c r="A25" s="5" t="s">
        <v>2066</v>
      </c>
      <c r="C25">
        <v>7</v>
      </c>
      <c r="E25">
        <v>14</v>
      </c>
      <c r="G25">
        <v>21</v>
      </c>
    </row>
    <row r="26" spans="1:7" x14ac:dyDescent="0.25">
      <c r="A26" s="5" t="s">
        <v>2067</v>
      </c>
      <c r="B26">
        <v>1</v>
      </c>
      <c r="C26">
        <v>15</v>
      </c>
      <c r="D26">
        <v>2</v>
      </c>
      <c r="E26">
        <v>17</v>
      </c>
      <c r="G26">
        <v>35</v>
      </c>
    </row>
    <row r="27" spans="1:7" x14ac:dyDescent="0.25">
      <c r="A27" s="5" t="s">
        <v>2068</v>
      </c>
      <c r="C27">
        <v>16</v>
      </c>
      <c r="D27">
        <v>1</v>
      </c>
      <c r="E27">
        <v>28</v>
      </c>
      <c r="G27">
        <v>45</v>
      </c>
    </row>
    <row r="28" spans="1:7" x14ac:dyDescent="0.25">
      <c r="A28" s="5" t="s">
        <v>2069</v>
      </c>
      <c r="B28">
        <v>2</v>
      </c>
      <c r="C28">
        <v>12</v>
      </c>
      <c r="D28">
        <v>1</v>
      </c>
      <c r="E28">
        <v>36</v>
      </c>
      <c r="G28">
        <v>51</v>
      </c>
    </row>
    <row r="29" spans="1:7" x14ac:dyDescent="0.25">
      <c r="A29" s="5" t="s">
        <v>2070</v>
      </c>
      <c r="E29">
        <v>3</v>
      </c>
      <c r="G29">
        <v>3</v>
      </c>
    </row>
    <row r="30" spans="1:7" hidden="1" x14ac:dyDescent="0.25">
      <c r="A30" s="5" t="s">
        <v>2035</v>
      </c>
    </row>
    <row r="31" spans="1:7" x14ac:dyDescent="0.25">
      <c r="A31" s="5" t="s">
        <v>2031</v>
      </c>
      <c r="B31">
        <v>57</v>
      </c>
      <c r="C31">
        <v>364</v>
      </c>
      <c r="D31">
        <v>14</v>
      </c>
      <c r="E31">
        <v>565</v>
      </c>
      <c r="G3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77295-8352-DA48-A37A-EA5B59B39FFE}">
  <sheetPr codeName="Sheet4"/>
  <dimension ref="A1:F18"/>
  <sheetViews>
    <sheetView workbookViewId="0">
      <selection activeCell="I44" sqref="I44"/>
    </sheetView>
  </sheetViews>
  <sheetFormatPr defaultColWidth="11" defaultRowHeight="15.75" x14ac:dyDescent="0.25"/>
  <cols>
    <col min="1" max="1" width="15.625" bestFit="1" customWidth="1"/>
    <col min="2" max="2" width="15.5" bestFit="1" customWidth="1"/>
    <col min="3" max="3" width="5.875" bestFit="1" customWidth="1"/>
    <col min="4" max="4" width="4.125" hidden="1" customWidth="1"/>
    <col min="5" max="5" width="9.5" bestFit="1" customWidth="1"/>
    <col min="6" max="6" width="10.875" bestFit="1" customWidth="1"/>
    <col min="7" max="7" width="15.625" bestFit="1" customWidth="1"/>
    <col min="8" max="8" width="9.5" bestFit="1" customWidth="1"/>
    <col min="9" max="9" width="15.625" bestFit="1" customWidth="1"/>
    <col min="10" max="10" width="13.625" bestFit="1" customWidth="1"/>
    <col min="11" max="11" width="20.5" bestFit="1" customWidth="1"/>
  </cols>
  <sheetData>
    <row r="1" spans="1:6" x14ac:dyDescent="0.25">
      <c r="A1" s="4" t="s">
        <v>2033</v>
      </c>
      <c r="B1" t="s">
        <v>2046</v>
      </c>
    </row>
    <row r="2" spans="1:6" x14ac:dyDescent="0.25">
      <c r="A2" s="4" t="s">
        <v>2086</v>
      </c>
      <c r="B2" t="s">
        <v>2046</v>
      </c>
    </row>
    <row r="4" spans="1:6" x14ac:dyDescent="0.25">
      <c r="A4" s="4" t="s">
        <v>2071</v>
      </c>
      <c r="B4" s="4" t="s">
        <v>2045</v>
      </c>
    </row>
    <row r="5" spans="1:6" x14ac:dyDescent="0.25">
      <c r="A5" s="4" t="s">
        <v>2030</v>
      </c>
      <c r="B5" t="s">
        <v>74</v>
      </c>
      <c r="C5" t="s">
        <v>14</v>
      </c>
      <c r="D5" t="s">
        <v>47</v>
      </c>
      <c r="E5" t="s">
        <v>20</v>
      </c>
      <c r="F5" t="s">
        <v>2031</v>
      </c>
    </row>
    <row r="6" spans="1:6" x14ac:dyDescent="0.25">
      <c r="A6" s="5" t="s">
        <v>2074</v>
      </c>
      <c r="B6">
        <v>8</v>
      </c>
      <c r="C6">
        <v>34</v>
      </c>
      <c r="D6">
        <v>2</v>
      </c>
      <c r="E6">
        <v>44</v>
      </c>
      <c r="F6">
        <v>88</v>
      </c>
    </row>
    <row r="7" spans="1:6" x14ac:dyDescent="0.25">
      <c r="A7" s="5" t="s">
        <v>2075</v>
      </c>
      <c r="B7">
        <v>4</v>
      </c>
      <c r="C7">
        <v>23</v>
      </c>
      <c r="E7">
        <v>37</v>
      </c>
      <c r="F7">
        <v>64</v>
      </c>
    </row>
    <row r="8" spans="1:6" x14ac:dyDescent="0.25">
      <c r="A8" s="5" t="s">
        <v>2076</v>
      </c>
      <c r="B8">
        <v>6</v>
      </c>
      <c r="C8">
        <v>42</v>
      </c>
      <c r="D8">
        <v>1</v>
      </c>
      <c r="E8">
        <v>59</v>
      </c>
      <c r="F8">
        <v>108</v>
      </c>
    </row>
    <row r="9" spans="1:6" x14ac:dyDescent="0.25">
      <c r="A9" s="5" t="s">
        <v>2077</v>
      </c>
      <c r="B9">
        <v>3</v>
      </c>
      <c r="C9">
        <v>32</v>
      </c>
      <c r="D9">
        <v>1</v>
      </c>
      <c r="E9">
        <v>41</v>
      </c>
      <c r="F9">
        <v>77</v>
      </c>
    </row>
    <row r="10" spans="1:6" x14ac:dyDescent="0.25">
      <c r="A10" s="5" t="s">
        <v>2078</v>
      </c>
      <c r="B10">
        <v>2</v>
      </c>
      <c r="C10">
        <v>32</v>
      </c>
      <c r="D10">
        <v>2</v>
      </c>
      <c r="E10">
        <v>52</v>
      </c>
      <c r="F10">
        <v>88</v>
      </c>
    </row>
    <row r="11" spans="1:6" x14ac:dyDescent="0.25">
      <c r="A11" s="5" t="s">
        <v>2079</v>
      </c>
      <c r="B11">
        <v>1</v>
      </c>
      <c r="C11">
        <v>26</v>
      </c>
      <c r="E11">
        <v>44</v>
      </c>
      <c r="F11">
        <v>71</v>
      </c>
    </row>
    <row r="12" spans="1:6" x14ac:dyDescent="0.25">
      <c r="A12" s="5" t="s">
        <v>2080</v>
      </c>
      <c r="B12">
        <v>5</v>
      </c>
      <c r="C12">
        <v>34</v>
      </c>
      <c r="D12">
        <v>2</v>
      </c>
      <c r="E12">
        <v>58</v>
      </c>
      <c r="F12">
        <v>99</v>
      </c>
    </row>
    <row r="13" spans="1:6" x14ac:dyDescent="0.25">
      <c r="A13" s="5" t="s">
        <v>2081</v>
      </c>
      <c r="B13">
        <v>5</v>
      </c>
      <c r="C13">
        <v>28</v>
      </c>
      <c r="D13">
        <v>1</v>
      </c>
      <c r="E13">
        <v>49</v>
      </c>
      <c r="F13">
        <v>83</v>
      </c>
    </row>
    <row r="14" spans="1:6" x14ac:dyDescent="0.25">
      <c r="A14" s="5" t="s">
        <v>2082</v>
      </c>
      <c r="B14">
        <v>6</v>
      </c>
      <c r="C14">
        <v>35</v>
      </c>
      <c r="E14">
        <v>52</v>
      </c>
      <c r="F14">
        <v>93</v>
      </c>
    </row>
    <row r="15" spans="1:6" x14ac:dyDescent="0.25">
      <c r="A15" s="5" t="s">
        <v>2083</v>
      </c>
      <c r="B15">
        <v>9</v>
      </c>
      <c r="C15">
        <v>18</v>
      </c>
      <c r="E15">
        <v>39</v>
      </c>
      <c r="F15">
        <v>66</v>
      </c>
    </row>
    <row r="16" spans="1:6" x14ac:dyDescent="0.25">
      <c r="A16" s="5" t="s">
        <v>2084</v>
      </c>
      <c r="B16">
        <v>2</v>
      </c>
      <c r="C16">
        <v>30</v>
      </c>
      <c r="D16">
        <v>2</v>
      </c>
      <c r="E16">
        <v>33</v>
      </c>
      <c r="F16">
        <v>67</v>
      </c>
    </row>
    <row r="17" spans="1:6" x14ac:dyDescent="0.25">
      <c r="A17" s="5" t="s">
        <v>2085</v>
      </c>
      <c r="B17">
        <v>6</v>
      </c>
      <c r="C17">
        <v>30</v>
      </c>
      <c r="D17">
        <v>3</v>
      </c>
      <c r="E17">
        <v>57</v>
      </c>
      <c r="F17">
        <v>96</v>
      </c>
    </row>
    <row r="18" spans="1:6" x14ac:dyDescent="0.25">
      <c r="A18" s="5" t="s">
        <v>2031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AEA9A-BA5A-6748-84A6-F2281DE26765}">
  <sheetPr codeName="Sheet5"/>
  <dimension ref="A1:H13"/>
  <sheetViews>
    <sheetView workbookViewId="0">
      <selection activeCell="L25" sqref="L25"/>
    </sheetView>
  </sheetViews>
  <sheetFormatPr defaultColWidth="11" defaultRowHeight="15.75" x14ac:dyDescent="0.25"/>
  <cols>
    <col min="1" max="1" width="27.375" bestFit="1" customWidth="1"/>
    <col min="2" max="2" width="16.625" bestFit="1" customWidth="1"/>
    <col min="3" max="3" width="13.875" bestFit="1" customWidth="1"/>
    <col min="4" max="4" width="15.625" bestFit="1" customWidth="1"/>
    <col min="5" max="5" width="12.375" bestFit="1" customWidth="1"/>
    <col min="6" max="6" width="19.5" bestFit="1" customWidth="1"/>
    <col min="7" max="7" width="17.125" bestFit="1" customWidth="1"/>
    <col min="8" max="8" width="18.875" bestFit="1" customWidth="1"/>
  </cols>
  <sheetData>
    <row r="1" spans="1:8" x14ac:dyDescent="0.25">
      <c r="A1" s="7" t="s">
        <v>2087</v>
      </c>
      <c r="B1" s="7" t="s">
        <v>2088</v>
      </c>
      <c r="C1" s="7" t="s">
        <v>2089</v>
      </c>
      <c r="D1" s="7" t="s">
        <v>2090</v>
      </c>
      <c r="E1" s="7" t="s">
        <v>2091</v>
      </c>
      <c r="F1" s="7" t="s">
        <v>2092</v>
      </c>
      <c r="G1" s="7" t="s">
        <v>2093</v>
      </c>
      <c r="H1" s="7" t="s">
        <v>2094</v>
      </c>
    </row>
    <row r="2" spans="1:8" x14ac:dyDescent="0.25">
      <c r="A2" t="s">
        <v>2095</v>
      </c>
      <c r="B2">
        <f>COUNTIFS(Crowdfunding!D:D,"&lt;1000",Crowdfunding!G:G,"Successful")</f>
        <v>30</v>
      </c>
      <c r="C2">
        <f>COUNTIFS(Crowdfunding!D:D,"&lt;1000",Crowdfunding!G:G,"Failed")</f>
        <v>20</v>
      </c>
      <c r="D2">
        <f>COUNTIFS(Crowdfunding!D:D,"&lt;1000",Crowdfunding!G:G,"Canceled")</f>
        <v>1</v>
      </c>
      <c r="E2">
        <f>SUM(B2:D2)</f>
        <v>51</v>
      </c>
      <c r="F2" s="8">
        <f t="shared" ref="F2:F10" si="0">B2/E2</f>
        <v>0.58823529411764708</v>
      </c>
      <c r="G2" s="8">
        <f t="shared" ref="G2:G10" si="1">C2/E2</f>
        <v>0.39215686274509803</v>
      </c>
      <c r="H2" s="8">
        <f t="shared" ref="H2:H10" si="2">D2/E2</f>
        <v>1.9607843137254902E-2</v>
      </c>
    </row>
    <row r="3" spans="1:8" x14ac:dyDescent="0.25">
      <c r="A3" t="s">
        <v>2096</v>
      </c>
      <c r="B3">
        <f>COUNTIFS(Crowdfunding!D:D,"&gt;=1000",Crowdfunding!D:D, "&lt;=4999",Crowdfunding!G:G,"Successful")</f>
        <v>191</v>
      </c>
      <c r="C3">
        <f>COUNTIFS(Crowdfunding!D:D,"&gt;=1000",Crowdfunding!D:D, "&lt;=4999",Crowdfunding!G:G,"Failed")</f>
        <v>38</v>
      </c>
      <c r="D3">
        <f>COUNTIFS(Crowdfunding!D:D,"&gt;=1000",Crowdfunding!D:D,"&lt;4999",Crowdfunding!G:G,"Canceled")</f>
        <v>2</v>
      </c>
      <c r="E3">
        <f t="shared" ref="E3:E13" si="3">SUM(B3:D3)</f>
        <v>231</v>
      </c>
      <c r="F3" s="8">
        <f t="shared" si="0"/>
        <v>0.82683982683982682</v>
      </c>
      <c r="G3" s="8">
        <f t="shared" si="1"/>
        <v>0.16450216450216451</v>
      </c>
      <c r="H3" s="8">
        <f t="shared" si="2"/>
        <v>8.658008658008658E-3</v>
      </c>
    </row>
    <row r="4" spans="1:8" x14ac:dyDescent="0.25">
      <c r="A4" t="s">
        <v>2097</v>
      </c>
      <c r="B4">
        <f>COUNTIFS(Crowdfunding!D:D,"&gt;=5000",Crowdfunding!D:D, "&lt;=9999",Crowdfunding!G:G,"Successful")</f>
        <v>164</v>
      </c>
      <c r="C4">
        <f>COUNTIFS(Crowdfunding!D:D,"&gt;=5000",Crowdfunding!D:D, "&lt;=9999",Crowdfunding!G:G,"Failed")</f>
        <v>126</v>
      </c>
      <c r="D4">
        <f>COUNTIFS(Crowdfunding!D:D,"&gt;=5000",Crowdfunding!D:D,"&lt;9999",Crowdfunding!G:G,"Canceled")</f>
        <v>25</v>
      </c>
      <c r="E4">
        <f t="shared" si="3"/>
        <v>315</v>
      </c>
      <c r="F4" s="8">
        <f t="shared" si="0"/>
        <v>0.52063492063492067</v>
      </c>
      <c r="G4" s="8">
        <f t="shared" si="1"/>
        <v>0.4</v>
      </c>
      <c r="H4" s="8">
        <f t="shared" si="2"/>
        <v>7.9365079365079361E-2</v>
      </c>
    </row>
    <row r="5" spans="1:8" x14ac:dyDescent="0.25">
      <c r="A5" t="s">
        <v>2098</v>
      </c>
      <c r="B5">
        <f>COUNTIFS(Crowdfunding!D:D,"&gt;=10000",Crowdfunding!D:D, "&lt;=14999",Crowdfunding!G:G,"Successful")</f>
        <v>4</v>
      </c>
      <c r="C5">
        <f>COUNTIFS(Crowdfunding!D:D,"&gt;=10000",Crowdfunding!D:D, "&lt;=14999",Crowdfunding!G:G,"Failed")</f>
        <v>5</v>
      </c>
      <c r="D5">
        <f>COUNTIFS(Crowdfunding!D:D,"&gt;=10000",Crowdfunding!D:D,"&lt;14999",Crowdfunding!G:G,"Canceled")</f>
        <v>0</v>
      </c>
      <c r="E5">
        <f t="shared" si="3"/>
        <v>9</v>
      </c>
      <c r="F5" s="8">
        <f t="shared" si="0"/>
        <v>0.44444444444444442</v>
      </c>
      <c r="G5" s="8">
        <f t="shared" si="1"/>
        <v>0.55555555555555558</v>
      </c>
      <c r="H5" s="8">
        <f t="shared" si="2"/>
        <v>0</v>
      </c>
    </row>
    <row r="6" spans="1:8" x14ac:dyDescent="0.25">
      <c r="A6" t="s">
        <v>2106</v>
      </c>
      <c r="B6">
        <f>COUNTIFS(Crowdfunding!D:D,"&gt;=15000",Crowdfunding!D:D, "&lt;=19999",Crowdfunding!G:G,"Successful")</f>
        <v>10</v>
      </c>
      <c r="C6">
        <f>COUNTIFS(Crowdfunding!D:D,"&gt;=15000",Crowdfunding!D:D, "&lt;=19999",Crowdfunding!G:G,"Failed")</f>
        <v>0</v>
      </c>
      <c r="D6">
        <f>COUNTIFS(Crowdfunding!D:D,"&gt;=15000",Crowdfunding!D:D,"&lt;14999",Crowdfunding!G:G,"Canceled")</f>
        <v>0</v>
      </c>
      <c r="E6">
        <f t="shared" si="3"/>
        <v>10</v>
      </c>
      <c r="F6" s="8">
        <f t="shared" si="0"/>
        <v>1</v>
      </c>
      <c r="G6" s="8">
        <f t="shared" si="1"/>
        <v>0</v>
      </c>
      <c r="H6" s="8">
        <f t="shared" si="2"/>
        <v>0</v>
      </c>
    </row>
    <row r="7" spans="1:8" x14ac:dyDescent="0.25">
      <c r="A7" t="s">
        <v>2099</v>
      </c>
      <c r="B7">
        <f>COUNTIFS(Crowdfunding!D:D,"&gt;=20000",Crowdfunding!D:D, "&lt;=24999",Crowdfunding!G:G,"Successful")</f>
        <v>7</v>
      </c>
      <c r="C7">
        <f>COUNTIFS(Crowdfunding!D:D,"&gt;=20000",Crowdfunding!D:D, "&lt;=24999",Crowdfunding!G:G,"Failed")</f>
        <v>0</v>
      </c>
      <c r="D7">
        <f>COUNTIFS(Crowdfunding!D:D,"&gt;=20000",Crowdfunding!D:D,"&lt;24999",Crowdfunding!G:G,"Canceled")</f>
        <v>0</v>
      </c>
      <c r="E7">
        <f t="shared" si="3"/>
        <v>7</v>
      </c>
      <c r="F7" s="8">
        <f t="shared" si="0"/>
        <v>1</v>
      </c>
      <c r="G7" s="8">
        <f t="shared" si="1"/>
        <v>0</v>
      </c>
      <c r="H7" s="8">
        <f t="shared" si="2"/>
        <v>0</v>
      </c>
    </row>
    <row r="8" spans="1:8" x14ac:dyDescent="0.25">
      <c r="A8" t="s">
        <v>2100</v>
      </c>
      <c r="B8">
        <f>COUNTIFS(Crowdfunding!D:D,"&gt;=25000",Crowdfunding!D:D, "&lt;=29999",Crowdfunding!G:G,"Successful")</f>
        <v>11</v>
      </c>
      <c r="C8">
        <f>COUNTIFS(Crowdfunding!D:D,"&gt;=25000",Crowdfunding!D:D, "&lt;=29999",Crowdfunding!G:G,"Failed")</f>
        <v>3</v>
      </c>
      <c r="D8">
        <f>COUNTIFS(Crowdfunding!D:D,"&gt;=25000",Crowdfunding!D:D,"&lt;29999",Crowdfunding!G:G,"Canceled")</f>
        <v>0</v>
      </c>
      <c r="E8">
        <f t="shared" si="3"/>
        <v>14</v>
      </c>
      <c r="F8" s="8">
        <f t="shared" si="0"/>
        <v>0.7857142857142857</v>
      </c>
      <c r="G8" s="8">
        <f t="shared" si="1"/>
        <v>0.21428571428571427</v>
      </c>
      <c r="H8" s="8">
        <f t="shared" si="2"/>
        <v>0</v>
      </c>
    </row>
    <row r="9" spans="1:8" x14ac:dyDescent="0.25">
      <c r="A9" t="s">
        <v>2101</v>
      </c>
      <c r="B9">
        <f>COUNTIFS(Crowdfunding!D:D,"&gt;=30000",Crowdfunding!D:D, "&lt;=34999",Crowdfunding!G:G,"Successful")</f>
        <v>7</v>
      </c>
      <c r="C9">
        <f>COUNTIFS(Crowdfunding!D:D,"&gt;=30000",Crowdfunding!D:D, "&lt;=34999",Crowdfunding!G:G,"Failed")</f>
        <v>0</v>
      </c>
      <c r="D9">
        <f>COUNTIFS(Crowdfunding!D:D,"&gt;=30000",Crowdfunding!D:D,"&lt;34999",Crowdfunding!G:G,"Canceled")</f>
        <v>0</v>
      </c>
      <c r="E9">
        <f t="shared" si="3"/>
        <v>7</v>
      </c>
      <c r="F9" s="8">
        <f t="shared" si="0"/>
        <v>1</v>
      </c>
      <c r="G9" s="8">
        <f t="shared" si="1"/>
        <v>0</v>
      </c>
      <c r="H9" s="8">
        <f t="shared" si="2"/>
        <v>0</v>
      </c>
    </row>
    <row r="10" spans="1:8" x14ac:dyDescent="0.25">
      <c r="A10" t="s">
        <v>2102</v>
      </c>
      <c r="B10">
        <f>COUNTIFS(Crowdfunding!D:D,"&gt;=35000",Crowdfunding!D:D, "&lt;=39999",Crowdfunding!G:G,"Successful")</f>
        <v>8</v>
      </c>
      <c r="C10">
        <f>COUNTIFS(Crowdfunding!D:D,"&gt;=35000",Crowdfunding!D:D, "&lt;=39999",Crowdfunding!G:G,"Failed")</f>
        <v>3</v>
      </c>
      <c r="D10">
        <f>COUNTIFS(Crowdfunding!D:D,"&gt;=35000",Crowdfunding!D:D,"&lt;39999",Crowdfunding!G:G,"Canceled")</f>
        <v>1</v>
      </c>
      <c r="E10">
        <f t="shared" si="3"/>
        <v>12</v>
      </c>
      <c r="F10" s="8">
        <f t="shared" si="0"/>
        <v>0.66666666666666663</v>
      </c>
      <c r="G10" s="8">
        <f t="shared" si="1"/>
        <v>0.25</v>
      </c>
      <c r="H10" s="8">
        <f t="shared" si="2"/>
        <v>8.3333333333333329E-2</v>
      </c>
    </row>
    <row r="11" spans="1:8" x14ac:dyDescent="0.25">
      <c r="A11" t="s">
        <v>2103</v>
      </c>
      <c r="B11">
        <f>COUNTIFS(Crowdfunding!D:D,"&gt;=40000",Crowdfunding!D:D, "&lt;=44999",Crowdfunding!G:G,"Successful")</f>
        <v>11</v>
      </c>
      <c r="C11">
        <f>COUNTIFS(Crowdfunding!D:D,"&gt;=40000",Crowdfunding!D:D, "&lt;=44999",Crowdfunding!G:G,"Failed")</f>
        <v>3</v>
      </c>
      <c r="D11">
        <f>COUNTIFS(Crowdfunding!D:D,"&gt;=40000",Crowdfunding!D:D,"&lt;44999",Crowdfunding!G:G,"Canceled")</f>
        <v>0</v>
      </c>
      <c r="E11">
        <f t="shared" si="3"/>
        <v>14</v>
      </c>
      <c r="F11" s="8">
        <f t="shared" ref="F11:F13" si="4">B11/E11</f>
        <v>0.7857142857142857</v>
      </c>
      <c r="G11" s="8">
        <f t="shared" ref="G11:G13" si="5">C11/E11</f>
        <v>0.21428571428571427</v>
      </c>
      <c r="H11" s="8">
        <f t="shared" ref="H11:H13" si="6">D11/E11</f>
        <v>0</v>
      </c>
    </row>
    <row r="12" spans="1:8" x14ac:dyDescent="0.25">
      <c r="A12" t="s">
        <v>2104</v>
      </c>
      <c r="B12">
        <f>COUNTIFS(Crowdfunding!D:D,"&gt;=45000",Crowdfunding!D:D, "&lt;=49999",Crowdfunding!G:G,"Successful")</f>
        <v>8</v>
      </c>
      <c r="C12">
        <f>COUNTIFS(Crowdfunding!D:D,"&gt;=45000",Crowdfunding!D:D, "&lt;=49999",Crowdfunding!G:G,"Failed")</f>
        <v>3</v>
      </c>
      <c r="D12">
        <f>COUNTIFS(Crowdfunding!D:D,"&gt;=45000",Crowdfunding!D:D,"&lt;49999",Crowdfunding!G:G,"Canceled")</f>
        <v>0</v>
      </c>
      <c r="E12">
        <f t="shared" si="3"/>
        <v>11</v>
      </c>
      <c r="F12" s="8">
        <f t="shared" si="4"/>
        <v>0.72727272727272729</v>
      </c>
      <c r="G12" s="8">
        <f t="shared" si="5"/>
        <v>0.27272727272727271</v>
      </c>
      <c r="H12" s="8">
        <f t="shared" si="6"/>
        <v>0</v>
      </c>
    </row>
    <row r="13" spans="1:8" x14ac:dyDescent="0.25">
      <c r="A13" t="s">
        <v>2105</v>
      </c>
      <c r="B13">
        <f>COUNTIFS(Crowdfunding!D:D,"&gt;=50000",Crowdfunding!G:G, "Successful")</f>
        <v>114</v>
      </c>
      <c r="C13">
        <f>COUNTIFS(Crowdfunding!D:D,"&gt;=50000",Crowdfunding!G:G, "Failed")</f>
        <v>163</v>
      </c>
      <c r="D13">
        <f>COUNTIFS(Crowdfunding!D:D,"&gt;=50000",Crowdfunding!G:G, "Canceled")</f>
        <v>28</v>
      </c>
      <c r="E13">
        <f t="shared" si="3"/>
        <v>305</v>
      </c>
      <c r="F13" s="8">
        <f t="shared" si="4"/>
        <v>0.3737704918032787</v>
      </c>
      <c r="G13" s="8">
        <f t="shared" si="5"/>
        <v>0.53442622950819674</v>
      </c>
      <c r="H13" s="8">
        <f t="shared" si="6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67A45-1977-9547-8AF9-908906AF55CE}">
  <sheetPr codeName="Sheet6"/>
  <dimension ref="A1:K566"/>
  <sheetViews>
    <sheetView workbookViewId="0">
      <selection activeCell="M13" sqref="M13"/>
    </sheetView>
  </sheetViews>
  <sheetFormatPr defaultColWidth="11" defaultRowHeight="15.75" x14ac:dyDescent="0.25"/>
  <cols>
    <col min="1" max="1" width="9.5" bestFit="1" customWidth="1"/>
    <col min="2" max="2" width="13" bestFit="1" customWidth="1"/>
    <col min="4" max="4" width="8.375" bestFit="1" customWidth="1"/>
    <col min="5" max="5" width="13" bestFit="1" customWidth="1"/>
    <col min="7" max="7" width="19.875" bestFit="1" customWidth="1"/>
    <col min="8" max="8" width="11.625" bestFit="1" customWidth="1"/>
    <col min="10" max="10" width="17.375" bestFit="1" customWidth="1"/>
    <col min="11" max="11" width="16.375" bestFit="1" customWidth="1"/>
  </cols>
  <sheetData>
    <row r="1" spans="1:11" x14ac:dyDescent="0.25">
      <c r="A1" s="1" t="s">
        <v>4</v>
      </c>
      <c r="B1" s="1" t="s">
        <v>5</v>
      </c>
      <c r="D1" s="1" t="s">
        <v>4</v>
      </c>
      <c r="E1" s="1" t="s">
        <v>5</v>
      </c>
    </row>
    <row r="2" spans="1:11" x14ac:dyDescent="0.25">
      <c r="A2" t="s">
        <v>20</v>
      </c>
      <c r="B2">
        <v>158</v>
      </c>
      <c r="D2" t="s">
        <v>14</v>
      </c>
      <c r="E2">
        <v>0</v>
      </c>
    </row>
    <row r="3" spans="1:11" x14ac:dyDescent="0.25">
      <c r="A3" t="s">
        <v>20</v>
      </c>
      <c r="B3">
        <v>1425</v>
      </c>
      <c r="D3" t="s">
        <v>14</v>
      </c>
      <c r="E3">
        <v>24</v>
      </c>
    </row>
    <row r="4" spans="1:11" x14ac:dyDescent="0.25">
      <c r="A4" t="s">
        <v>20</v>
      </c>
      <c r="B4">
        <v>174</v>
      </c>
      <c r="D4" t="s">
        <v>14</v>
      </c>
      <c r="E4">
        <v>53</v>
      </c>
      <c r="G4" s="11" t="s">
        <v>2107</v>
      </c>
      <c r="H4" s="11"/>
      <c r="I4" s="1"/>
      <c r="J4" s="11" t="s">
        <v>2108</v>
      </c>
      <c r="K4" s="11"/>
    </row>
    <row r="5" spans="1:11" x14ac:dyDescent="0.25">
      <c r="A5" t="s">
        <v>20</v>
      </c>
      <c r="B5">
        <v>227</v>
      </c>
      <c r="D5" t="s">
        <v>14</v>
      </c>
      <c r="E5">
        <v>18</v>
      </c>
      <c r="G5" t="s">
        <v>2109</v>
      </c>
      <c r="H5">
        <f>AVERAGE(B$2:B$1048576)</f>
        <v>851.14690265486729</v>
      </c>
      <c r="J5" t="s">
        <v>2109</v>
      </c>
      <c r="K5">
        <f>AVERAGE(E$2:E$1048576)</f>
        <v>585.61538461538464</v>
      </c>
    </row>
    <row r="6" spans="1:11" x14ac:dyDescent="0.25">
      <c r="A6" t="s">
        <v>20</v>
      </c>
      <c r="B6">
        <v>220</v>
      </c>
      <c r="D6" t="s">
        <v>14</v>
      </c>
      <c r="E6">
        <v>44</v>
      </c>
      <c r="G6" t="s">
        <v>2110</v>
      </c>
      <c r="H6">
        <f>MEDIAN(B$2:B$1048576)</f>
        <v>201</v>
      </c>
      <c r="J6" t="s">
        <v>2110</v>
      </c>
      <c r="K6">
        <f>MEDIAN(E$2:E$1048576)</f>
        <v>114.5</v>
      </c>
    </row>
    <row r="7" spans="1:11" x14ac:dyDescent="0.25">
      <c r="A7" t="s">
        <v>20</v>
      </c>
      <c r="B7">
        <v>98</v>
      </c>
      <c r="D7" t="s">
        <v>14</v>
      </c>
      <c r="E7">
        <v>27</v>
      </c>
      <c r="G7" t="s">
        <v>2111</v>
      </c>
      <c r="H7">
        <f>MIN(B$2:B$1048576)</f>
        <v>16</v>
      </c>
      <c r="J7" t="s">
        <v>2111</v>
      </c>
      <c r="K7">
        <f>MIN(E$2:E$1048576)</f>
        <v>0</v>
      </c>
    </row>
    <row r="8" spans="1:11" x14ac:dyDescent="0.25">
      <c r="A8" t="s">
        <v>20</v>
      </c>
      <c r="B8">
        <v>100</v>
      </c>
      <c r="D8" t="s">
        <v>14</v>
      </c>
      <c r="E8">
        <v>55</v>
      </c>
      <c r="G8" t="s">
        <v>2112</v>
      </c>
      <c r="H8">
        <f>MAX(B$2:B$1048576)</f>
        <v>7295</v>
      </c>
      <c r="J8" t="s">
        <v>2112</v>
      </c>
      <c r="K8">
        <f>MAX(E$2:E$1048576)</f>
        <v>6080</v>
      </c>
    </row>
    <row r="9" spans="1:11" x14ac:dyDescent="0.25">
      <c r="A9" t="s">
        <v>20</v>
      </c>
      <c r="B9">
        <v>1249</v>
      </c>
      <c r="D9" t="s">
        <v>14</v>
      </c>
      <c r="E9">
        <v>200</v>
      </c>
      <c r="G9" t="s">
        <v>2113</v>
      </c>
      <c r="H9" s="10">
        <f>_xlfn.VAR.S(B$2:B$1048576)</f>
        <v>1606216.5936295739</v>
      </c>
      <c r="J9" t="s">
        <v>2113</v>
      </c>
      <c r="K9" s="9">
        <f>_xlfn.VAR.S(E$2:E$1048576)</f>
        <v>924113.45496927318</v>
      </c>
    </row>
    <row r="10" spans="1:11" x14ac:dyDescent="0.25">
      <c r="A10" t="s">
        <v>20</v>
      </c>
      <c r="B10">
        <v>1396</v>
      </c>
      <c r="D10" t="s">
        <v>14</v>
      </c>
      <c r="E10">
        <v>452</v>
      </c>
      <c r="G10" t="s">
        <v>2114</v>
      </c>
      <c r="H10">
        <f>_xlfn.STDEV.S(B$2:B$1048576)</f>
        <v>1267.366006183523</v>
      </c>
      <c r="J10" t="s">
        <v>2114</v>
      </c>
      <c r="K10">
        <f>_xlfn.STDEV.S(E$2:E$1048576)</f>
        <v>961.30819978260524</v>
      </c>
    </row>
    <row r="11" spans="1:11" x14ac:dyDescent="0.25">
      <c r="A11" t="s">
        <v>20</v>
      </c>
      <c r="B11">
        <v>890</v>
      </c>
      <c r="D11" t="s">
        <v>14</v>
      </c>
      <c r="E11">
        <v>674</v>
      </c>
    </row>
    <row r="12" spans="1:11" x14ac:dyDescent="0.25">
      <c r="A12" t="s">
        <v>20</v>
      </c>
      <c r="B12">
        <v>142</v>
      </c>
      <c r="D12" t="s">
        <v>14</v>
      </c>
      <c r="E12">
        <v>558</v>
      </c>
    </row>
    <row r="13" spans="1:11" x14ac:dyDescent="0.25">
      <c r="A13" t="s">
        <v>20</v>
      </c>
      <c r="B13">
        <v>2673</v>
      </c>
      <c r="D13" t="s">
        <v>14</v>
      </c>
      <c r="E13">
        <v>15</v>
      </c>
    </row>
    <row r="14" spans="1:11" x14ac:dyDescent="0.25">
      <c r="A14" t="s">
        <v>20</v>
      </c>
      <c r="B14">
        <v>163</v>
      </c>
      <c r="D14" t="s">
        <v>14</v>
      </c>
      <c r="E14">
        <v>2307</v>
      </c>
    </row>
    <row r="15" spans="1:11" x14ac:dyDescent="0.25">
      <c r="A15" t="s">
        <v>20</v>
      </c>
      <c r="B15">
        <v>2220</v>
      </c>
      <c r="D15" t="s">
        <v>14</v>
      </c>
      <c r="E15">
        <v>88</v>
      </c>
    </row>
    <row r="16" spans="1:11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mergeCells count="2">
    <mergeCell ref="G4:H4"/>
    <mergeCell ref="J4:K4"/>
  </mergeCells>
  <conditionalFormatting sqref="A1:A1048141">
    <cfRule type="cellIs" dxfId="9" priority="7" operator="equal">
      <formula>"live"</formula>
    </cfRule>
    <cfRule type="cellIs" dxfId="8" priority="8" operator="equal">
      <formula>"Canceled"</formula>
    </cfRule>
    <cfRule type="cellIs" dxfId="7" priority="9" operator="equal">
      <formula>"Successful"</formula>
    </cfRule>
    <cfRule type="cellIs" dxfId="6" priority="10" operator="greaterThan">
      <formula>"Successful"</formula>
    </cfRule>
    <cfRule type="cellIs" dxfId="5" priority="11" operator="equal">
      <formula>"Failed"</formula>
    </cfRule>
    <cfRule type="colorScale" priority="12">
      <colorScale>
        <cfvo type="min"/>
        <cfvo type="max"/>
        <color rgb="FFFF7128"/>
        <color rgb="FFFFEF9C"/>
      </colorScale>
    </cfRule>
  </conditionalFormatting>
  <conditionalFormatting sqref="D1:D1047940">
    <cfRule type="cellIs" dxfId="4" priority="1" operator="equal">
      <formula>"live"</formula>
    </cfRule>
    <cfRule type="cellIs" dxfId="3" priority="2" operator="equal">
      <formula>"Canceled"</formula>
    </cfRule>
    <cfRule type="cellIs" dxfId="2" priority="3" operator="equal">
      <formula>"Successful"</formula>
    </cfRule>
    <cfRule type="cellIs" dxfId="1" priority="4" operator="greaterThan">
      <formula>"Successful"</formula>
    </cfRule>
    <cfRule type="cellIs" dxfId="0" priority="5" operator="equal">
      <formula>"Failed"</formula>
    </cfRule>
    <cfRule type="colorScale" priority="6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</vt:lpstr>
      <vt:lpstr>Stacked -Colum Pivot Table</vt:lpstr>
      <vt:lpstr>Parent Gategory </vt:lpstr>
      <vt:lpstr>Outcomes Based on Goal 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Gabriela Valencia</cp:lastModifiedBy>
  <dcterms:created xsi:type="dcterms:W3CDTF">2021-09-29T18:52:28Z</dcterms:created>
  <dcterms:modified xsi:type="dcterms:W3CDTF">2024-10-05T05:27:22Z</dcterms:modified>
</cp:coreProperties>
</file>