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gabal\OneDrive\Escritorio\ANALISIS DE DATOS\proyecto adventure work excel\"/>
    </mc:Choice>
  </mc:AlternateContent>
  <bookViews>
    <workbookView xWindow="0" yWindow="0" windowWidth="23040" windowHeight="9072"/>
  </bookViews>
  <sheets>
    <sheet name="DASHBOARD 2" sheetId="4" r:id="rId1"/>
    <sheet name="Tablas Dinamicas" sheetId="3" r:id="rId2"/>
  </sheets>
  <definedNames>
    <definedName name="SegmentaciónDeDatos_Country1">#N/A</definedName>
  </definedNames>
  <calcPr calcId="162913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</pivotCaches>
  <extLst>
    <ext xmlns:x14="http://schemas.microsoft.com/office/spreadsheetml/2009/9/main" uri="{876F7934-8845-4945-9796-88D515C7AA90}">
      <x14:pivotCaches>
        <pivotCache cacheId="9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_Territories_e91eb4e0-c448-46ef-b01f-d20ae57945ec" name="AdventureWorks_Territories" connection="Consulta - AdventureWorks_Territories"/>
          <x15:modelTable id="AdventureWorks_Products_cb942617-26d6-418e-a6fb-5034e4b5de29" name="AdventureWorks_Products" connection="Consulta - AdventureWorks_Products"/>
          <x15:modelTable id="AdventureWorks_Product_Subcategories-2_f6ba33de-6802-4601-8900-12c1eb4704be" name="AdventureWorks_Product_Subcategories-2" connection="Consulta - AdventureWorks_Product_Subcategories-2"/>
          <x15:modelTable id="AdventureWorks_Product_Categories_d847419b-f735-4121-a27c-4ff000fcc5d4" name="AdventureWorks_Product_Categories" connection="Consulta - AdventureWorks_Product_Categories"/>
          <x15:modelTable id="AdventureWorks_Customer_caa51bad-fba7-468a-842d-ac6147a03acc" name="AdventureWorks_Customer" connection="Consulta - AdventureWorks_Customer"/>
          <x15:modelTable id="Sales  2_35fd4638-e717-4ac8-b862-cc5238367e19" name="Sales  2" connection="Consulta - Sales (2)"/>
        </x15:modelTables>
        <x15:modelRelationships>
          <x15:modelRelationship fromTable="AdventureWorks_Products" fromColumn="ProductSubcategoryKey" toTable="AdventureWorks_Product_Subcategories-2" toColumn="ProductSubcategoryKey"/>
          <x15:modelRelationship fromTable="AdventureWorks_Product_Subcategories-2" fromColumn="ProductCategoryKey" toTable="AdventureWorks_Product_Categories" toColumn="ProductCategoryKey"/>
          <x15:modelRelationship fromTable="Sales  2" fromColumn="CustomerKey" toTable="AdventureWorks_Customer" toColumn="CustomerKey"/>
          <x15:modelRelationship fromTable="Sales  2" fromColumn="TerritoryKey" toTable="AdventureWorks_Territories" toColumn="SalesTerritoryKey"/>
          <x15:modelRelationship fromTable="Sales  2" fromColumn="ProductKey" toTable="AdventureWorks_Products" toColumn="Product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  2" columnName="OrderDate" columnId="OrderDate">
                <x16:calculatedTimeColumn columnName="OrderDate (año)" columnId="OrderDate (año)" contentType="years" isSelected="1"/>
                <x16:calculatedTimeColumn columnName="OrderDate (trimestre)" columnId="OrderDate (trimestre)" contentType="quarters" isSelected="1"/>
                <x16:calculatedTimeColumn columnName="OrderDate (índice de meses)" columnId="OrderDate (índice de meses)" contentType="monthsindex" isSelected="1"/>
                <x16:calculatedTimeColumn columnName="OrderDate (mes)" columnId="OrderDate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G28" i="4" l="1"/>
  <c r="N28" i="4"/>
  <c r="G27" i="4"/>
  <c r="N27" i="4"/>
  <c r="G26" i="4"/>
  <c r="N26" i="4"/>
  <c r="G25" i="4"/>
  <c r="N25" i="4"/>
  <c r="E6" i="4"/>
  <c r="C6" i="4"/>
  <c r="P26" i="4"/>
  <c r="L26" i="4"/>
  <c r="J26" i="4"/>
  <c r="H26" i="4"/>
  <c r="L25" i="4"/>
  <c r="Q28" i="4"/>
  <c r="Q27" i="4"/>
  <c r="O27" i="4"/>
  <c r="K27" i="4"/>
  <c r="I27" i="4"/>
  <c r="E7" i="4"/>
  <c r="Q26" i="4"/>
  <c r="O26" i="4"/>
  <c r="K26" i="4"/>
  <c r="I26" i="4"/>
  <c r="E12" i="4"/>
  <c r="H27" i="4"/>
  <c r="J25" i="4"/>
  <c r="I28" i="4"/>
  <c r="L27" i="4"/>
  <c r="O28" i="4"/>
  <c r="Q25" i="4"/>
  <c r="O25" i="4"/>
  <c r="K25" i="4"/>
  <c r="I25" i="4"/>
  <c r="C7" i="4"/>
  <c r="P28" i="4"/>
  <c r="L28" i="4"/>
  <c r="J28" i="4"/>
  <c r="H28" i="4"/>
  <c r="P27" i="4"/>
  <c r="J27" i="4"/>
  <c r="P25" i="4"/>
  <c r="H25" i="4"/>
  <c r="K28" i="4"/>
  <c r="C12" i="4"/>
</calcChain>
</file>

<file path=xl/connections.xml><?xml version="1.0" encoding="utf-8"?>
<connections xmlns="http://schemas.openxmlformats.org/spreadsheetml/2006/main">
  <connection id="1" name="Consulta - AdventureWorks_Customer" description="Conexión a la consulta 'AdventureWorks_Customer' en el libro." type="100" refreshedVersion="6" minRefreshableVersion="5">
    <extLst>
      <ext xmlns:x15="http://schemas.microsoft.com/office/spreadsheetml/2010/11/main" uri="{DE250136-89BD-433C-8126-D09CA5730AF9}">
        <x15:connection id="2fa2d145-079e-4bf6-a35b-6a7d316f8c53"/>
      </ext>
    </extLst>
  </connection>
  <connection id="2" name="Consulta - AdventureWorks_Product_Categories" description="Conexión a la consulta 'AdventureWorks_Product_Categories' en el libro." type="100" refreshedVersion="6" minRefreshableVersion="5">
    <extLst>
      <ext xmlns:x15="http://schemas.microsoft.com/office/spreadsheetml/2010/11/main" uri="{DE250136-89BD-433C-8126-D09CA5730AF9}">
        <x15:connection id="44555b8a-de54-482c-9d69-7f96320ed6ae"/>
      </ext>
    </extLst>
  </connection>
  <connection id="3" name="Consulta - AdventureWorks_Product_Subcategories-2" description="Conexión a la consulta 'AdventureWorks_Product_Subcategories-2' en el libro." type="100" refreshedVersion="6" minRefreshableVersion="5">
    <extLst>
      <ext xmlns:x15="http://schemas.microsoft.com/office/spreadsheetml/2010/11/main" uri="{DE250136-89BD-433C-8126-D09CA5730AF9}">
        <x15:connection id="fd1304b9-c9e6-4aa1-94d9-02c1e538ce5f"/>
      </ext>
    </extLst>
  </connection>
  <connection id="4" name="Consulta - AdventureWorks_Products" description="Conexión a la consulta 'AdventureWorks_Products' en el libro." type="100" refreshedVersion="6" minRefreshableVersion="5">
    <extLst>
      <ext xmlns:x15="http://schemas.microsoft.com/office/spreadsheetml/2010/11/main" uri="{DE250136-89BD-433C-8126-D09CA5730AF9}">
        <x15:connection id="007fadc0-8beb-40ed-8e14-347a39905d3a"/>
      </ext>
    </extLst>
  </connection>
  <connection id="5" name="Consulta - AdventureWorks_Territories" description="Conexión a la consulta 'AdventureWorks_Territories' en el libro." type="100" refreshedVersion="6" minRefreshableVersion="5">
    <extLst>
      <ext xmlns:x15="http://schemas.microsoft.com/office/spreadsheetml/2010/11/main" uri="{DE250136-89BD-433C-8126-D09CA5730AF9}">
        <x15:connection id="29d217ad-216b-4842-9446-6b9037b68e2b"/>
      </ext>
    </extLst>
  </connection>
  <connection id="6" name="Consulta - Sales (2)" description="Conexión a la consulta 'Sales (2)' en el libro." type="100" refreshedVersion="6" minRefreshableVersion="5">
    <extLst>
      <ext xmlns:x15="http://schemas.microsoft.com/office/spreadsheetml/2010/11/main" uri="{DE250136-89BD-433C-8126-D09CA5730AF9}">
        <x15:connection id="8ba65c4c-d5bf-4ffe-a225-37c03e663cda"/>
      </ext>
    </extLst>
  </connection>
  <connection id="7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<sst xmlns="http://schemas.openxmlformats.org/spreadsheetml/2006/main" count="67" uniqueCount="32">
  <si>
    <t>Ingresos Total</t>
  </si>
  <si>
    <t>% Utilidad</t>
  </si>
  <si>
    <t>Cantidad de Ordenes</t>
  </si>
  <si>
    <t>Clientes</t>
  </si>
  <si>
    <t>Etiquetas de fila</t>
  </si>
  <si>
    <t>Total general</t>
  </si>
  <si>
    <t>Accessories</t>
  </si>
  <si>
    <t>Bikes</t>
  </si>
  <si>
    <t>Clothing</t>
  </si>
  <si>
    <t>Diamante</t>
  </si>
  <si>
    <t>Bronce</t>
  </si>
  <si>
    <t>Oro</t>
  </si>
  <si>
    <t>Plata</t>
  </si>
  <si>
    <t>Ingreso por Cliente</t>
  </si>
  <si>
    <t>% Ingreso por Categoria</t>
  </si>
  <si>
    <t>%Clientes por Categoria</t>
  </si>
  <si>
    <t>Etiquetas de columna</t>
  </si>
  <si>
    <t>2016</t>
  </si>
  <si>
    <t>2015</t>
  </si>
  <si>
    <t>2017</t>
  </si>
  <si>
    <t>Ordenes por cliente</t>
  </si>
  <si>
    <t>Margen de Utilidad</t>
  </si>
  <si>
    <t>Órdenes</t>
  </si>
  <si>
    <t>Ingresos Totales</t>
  </si>
  <si>
    <t>Tri1</t>
  </si>
  <si>
    <t>Tri2</t>
  </si>
  <si>
    <t>Tri3</t>
  </si>
  <si>
    <t>Tri4</t>
  </si>
  <si>
    <t>Utilidad</t>
  </si>
  <si>
    <t>Frecuencia</t>
  </si>
  <si>
    <t>Ingresos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</si>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</sst>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\ %;\-0.00\ %;0.00\ %"/>
    <numFmt numFmtId="165" formatCode="\$#,##0.00;\(\$#,##0.00\);\$#,##0.00"/>
    <numFmt numFmtId="166" formatCode="_-[$$-540A]* #,##0.00_ ;_-[$$-540A]* \-#,##0.00\ ;_-[$$-540A]* &quot;-&quot;??_ ;_-@_ "/>
    <numFmt numFmtId="167" formatCode="0.0%"/>
    <numFmt numFmtId="168" formatCode="0.0\ %;\-0.0\ %;0.0\ 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i/>
      <sz val="12"/>
      <color theme="2" tint="-0.74999237037263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 style="thin">
        <color theme="5" tint="0.59999389629810485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/>
      <bottom style="thin">
        <color theme="5" tint="0.59999389629810485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/>
      <diagonal/>
    </border>
    <border>
      <left style="thin">
        <color theme="5" tint="0.79998168889431442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5" tint="0.79998168889431442"/>
      </bottom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164" fontId="0" fillId="2" borderId="0" xfId="0" applyNumberFormat="1" applyFill="1"/>
    <xf numFmtId="0" fontId="0" fillId="2" borderId="0" xfId="0" applyNumberFormat="1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4" fillId="4" borderId="0" xfId="0" applyFont="1" applyFill="1"/>
    <xf numFmtId="0" fontId="0" fillId="2" borderId="0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/>
    <xf numFmtId="0" fontId="2" fillId="6" borderId="4" xfId="0" applyFont="1" applyFill="1" applyBorder="1"/>
    <xf numFmtId="0" fontId="2" fillId="6" borderId="6" xfId="0" applyFont="1" applyFill="1" applyBorder="1"/>
    <xf numFmtId="0" fontId="5" fillId="4" borderId="0" xfId="0" applyFont="1" applyFill="1"/>
    <xf numFmtId="167" fontId="4" fillId="4" borderId="0" xfId="1" applyNumberFormat="1" applyFont="1" applyFill="1"/>
    <xf numFmtId="10" fontId="4" fillId="4" borderId="0" xfId="1" applyNumberFormat="1" applyFont="1" applyFill="1"/>
    <xf numFmtId="0" fontId="6" fillId="6" borderId="5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6" fontId="9" fillId="6" borderId="5" xfId="0" applyNumberFormat="1" applyFont="1" applyFill="1" applyBorder="1" applyAlignment="1">
      <alignment horizontal="center"/>
    </xf>
    <xf numFmtId="10" fontId="10" fillId="5" borderId="2" xfId="1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8" fontId="0" fillId="0" borderId="0" xfId="0" applyNumberFormat="1"/>
  </cellXfs>
  <cellStyles count="2">
    <cellStyle name="Normal" xfId="0" builtinId="0"/>
    <cellStyle name="Porcentaje" xfId="1" builtinId="5"/>
  </cellStyles>
  <dxfs count="44"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numFmt numFmtId="177" formatCode="0.000000000"/>
    </dxf>
    <dxf>
      <numFmt numFmtId="176" formatCode="0.0000000000"/>
    </dxf>
    <dxf>
      <numFmt numFmtId="166" formatCode="_-[$$-540A]* #,##0.00_ ;_-[$$-540A]* \-#,##0.00\ ;_-[$$-540A]* &quot;-&quot;??_ ;_-@_ "/>
    </dxf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numFmt numFmtId="168" formatCode="0.0\ %;\-0.0\ %;0.0\ %"/>
    </dxf>
    <dxf>
      <numFmt numFmtId="2" formatCode="0.00"/>
    </dxf>
    <dxf>
      <numFmt numFmtId="175" formatCode="0.0"/>
    </dxf>
    <dxf>
      <numFmt numFmtId="2" formatCode="0.0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6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4" formatCode="0.00\ %;\-0.00\ %;0.00\ %"/>
      <alignment horizontal="center" vertical="center" textRotation="0" wrapText="0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165" formatCode="\$#,##0.00;\(\$#,##0.00\);\$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theme="8" tint="-0.249977111117893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8" tint="-0.249977111117893"/>
        </right>
        <top/>
        <bottom/>
        <vertical/>
        <horizontal/>
      </border>
    </dxf>
    <dxf>
      <border outline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</border>
    </dxf>
    <dxf>
      <border outline="0">
        <bottom style="thin">
          <color theme="8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167" formatCode="0.0%"/>
      <fill>
        <patternFill patternType="solid">
          <fgColor indexed="64"/>
          <bgColor theme="0"/>
        </patternFill>
      </fill>
    </dxf>
    <dxf>
      <font>
        <b val="0"/>
        <i/>
        <strike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z val="12"/>
        <color theme="0"/>
        <name val="Bahnschrift SemiBold SemiConden"/>
        <scheme val="none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12"/>
        <color theme="1" tint="0.24994659260841701"/>
        <name val="Bahnschrift SemiBold SemiConden"/>
        <scheme val="none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1" pivot="0" table="0" count="10">
      <tableStyleElement type="wholeTable" dxfId="43"/>
      <tableStyleElement type="headerRow" dxfId="42"/>
    </tableStyle>
  </tableStyles>
  <colors>
    <mruColors>
      <color rgb="FF4E93D2"/>
      <color rgb="FFEE8640"/>
      <color rgb="FF99D4F1"/>
      <color rgb="FFF8AE08"/>
      <color rgb="FFFCC19C"/>
      <color rgb="FF8AB8E2"/>
      <color rgb="FFB6E2E2"/>
      <color rgb="FFF39797"/>
      <color rgb="FFF9919B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sz val="10"/>
            <color theme="1" tint="0.1499069185460982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8"/>
            <color theme="1" tint="0.14993743705557422"/>
            <name val="Bahnschrift SemiBold 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1499069185460982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499984740745262"/>
            <name val="Bahnschrift Light SemiCondensed"/>
            <scheme val="none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0"/>
            <name val="Bahnschrift Light SemiCondensed"/>
            <scheme val="none"/>
          </font>
          <fill>
            <patternFill patternType="solid">
              <fgColor theme="4" tint="0.39994506668294322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0"/>
            <name val="Bahnschrift Light SemiCondensed"/>
            <scheme val="none"/>
          </font>
          <fill>
            <patternFill patternType="solid">
              <fgColor theme="4" tint="0.39994506668294322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24994659260841701"/>
            <name val="Bahnschrift Light SemiCondensed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1" tint="0.1498764000366222"/>
            <name val="Bahnschrift Light SemiCondensed"/>
            <scheme val="none"/>
          </font>
          <fill>
            <patternFill patternType="solid">
              <fgColor theme="4" tint="0.39994506668294322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63" Type="http://schemas.openxmlformats.org/officeDocument/2006/relationships/customXml" Target="../customXml/item44.xml"/><Relationship Id="rId68" Type="http://schemas.openxmlformats.org/officeDocument/2006/relationships/customXml" Target="../customXml/item49.xml"/><Relationship Id="rId76" Type="http://schemas.openxmlformats.org/officeDocument/2006/relationships/customXml" Target="../customXml/item57.xml"/><Relationship Id="rId84" Type="http://schemas.openxmlformats.org/officeDocument/2006/relationships/customXml" Target="../customXml/item65.xml"/><Relationship Id="rId89" Type="http://schemas.openxmlformats.org/officeDocument/2006/relationships/customXml" Target="../customXml/item70.xml"/><Relationship Id="rId97" Type="http://schemas.openxmlformats.org/officeDocument/2006/relationships/customXml" Target="../customXml/item78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52.xml"/><Relationship Id="rId92" Type="http://schemas.openxmlformats.org/officeDocument/2006/relationships/customXml" Target="../customXml/item7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66" Type="http://schemas.openxmlformats.org/officeDocument/2006/relationships/customXml" Target="../customXml/item47.xml"/><Relationship Id="rId74" Type="http://schemas.openxmlformats.org/officeDocument/2006/relationships/customXml" Target="../customXml/item55.xml"/><Relationship Id="rId79" Type="http://schemas.openxmlformats.org/officeDocument/2006/relationships/customXml" Target="../customXml/item60.xml"/><Relationship Id="rId87" Type="http://schemas.openxmlformats.org/officeDocument/2006/relationships/customXml" Target="../customXml/item68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42.xml"/><Relationship Id="rId82" Type="http://schemas.openxmlformats.org/officeDocument/2006/relationships/customXml" Target="../customXml/item63.xml"/><Relationship Id="rId90" Type="http://schemas.openxmlformats.org/officeDocument/2006/relationships/customXml" Target="../customXml/item71.xml"/><Relationship Id="rId95" Type="http://schemas.openxmlformats.org/officeDocument/2006/relationships/customXml" Target="../customXml/item76.xml"/><Relationship Id="rId19" Type="http://schemas.openxmlformats.org/officeDocument/2006/relationships/calcChain" Target="calcChain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64" Type="http://schemas.openxmlformats.org/officeDocument/2006/relationships/customXml" Target="../customXml/item45.xml"/><Relationship Id="rId69" Type="http://schemas.openxmlformats.org/officeDocument/2006/relationships/customXml" Target="../customXml/item50.xml"/><Relationship Id="rId77" Type="http://schemas.openxmlformats.org/officeDocument/2006/relationships/customXml" Target="../customXml/item5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2.xml"/><Relationship Id="rId72" Type="http://schemas.openxmlformats.org/officeDocument/2006/relationships/customXml" Target="../customXml/item53.xml"/><Relationship Id="rId80" Type="http://schemas.openxmlformats.org/officeDocument/2006/relationships/customXml" Target="../customXml/item61.xml"/><Relationship Id="rId85" Type="http://schemas.openxmlformats.org/officeDocument/2006/relationships/customXml" Target="../customXml/item66.xml"/><Relationship Id="rId93" Type="http://schemas.openxmlformats.org/officeDocument/2006/relationships/customXml" Target="../customXml/item74.xml"/><Relationship Id="rId98" Type="http://schemas.openxmlformats.org/officeDocument/2006/relationships/customXml" Target="../customXml/item7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67" Type="http://schemas.openxmlformats.org/officeDocument/2006/relationships/customXml" Target="../customXml/item48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62" Type="http://schemas.openxmlformats.org/officeDocument/2006/relationships/customXml" Target="../customXml/item43.xml"/><Relationship Id="rId70" Type="http://schemas.openxmlformats.org/officeDocument/2006/relationships/customXml" Target="../customXml/item51.xml"/><Relationship Id="rId75" Type="http://schemas.openxmlformats.org/officeDocument/2006/relationships/customXml" Target="../customXml/item56.xml"/><Relationship Id="rId83" Type="http://schemas.openxmlformats.org/officeDocument/2006/relationships/customXml" Target="../customXml/item64.xml"/><Relationship Id="rId88" Type="http://schemas.openxmlformats.org/officeDocument/2006/relationships/customXml" Target="../customXml/item69.xml"/><Relationship Id="rId91" Type="http://schemas.openxmlformats.org/officeDocument/2006/relationships/customXml" Target="../customXml/item72.xml"/><Relationship Id="rId96" Type="http://schemas.openxmlformats.org/officeDocument/2006/relationships/customXml" Target="../customXml/item7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Relationship Id="rId65" Type="http://schemas.openxmlformats.org/officeDocument/2006/relationships/customXml" Target="../customXml/item46.xml"/><Relationship Id="rId73" Type="http://schemas.openxmlformats.org/officeDocument/2006/relationships/customXml" Target="../customXml/item54.xml"/><Relationship Id="rId78" Type="http://schemas.openxmlformats.org/officeDocument/2006/relationships/customXml" Target="../customXml/item59.xml"/><Relationship Id="rId81" Type="http://schemas.openxmlformats.org/officeDocument/2006/relationships/customXml" Target="../customXml/item62.xml"/><Relationship Id="rId86" Type="http://schemas.openxmlformats.org/officeDocument/2006/relationships/customXml" Target="../customXml/item67.xml"/><Relationship Id="rId94" Type="http://schemas.openxmlformats.org/officeDocument/2006/relationships/customXml" Target="../customXml/item75.xml"/><Relationship Id="rId99" Type="http://schemas.openxmlformats.org/officeDocument/2006/relationships/customXml" Target="../customXml/item8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microsoft.com/office/2007/relationships/slicerCache" Target="slicerCaches/slicerCache1.xml"/><Relationship Id="rId18" Type="http://schemas.openxmlformats.org/officeDocument/2006/relationships/powerPivotData" Target="model/item.data"/><Relationship Id="rId39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Dinamicas!tabla_%_ingreso_cliente</c:name>
    <c:fmtId val="12"/>
  </c:pivotSource>
  <c:chart>
    <c:autoTitleDeleted val="1"/>
    <c:pivotFmts>
      <c:pivotFmt>
        <c:idx val="0"/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8.333333333333333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E86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4E93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865853658536446E-2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4.4562310390878126E-3"/>
              <c:y val="5.146874368038801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889715123763176E-2"/>
              <c:y val="-1.03152695635789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0407886746429531E-2"/>
              <c:y val="-9.455554535241047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2742085520592932E-2"/>
          <c:y val="0.11214558828294609"/>
          <c:w val="0.95702157892043738"/>
          <c:h val="0.788013998250218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% Ingreso por Categoria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107-4EC3-A639-457857E337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Dinamicas'!$A$21:$A$24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Dinamicas'!$B$21:$B$24</c:f>
              <c:numCache>
                <c:formatCode>0.00\ %;\-0.00\ %;0.00\ %</c:formatCode>
                <c:ptCount val="4"/>
                <c:pt idx="0">
                  <c:v>1.2979914026344734E-2</c:v>
                </c:pt>
                <c:pt idx="1">
                  <c:v>1.5868065342806773E-2</c:v>
                </c:pt>
                <c:pt idx="2">
                  <c:v>0.14504640092247809</c:v>
                </c:pt>
                <c:pt idx="3">
                  <c:v>0.82610561970833207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7-4EC3-A639-457857E337C1}"/>
            </c:ext>
          </c:extLst>
        </c:ser>
        <c:ser>
          <c:idx val="1"/>
          <c:order val="1"/>
          <c:tx>
            <c:strRef>
              <c:f>'Tablas Dinamicas'!$C$20</c:f>
              <c:strCache>
                <c:ptCount val="1"/>
                <c:pt idx="0">
                  <c:v>%Clientes por 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107-4EC3-A639-457857E337C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FCA-4C15-BB95-D19B82DD3491}"/>
              </c:ext>
            </c:extLst>
          </c:dPt>
          <c:dLbls>
            <c:dLbl>
              <c:idx val="2"/>
              <c:layout>
                <c:manualLayout>
                  <c:x val="1.2889715123763176E-2"/>
                  <c:y val="-1.03152695635789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107-4EC3-A639-457857E337C1}"/>
                </c:ext>
              </c:extLst>
            </c:dLbl>
            <c:dLbl>
              <c:idx val="3"/>
              <c:layout>
                <c:manualLayout>
                  <c:x val="3.0407886746429531E-2"/>
                  <c:y val="-9.455554535241047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CA-4C15-BB95-D19B82DD3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Dinamicas'!$A$21:$A$24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Dinamicas'!$C$21:$C$24</c:f>
              <c:numCache>
                <c:formatCode>0.00\ %;\-0.00\ %;0.00\ %</c:formatCode>
                <c:ptCount val="4"/>
                <c:pt idx="0">
                  <c:v>0.3485875057418466</c:v>
                </c:pt>
                <c:pt idx="1">
                  <c:v>0.1444648598989435</c:v>
                </c:pt>
                <c:pt idx="2">
                  <c:v>0.19855305466237941</c:v>
                </c:pt>
                <c:pt idx="3">
                  <c:v>0.30839457969683048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7-4EC3-A639-457857E33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1046869712"/>
        <c:axId val="1046869056"/>
      </c:barChart>
      <c:catAx>
        <c:axId val="104686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6869056"/>
        <c:crosses val="autoZero"/>
        <c:auto val="1"/>
        <c:lblAlgn val="ctr"/>
        <c:lblOffset val="100"/>
        <c:noMultiLvlLbl val="0"/>
      </c:catAx>
      <c:valAx>
        <c:axId val="1046869056"/>
        <c:scaling>
          <c:orientation val="minMax"/>
        </c:scaling>
        <c:delete val="1"/>
        <c:axPos val="l"/>
        <c:numFmt formatCode="0.00\ %;\-0.00\ %;0.00\ %" sourceLinked="1"/>
        <c:majorTickMark val="none"/>
        <c:minorTickMark val="none"/>
        <c:tickLblPos val="nextTo"/>
        <c:crossAx val="104686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2757081997798408E-3"/>
          <c:y val="6.7642007711998968E-5"/>
          <c:w val="0.94628450927663543"/>
          <c:h val="0.114950804946173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Dinamicas!tabla_ordenes_cliente</c:name>
    <c:fmtId val="15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55201331540875"/>
          <c:y val="0.20769513185851773"/>
          <c:w val="0.70909406141305509"/>
          <c:h val="0.7010401043619546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'Tablas Dinamicas'!$C$11</c:f>
              <c:strCache>
                <c:ptCount val="1"/>
                <c:pt idx="0">
                  <c:v>Ingreso por Cliente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Dinamicas'!$A$12:$A$15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Dinamicas'!$C$12:$C$15</c:f>
              <c:numCache>
                <c:formatCode>_-[$$-540A]* #,##0.00_ ;_-[$$-540A]* \-#,##0.00\ ;_-[$$-540A]* "-"??_ ;_-@_ </c:formatCode>
                <c:ptCount val="4"/>
                <c:pt idx="0">
                  <c:v>53.267820787348903</c:v>
                </c:pt>
                <c:pt idx="1">
                  <c:v>157.1327424483288</c:v>
                </c:pt>
                <c:pt idx="2">
                  <c:v>1045.0457779064056</c:v>
                </c:pt>
                <c:pt idx="3">
                  <c:v>3832.0729770990674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761-8BDC-DE1F46A0D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7817336"/>
        <c:axId val="1047814056"/>
      </c:barChart>
      <c:lineChart>
        <c:grouping val="standard"/>
        <c:varyColors val="0"/>
        <c:ser>
          <c:idx val="0"/>
          <c:order val="0"/>
          <c:tx>
            <c:strRef>
              <c:f>'Tablas Dinamicas'!$B$11</c:f>
              <c:strCache>
                <c:ptCount val="1"/>
                <c:pt idx="0">
                  <c:v>Ordenes por cliente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Dinamicas'!$A$12:$A$15</c:f>
              <c:strCache>
                <c:ptCount val="4"/>
                <c:pt idx="0">
                  <c:v>Bronce</c:v>
                </c:pt>
                <c:pt idx="1">
                  <c:v>Plata</c:v>
                </c:pt>
                <c:pt idx="2">
                  <c:v>Oro</c:v>
                </c:pt>
                <c:pt idx="3">
                  <c:v>Diamante</c:v>
                </c:pt>
              </c:strCache>
            </c:strRef>
          </c:cat>
          <c:val>
            <c:numRef>
              <c:f>'Tablas Dinamicas'!$B$12:$B$15</c:f>
              <c:numCache>
                <c:formatCode>0.00</c:formatCode>
                <c:ptCount val="4"/>
                <c:pt idx="0">
                  <c:v>1.0645692637127326</c:v>
                </c:pt>
                <c:pt idx="1">
                  <c:v>1.6414944356120826</c:v>
                </c:pt>
                <c:pt idx="2">
                  <c:v>1.3215731636784269</c:v>
                </c:pt>
                <c:pt idx="3">
                  <c:v>1.8620368646434555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B-4761-8BDC-DE1F46A0D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1619608"/>
        <c:axId val="791626168"/>
      </c:lineChart>
      <c:valAx>
        <c:axId val="1047814056"/>
        <c:scaling>
          <c:orientation val="minMax"/>
        </c:scaling>
        <c:delete val="0"/>
        <c:axPos val="r"/>
        <c:numFmt formatCode="_-[$$-540A]* #,##0.00_ ;_-[$$-540A]* \-#,##0.00\ ;_-[$$-540A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7817336"/>
        <c:crosses val="max"/>
        <c:crossBetween val="between"/>
      </c:valAx>
      <c:catAx>
        <c:axId val="104781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7814056"/>
        <c:crosses val="autoZero"/>
        <c:auto val="1"/>
        <c:lblAlgn val="ctr"/>
        <c:lblOffset val="100"/>
        <c:noMultiLvlLbl val="0"/>
      </c:catAx>
      <c:valAx>
        <c:axId val="7916261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1619608"/>
        <c:crosses val="autoZero"/>
        <c:crossBetween val="between"/>
      </c:valAx>
      <c:catAx>
        <c:axId val="7916196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162616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6676918452678072E-2"/>
          <c:y val="3.8727224314352012E-3"/>
          <c:w val="0.82345707495447751"/>
          <c:h val="0.18028972339995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[analisis_cliente_adventure.xlsx]Tablas Dinamicas!Tabla_utilidad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5972323529417647E-2"/>
          <c:y val="0.14510834479627893"/>
          <c:w val="0.75170543750524321"/>
          <c:h val="0.6853263240054177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'Tablas Dinamicas'!$G$11</c:f>
              <c:strCache>
                <c:ptCount val="1"/>
                <c:pt idx="0">
                  <c:v>Ingresos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Dinamicas'!$E$12:$E$25</c:f>
              <c:multiLvlStrCache>
                <c:ptCount val="10"/>
                <c:lvl>
                  <c:pt idx="0">
                    <c:v>Tri1</c:v>
                  </c:pt>
                  <c:pt idx="1">
                    <c:v>Tri2</c:v>
                  </c:pt>
                  <c:pt idx="2">
                    <c:v>Tri3</c:v>
                  </c:pt>
                  <c:pt idx="3">
                    <c:v>Tri4</c:v>
                  </c:pt>
                  <c:pt idx="4">
                    <c:v>Tri1</c:v>
                  </c:pt>
                  <c:pt idx="5">
                    <c:v>Tri2</c:v>
                  </c:pt>
                  <c:pt idx="6">
                    <c:v>Tri3</c:v>
                  </c:pt>
                  <c:pt idx="7">
                    <c:v>Tri4</c:v>
                  </c:pt>
                  <c:pt idx="8">
                    <c:v>Tri1</c:v>
                  </c:pt>
                  <c:pt idx="9">
                    <c:v>Tri2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</c:lvl>
              </c:multiLvlStrCache>
            </c:multiLvlStrRef>
          </c:cat>
          <c:val>
            <c:numRef>
              <c:f>'Tablas Dinamicas'!$G$12:$G$25</c:f>
              <c:numCache>
                <c:formatCode>\$#,##0.00;\(\$#,##0.00\);\$#,##0.00</c:formatCode>
                <c:ptCount val="10"/>
                <c:pt idx="0">
                  <c:v>1760975.1100000031</c:v>
                </c:pt>
                <c:pt idx="1">
                  <c:v>1982678.7400000051</c:v>
                </c:pt>
                <c:pt idx="2">
                  <c:v>1366630.5900000036</c:v>
                </c:pt>
                <c:pt idx="3">
                  <c:v>1294649.5400000021</c:v>
                </c:pt>
                <c:pt idx="4">
                  <c:v>1378550.8200000005</c:v>
                </c:pt>
                <c:pt idx="5">
                  <c:v>1574317.8100000024</c:v>
                </c:pt>
                <c:pt idx="6">
                  <c:v>2572289.3700001622</c:v>
                </c:pt>
                <c:pt idx="7">
                  <c:v>3799037.3500002013</c:v>
                </c:pt>
                <c:pt idx="8">
                  <c:v>4062210.4900001218</c:v>
                </c:pt>
                <c:pt idx="9">
                  <c:v>5123227.3600006383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6-490C-B0A0-A586F069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943581696"/>
        <c:axId val="943578088"/>
      </c:barChart>
      <c:lineChart>
        <c:grouping val="stacked"/>
        <c:varyColors val="0"/>
        <c:ser>
          <c:idx val="0"/>
          <c:order val="0"/>
          <c:tx>
            <c:strRef>
              <c:f>'Tablas Dinamicas'!$F$11</c:f>
              <c:strCache>
                <c:ptCount val="1"/>
                <c:pt idx="0">
                  <c:v>% Utilidad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Dinamicas'!$E$12:$E$25</c:f>
              <c:multiLvlStrCache>
                <c:ptCount val="10"/>
                <c:lvl>
                  <c:pt idx="0">
                    <c:v>Tri1</c:v>
                  </c:pt>
                  <c:pt idx="1">
                    <c:v>Tri2</c:v>
                  </c:pt>
                  <c:pt idx="2">
                    <c:v>Tri3</c:v>
                  </c:pt>
                  <c:pt idx="3">
                    <c:v>Tri4</c:v>
                  </c:pt>
                  <c:pt idx="4">
                    <c:v>Tri1</c:v>
                  </c:pt>
                  <c:pt idx="5">
                    <c:v>Tri2</c:v>
                  </c:pt>
                  <c:pt idx="6">
                    <c:v>Tri3</c:v>
                  </c:pt>
                  <c:pt idx="7">
                    <c:v>Tri4</c:v>
                  </c:pt>
                  <c:pt idx="8">
                    <c:v>Tri1</c:v>
                  </c:pt>
                  <c:pt idx="9">
                    <c:v>Tri2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</c:lvl>
              </c:multiLvlStrCache>
            </c:multiLvlStrRef>
          </c:cat>
          <c:val>
            <c:numRef>
              <c:f>'Tablas Dinamicas'!$F$12:$F$25</c:f>
              <c:numCache>
                <c:formatCode>0.0\ %;\-0.0\ %;0.0\ %</c:formatCode>
                <c:ptCount val="10"/>
                <c:pt idx="0">
                  <c:v>0.40153161506070301</c:v>
                </c:pt>
                <c:pt idx="1">
                  <c:v>0.4031801844004233</c:v>
                </c:pt>
                <c:pt idx="2">
                  <c:v>0.40651365048107202</c:v>
                </c:pt>
                <c:pt idx="3">
                  <c:v>0.41678281521654159</c:v>
                </c:pt>
                <c:pt idx="4">
                  <c:v>0.42196429145789394</c:v>
                </c:pt>
                <c:pt idx="5">
                  <c:v>0.4257584940870357</c:v>
                </c:pt>
                <c:pt idx="6">
                  <c:v>0.42813544340857679</c:v>
                </c:pt>
                <c:pt idx="7">
                  <c:v>0.42478044602540072</c:v>
                </c:pt>
                <c:pt idx="8">
                  <c:v>0.42411242702491747</c:v>
                </c:pt>
                <c:pt idx="9">
                  <c:v>0.42280338110941562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6-490C-B0A0-A586F069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042880"/>
        <c:axId val="939856536"/>
      </c:lineChart>
      <c:catAx>
        <c:axId val="9410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856536"/>
        <c:crosses val="autoZero"/>
        <c:auto val="1"/>
        <c:lblAlgn val="ctr"/>
        <c:lblOffset val="100"/>
        <c:noMultiLvlLbl val="0"/>
      </c:catAx>
      <c:valAx>
        <c:axId val="939856536"/>
        <c:scaling>
          <c:orientation val="minMax"/>
        </c:scaling>
        <c:delete val="0"/>
        <c:axPos val="l"/>
        <c:numFmt formatCode="0.0\ %;\-0.0\ %;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1042880"/>
        <c:crosses val="autoZero"/>
        <c:crossBetween val="between"/>
      </c:valAx>
      <c:valAx>
        <c:axId val="943578088"/>
        <c:scaling>
          <c:orientation val="minMax"/>
        </c:scaling>
        <c:delete val="0"/>
        <c:axPos val="r"/>
        <c:numFmt formatCode="\$#,##0.00;\(\$#,##0.00\);\$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3581696"/>
        <c:crosses val="max"/>
        <c:crossBetween val="between"/>
      </c:valAx>
      <c:catAx>
        <c:axId val="94358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578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649895525601274"/>
          <c:y val="3.7977898376329836E-3"/>
          <c:w val="0.73220344408168503"/>
          <c:h val="0.15080534504232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141775</xdr:colOff>
      <xdr:row>16</xdr:row>
      <xdr:rowOff>5295</xdr:rowOff>
    </xdr:from>
    <xdr:to>
      <xdr:col>5</xdr:col>
      <xdr:colOff>175260</xdr:colOff>
      <xdr:row>29</xdr:row>
      <xdr:rowOff>81495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137160</xdr:rowOff>
    </xdr:from>
    <xdr:to>
      <xdr:col>16</xdr:col>
      <xdr:colOff>883920</xdr:colOff>
      <xdr:row>20</xdr:row>
      <xdr:rowOff>76200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</xdr:row>
      <xdr:rowOff>91440</xdr:rowOff>
    </xdr:from>
    <xdr:to>
      <xdr:col>1</xdr:col>
      <xdr:colOff>0</xdr:colOff>
      <xdr:row>19</xdr:row>
      <xdr:rowOff>43180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94360"/>
              <a:ext cx="135636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68580</xdr:colOff>
      <xdr:row>0</xdr:row>
      <xdr:rowOff>30480</xdr:rowOff>
    </xdr:from>
    <xdr:to>
      <xdr:col>16</xdr:col>
      <xdr:colOff>762000</xdr:colOff>
      <xdr:row>3</xdr:row>
      <xdr:rowOff>7620</xdr:rowOff>
    </xdr:to>
    <xdr:sp macro="" textlink="">
      <xdr:nvSpPr>
        <xdr:cNvPr id="3" name="CuadroTexto 2"/>
        <xdr:cNvSpPr txBox="1"/>
      </xdr:nvSpPr>
      <xdr:spPr>
        <a:xfrm>
          <a:off x="1607820" y="30480"/>
          <a:ext cx="1225296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400" b="1">
              <a:solidFill>
                <a:schemeClr val="accent2">
                  <a:lumMod val="75000"/>
                </a:schemeClr>
              </a:solidFill>
              <a:latin typeface="Berlin Sans FB Demi" panose="020E0802020502020306" pitchFamily="34" charset="0"/>
            </a:rPr>
            <a:t>ADVENTURE</a:t>
          </a:r>
          <a:r>
            <a:rPr lang="es-PE" sz="2400" b="1" baseline="0">
              <a:solidFill>
                <a:schemeClr val="accent2">
                  <a:lumMod val="75000"/>
                </a:schemeClr>
              </a:solidFill>
              <a:latin typeface="Berlin Sans FB Demi" panose="020E0802020502020306" pitchFamily="34" charset="0"/>
            </a:rPr>
            <a:t> WORKS  </a:t>
          </a:r>
          <a:r>
            <a:rPr lang="es-PE" sz="1800" b="1" baseline="0">
              <a:solidFill>
                <a:schemeClr val="accent2">
                  <a:lumMod val="75000"/>
                </a:schemeClr>
              </a:solidFill>
              <a:latin typeface="Bahnschrift SemiCondensed" panose="020B0502040204020203" pitchFamily="34" charset="0"/>
            </a:rPr>
            <a:t>Análisis de Venta y Segmentación de Cliente por Valor</a:t>
          </a:r>
          <a:endParaRPr lang="es-PE" sz="1800" b="1">
            <a:solidFill>
              <a:schemeClr val="accent2">
                <a:lumMod val="75000"/>
              </a:schemeClr>
            </a:solidFill>
            <a:latin typeface="Bahnschrift SemiCondensed" panose="020B0502040204020203" pitchFamily="34" charset="0"/>
          </a:endParaRPr>
        </a:p>
      </xdr:txBody>
    </xdr:sp>
    <xdr:clientData/>
  </xdr:twoCellAnchor>
  <xdr:twoCellAnchor>
    <xdr:from>
      <xdr:col>6</xdr:col>
      <xdr:colOff>548640</xdr:colOff>
      <xdr:row>21</xdr:row>
      <xdr:rowOff>15240</xdr:rowOff>
    </xdr:from>
    <xdr:to>
      <xdr:col>11</xdr:col>
      <xdr:colOff>556260</xdr:colOff>
      <xdr:row>22</xdr:row>
      <xdr:rowOff>160020</xdr:rowOff>
    </xdr:to>
    <xdr:sp macro="" textlink="">
      <xdr:nvSpPr>
        <xdr:cNvPr id="7" name="CuadroTexto 6"/>
        <xdr:cNvSpPr txBox="1"/>
      </xdr:nvSpPr>
      <xdr:spPr>
        <a:xfrm>
          <a:off x="5082540" y="3642360"/>
          <a:ext cx="432054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>
              <a:solidFill>
                <a:schemeClr val="tx1">
                  <a:lumMod val="85000"/>
                  <a:lumOff val="15000"/>
                </a:schemeClr>
              </a:solidFill>
            </a:rPr>
            <a:t>Resumen</a:t>
          </a:r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por Segmento</a:t>
          </a:r>
        </a:p>
        <a:p>
          <a:pPr algn="ctr"/>
          <a:endParaRPr lang="es-PE" sz="16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464820</xdr:colOff>
      <xdr:row>3</xdr:row>
      <xdr:rowOff>83820</xdr:rowOff>
    </xdr:from>
    <xdr:to>
      <xdr:col>11</xdr:col>
      <xdr:colOff>617220</xdr:colOff>
      <xdr:row>7</xdr:row>
      <xdr:rowOff>30480</xdr:rowOff>
    </xdr:to>
    <xdr:sp macro="" textlink="">
      <xdr:nvSpPr>
        <xdr:cNvPr id="33" name="CuadroTexto 32"/>
        <xdr:cNvSpPr txBox="1"/>
      </xdr:nvSpPr>
      <xdr:spPr>
        <a:xfrm>
          <a:off x="4914900" y="586740"/>
          <a:ext cx="44577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Evolución trimestral de Ingresos y Margen de Utilidad</a:t>
          </a:r>
        </a:p>
        <a:p>
          <a:pPr algn="ctr"/>
          <a:endParaRPr lang="es-PE" sz="1600" b="1" baseline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830580</xdr:colOff>
      <xdr:row>13</xdr:row>
      <xdr:rowOff>91440</xdr:rowOff>
    </xdr:from>
    <xdr:to>
      <xdr:col>6</xdr:col>
      <xdr:colOff>579120</xdr:colOff>
      <xdr:row>16</xdr:row>
      <xdr:rowOff>99060</xdr:rowOff>
    </xdr:to>
    <xdr:sp macro="" textlink="">
      <xdr:nvSpPr>
        <xdr:cNvPr id="35" name="CuadroTexto 34"/>
        <xdr:cNvSpPr txBox="1"/>
      </xdr:nvSpPr>
      <xdr:spPr>
        <a:xfrm>
          <a:off x="830580" y="2217420"/>
          <a:ext cx="4488180" cy="62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Participación de Clientes e</a:t>
          </a:r>
        </a:p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Ingresos por Segmento</a:t>
          </a:r>
        </a:p>
        <a:p>
          <a:pPr algn="ctr"/>
          <a:r>
            <a:rPr lang="es-PE" sz="14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s-PE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76200</xdr:colOff>
      <xdr:row>3</xdr:row>
      <xdr:rowOff>83820</xdr:rowOff>
    </xdr:from>
    <xdr:to>
      <xdr:col>17</xdr:col>
      <xdr:colOff>190500</xdr:colOff>
      <xdr:row>5</xdr:row>
      <xdr:rowOff>76200</xdr:rowOff>
    </xdr:to>
    <xdr:sp macro="" textlink="">
      <xdr:nvSpPr>
        <xdr:cNvPr id="36" name="CuadroTexto 35"/>
        <xdr:cNvSpPr txBox="1"/>
      </xdr:nvSpPr>
      <xdr:spPr>
        <a:xfrm>
          <a:off x="9906000" y="586740"/>
          <a:ext cx="41833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Valor y Frecuencia de Compra por Segmento</a:t>
          </a:r>
        </a:p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</xdr:txBody>
    </xdr:sp>
    <xdr:clientData/>
  </xdr:twoCellAnchor>
  <xdr:twoCellAnchor>
    <xdr:from>
      <xdr:col>11</xdr:col>
      <xdr:colOff>944880</xdr:colOff>
      <xdr:row>21</xdr:row>
      <xdr:rowOff>0</xdr:rowOff>
    </xdr:from>
    <xdr:to>
      <xdr:col>17</xdr:col>
      <xdr:colOff>236220</xdr:colOff>
      <xdr:row>22</xdr:row>
      <xdr:rowOff>144780</xdr:rowOff>
    </xdr:to>
    <xdr:sp macro="" textlink="">
      <xdr:nvSpPr>
        <xdr:cNvPr id="37" name="CuadroTexto 36"/>
        <xdr:cNvSpPr txBox="1"/>
      </xdr:nvSpPr>
      <xdr:spPr>
        <a:xfrm>
          <a:off x="9997440" y="3627120"/>
          <a:ext cx="424434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500" b="1" baseline="0">
              <a:solidFill>
                <a:schemeClr val="tx1">
                  <a:lumMod val="85000"/>
                  <a:lumOff val="15000"/>
                </a:schemeClr>
              </a:solidFill>
            </a:rPr>
            <a:t>Composición de Ingresos por Categoría y Segmento</a:t>
          </a:r>
        </a:p>
      </xdr:txBody>
    </xdr:sp>
    <xdr:clientData/>
  </xdr:twoCellAnchor>
  <xdr:twoCellAnchor>
    <xdr:from>
      <xdr:col>5</xdr:col>
      <xdr:colOff>365760</xdr:colOff>
      <xdr:row>5</xdr:row>
      <xdr:rowOff>152400</xdr:rowOff>
    </xdr:from>
    <xdr:to>
      <xdr:col>11</xdr:col>
      <xdr:colOff>937260</xdr:colOff>
      <xdr:row>20</xdr:row>
      <xdr:rowOff>76200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5648147" createdVersion="6" refreshedVersion="6" minRefreshableVersion="3" recordCount="0" supportSubquery="1" supportAdvancedDrill="1">
  <cacheSource type="external" connectionId="7"/>
  <cacheFields count="2">
    <cacheField name="[Measures].[Clientes]" caption="Clientes" numFmtId="0" hierarchy="38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 oneField="1">
      <fieldsUsage count="1">
        <fieldUsage x="0"/>
      </fieldsUsage>
    </cacheHierarchy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6111109" createdVersion="6" refreshedVersion="6" minRefreshableVersion="3" recordCount="0" supportSubquery="1" supportAdvancedDrill="1">
  <cacheSource type="external" connectionId="7"/>
  <cacheFields count="2">
    <cacheField name="[Measures].[Cantidad de Ordenes]" caption="Cantidad de Ordenes" numFmtId="0" hierarchy="43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 oneField="1">
      <fieldsUsage count="1">
        <fieldUsage x="0"/>
      </fieldsUsage>
    </cacheHierarchy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6574071" createdVersion="6" refreshedVersion="6" minRefreshableVersion="3" recordCount="0" supportSubquery="1" supportAdvancedDrill="1">
  <cacheSource type="external" connectionId="7"/>
  <cacheFields count="2">
    <cacheField name="[Measures].[Ingresos Total]" caption="Ingresos Total" numFmtId="0" hierarchy="39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0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03704" createdVersion="6" refreshedVersion="6" minRefreshableVersion="3" recordCount="0" supportSubquery="1" supportAdvancedDrill="1">
  <cacheSource type="external" connectionId="7"/>
  <cacheFields count="2">
    <cacheField name="[Measures].[% Utilidad]" caption="% Utilidad" numFmtId="0" hierarchy="42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0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384256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% Ingreso por Categoria]" caption="% Ingreso por Categoria" numFmtId="0" hierarchy="46" level="32767"/>
    <cacheField name="[Measures].[%Clientes por Categoria]" caption="%Clientes por Categoria" numFmtId="0" hierarchy="47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 oneField="1">
      <fieldsUsage count="1">
        <fieldUsage x="1"/>
      </fieldsUsage>
    </cacheHierarchy>
    <cacheHierarchy uniqueName="[Measures].[%Clientes por Categoria]" caption="%Clientes por Categoria" measure="1" displayFolder="" measureGroup="Sales  2" count="0" oneField="1">
      <fieldsUsage count="1">
        <fieldUsage x="2"/>
      </fieldsUsage>
    </cacheHierarchy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7731479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Ordenes por cliente]" caption="Ordenes por cliente" numFmtId="0" hierarchy="48" level="32767"/>
    <cacheField name="[Measures].[Ingreso por Cliente]" caption="Ingreso por Cliente" numFmtId="0" hierarchy="45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 oneField="1">
      <fieldsUsage count="1">
        <fieldUsage x="2"/>
      </fieldsUsage>
    </cacheHierarchy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 oneField="1">
      <fieldsUsage count="1">
        <fieldUsage x="1"/>
      </fieldsUsage>
    </cacheHierarchy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8310187" createdVersion="6" refreshedVersion="6" minRefreshableVersion="3" recordCount="0" supportSubquery="1" supportAdvancedDrill="1">
  <cacheSource type="external" connectionId="7"/>
  <cacheFields count="4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Ingresos Total]" caption="Ingresos Total" numFmtId="0" hierarchy="39" level="32767"/>
    <cacheField name="[AdventureWorks_Product_Categories].[CategoryName].[CategoryName]" caption="CategoryName" numFmtId="0" hierarchy="11" level="1">
      <sharedItems count="3">
        <s v="Accessories"/>
        <s v="Bikes"/>
        <s v="Clothing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2" memberValueDatatype="130" unbalanced="0">
      <fieldsUsage count="2">
        <fieldUsage x="-1"/>
        <fieldUsage x="2"/>
      </fieldsUsage>
    </cacheHierarchy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1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39236111" createdVersion="6" refreshedVersion="6" minRefreshableVersion="3" recordCount="0" supportSubquery="1" supportAdvancedDrill="1">
  <cacheSource type="external" connectionId="7"/>
  <cacheFields count="7">
    <cacheField name="[AdventureWorks_Customer].[Segmento_Cliente].[Segmento_Cliente]" caption="Segmento_Cliente" numFmtId="0" hierarchy="9" level="1">
      <sharedItems count="4">
        <s v="Bronce"/>
        <s v="Diamante"/>
        <s v="Oro"/>
        <s v="Plata"/>
      </sharedItems>
    </cacheField>
    <cacheField name="[Measures].[% Utilidad]" caption="% Utilidad" numFmtId="0" hierarchy="42" level="32767"/>
    <cacheField name="[Measures].[Ordenes por cliente]" caption="Ordenes por cliente" numFmtId="0" hierarchy="48" level="32767"/>
    <cacheField name="[Measures].[Utilidad]" caption="Utilidad" numFmtId="0" hierarchy="41" level="32767"/>
    <cacheField name="[Measures].[Clientes]" caption="Clientes" numFmtId="0" hierarchy="38" level="32767"/>
    <cacheField name="[Measures].[Ingresos Total]" caption="Ingresos Total" numFmtId="0" hierarchy="39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6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 oneField="1">
      <fieldsUsage count="1">
        <fieldUsage x="4"/>
      </fieldsUsage>
    </cacheHierarchy>
    <cacheHierarchy uniqueName="[Measures].[Ingresos Total]" caption="Ingresos Total" measure="1" displayFolder="" measureGroup="Sales  2" count="0" oneField="1">
      <fieldsUsage count="1">
        <fieldUsage x="5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 oneField="1">
      <fieldsUsage count="1">
        <fieldUsage x="3"/>
      </fieldsUsage>
    </cacheHierarchy>
    <cacheHierarchy uniqueName="[Measures].[% Utilidad]" caption="% Utilidad" measure="1" displayFolder="" measureGroup="Sales  2" count="0" oneField="1">
      <fieldsUsage count="1">
        <fieldUsage x="1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 oneField="1">
      <fieldsUsage count="1">
        <fieldUsage x="2"/>
      </fieldsUsage>
    </cacheHierarchy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531440393519" createdVersion="6" refreshedVersion="6" minRefreshableVersion="3" recordCount="0" supportSubquery="1" supportAdvancedDrill="1">
  <cacheSource type="external" connectionId="7"/>
  <cacheFields count="5">
    <cacheField name="[Sales  2].[OrderDate (año)].[OrderDate (año)]" caption="OrderDate (año)" numFmtId="0" hierarchy="29" level="1">
      <sharedItems count="3">
        <s v="2015"/>
        <s v="2016"/>
        <s v="2017"/>
      </sharedItems>
    </cacheField>
    <cacheField name="[Measures].[% Utilidad]" caption="% Utilidad" numFmtId="0" hierarchy="42" level="32767"/>
    <cacheField name="[Measures].[Ingresos Total]" caption="Ingresos Total" numFmtId="0" hierarchy="39" level="32767"/>
    <cacheField name="[Sales  2].[OrderDate (trimestre)].[OrderDate (trimestre)]" caption="OrderDate (trimestre)" numFmtId="0" hierarchy="31" level="1">
      <sharedItems count="4">
        <s v="Tri1"/>
        <s v="Tri2"/>
        <s v="Tri3"/>
        <s v="Tri4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4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>
      <fieldsUsage count="2">
        <fieldUsage x="-1"/>
        <fieldUsage x="0"/>
      </fieldsUsage>
    </cacheHierarchy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2" memberValueDatatype="130" unbalanced="0">
      <fieldsUsage count="2">
        <fieldUsage x="-1"/>
        <fieldUsage x="3"/>
      </fieldsUsage>
    </cacheHierarchy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2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1"/>
      </fieldsUsage>
    </cacheHierarchy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288.495533449073" createdVersion="3" refreshedVersion="6" minRefreshableVersion="3" recordCount="0" supportSubquery="1" supportAdvancedDrill="1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9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egmento_Cliente]" caption="Segmento_Cliente" attribute="1" defaultMemberUniqueName="[AdventureWorks_Customer].[Segmento_Cliente].[All]" allUniqueName="[AdventureWorks_Customer].[Segmento_Cliente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/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0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 por Orden]" caption="Ticket Prom por Orden" measure="1" displayFolder="" measureGroup="Sales  2" count="0"/>
    <cacheHierarchy uniqueName="[Measures].[Ingreso por Cliente]" caption="Ingreso por Cliente" measure="1" displayFolder="" measureGroup="Sales  2" count="0"/>
    <cacheHierarchy uniqueName="[Measures].[% Ingreso por Categoria]" caption="% Ingreso por Categoria" measure="1" displayFolder="" measureGroup="Sales  2" count="0"/>
    <cacheHierarchy uniqueName="[Measures].[%Clientes por Categoria]" caption="%Clientes por Categoria" measure="1" displayFolder="" measureGroup="Sales  2" count="0"/>
    <cacheHierarchy uniqueName="[Measures].[Ordenes por cliente]" caption="Ordenes por cliente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  <cacheHierarchy uniqueName="[Measures].[Suma de ProductSubcategoryKey]" caption="Suma de ProductSubcategoryKey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egmento_Cliente]" caption="Recuento de Segmento_Cliente" measure="1" displayFolder="" measureGroup="AdventureWorks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OrderLineItem]" caption="Suma de OrderLineItem" measure="1" displayFolder="" measureGroup="Sales 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_ordenes_cliente" cacheId="5" applyNumberFormats="0" applyBorderFormats="0" applyFontFormats="0" applyPatternFormats="0" applyAlignmentFormats="0" applyWidthHeightFormats="1" dataCaption="Valores" tag="146d6421-2c7a-4b07-a122-76ec1e12d7b9" updatedVersion="6" minRefreshableVersion="3" useAutoFormatting="1" rowGrandTotals="0" colGrandTotals="0" itemPrintTitles="1" createdVersion="6" indent="0" outline="1" outlineData="1" multipleFieldFilters="0" chartFormat="16">
  <location ref="A11:C15" firstHeaderRow="0" firstDataRow="1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7">
    <format dxfId="16">
      <pivotArea collapsedLevelsAreSubtotals="1" fieldPosition="0">
        <references count="1">
          <reference field="0" count="0"/>
        </references>
      </pivotArea>
    </format>
    <format dxfId="15">
      <pivotArea collapsedLevelsAreSubtotals="1" fieldPosition="0">
        <references count="1">
          <reference field="0" count="0"/>
        </references>
      </pivotArea>
    </format>
    <format dxfId="14">
      <pivotArea collapsedLevelsAreSubtotals="1" fieldPosition="0">
        <references count="1">
          <reference field="0" count="0"/>
        </references>
      </pivotArea>
    </format>
    <format dxfId="13">
      <pivotArea collapsedLevelsAreSubtotals="1" fieldPosition="0">
        <references count="1">
          <reference field="0" count="0"/>
        </references>
      </pivotArea>
    </format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1">
          <reference field="0" count="0"/>
        </references>
      </pivotArea>
    </format>
    <format dxfId="10">
      <pivotArea collapsedLevelsAreSubtotals="1" fieldPosition="0">
        <references count="1">
          <reference field="0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_Customer]"/>
        <x15:activeTabTopLevelEntity name="[Sales  2]"/>
        <x15:activeTabTopLevelEntity name="[AdventureWorks_Territories]"/>
      </x15:pivotTableUISettings>
    </ext>
  </extLst>
</pivotTableDefinition>
</file>

<file path=xl/pivotTables/pivotTable2.xml><?xml version="1.0" encoding="utf-8"?>
<pivotTableDefinition xmlns="http://schemas.openxmlformats.org/spreadsheetml/2006/main" name="tabla_productos_%" cacheId="6" applyNumberFormats="0" applyBorderFormats="0" applyFontFormats="0" applyPatternFormats="0" applyAlignmentFormats="0" applyWidthHeightFormats="1" dataCaption="Valores" tag="6e2975ef-683f-43e4-bc18-2594d57e1cad" updatedVersion="6" minRefreshableVersion="3" useAutoFormatting="1" subtotalHiddenItems="1" rowGrandTotals="0" colGrandTotals="0" itemPrintTitles="1" createdVersion="6" indent="0" outline="1" outlineData="1" multipleFieldFilters="0" chartFormat="2">
  <location ref="I2:L7" firstHeaderRow="1" firstDataRow="2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2"/>
  </colFields>
  <colItems count="3">
    <i>
      <x/>
    </i>
    <i>
      <x v="1"/>
    </i>
    <i>
      <x v="2"/>
    </i>
  </colItems>
  <dataFields count="1">
    <dataField fld="1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_Customer]"/>
        <x15:activeTabTopLevelEntity name="[Sales  2]"/>
        <x15:activeTabTopLevelEntity name="[AdventureWorks_Product_Categories]"/>
        <x15:activeTabTopLevelEntity name="[AdventureWorks_Territories]"/>
      </x15:pivotTableUISettings>
    </ext>
  </extLst>
</pivotTableDefinition>
</file>

<file path=xl/pivotTables/pivotTable3.xml><?xml version="1.0" encoding="utf-8"?>
<pivotTableDefinition xmlns="http://schemas.openxmlformats.org/spreadsheetml/2006/main" name="Tabla_utilidad" cacheId="8" applyNumberFormats="0" applyBorderFormats="0" applyFontFormats="0" applyPatternFormats="0" applyAlignmentFormats="0" applyWidthHeightFormats="1" dataCaption="Valores" tag="2b53917a-0ce3-44e5-b5c1-a5080337233e" updatedVersion="6" minRefreshableVersion="3" useAutoFormatting="1" itemPrintTitles="1" createdVersion="6" indent="0" outline="1" outlineData="1" multipleFieldFilters="0" chartFormat="4">
  <location ref="E11:G25" firstHeaderRow="0" firstDataRow="1" firstDataCol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llDrilled="1" showAll="0" dataSourceSort="1" defaultAttributeDrillState="1"/>
  </pivotFields>
  <rowFields count="2">
    <field x="0"/>
    <field x="3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8"/>
    <dataField fld="2" subtotal="count" baseField="0" baseItem="0"/>
  </dataFields>
  <formats count="1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</x15:pivotTableUISettings>
    </ext>
  </extLst>
</pivotTableDefinition>
</file>

<file path=xl/pivotTables/pivotTable4.xml><?xml version="1.0" encoding="utf-8"?>
<pivotTableDefinition xmlns="http://schemas.openxmlformats.org/spreadsheetml/2006/main" name="tabla_evolucion" cacheId="7" applyNumberFormats="0" applyBorderFormats="0" applyFontFormats="0" applyPatternFormats="0" applyAlignmentFormats="0" applyWidthHeightFormats="1" dataCaption="Valores" tag="28a71035-4a7f-434f-95b7-cb42ec54e030" updatedVersion="6" minRefreshableVersion="3" useAutoFormatting="1" subtotalHiddenItems="1" rowGrandTotals="0" colGrandTotals="0" itemPrintTitles="1" createdVersion="6" indent="0" outline="1" outlineData="1" multipleFieldFilters="0" chartFormat="13">
  <location ref="A2:F6" firstHeaderRow="0" firstDataRow="1" firstDataCol="1"/>
  <pivotFields count="7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4" subtotal="count" baseField="0" baseItem="0"/>
    <dataField name="Frecuencia" fld="2" subtotal="count" baseField="0" baseItem="0" numFmtId="2"/>
    <dataField fld="5" subtotal="count" baseField="0" baseItem="0"/>
    <dataField fld="1" subtotal="count" baseField="0" baseItem="0"/>
    <dataField fld="3" subtotal="count" baseField="0" baseItem="0"/>
  </dataFields>
  <formats count="9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Ingreso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recuenci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Customer]"/>
        <x15:activeTabTopLevelEntity name="[AdventureWorks_Territories]"/>
      </x15:pivotTableUISettings>
    </ext>
  </extLst>
</pivotTableDefinition>
</file>

<file path=xl/pivotTables/pivotTable5.xml><?xml version="1.0" encoding="utf-8"?>
<pivotTableDefinition xmlns="http://schemas.openxmlformats.org/spreadsheetml/2006/main" name="ingreso_total" cacheId="2" applyNumberFormats="0" applyBorderFormats="0" applyFontFormats="0" applyPatternFormats="0" applyAlignmentFormats="0" applyWidthHeightFormats="1" dataCaption="Valores" tag="c9bb4b46-3a5c-457d-a209-a77fa9128251" updatedVersion="6" minRefreshableVersion="3" useAutoFormatting="1" itemPrintTitles="1" createdVersion="6" indent="0" outline="1" outlineData="1" multipleFieldFilters="0">
  <location ref="I10:I11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6.xml><?xml version="1.0" encoding="utf-8"?>
<pivotTableDefinition xmlns="http://schemas.openxmlformats.org/spreadsheetml/2006/main" name="porce_utilidad" cacheId="3" applyNumberFormats="0" applyBorderFormats="0" applyFontFormats="0" applyPatternFormats="0" applyAlignmentFormats="0" applyWidthHeightFormats="1" dataCaption="Valores" tag="355372a3-66dc-48b4-a2b6-34f279acb7e3" updatedVersion="6" minRefreshableVersion="3" useAutoFormatting="1" itemPrintTitles="1" createdVersion="6" indent="0" outline="1" outlineData="1" multipleFieldFilters="0">
  <location ref="I13:I1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7.xml><?xml version="1.0" encoding="utf-8"?>
<pivotTableDefinition xmlns="http://schemas.openxmlformats.org/spreadsheetml/2006/main" name="tabla_%_ingreso_cliente" cacheId="4" applyNumberFormats="0" applyBorderFormats="0" applyFontFormats="0" applyPatternFormats="0" applyAlignmentFormats="0" applyWidthHeightFormats="1" dataCaption="Valores" tag="c2933228-b348-4754-bc97-c03bfe10c6b8" updatedVersion="6" minRefreshableVersion="3" useAutoFormatting="1" rowGrandTotals="0" colGrandTotals="0" itemPrintTitles="1" createdVersion="6" indent="0" outline="1" outlineData="1" multipleFieldFilters="0" chartFormat="13">
  <location ref="A20:C24" firstHeaderRow="0" firstDataRow="1" firstDataCol="1"/>
  <pivotFields count="4">
    <pivotField axis="axisRow" allDrilled="1" showAll="0" defaultAttributeDrillState="1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1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Customer]"/>
        <x15:activeTabTopLevelEntity name="[AdventureWorks_Territories]"/>
      </x15:pivotTableUISettings>
    </ext>
  </extLst>
</pivotTableDefinition>
</file>

<file path=xl/pivotTables/pivotTable8.xml><?xml version="1.0" encoding="utf-8"?>
<pivotTableDefinition xmlns="http://schemas.openxmlformats.org/spreadsheetml/2006/main" name="cantidad_ordenes" cacheId="1" applyNumberFormats="0" applyBorderFormats="0" applyFontFormats="0" applyPatternFormats="0" applyAlignmentFormats="0" applyWidthHeightFormats="1" dataCaption="Valores" tag="b6760de9-47a4-42bd-8acf-551f4f596078" updatedVersion="6" minRefreshableVersion="3" useAutoFormatting="1" itemPrintTitles="1" createdVersion="6" indent="0" outline="1" outlineData="1" multipleFieldFilters="0">
  <location ref="K13:K1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9.xml><?xml version="1.0" encoding="utf-8"?>
<pivotTableDefinition xmlns="http://schemas.openxmlformats.org/spreadsheetml/2006/main" name="cantidad_clientes" cacheId="0" applyNumberFormats="0" applyBorderFormats="0" applyFontFormats="0" applyPatternFormats="0" applyAlignmentFormats="0" applyWidthHeightFormats="1" dataCaption="Valores" tag="a61e1e85-c1d6-41a3-b29b-16a8cb1417ec" updatedVersion="6" minRefreshableVersion="3" useAutoFormatting="1" itemPrintTitles="1" createdVersion="6" indent="0" outline="1" outlineData="1" multipleFieldFilters="0">
  <location ref="K10:K11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untry1" sourceName="[AdventureWorks_Territories].[Country]">
  <pivotTables>
    <pivotTable tabId="3" name="cantidad_clientes"/>
    <pivotTable tabId="3" name="cantidad_ordenes"/>
    <pivotTable tabId="3" name="ingreso_total"/>
    <pivotTable tabId="3" name="porce_utilidad"/>
    <pivotTable tabId="3" name="tabla_%_ingreso_cliente"/>
    <pivotTable tabId="3" name="tabla_ordenes_cliente"/>
    <pivotTable tabId="3" name="tabla_productos_%"/>
    <pivotTable tabId="3" name="tabla_evolucion"/>
    <pivotTable tabId="3" name="Tabla_utilidad"/>
  </pivotTables>
  <data>
    <olap pivotCacheId="57">
      <levels count="2">
        <level uniqueName="[AdventureWorks_Territories].[Country].[(All)]" sourceCaption="(All)" count="0"/>
        <level uniqueName="[AdventureWorks_Territories].[Country].[Country]" sourceCaption="Country" count="6">
          <ranges>
            <range startItem="0">
              <i n="[AdventureWorks_Territories].[Country].&amp;[Australia]" c="Australia"/>
              <i n="[AdventureWorks_Territories].[Country].&amp;[Canada]" c="Canada"/>
              <i n="[AdventureWorks_Territories].[Country].&amp;[France]" c="France"/>
              <i n="[AdventureWorks_Territories].[Country].&amp;[Germany]" c="Germany"/>
              <i n="[AdventureWorks_Territories].[Country].&amp;[United Kingdom]" c="United Kingdom"/>
              <i n="[AdventureWorks_Territories].[Country].&amp;[United States]" c="United States"/>
            </range>
          </ranges>
        </level>
      </levels>
      <selections count="1">
        <selection n="[AdventureWorks_Territories].[Count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 1" cache="SegmentaciónDeDatos_Country1" caption="Country" level="1" style="estilo 1" rowHeight="324000"/>
</slicers>
</file>

<file path=xl/tables/table1.xml><?xml version="1.0" encoding="utf-8"?>
<table xmlns="http://schemas.openxmlformats.org/spreadsheetml/2006/main" id="2" name="Tabla_producto" displayName="Tabla_producto" ref="N24:Q28" totalsRowShown="0" headerRowDxfId="41" dataDxfId="40" dataCellStyle="Porcentaje">
  <autoFilter ref="N24:Q28"/>
  <tableColumns count="4">
    <tableColumn id="1" name="Segmento" dataDxfId="39">
      <calculatedColumnFormula>'Tablas Dinamicas'!I4</calculatedColumnFormula>
    </tableColumn>
    <tableColumn id="2" name="Accessories" dataDxfId="38" dataCellStyle="Porcentaje"/>
    <tableColumn id="3" name="Bikes" dataDxfId="37" dataCellStyle="Porcentaje"/>
    <tableColumn id="4" name="Clothing" dataDxfId="36" dataCellStyle="Porcentaj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G24:L28" totalsRowShown="0" headerRowDxfId="35" headerRowBorderDxfId="34" tableBorderDxfId="33">
  <autoFilter ref="G24:L28"/>
  <tableColumns count="6">
    <tableColumn id="1" name="Segmento" dataDxfId="32">
      <calculatedColumnFormula>'Tablas Dinamicas'!A3</calculatedColumnFormula>
    </tableColumn>
    <tableColumn id="2" name="Clientes" dataDxfId="31"/>
    <tableColumn id="3" name="Frecuencia" dataDxfId="30"/>
    <tableColumn id="4" name="Ingresos" dataDxfId="29"/>
    <tableColumn id="5" name="% Utilidad" dataDxfId="28"/>
    <tableColumn id="6" name="Utilidad" dataDxfId="2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zoomScaleNormal="100" workbookViewId="0">
      <selection activeCell="O30" sqref="O30"/>
    </sheetView>
  </sheetViews>
  <sheetFormatPr baseColWidth="10" defaultRowHeight="14.4" x14ac:dyDescent="0.3"/>
  <cols>
    <col min="1" max="1" width="19.77734375" customWidth="1"/>
    <col min="2" max="2" width="2.6640625" customWidth="1"/>
    <col min="3" max="3" width="19.5546875" customWidth="1"/>
    <col min="4" max="4" width="1.77734375" customWidth="1"/>
    <col min="5" max="5" width="19.5546875" customWidth="1"/>
    <col min="6" max="6" width="5.77734375" customWidth="1"/>
    <col min="7" max="7" width="11.77734375" customWidth="1"/>
    <col min="8" max="8" width="11.33203125" customWidth="1"/>
    <col min="9" max="9" width="12.88671875" customWidth="1"/>
    <col min="10" max="10" width="14.33203125" customWidth="1"/>
    <col min="11" max="11" width="12.5546875" customWidth="1"/>
    <col min="12" max="12" width="14.33203125" customWidth="1"/>
    <col min="13" max="13" width="3.21875" customWidth="1"/>
    <col min="14" max="14" width="12.44140625" customWidth="1"/>
    <col min="15" max="15" width="14.44140625" customWidth="1"/>
    <col min="16" max="16" width="14.5546875" customWidth="1"/>
    <col min="17" max="17" width="13.21875" customWidth="1"/>
    <col min="18" max="18" width="4.33203125" customWidth="1"/>
  </cols>
  <sheetData>
    <row r="1" spans="1:18" ht="10.199999999999999" customHeight="1" x14ac:dyDescent="0.3">
      <c r="A1" s="11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">
      <c r="A2" s="11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15" customHeight="1" x14ac:dyDescent="0.3">
      <c r="A3" s="11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1.4" customHeight="1" x14ac:dyDescent="0.3">
      <c r="A4" s="11"/>
      <c r="B4" s="10"/>
      <c r="C4" s="10"/>
      <c r="D4" s="10"/>
      <c r="E4" s="1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0.8" customHeight="1" x14ac:dyDescent="0.3">
      <c r="A5" s="12"/>
      <c r="B5" s="10"/>
      <c r="C5" s="24"/>
      <c r="D5" s="19"/>
      <c r="E5" s="2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" customHeight="1" x14ac:dyDescent="0.3">
      <c r="A6" s="12"/>
      <c r="B6" s="10"/>
      <c r="C6" s="29" t="str">
        <f>'Tablas Dinamicas'!I10</f>
        <v>Ingresos Total</v>
      </c>
      <c r="D6" s="19"/>
      <c r="E6" s="30" t="str">
        <f>'Tablas Dinamicas'!K10</f>
        <v>Clientes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5" customHeight="1" x14ac:dyDescent="0.35">
      <c r="A7" s="12"/>
      <c r="B7" s="10"/>
      <c r="C7" s="39">
        <f>GETPIVOTDATA("[Measures].[Ingresos Total]",'Tablas Dinamicas'!$I$10)</f>
        <v>24914567.180000387</v>
      </c>
      <c r="D7" s="19"/>
      <c r="E7" s="41">
        <f>GETPIVOTDATA("[Measures].[Clientes]",'Tablas Dinamicas'!$K$10)</f>
        <v>17416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2.6" customHeight="1" x14ac:dyDescent="0.3">
      <c r="A8" s="12"/>
      <c r="B8" s="10"/>
      <c r="C8" s="25"/>
      <c r="D8" s="19"/>
      <c r="E8" s="2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0.8" customHeight="1" x14ac:dyDescent="0.3">
      <c r="A9" s="12"/>
      <c r="B9" s="10"/>
      <c r="C9" s="17"/>
      <c r="D9" s="10"/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2" customHeight="1" x14ac:dyDescent="0.3">
      <c r="A10" s="12"/>
      <c r="B10" s="10"/>
      <c r="C10" s="23"/>
      <c r="D10" s="10"/>
      <c r="E10" s="2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5" customHeight="1" x14ac:dyDescent="0.3">
      <c r="A11" s="12"/>
      <c r="B11" s="10"/>
      <c r="C11" s="30" t="s">
        <v>21</v>
      </c>
      <c r="D11" s="10"/>
      <c r="E11" s="30" t="s">
        <v>22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customHeight="1" x14ac:dyDescent="0.35">
      <c r="A12" s="12"/>
      <c r="B12" s="10"/>
      <c r="C12" s="40">
        <f>GETPIVOTDATA("[Measures].[% Utilidad]",'Tablas Dinamicas'!$I$13)</f>
        <v>0.41973760910424679</v>
      </c>
      <c r="D12" s="10"/>
      <c r="E12" s="41">
        <f>GETPIVOTDATA("[Measures].[Cantidad de Ordenes]",'Tablas Dinamicas'!$K$13)</f>
        <v>25164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0.199999999999999" customHeight="1" x14ac:dyDescent="0.3">
      <c r="A13" s="11"/>
      <c r="B13" s="10"/>
      <c r="C13" s="21"/>
      <c r="D13" s="10"/>
      <c r="E13" s="2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9.8" customHeight="1" x14ac:dyDescent="0.3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11"/>
      <c r="B15" s="1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11"/>
      <c r="B19" s="1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2" customHeight="1" x14ac:dyDescent="0.3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2" customHeight="1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1"/>
      <c r="B23" s="1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.6" x14ac:dyDescent="0.3">
      <c r="A24" s="11"/>
      <c r="B24" s="10"/>
      <c r="C24" s="10"/>
      <c r="D24" s="10"/>
      <c r="E24" s="10"/>
      <c r="F24" s="10"/>
      <c r="G24" s="46" t="s">
        <v>31</v>
      </c>
      <c r="H24" s="46" t="s">
        <v>3</v>
      </c>
      <c r="I24" s="47" t="s">
        <v>29</v>
      </c>
      <c r="J24" s="48" t="s">
        <v>30</v>
      </c>
      <c r="K24" s="47" t="s">
        <v>1</v>
      </c>
      <c r="L24" s="48" t="s">
        <v>28</v>
      </c>
      <c r="M24" s="10"/>
      <c r="N24" s="18" t="s">
        <v>31</v>
      </c>
      <c r="O24" s="18" t="s">
        <v>6</v>
      </c>
      <c r="P24" s="18" t="s">
        <v>7</v>
      </c>
      <c r="Q24" s="18" t="s">
        <v>8</v>
      </c>
      <c r="R24" s="10"/>
    </row>
    <row r="25" spans="1:18" ht="15.6" x14ac:dyDescent="0.3">
      <c r="A25" s="11"/>
      <c r="B25" s="14"/>
      <c r="C25" s="10"/>
      <c r="D25" s="10"/>
      <c r="E25" s="10"/>
      <c r="F25" s="10"/>
      <c r="G25" s="42" t="str">
        <f>'Tablas Dinamicas'!A3</f>
        <v>Bronce</v>
      </c>
      <c r="H25" s="35">
        <f>GETPIVOTDATA("[Measures].[Clientes]",'Tablas Dinamicas'!$A$2,"[AdventureWorks_Customer].[Segmento_Cliente]","[AdventureWorks_Customer].[Segmento_Cliente].&amp;[Bronce]")</f>
        <v>6071</v>
      </c>
      <c r="I25" s="36">
        <f>GETPIVOTDATA("[Measures].[Ordenes por cliente]",'Tablas Dinamicas'!$A$2,"[AdventureWorks_Customer].[Segmento_Cliente]","[AdventureWorks_Customer].[Segmento_Cliente].&amp;[Bronce]")</f>
        <v>1.0645692637127326</v>
      </c>
      <c r="J25" s="37">
        <f>GETPIVOTDATA("[Measures].[Ingresos Total]",'Tablas Dinamicas'!$A$2,"[AdventureWorks_Customer].[Segmento_Cliente]","[AdventureWorks_Customer].[Segmento_Cliente].&amp;[Bronce]")</f>
        <v>323388.93999999517</v>
      </c>
      <c r="K25" s="38">
        <f>GETPIVOTDATA("[Measures].[% Utilidad]",'Tablas Dinamicas'!$A$2,"[AdventureWorks_Customer].[Segmento_Cliente]","[AdventureWorks_Customer].[Segmento_Cliente].&amp;[Bronce]")</f>
        <v>0.59369497917892722</v>
      </c>
      <c r="L25" s="44">
        <f>GETPIVOTDATA("[Measures].[Utilidad]",'Tablas Dinamicas'!$A$2,"[AdventureWorks_Customer].[Segmento_Cliente]","[AdventureWorks_Customer].[Segmento_Cliente].&amp;[Bronce]")</f>
        <v>191994.38999999248</v>
      </c>
      <c r="M25" s="10"/>
      <c r="N25" s="26" t="str">
        <f>'Tablas Dinamicas'!I4</f>
        <v>Bronce</v>
      </c>
      <c r="O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Dinamicas'!$I$2,"[AdventureWorks_Customer].[Segmento_Cliente]","[AdventureWorks_Customer].[Segmento_Cliente].&amp;[Bronce]","[AdventureWorks_Product_Categories].[CategoryName]","[AdventureWorks_Product_Categories].[CategoryName].&amp;[Accessories]")</f>
        <v>0.76977162546128841</v>
      </c>
      <c r="P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Dinamicas'!$I$2,"[AdventureWorks_Customer].[Segmento_Cliente]","[AdventureWorks_Customer].[Segmento_Cliente].&amp;[Bronce]","[AdventureWorks_Product_Categories].[CategoryName]","[AdventureWorks_Product_Categories].[CategoryName].&amp;[Bikes]")</f>
        <v>0</v>
      </c>
      <c r="Q25" s="27">
        <f>GETPIVOTDATA("[Measures].[Ingresos Total]",'Tablas Dinamicas'!$I$2,"[AdventureWorks_Customer].[Segmento_Cliente]","[AdventureWorks_Customer].[Segmento_Cliente].&amp;[Bronce]","[AdventureWorks_Product_Categories].[CategoryName]","[AdventureWorks_Product_Categories].[CategoryName].&amp;[Clothing]")</f>
        <v>0.23022837453872713</v>
      </c>
      <c r="R25" s="10"/>
    </row>
    <row r="26" spans="1:18" ht="15.6" x14ac:dyDescent="0.3">
      <c r="A26" s="11"/>
      <c r="B26" s="10"/>
      <c r="C26" s="10"/>
      <c r="D26" s="10"/>
      <c r="E26" s="10"/>
      <c r="F26" s="10"/>
      <c r="G26" s="43" t="str">
        <f>'Tablas Dinamicas'!A4</f>
        <v>Plata</v>
      </c>
      <c r="H26" s="31">
        <f>GETPIVOTDATA("[Measures].[Clientes]",'Tablas Dinamicas'!$A$2,"[AdventureWorks_Customer].[Segmento_Cliente]","[AdventureWorks_Customer].[Segmento_Cliente].&amp;[Plata]")</f>
        <v>2516</v>
      </c>
      <c r="I26" s="33">
        <f>GETPIVOTDATA("[Measures].[Ordenes por cliente]",'Tablas Dinamicas'!$A$2,"[AdventureWorks_Customer].[Segmento_Cliente]","[AdventureWorks_Customer].[Segmento_Cliente].&amp;[Plata]")</f>
        <v>1.6414944356120826</v>
      </c>
      <c r="J26" s="34">
        <f>GETPIVOTDATA("[Measures].[Ingresos Total]",'Tablas Dinamicas'!$A$2,"[AdventureWorks_Customer].[Segmento_Cliente]","[AdventureWorks_Customer].[Segmento_Cliente].&amp;[Plata]")</f>
        <v>395345.97999999527</v>
      </c>
      <c r="K26" s="32">
        <f>GETPIVOTDATA("[Measures].[% Utilidad]",'Tablas Dinamicas'!$A$2,"[AdventureWorks_Customer].[Segmento_Cliente]","[AdventureWorks_Customer].[Segmento_Cliente].&amp;[Plata]")</f>
        <v>0.57658590584377012</v>
      </c>
      <c r="L26" s="45">
        <f>GETPIVOTDATA("[Measures].[Utilidad]",'Tablas Dinamicas'!$A$2,"[AdventureWorks_Customer].[Segmento_Cliente]","[AdventureWorks_Customer].[Segmento_Cliente].&amp;[Plata]")</f>
        <v>227950.91999999029</v>
      </c>
      <c r="M26" s="10"/>
      <c r="N26" s="26" t="str">
        <f>'Tablas Dinamicas'!I5</f>
        <v>Plata</v>
      </c>
      <c r="O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Dinamicas'!$I$2,"[AdventureWorks_Customer].[Segmento_Cliente]","[AdventureWorks_Customer].[Segmento_Cliente].&amp;[Plata]","[AdventureWorks_Product_Categories].[CategoryName]","[AdventureWorks_Product_Categories].[CategoryName].&amp;[Accessories]")</f>
        <v>0.68777226468826569</v>
      </c>
      <c r="P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Dinamicas'!$I$2,"[AdventureWorks_Customer].[Segmento_Cliente]","[AdventureWorks_Customer].[Segmento_Cliente].&amp;[Plata]","[AdventureWorks_Product_Categories].[CategoryName]","[AdventureWorks_Product_Categories].[CategoryName].&amp;[Bikes]")</f>
        <v>0</v>
      </c>
      <c r="Q26" s="27">
        <f>GETPIVOTDATA("[Measures].[Ingresos Total]",'Tablas Dinamicas'!$I$2,"[AdventureWorks_Customer].[Segmento_Cliente]","[AdventureWorks_Customer].[Segmento_Cliente].&amp;[Plata]","[AdventureWorks_Product_Categories].[CategoryName]","[AdventureWorks_Product_Categories].[CategoryName].&amp;[Clothing]")</f>
        <v>0.31222773531174924</v>
      </c>
      <c r="R26" s="10"/>
    </row>
    <row r="27" spans="1:18" ht="15.6" x14ac:dyDescent="0.3">
      <c r="A27" s="11"/>
      <c r="B27" s="14"/>
      <c r="C27" s="10"/>
      <c r="D27" s="10"/>
      <c r="E27" s="10"/>
      <c r="F27" s="10"/>
      <c r="G27" s="43" t="str">
        <f>'Tablas Dinamicas'!A5</f>
        <v>Oro</v>
      </c>
      <c r="H27" s="31">
        <f>GETPIVOTDATA("[Measures].[Clientes]",'Tablas Dinamicas'!$A$2,"[AdventureWorks_Customer].[Segmento_Cliente]","[AdventureWorks_Customer].[Segmento_Cliente].&amp;[Oro]")</f>
        <v>3458</v>
      </c>
      <c r="I27" s="33">
        <f>GETPIVOTDATA("[Measures].[Ordenes por cliente]",'Tablas Dinamicas'!$A$2,"[AdventureWorks_Customer].[Segmento_Cliente]","[AdventureWorks_Customer].[Segmento_Cliente].&amp;[Oro]")</f>
        <v>1.3215731636784269</v>
      </c>
      <c r="J27" s="34">
        <f>GETPIVOTDATA("[Measures].[Ingresos Total]",'Tablas Dinamicas'!$A$2,"[AdventureWorks_Customer].[Segmento_Cliente]","[AdventureWorks_Customer].[Segmento_Cliente].&amp;[Oro]")</f>
        <v>3613768.3000003505</v>
      </c>
      <c r="K27" s="32">
        <f>GETPIVOTDATA("[Measures].[% Utilidad]",'Tablas Dinamicas'!$A$2,"[AdventureWorks_Customer].[Segmento_Cliente]","[AdventureWorks_Customer].[Segmento_Cliente].&amp;[Oro]")</f>
        <v>0.39812239760923751</v>
      </c>
      <c r="L27" s="45">
        <f>GETPIVOTDATA("[Measures].[Utilidad]",'Tablas Dinamicas'!$A$2,"[AdventureWorks_Customer].[Segmento_Cliente]","[AdventureWorks_Customer].[Segmento_Cliente].&amp;[Oro]")</f>
        <v>1438722.1000003978</v>
      </c>
      <c r="M27" s="10"/>
      <c r="N27" s="26" t="str">
        <f>'Tablas Dinamicas'!I6</f>
        <v>Oro</v>
      </c>
      <c r="O27" s="28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Dinamicas'!$I$2,"[AdventureWorks_Customer].[Segmento_Cliente]","[AdventureWorks_Customer].[Segmento_Cliente].&amp;[Oro]","[AdventureWorks_Product_Categories].[CategoryName]","[AdventureWorks_Product_Categories].[CategoryName].&amp;[Accessories]")</f>
        <v>3.822862965508534E-2</v>
      </c>
      <c r="P27" s="27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Dinamicas'!$I$2,"[AdventureWorks_Customer].[Segmento_Cliente]","[AdventureWorks_Customer].[Segmento_Cliente].&amp;[Oro]","[AdventureWorks_Product_Categories].[CategoryName]","[AdventureWorks_Product_Categories].[CategoryName].&amp;[Bikes]")</f>
        <v>0.93936117044356005</v>
      </c>
      <c r="Q27" s="27">
        <f>GETPIVOTDATA("[Measures].[Ingresos Total]",'Tablas Dinamicas'!$I$2,"[AdventureWorks_Customer].[Segmento_Cliente]","[AdventureWorks_Customer].[Segmento_Cliente].&amp;[Oro]","[AdventureWorks_Product_Categories].[CategoryName]","[AdventureWorks_Product_Categories].[CategoryName].&amp;[Clothing]")</f>
        <v>2.2410199901303378E-2</v>
      </c>
      <c r="R27" s="10"/>
    </row>
    <row r="28" spans="1:18" ht="15.6" customHeight="1" x14ac:dyDescent="0.3">
      <c r="A28" s="11"/>
      <c r="B28" s="10"/>
      <c r="C28" s="10"/>
      <c r="D28" s="10"/>
      <c r="E28" s="10"/>
      <c r="F28" s="10"/>
      <c r="G28" s="43" t="str">
        <f>'Tablas Dinamicas'!A6</f>
        <v>Diamante</v>
      </c>
      <c r="H28" s="31">
        <f>GETPIVOTDATA("[Measures].[Clientes]",'Tablas Dinamicas'!$A$2,"[AdventureWorks_Customer].[Segmento_Cliente]","[AdventureWorks_Customer].[Segmento_Cliente].&amp;[Diamante]")</f>
        <v>5371</v>
      </c>
      <c r="I28" s="33">
        <f>GETPIVOTDATA("[Measures].[Ordenes por cliente]",'Tablas Dinamicas'!$A$2,"[AdventureWorks_Customer].[Segmento_Cliente]","[AdventureWorks_Customer].[Segmento_Cliente].&amp;[Diamante]")</f>
        <v>1.8620368646434555</v>
      </c>
      <c r="J28" s="34">
        <f>GETPIVOTDATA("[Measures].[Ingresos Total]",'Tablas Dinamicas'!$A$2,"[AdventureWorks_Customer].[Segmento_Cliente]","[AdventureWorks_Customer].[Segmento_Cliente].&amp;[Diamante]")</f>
        <v>20582063.959999092</v>
      </c>
      <c r="K28" s="32">
        <f>GETPIVOTDATA("[Measures].[% Utilidad]",'Tablas Dinamicas'!$A$2,"[AdventureWorks_Customer].[Segmento_Cliente]","[AdventureWorks_Customer].[Segmento_Cliente].&amp;[Diamante]")</f>
        <v>0.417786742219381</v>
      </c>
      <c r="L28" s="45">
        <f>GETPIVOTDATA("[Measures].[Utilidad]",'Tablas Dinamicas'!$A$2,"[AdventureWorks_Customer].[Segmento_Cliente]","[AdventureWorks_Customer].[Segmento_Cliente].&amp;[Diamante]")</f>
        <v>8598913.4499989524</v>
      </c>
      <c r="M28" s="10"/>
      <c r="N28" s="26" t="str">
        <f>'Tablas Dinamicas'!I7</f>
        <v>Diamante</v>
      </c>
      <c r="O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Dinamicas'!$I$2,"[AdventureWorks_Customer].[Segmento_Cliente]","[AdventureWorks_Customer].[Segmento_Cliente].&amp;[Diamante]","[AdventureWorks_Product_Categories].[CategoryName]","[AdventureWorks_Product_Categories].[CategoryName].&amp;[Accessories]")</f>
        <v>1.2032978834451716E-2</v>
      </c>
      <c r="P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Dinamicas'!$I$2,"[AdventureWorks_Customer].[Segmento_Cliente]","[AdventureWorks_Customer].[Segmento_Cliente].&amp;[Diamante]","[AdventureWorks_Product_Categories].[CategoryName]","[AdventureWorks_Product_Categories].[CategoryName].&amp;[Bikes]")</f>
        <v>0.98376268188418803</v>
      </c>
      <c r="Q28" s="27">
        <f>GETPIVOTDATA("[Measures].[Ingresos Total]",'Tablas Dinamicas'!$I$2,"[AdventureWorks_Customer].[Segmento_Cliente]","[AdventureWorks_Customer].[Segmento_Cliente].&amp;[Diamante]","[AdventureWorks_Product_Categories].[CategoryName]","[AdventureWorks_Product_Categories].[CategoryName].&amp;[Clothing]")</f>
        <v>4.2043392814335332E-3</v>
      </c>
      <c r="R28" s="10"/>
    </row>
    <row r="29" spans="1:18" x14ac:dyDescent="0.3">
      <c r="A29" s="11"/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11"/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</sheetData>
  <conditionalFormatting sqref="N25:Q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{0949EDC2-017E-45C3-9055-12AF856A53C0}</x14:id>
        </ext>
      </extLst>
    </cfRule>
  </conditionalFormatting>
  <conditionalFormatting sqref="H25:H2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{D5D2D948-522C-404C-B82A-4FD0A1E3324F}</x14:id>
        </ext>
      </extLst>
    </cfRule>
  </conditionalFormatting>
  <conditionalFormatting sqref="J25:J2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{977CBD74-5BB7-4AD9-A8D0-2074E2364525}</x14:id>
        </ext>
      </extLst>
    </cfRule>
  </conditionalFormatting>
  <conditionalFormatting sqref="L25:L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{5FEE625F-054F-473E-A18E-08D3737AA497}</x14:id>
        </ext>
      </extLst>
    </cfRule>
  </conditionalFormatting>
  <conditionalFormatting sqref="K25:K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{E7B4C474-751D-4D75-B2ED-6C5F992EC801}</x14:id>
        </ext>
      </extLst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9EDC2-017E-45C3-9055-12AF856A5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N25:Q28</xm:sqref>
        </x14:conditionalFormatting>
        <x14:conditionalFormatting xmlns:xm="http://schemas.microsoft.com/office/excel/2006/main">
          <x14:cfRule type="dataBar" id="{D5D2D948-522C-404C-B82A-4FD0A1E332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H25:H28</xm:sqref>
        </x14:conditionalFormatting>
        <x14:conditionalFormatting xmlns:xm="http://schemas.microsoft.com/office/excel/2006/main">
          <x14:cfRule type="dataBar" id="{977CBD74-5BB7-4AD9-A8D0-2074E2364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J25:J28</xm:sqref>
        </x14:conditionalFormatting>
        <x14:conditionalFormatting xmlns:xm="http://schemas.microsoft.com/office/excel/2006/main">
          <x14:cfRule type="dataBar" id="{5FEE625F-054F-473E-A18E-08D3737AA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L25:L28</xm:sqref>
        </x14:conditionalFormatting>
        <x14:conditionalFormatting xmlns:xm="http://schemas.microsoft.com/office/excel/2006/main">
          <x14:cfRule type="dataBar" id="{E7B4C474-751D-4D75-B2ED-6C5F992EC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K25:K28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3"/>
  <sheetViews>
    <sheetView workbookViewId="0">
      <selection activeCell="G14" sqref="G14"/>
    </sheetView>
  </sheetViews>
  <sheetFormatPr baseColWidth="10" defaultRowHeight="14.4" x14ac:dyDescent="0.3"/>
  <cols>
    <col min="1" max="1" width="16.5546875" customWidth="1"/>
    <col min="2" max="2" width="7.5546875" customWidth="1"/>
    <col min="3" max="3" width="10" customWidth="1"/>
    <col min="4" max="4" width="14.44140625" customWidth="1"/>
    <col min="5" max="5" width="16.5546875" customWidth="1"/>
    <col min="6" max="6" width="9.44140625" customWidth="1"/>
    <col min="7" max="7" width="13.6640625" customWidth="1"/>
    <col min="8" max="8" width="5.6640625" customWidth="1"/>
    <col min="9" max="9" width="16.5546875" customWidth="1"/>
    <col min="10" max="10" width="21.44140625" customWidth="1"/>
    <col min="11" max="11" width="7" customWidth="1"/>
    <col min="12" max="12" width="8" customWidth="1"/>
    <col min="13" max="13" width="11.88671875" customWidth="1"/>
    <col min="14" max="15" width="6.77734375" customWidth="1"/>
    <col min="16" max="16" width="8.77734375" customWidth="1"/>
    <col min="17" max="19" width="6.33203125" customWidth="1"/>
    <col min="20" max="20" width="8.77734375" customWidth="1"/>
    <col min="21" max="23" width="6.44140625" customWidth="1"/>
    <col min="24" max="24" width="8.77734375" customWidth="1"/>
    <col min="25" max="25" width="9.6640625" customWidth="1"/>
    <col min="26" max="28" width="7" customWidth="1"/>
    <col min="29" max="29" width="8.77734375" customWidth="1"/>
    <col min="30" max="32" width="6.77734375" customWidth="1"/>
    <col min="33" max="33" width="8.77734375" customWidth="1"/>
    <col min="34" max="36" width="6.33203125" customWidth="1"/>
    <col min="37" max="37" width="8.77734375" customWidth="1"/>
    <col min="38" max="40" width="6.44140625" customWidth="1"/>
    <col min="41" max="41" width="8.77734375" customWidth="1"/>
    <col min="42" max="42" width="9.6640625" customWidth="1"/>
    <col min="43" max="45" width="7" customWidth="1"/>
    <col min="46" max="46" width="8.77734375" customWidth="1"/>
    <col min="47" max="49" width="6.77734375" customWidth="1"/>
    <col min="50" max="50" width="8.77734375" customWidth="1"/>
    <col min="51" max="51" width="9.6640625" customWidth="1"/>
    <col min="52" max="52" width="11.88671875" customWidth="1"/>
    <col min="53" max="68" width="10.77734375" customWidth="1"/>
    <col min="69" max="69" width="8.6640625" customWidth="1"/>
    <col min="70" max="100" width="10.77734375" customWidth="1"/>
    <col min="101" max="101" width="9.109375" customWidth="1"/>
    <col min="102" max="102" width="8.77734375" customWidth="1"/>
    <col min="103" max="132" width="10.77734375" customWidth="1"/>
    <col min="133" max="133" width="8.6640625" customWidth="1"/>
    <col min="134" max="164" width="10.77734375" customWidth="1"/>
    <col min="165" max="165" width="9.44140625" customWidth="1"/>
    <col min="166" max="195" width="10.77734375" customWidth="1"/>
    <col min="196" max="196" width="8.5546875" customWidth="1"/>
    <col min="197" max="197" width="8.77734375" customWidth="1"/>
    <col min="198" max="228" width="10.77734375" customWidth="1"/>
    <col min="229" max="229" width="7.88671875" customWidth="1"/>
    <col min="230" max="260" width="10.77734375" customWidth="1"/>
    <col min="261" max="261" width="9" customWidth="1"/>
    <col min="262" max="291" width="10.77734375" customWidth="1"/>
    <col min="292" max="292" width="8.33203125" customWidth="1"/>
    <col min="293" max="293" width="8.77734375" customWidth="1"/>
    <col min="294" max="324" width="10.77734375" customWidth="1"/>
    <col min="325" max="325" width="8.5546875" customWidth="1"/>
    <col min="326" max="355" width="10.77734375" customWidth="1"/>
    <col min="356" max="356" width="9.109375" customWidth="1"/>
    <col min="357" max="387" width="10.77734375" customWidth="1"/>
    <col min="388" max="388" width="8.21875" customWidth="1"/>
    <col min="389" max="389" width="8.77734375" customWidth="1"/>
    <col min="390" max="390" width="9.6640625" customWidth="1"/>
    <col min="391" max="421" width="10.77734375" customWidth="1"/>
    <col min="422" max="422" width="8.77734375" customWidth="1"/>
    <col min="423" max="450" width="10.77734375" customWidth="1"/>
    <col min="451" max="451" width="8.6640625" customWidth="1"/>
    <col min="452" max="482" width="10.77734375" customWidth="1"/>
    <col min="483" max="483" width="9.109375" customWidth="1"/>
    <col min="484" max="484" width="8.77734375" customWidth="1"/>
    <col min="485" max="514" width="10.77734375" customWidth="1"/>
    <col min="515" max="515" width="8.6640625" customWidth="1"/>
    <col min="516" max="546" width="10.77734375" customWidth="1"/>
    <col min="547" max="547" width="9.44140625" customWidth="1"/>
    <col min="548" max="577" width="10.77734375" customWidth="1"/>
    <col min="578" max="578" width="8.5546875" customWidth="1"/>
    <col min="579" max="579" width="8.77734375" customWidth="1"/>
    <col min="580" max="610" width="10.77734375" customWidth="1"/>
    <col min="611" max="611" width="7.88671875" customWidth="1"/>
    <col min="612" max="642" width="10.77734375" customWidth="1"/>
    <col min="643" max="643" width="9" customWidth="1"/>
    <col min="644" max="673" width="10.77734375" customWidth="1"/>
    <col min="674" max="674" width="8.33203125" customWidth="1"/>
    <col min="675" max="675" width="8.77734375" customWidth="1"/>
    <col min="676" max="706" width="10.77734375" customWidth="1"/>
    <col min="707" max="707" width="8.5546875" customWidth="1"/>
    <col min="708" max="737" width="10.77734375" customWidth="1"/>
    <col min="738" max="738" width="9.109375" customWidth="1"/>
    <col min="739" max="769" width="10.77734375" customWidth="1"/>
    <col min="770" max="770" width="8.21875" customWidth="1"/>
    <col min="771" max="771" width="8.77734375" customWidth="1"/>
    <col min="772" max="772" width="9.6640625" customWidth="1"/>
    <col min="773" max="803" width="10.77734375" customWidth="1"/>
    <col min="804" max="804" width="8.77734375" customWidth="1"/>
    <col min="805" max="832" width="10.77734375" customWidth="1"/>
    <col min="833" max="833" width="8.6640625" customWidth="1"/>
    <col min="834" max="864" width="10.77734375" customWidth="1"/>
    <col min="865" max="865" width="9.109375" customWidth="1"/>
    <col min="866" max="866" width="8.77734375" customWidth="1"/>
    <col min="867" max="896" width="10.77734375" customWidth="1"/>
    <col min="897" max="897" width="8.6640625" customWidth="1"/>
    <col min="898" max="928" width="10.77734375" customWidth="1"/>
    <col min="929" max="929" width="9.44140625" customWidth="1"/>
    <col min="930" max="959" width="10.77734375" customWidth="1"/>
    <col min="960" max="960" width="8.5546875" customWidth="1"/>
    <col min="961" max="961" width="8.77734375" customWidth="1"/>
    <col min="962" max="962" width="9.6640625" customWidth="1"/>
    <col min="963" max="963" width="11.88671875" bestFit="1" customWidth="1"/>
  </cols>
  <sheetData>
    <row r="2" spans="1:12" x14ac:dyDescent="0.3">
      <c r="A2" s="2" t="s">
        <v>4</v>
      </c>
      <c r="B2" t="s">
        <v>3</v>
      </c>
      <c r="C2" t="s">
        <v>29</v>
      </c>
      <c r="D2" t="s">
        <v>23</v>
      </c>
      <c r="E2" t="s">
        <v>1</v>
      </c>
      <c r="F2" t="s">
        <v>28</v>
      </c>
      <c r="I2" s="2" t="s">
        <v>0</v>
      </c>
      <c r="J2" s="2" t="s">
        <v>16</v>
      </c>
    </row>
    <row r="3" spans="1:12" x14ac:dyDescent="0.3">
      <c r="A3" s="3" t="s">
        <v>10</v>
      </c>
      <c r="B3" s="1">
        <v>6071</v>
      </c>
      <c r="C3" s="8">
        <v>1.0645692637127326</v>
      </c>
      <c r="D3" s="7">
        <v>323388.93999999517</v>
      </c>
      <c r="E3" s="5">
        <v>0.59369497917892722</v>
      </c>
      <c r="F3" s="7">
        <v>191994.38999999248</v>
      </c>
      <c r="I3" s="2" t="s">
        <v>4</v>
      </c>
      <c r="J3" t="s">
        <v>6</v>
      </c>
      <c r="K3" t="s">
        <v>7</v>
      </c>
      <c r="L3" t="s">
        <v>8</v>
      </c>
    </row>
    <row r="4" spans="1:12" x14ac:dyDescent="0.3">
      <c r="A4" s="3" t="s">
        <v>12</v>
      </c>
      <c r="B4" s="1">
        <v>2516</v>
      </c>
      <c r="C4" s="8">
        <v>1.6414944356120826</v>
      </c>
      <c r="D4" s="7">
        <v>395345.97999999527</v>
      </c>
      <c r="E4" s="5">
        <v>0.57658590584377012</v>
      </c>
      <c r="F4" s="7">
        <v>227950.91999999029</v>
      </c>
      <c r="I4" s="3" t="s">
        <v>10</v>
      </c>
      <c r="J4" s="6">
        <v>0.76977162546128841</v>
      </c>
      <c r="K4" s="6">
        <v>0</v>
      </c>
      <c r="L4" s="6">
        <v>0.23022837453872713</v>
      </c>
    </row>
    <row r="5" spans="1:12" x14ac:dyDescent="0.3">
      <c r="A5" s="3" t="s">
        <v>11</v>
      </c>
      <c r="B5" s="1">
        <v>3458</v>
      </c>
      <c r="C5" s="8">
        <v>1.3215731636784269</v>
      </c>
      <c r="D5" s="7">
        <v>3613768.3000003505</v>
      </c>
      <c r="E5" s="5">
        <v>0.39812239760923751</v>
      </c>
      <c r="F5" s="7">
        <v>1438722.1000003978</v>
      </c>
      <c r="I5" s="3" t="s">
        <v>12</v>
      </c>
      <c r="J5" s="6">
        <v>0.68777226468826569</v>
      </c>
      <c r="K5" s="6">
        <v>0</v>
      </c>
      <c r="L5" s="6">
        <v>0.31222773531174924</v>
      </c>
    </row>
    <row r="6" spans="1:12" x14ac:dyDescent="0.3">
      <c r="A6" s="3" t="s">
        <v>9</v>
      </c>
      <c r="B6" s="1">
        <v>5371</v>
      </c>
      <c r="C6" s="8">
        <v>1.8620368646434555</v>
      </c>
      <c r="D6" s="7">
        <v>20582063.959999092</v>
      </c>
      <c r="E6" s="5">
        <v>0.417786742219381</v>
      </c>
      <c r="F6" s="7">
        <v>8598913.4499989524</v>
      </c>
      <c r="I6" s="3" t="s">
        <v>11</v>
      </c>
      <c r="J6" s="6">
        <v>3.822862965508534E-2</v>
      </c>
      <c r="K6" s="6">
        <v>0.93936117044356005</v>
      </c>
      <c r="L6" s="6">
        <v>2.2410199901303378E-2</v>
      </c>
    </row>
    <row r="7" spans="1:12" x14ac:dyDescent="0.3">
      <c r="I7" s="3" t="s">
        <v>9</v>
      </c>
      <c r="J7" s="6">
        <v>1.2032978834451716E-2</v>
      </c>
      <c r="K7" s="6">
        <v>0.98376268188418803</v>
      </c>
      <c r="L7" s="6">
        <v>4.2043392814335332E-3</v>
      </c>
    </row>
    <row r="9" spans="1:12" x14ac:dyDescent="0.3">
      <c r="A9" s="3"/>
      <c r="B9" s="7"/>
      <c r="C9" s="1"/>
    </row>
    <row r="10" spans="1:12" x14ac:dyDescent="0.3">
      <c r="A10" s="3"/>
      <c r="B10" s="7"/>
      <c r="C10" s="1"/>
      <c r="I10" t="s">
        <v>0</v>
      </c>
      <c r="K10" t="s">
        <v>3</v>
      </c>
    </row>
    <row r="11" spans="1:12" x14ac:dyDescent="0.3">
      <c r="A11" s="2" t="s">
        <v>4</v>
      </c>
      <c r="B11" t="s">
        <v>20</v>
      </c>
      <c r="C11" t="s">
        <v>13</v>
      </c>
      <c r="E11" s="2" t="s">
        <v>4</v>
      </c>
      <c r="F11" t="s">
        <v>1</v>
      </c>
      <c r="G11" t="s">
        <v>0</v>
      </c>
      <c r="I11" s="7">
        <v>24914567.180000387</v>
      </c>
      <c r="K11" s="1">
        <v>17416</v>
      </c>
    </row>
    <row r="12" spans="1:12" x14ac:dyDescent="0.3">
      <c r="A12" s="3" t="s">
        <v>10</v>
      </c>
      <c r="B12" s="8">
        <v>1.0645692637127326</v>
      </c>
      <c r="C12" s="9">
        <v>53.267820787348903</v>
      </c>
      <c r="E12" s="3" t="s">
        <v>18</v>
      </c>
      <c r="F12" s="49">
        <v>0.40618773559942301</v>
      </c>
      <c r="G12" s="7">
        <v>6404933.9800000144</v>
      </c>
    </row>
    <row r="13" spans="1:12" x14ac:dyDescent="0.3">
      <c r="A13" s="3" t="s">
        <v>12</v>
      </c>
      <c r="B13" s="8">
        <v>1.6414944356120826</v>
      </c>
      <c r="C13" s="9">
        <v>157.1327424483288</v>
      </c>
      <c r="E13" s="4" t="s">
        <v>24</v>
      </c>
      <c r="F13" s="49">
        <v>0.40153161506070301</v>
      </c>
      <c r="G13" s="7">
        <v>1760975.1100000031</v>
      </c>
      <c r="I13" t="s">
        <v>1</v>
      </c>
      <c r="K13" t="s">
        <v>2</v>
      </c>
    </row>
    <row r="14" spans="1:12" x14ac:dyDescent="0.3">
      <c r="A14" s="3" t="s">
        <v>11</v>
      </c>
      <c r="B14" s="8">
        <v>1.3215731636784269</v>
      </c>
      <c r="C14" s="9">
        <v>1045.0457779064056</v>
      </c>
      <c r="E14" s="4" t="s">
        <v>25</v>
      </c>
      <c r="F14" s="49">
        <v>0.4031801844004233</v>
      </c>
      <c r="G14" s="7">
        <v>1982678.7400000051</v>
      </c>
      <c r="I14" s="5">
        <v>0.41973760910424679</v>
      </c>
      <c r="K14" s="1">
        <v>25164</v>
      </c>
    </row>
    <row r="15" spans="1:12" x14ac:dyDescent="0.3">
      <c r="A15" s="3" t="s">
        <v>9</v>
      </c>
      <c r="B15" s="8">
        <v>1.8620368646434555</v>
      </c>
      <c r="C15" s="9">
        <v>3832.0729770990674</v>
      </c>
      <c r="E15" s="4" t="s">
        <v>26</v>
      </c>
      <c r="F15" s="49">
        <v>0.40651365048107202</v>
      </c>
      <c r="G15" s="7">
        <v>1366630.5900000036</v>
      </c>
    </row>
    <row r="16" spans="1:12" x14ac:dyDescent="0.3">
      <c r="E16" s="4" t="s">
        <v>27</v>
      </c>
      <c r="F16" s="49">
        <v>0.41678281521654159</v>
      </c>
      <c r="G16" s="7">
        <v>1294649.5400000021</v>
      </c>
    </row>
    <row r="17" spans="1:13" x14ac:dyDescent="0.3">
      <c r="E17" s="3" t="s">
        <v>17</v>
      </c>
      <c r="F17" s="49">
        <v>0.4254547744969765</v>
      </c>
      <c r="G17" s="7">
        <v>9324195.3500000313</v>
      </c>
    </row>
    <row r="18" spans="1:13" x14ac:dyDescent="0.3">
      <c r="E18" s="4" t="s">
        <v>24</v>
      </c>
      <c r="F18" s="49">
        <v>0.42196429145789394</v>
      </c>
      <c r="G18" s="7">
        <v>1378550.8200000005</v>
      </c>
    </row>
    <row r="19" spans="1:13" x14ac:dyDescent="0.3">
      <c r="E19" s="4" t="s">
        <v>25</v>
      </c>
      <c r="F19" s="49">
        <v>0.4257584940870357</v>
      </c>
      <c r="G19" s="7">
        <v>1574317.8100000024</v>
      </c>
    </row>
    <row r="20" spans="1:13" x14ac:dyDescent="0.3">
      <c r="A20" s="2" t="s">
        <v>4</v>
      </c>
      <c r="B20" t="s">
        <v>14</v>
      </c>
      <c r="C20" t="s">
        <v>15</v>
      </c>
      <c r="E20" s="4" t="s">
        <v>26</v>
      </c>
      <c r="F20" s="49">
        <v>0.42813544340857679</v>
      </c>
      <c r="G20" s="7">
        <v>2572289.3700001622</v>
      </c>
    </row>
    <row r="21" spans="1:13" x14ac:dyDescent="0.3">
      <c r="A21" s="3" t="s">
        <v>10</v>
      </c>
      <c r="B21" s="5">
        <v>1.2979914026344734E-2</v>
      </c>
      <c r="C21" s="5">
        <v>0.3485875057418466</v>
      </c>
      <c r="E21" s="4" t="s">
        <v>27</v>
      </c>
      <c r="F21" s="49">
        <v>0.42478044602540072</v>
      </c>
      <c r="G21" s="7">
        <v>3799037.3500002013</v>
      </c>
      <c r="L21" s="7"/>
    </row>
    <row r="22" spans="1:13" x14ac:dyDescent="0.3">
      <c r="A22" s="3" t="s">
        <v>12</v>
      </c>
      <c r="B22" s="5">
        <v>1.5868065342806773E-2</v>
      </c>
      <c r="C22" s="5">
        <v>0.1444648598989435</v>
      </c>
      <c r="E22" s="3" t="s">
        <v>19</v>
      </c>
      <c r="F22" s="49">
        <v>0.42338229962548835</v>
      </c>
      <c r="G22" s="7">
        <v>9185437.8500000294</v>
      </c>
      <c r="L22" s="7"/>
    </row>
    <row r="23" spans="1:13" x14ac:dyDescent="0.3">
      <c r="A23" s="3" t="s">
        <v>11</v>
      </c>
      <c r="B23" s="5">
        <v>0.14504640092247809</v>
      </c>
      <c r="C23" s="5">
        <v>0.19855305466237941</v>
      </c>
      <c r="E23" s="4" t="s">
        <v>24</v>
      </c>
      <c r="F23" s="49">
        <v>0.42411242702491747</v>
      </c>
      <c r="G23" s="7">
        <v>4062210.4900001218</v>
      </c>
      <c r="L23" s="7"/>
    </row>
    <row r="24" spans="1:13" x14ac:dyDescent="0.3">
      <c r="A24" s="3" t="s">
        <v>9</v>
      </c>
      <c r="B24" s="5">
        <v>0.82610561970833207</v>
      </c>
      <c r="C24" s="5">
        <v>0.30839457969683048</v>
      </c>
      <c r="E24" s="4" t="s">
        <v>25</v>
      </c>
      <c r="F24" s="49">
        <v>0.42280338110941562</v>
      </c>
      <c r="G24" s="7">
        <v>5123227.3600006383</v>
      </c>
      <c r="L24" s="7"/>
    </row>
    <row r="25" spans="1:13" x14ac:dyDescent="0.3">
      <c r="E25" s="3" t="s">
        <v>5</v>
      </c>
      <c r="F25" s="49">
        <v>0.41973760910424679</v>
      </c>
      <c r="G25" s="7">
        <v>24914567.180000387</v>
      </c>
    </row>
    <row r="29" spans="1:13" x14ac:dyDescent="0.3">
      <c r="L29" s="5"/>
      <c r="M29" s="5"/>
    </row>
    <row r="30" spans="1:13" x14ac:dyDescent="0.3">
      <c r="L30" s="5"/>
      <c r="M30" s="5"/>
    </row>
    <row r="31" spans="1:13" x14ac:dyDescent="0.3">
      <c r="L31" s="5"/>
      <c r="M31" s="5"/>
    </row>
    <row r="32" spans="1:13" x14ac:dyDescent="0.3">
      <c r="L32" s="5"/>
      <c r="M32" s="5"/>
    </row>
    <row r="33" spans="12:13" x14ac:dyDescent="0.3">
      <c r="L33" s="5"/>
      <c r="M33" s="5"/>
    </row>
  </sheetData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Props1.xml><?xml version="1.0" encoding="utf-8"?>
<ds:datastoreItem xmlns:ds="http://schemas.openxmlformats.org/officeDocument/2006/customXml" ds:itemID="{32621B03-3740-4181-A744-5397F22D40C0}">
  <ds:schemaRefs/>
</ds:datastoreItem>
</file>

<file path=customXml/itemProps2.xml><?xml version="1.0" encoding="utf-8"?>
<ds:datastoreItem xmlns:ds="http://schemas.openxmlformats.org/officeDocument/2006/customXml" ds:itemID="{4215CAF5-2A88-4EA3-8695-6AD2A183607B}">
  <ds:schemaRefs/>
</ds:datastoreItem>
</file>

<file path=customXml/itemProps3.xml><?xml version="1.0" encoding="utf-8"?>
<ds:datastoreItem xmlns:ds="http://schemas.openxmlformats.org/officeDocument/2006/customXml" ds:itemID="{9DD06300-E0EC-4E0C-8849-81E9D0ED1345}">
  <ds:schemaRefs/>
</ds:datastoreItem>
</file>

<file path=customXml/itemProps4.xml><?xml version="1.0" encoding="utf-8"?>
<ds:datastoreItem xmlns:ds="http://schemas.openxmlformats.org/officeDocument/2006/customXml" ds:itemID="{C1EA0509-3F39-40BF-B516-378588F4B61F}">
  <ds:schemaRefs/>
</ds:datastoreItem>
</file>

<file path=customXml/itemProps5.xml><?xml version="1.0" encoding="utf-8"?>
<ds:datastoreItem xmlns:ds="http://schemas.openxmlformats.org/officeDocument/2006/customXml" ds:itemID="{2FF93A36-2AF4-4C34-BDA8-00F642BC33FD}">
  <ds:schemaRefs/>
</ds:datastoreItem>
</file>

<file path=customXml/itemProps6.xml><?xml version="1.0" encoding="utf-8"?>
<ds:datastoreItem xmlns:ds="http://schemas.openxmlformats.org/officeDocument/2006/customXml" ds:itemID="{AE3A5913-A585-46DB-ACAF-B7EFE901D9F7}">
  <ds:schemaRefs/>
</ds:datastoreItem>
</file>

<file path=customXml/itemProps7.xml><?xml version="1.0" encoding="utf-8"?>
<ds:datastoreItem xmlns:ds="http://schemas.openxmlformats.org/officeDocument/2006/customXml" ds:itemID="{7DB33318-9EB7-4976-ACAB-1EEB0AF8BADC}">
  <ds:schemaRefs/>
</ds:datastoreItem>
</file>

<file path=customXml/itemProps8.xml><?xml version="1.0" encoding="utf-8"?>
<ds:datastoreItem xmlns:ds="http://schemas.openxmlformats.org/officeDocument/2006/customXml" ds:itemID="{2624EB7F-4942-4A28-AE84-A6A0772EA80F}">
  <ds:schemaRefs/>
</ds:datastoreItem>
</file>

<file path=customXml/itemProps9.xml><?xml version="1.0" encoding="utf-8"?>
<ds:datastoreItem xmlns:ds="http://schemas.openxmlformats.org/officeDocument/2006/customXml" ds:itemID="{09944800-20C2-42BC-A15B-1864DBE0881A}">
  <ds:schemaRefs/>
</ds:datastoreItem>
</file>

<file path=customXml/itemProps10.xml><?xml version="1.0" encoding="utf-8"?>
<ds:datastoreItem xmlns:ds="http://schemas.openxmlformats.org/officeDocument/2006/customXml" ds:itemID="{1C7BFD95-F6D8-4953-B75B-8EF73E22E228}">
  <ds:schemaRefs/>
</ds:datastoreItem>
</file>

<file path=customXml/itemProps11.xml><?xml version="1.0" encoding="utf-8"?>
<ds:datastoreItem xmlns:ds="http://schemas.openxmlformats.org/officeDocument/2006/customXml" ds:itemID="{478FCED0-B1CC-4CB3-B5E2-91E53D1B8EFA}">
  <ds:schemaRefs/>
</ds:datastoreItem>
</file>

<file path=customXml/itemProps12.xml><?xml version="1.0" encoding="utf-8"?>
<ds:datastoreItem xmlns:ds="http://schemas.openxmlformats.org/officeDocument/2006/customXml" ds:itemID="{728F0695-F39C-4827-AFC7-ABC445F9ED79}">
  <ds:schemaRefs/>
</ds:datastoreItem>
</file>

<file path=customXml/itemProps13.xml><?xml version="1.0" encoding="utf-8"?>
<ds:datastoreItem xmlns:ds="http://schemas.openxmlformats.org/officeDocument/2006/customXml" ds:itemID="{06A36E57-CB15-4AB5-A5A2-CF3E3395DCA7}">
  <ds:schemaRefs/>
</ds:datastoreItem>
</file>

<file path=customXml/itemProps14.xml><?xml version="1.0" encoding="utf-8"?>
<ds:datastoreItem xmlns:ds="http://schemas.openxmlformats.org/officeDocument/2006/customXml" ds:itemID="{26D095CD-CE6E-49A4-9D42-769D48EDD4DE}">
  <ds:schemaRefs/>
</ds:datastoreItem>
</file>

<file path=customXml/itemProps15.xml><?xml version="1.0" encoding="utf-8"?>
<ds:datastoreItem xmlns:ds="http://schemas.openxmlformats.org/officeDocument/2006/customXml" ds:itemID="{0994CF58-B9C3-4313-BDB4-93A0C6B74CD4}">
  <ds:schemaRefs/>
</ds:datastoreItem>
</file>

<file path=customXml/itemProps16.xml><?xml version="1.0" encoding="utf-8"?>
<ds:datastoreItem xmlns:ds="http://schemas.openxmlformats.org/officeDocument/2006/customXml" ds:itemID="{96268C8D-2FFA-42AF-89A1-115D5E198E8E}">
  <ds:schemaRefs/>
</ds:datastoreItem>
</file>

<file path=customXml/itemProps17.xml><?xml version="1.0" encoding="utf-8"?>
<ds:datastoreItem xmlns:ds="http://schemas.openxmlformats.org/officeDocument/2006/customXml" ds:itemID="{3D22B9E3-641F-40E6-B62F-5D4677E640ED}">
  <ds:schemaRefs/>
</ds:datastoreItem>
</file>

<file path=customXml/itemProps18.xml><?xml version="1.0" encoding="utf-8"?>
<ds:datastoreItem xmlns:ds="http://schemas.openxmlformats.org/officeDocument/2006/customXml" ds:itemID="{F824695F-5045-4A7D-8622-F90E65398A67}">
  <ds:schemaRefs/>
</ds:datastoreItem>
</file>

<file path=customXml/itemProps19.xml><?xml version="1.0" encoding="utf-8"?>
<ds:datastoreItem xmlns:ds="http://schemas.openxmlformats.org/officeDocument/2006/customXml" ds:itemID="{DAEBDA71-94FF-47AB-82EC-A92919DF0DAA}">
  <ds:schemaRefs/>
</ds:datastoreItem>
</file>

<file path=customXml/itemProps20.xml><?xml version="1.0" encoding="utf-8"?>
<ds:datastoreItem xmlns:ds="http://schemas.openxmlformats.org/officeDocument/2006/customXml" ds:itemID="{421C7FC5-DA18-4C35-B344-BFDA8648833E}">
  <ds:schemaRefs/>
</ds:datastoreItem>
</file>

<file path=customXml/itemProps21.xml><?xml version="1.0" encoding="utf-8"?>
<ds:datastoreItem xmlns:ds="http://schemas.openxmlformats.org/officeDocument/2006/customXml" ds:itemID="{4AB64200-D12F-4C56-B9AA-E2F0EA478EAD}">
  <ds:schemaRefs/>
</ds:datastoreItem>
</file>

<file path=customXml/itemProps22.xml><?xml version="1.0" encoding="utf-8"?>
<ds:datastoreItem xmlns:ds="http://schemas.openxmlformats.org/officeDocument/2006/customXml" ds:itemID="{E6075D05-9DAE-447F-8197-5E596B0520BB}">
  <ds:schemaRefs/>
</ds:datastoreItem>
</file>

<file path=customXml/itemProps23.xml><?xml version="1.0" encoding="utf-8"?>
<ds:datastoreItem xmlns:ds="http://schemas.openxmlformats.org/officeDocument/2006/customXml" ds:itemID="{4ABF8DB9-3D1E-4F91-8B0D-E9A673D64BD5}">
  <ds:schemaRefs/>
</ds:datastoreItem>
</file>

<file path=customXml/itemProps24.xml><?xml version="1.0" encoding="utf-8"?>
<ds:datastoreItem xmlns:ds="http://schemas.openxmlformats.org/officeDocument/2006/customXml" ds:itemID="{6BDC459C-CE2C-4BF0-A7E5-6CB9EED8B154}">
  <ds:schemaRefs/>
</ds:datastoreItem>
</file>

<file path=customXml/itemProps25.xml><?xml version="1.0" encoding="utf-8"?>
<ds:datastoreItem xmlns:ds="http://schemas.openxmlformats.org/officeDocument/2006/customXml" ds:itemID="{09F9708E-AC38-48F9-A39C-228B2488E182}">
  <ds:schemaRefs/>
</ds:datastoreItem>
</file>

<file path=customXml/itemProps26.xml><?xml version="1.0" encoding="utf-8"?>
<ds:datastoreItem xmlns:ds="http://schemas.openxmlformats.org/officeDocument/2006/customXml" ds:itemID="{3C9363E6-3AC0-45DD-AD8E-DFBF7667E64F}">
  <ds:schemaRefs/>
</ds:datastoreItem>
</file>

<file path=customXml/itemProps27.xml><?xml version="1.0" encoding="utf-8"?>
<ds:datastoreItem xmlns:ds="http://schemas.openxmlformats.org/officeDocument/2006/customXml" ds:itemID="{57193CC1-C20A-4A75-AA73-021B8A3AD9EB}">
  <ds:schemaRefs/>
</ds:datastoreItem>
</file>

<file path=customXml/itemProps28.xml><?xml version="1.0" encoding="utf-8"?>
<ds:datastoreItem xmlns:ds="http://schemas.openxmlformats.org/officeDocument/2006/customXml" ds:itemID="{6B40A905-5E56-43C5-A48D-FEF0C3D74563}">
  <ds:schemaRefs/>
</ds:datastoreItem>
</file>

<file path=customXml/itemProps29.xml><?xml version="1.0" encoding="utf-8"?>
<ds:datastoreItem xmlns:ds="http://schemas.openxmlformats.org/officeDocument/2006/customXml" ds:itemID="{E378D364-9313-4620-BDD0-83716207434C}">
  <ds:schemaRefs/>
</ds:datastoreItem>
</file>

<file path=customXml/itemProps30.xml><?xml version="1.0" encoding="utf-8"?>
<ds:datastoreItem xmlns:ds="http://schemas.openxmlformats.org/officeDocument/2006/customXml" ds:itemID="{0A7749A2-8E27-416A-8B05-CBA5F243DEBD}">
  <ds:schemaRefs/>
</ds:datastoreItem>
</file>

<file path=customXml/itemProps31.xml><?xml version="1.0" encoding="utf-8"?>
<ds:datastoreItem xmlns:ds="http://schemas.openxmlformats.org/officeDocument/2006/customXml" ds:itemID="{F120D34C-60A6-4113-A150-9A4D288B4A39}">
  <ds:schemaRefs/>
</ds:datastoreItem>
</file>

<file path=customXml/itemProps32.xml><?xml version="1.0" encoding="utf-8"?>
<ds:datastoreItem xmlns:ds="http://schemas.openxmlformats.org/officeDocument/2006/customXml" ds:itemID="{4A316ACB-84A4-4EA8-A127-D29D76FDCA97}">
  <ds:schemaRefs/>
</ds:datastoreItem>
</file>

<file path=customXml/itemProps33.xml><?xml version="1.0" encoding="utf-8"?>
<ds:datastoreItem xmlns:ds="http://schemas.openxmlformats.org/officeDocument/2006/customXml" ds:itemID="{864EA6CA-8773-4552-A868-0BE002456066}">
  <ds:schemaRefs/>
</ds:datastoreItem>
</file>

<file path=customXml/itemProps34.xml><?xml version="1.0" encoding="utf-8"?>
<ds:datastoreItem xmlns:ds="http://schemas.openxmlformats.org/officeDocument/2006/customXml" ds:itemID="{1F7A3D07-ADDC-469E-B354-8DC081040461}">
  <ds:schemaRefs/>
</ds:datastoreItem>
</file>

<file path=customXml/itemProps35.xml><?xml version="1.0" encoding="utf-8"?>
<ds:datastoreItem xmlns:ds="http://schemas.openxmlformats.org/officeDocument/2006/customXml" ds:itemID="{5AA045FB-5682-441A-A00C-AB0B77DD3A15}">
  <ds:schemaRefs/>
</ds:datastoreItem>
</file>

<file path=customXml/itemProps36.xml><?xml version="1.0" encoding="utf-8"?>
<ds:datastoreItem xmlns:ds="http://schemas.openxmlformats.org/officeDocument/2006/customXml" ds:itemID="{A47A95E1-AE05-4A21-8766-596F4A40BA21}">
  <ds:schemaRefs/>
</ds:datastoreItem>
</file>

<file path=customXml/itemProps37.xml><?xml version="1.0" encoding="utf-8"?>
<ds:datastoreItem xmlns:ds="http://schemas.openxmlformats.org/officeDocument/2006/customXml" ds:itemID="{7134F994-B65B-49D1-ABE9-D7CFCBB9D2D7}">
  <ds:schemaRefs/>
</ds:datastoreItem>
</file>

<file path=customXml/itemProps38.xml><?xml version="1.0" encoding="utf-8"?>
<ds:datastoreItem xmlns:ds="http://schemas.openxmlformats.org/officeDocument/2006/customXml" ds:itemID="{18F51985-B137-4514-8323-3444DE4820F1}">
  <ds:schemaRefs/>
</ds:datastoreItem>
</file>

<file path=customXml/itemProps39.xml><?xml version="1.0" encoding="utf-8"?>
<ds:datastoreItem xmlns:ds="http://schemas.openxmlformats.org/officeDocument/2006/customXml" ds:itemID="{6267C1DB-255C-490E-9DA7-13FC1CE63BA3}">
  <ds:schemaRefs/>
</ds:datastoreItem>
</file>

<file path=customXml/itemProps40.xml><?xml version="1.0" encoding="utf-8"?>
<ds:datastoreItem xmlns:ds="http://schemas.openxmlformats.org/officeDocument/2006/customXml" ds:itemID="{24743EB8-7170-4651-9A3E-B696B745F4B9}">
  <ds:schemaRefs/>
</ds:datastoreItem>
</file>

<file path=customXml/itemProps41.xml><?xml version="1.0" encoding="utf-8"?>
<ds:datastoreItem xmlns:ds="http://schemas.openxmlformats.org/officeDocument/2006/customXml" ds:itemID="{A8CB5104-0AD6-44E9-B011-B89BBD04DA6B}">
  <ds:schemaRefs/>
</ds:datastoreItem>
</file>

<file path=customXml/itemProps42.xml><?xml version="1.0" encoding="utf-8"?>
<ds:datastoreItem xmlns:ds="http://schemas.openxmlformats.org/officeDocument/2006/customXml" ds:itemID="{6715B881-38A8-4455-B3E4-8CC1434864CE}">
  <ds:schemaRefs/>
</ds:datastoreItem>
</file>

<file path=customXml/itemProps43.xml><?xml version="1.0" encoding="utf-8"?>
<ds:datastoreItem xmlns:ds="http://schemas.openxmlformats.org/officeDocument/2006/customXml" ds:itemID="{FF84EB1A-AA8A-4292-B1D9-9734C8461B7C}">
  <ds:schemaRefs/>
</ds:datastoreItem>
</file>

<file path=customXml/itemProps44.xml><?xml version="1.0" encoding="utf-8"?>
<ds:datastoreItem xmlns:ds="http://schemas.openxmlformats.org/officeDocument/2006/customXml" ds:itemID="{FD9C84D3-7DA9-4BA3-B95F-716E55157A23}">
  <ds:schemaRefs/>
</ds:datastoreItem>
</file>

<file path=customXml/itemProps45.xml><?xml version="1.0" encoding="utf-8"?>
<ds:datastoreItem xmlns:ds="http://schemas.openxmlformats.org/officeDocument/2006/customXml" ds:itemID="{B7976330-B549-49CC-A998-587A099E539F}">
  <ds:schemaRefs/>
</ds:datastoreItem>
</file>

<file path=customXml/itemProps46.xml><?xml version="1.0" encoding="utf-8"?>
<ds:datastoreItem xmlns:ds="http://schemas.openxmlformats.org/officeDocument/2006/customXml" ds:itemID="{8A491172-1D18-4D56-90FE-82CCA96749A0}">
  <ds:schemaRefs/>
</ds:datastoreItem>
</file>

<file path=customXml/itemProps47.xml><?xml version="1.0" encoding="utf-8"?>
<ds:datastoreItem xmlns:ds="http://schemas.openxmlformats.org/officeDocument/2006/customXml" ds:itemID="{7D530703-CA6D-4A4C-B563-3F208293F97E}">
  <ds:schemaRefs/>
</ds:datastoreItem>
</file>

<file path=customXml/itemProps48.xml><?xml version="1.0" encoding="utf-8"?>
<ds:datastoreItem xmlns:ds="http://schemas.openxmlformats.org/officeDocument/2006/customXml" ds:itemID="{8A62682B-9075-4D94-8ACB-604B3F0600C1}">
  <ds:schemaRefs/>
</ds:datastoreItem>
</file>

<file path=customXml/itemProps49.xml><?xml version="1.0" encoding="utf-8"?>
<ds:datastoreItem xmlns:ds="http://schemas.openxmlformats.org/officeDocument/2006/customXml" ds:itemID="{DB7E12BD-7A38-4618-A800-683ED83C4A62}">
  <ds:schemaRefs/>
</ds:datastoreItem>
</file>

<file path=customXml/itemProps50.xml><?xml version="1.0" encoding="utf-8"?>
<ds:datastoreItem xmlns:ds="http://schemas.openxmlformats.org/officeDocument/2006/customXml" ds:itemID="{3E60A2A5-E8B7-476A-A151-BF6CBB19952E}">
  <ds:schemaRefs/>
</ds:datastoreItem>
</file>

<file path=customXml/itemProps51.xml><?xml version="1.0" encoding="utf-8"?>
<ds:datastoreItem xmlns:ds="http://schemas.openxmlformats.org/officeDocument/2006/customXml" ds:itemID="{570548E9-2C77-4A4A-ADA9-D9D64E642CB8}">
  <ds:schemaRefs/>
</ds:datastoreItem>
</file>

<file path=customXml/itemProps52.xml><?xml version="1.0" encoding="utf-8"?>
<ds:datastoreItem xmlns:ds="http://schemas.openxmlformats.org/officeDocument/2006/customXml" ds:itemID="{5097CD14-1133-4F9E-9377-DDDD36FD21FD}">
  <ds:schemaRefs/>
</ds:datastoreItem>
</file>

<file path=customXml/itemProps53.xml><?xml version="1.0" encoding="utf-8"?>
<ds:datastoreItem xmlns:ds="http://schemas.openxmlformats.org/officeDocument/2006/customXml" ds:itemID="{F319597A-56C0-45E8-A87C-58871E99C8BD}">
  <ds:schemaRefs/>
</ds:datastoreItem>
</file>

<file path=customXml/itemProps54.xml><?xml version="1.0" encoding="utf-8"?>
<ds:datastoreItem xmlns:ds="http://schemas.openxmlformats.org/officeDocument/2006/customXml" ds:itemID="{5C843231-152E-48C0-819F-B7A52F1EF778}">
  <ds:schemaRefs/>
</ds:datastoreItem>
</file>

<file path=customXml/itemProps55.xml><?xml version="1.0" encoding="utf-8"?>
<ds:datastoreItem xmlns:ds="http://schemas.openxmlformats.org/officeDocument/2006/customXml" ds:itemID="{D5431FE7-13CF-4878-A3F0-43F2058580F8}">
  <ds:schemaRefs/>
</ds:datastoreItem>
</file>

<file path=customXml/itemProps56.xml><?xml version="1.0" encoding="utf-8"?>
<ds:datastoreItem xmlns:ds="http://schemas.openxmlformats.org/officeDocument/2006/customXml" ds:itemID="{FA5DA603-D9AE-42F0-9141-C537E8655A24}">
  <ds:schemaRefs/>
</ds:datastoreItem>
</file>

<file path=customXml/itemProps57.xml><?xml version="1.0" encoding="utf-8"?>
<ds:datastoreItem xmlns:ds="http://schemas.openxmlformats.org/officeDocument/2006/customXml" ds:itemID="{A054333B-ED14-481A-9963-0B380D785854}">
  <ds:schemaRefs/>
</ds:datastoreItem>
</file>

<file path=customXml/itemProps58.xml><?xml version="1.0" encoding="utf-8"?>
<ds:datastoreItem xmlns:ds="http://schemas.openxmlformats.org/officeDocument/2006/customXml" ds:itemID="{04AB387D-93FD-4CEE-8716-C4FB5E81C83D}">
  <ds:schemaRefs/>
</ds:datastoreItem>
</file>

<file path=customXml/itemProps59.xml><?xml version="1.0" encoding="utf-8"?>
<ds:datastoreItem xmlns:ds="http://schemas.openxmlformats.org/officeDocument/2006/customXml" ds:itemID="{AD4C609E-78EE-40B9-B355-1CE28218AC64}">
  <ds:schemaRefs/>
</ds:datastoreItem>
</file>

<file path=customXml/itemProps60.xml><?xml version="1.0" encoding="utf-8"?>
<ds:datastoreItem xmlns:ds="http://schemas.openxmlformats.org/officeDocument/2006/customXml" ds:itemID="{3917A87D-AAD2-40CA-B9D9-FC975074ADD2}">
  <ds:schemaRefs/>
</ds:datastoreItem>
</file>

<file path=customXml/itemProps61.xml><?xml version="1.0" encoding="utf-8"?>
<ds:datastoreItem xmlns:ds="http://schemas.openxmlformats.org/officeDocument/2006/customXml" ds:itemID="{4061AE9C-E15A-43A6-A15F-E51C014420AD}">
  <ds:schemaRefs/>
</ds:datastoreItem>
</file>

<file path=customXml/itemProps62.xml><?xml version="1.0" encoding="utf-8"?>
<ds:datastoreItem xmlns:ds="http://schemas.openxmlformats.org/officeDocument/2006/customXml" ds:itemID="{9C0A5258-8EC1-4B99-9B7B-D1E0A83E33A9}">
  <ds:schemaRefs/>
</ds:datastoreItem>
</file>

<file path=customXml/itemProps63.xml><?xml version="1.0" encoding="utf-8"?>
<ds:datastoreItem xmlns:ds="http://schemas.openxmlformats.org/officeDocument/2006/customXml" ds:itemID="{66F1E148-2CCA-4F84-90A8-2C94B26E1692}">
  <ds:schemaRefs/>
</ds:datastoreItem>
</file>

<file path=customXml/itemProps64.xml><?xml version="1.0" encoding="utf-8"?>
<ds:datastoreItem xmlns:ds="http://schemas.openxmlformats.org/officeDocument/2006/customXml" ds:itemID="{D41804AB-EC5A-471B-AE21-EA16427DAB0F}">
  <ds:schemaRefs/>
</ds:datastoreItem>
</file>

<file path=customXml/itemProps65.xml><?xml version="1.0" encoding="utf-8"?>
<ds:datastoreItem xmlns:ds="http://schemas.openxmlformats.org/officeDocument/2006/customXml" ds:itemID="{216E751D-C4D0-4DCA-9DC9-B69BFAC13020}">
  <ds:schemaRefs/>
</ds:datastoreItem>
</file>

<file path=customXml/itemProps66.xml><?xml version="1.0" encoding="utf-8"?>
<ds:datastoreItem xmlns:ds="http://schemas.openxmlformats.org/officeDocument/2006/customXml" ds:itemID="{4B8D51F4-6552-4B6A-B8C1-634E29DA7EF5}">
  <ds:schemaRefs/>
</ds:datastoreItem>
</file>

<file path=customXml/itemProps67.xml><?xml version="1.0" encoding="utf-8"?>
<ds:datastoreItem xmlns:ds="http://schemas.openxmlformats.org/officeDocument/2006/customXml" ds:itemID="{C33C2385-4233-46D9-88BB-76EDFEB80CDD}">
  <ds:schemaRefs/>
</ds:datastoreItem>
</file>

<file path=customXml/itemProps68.xml><?xml version="1.0" encoding="utf-8"?>
<ds:datastoreItem xmlns:ds="http://schemas.openxmlformats.org/officeDocument/2006/customXml" ds:itemID="{7E84CD17-EB97-41E5-AEB9-369048F71E8B}">
  <ds:schemaRefs/>
</ds:datastoreItem>
</file>

<file path=customXml/itemProps69.xml><?xml version="1.0" encoding="utf-8"?>
<ds:datastoreItem xmlns:ds="http://schemas.openxmlformats.org/officeDocument/2006/customXml" ds:itemID="{3B849D3A-892E-4025-8F28-E4C7DB81BF62}">
  <ds:schemaRefs/>
</ds:datastoreItem>
</file>

<file path=customXml/itemProps70.xml><?xml version="1.0" encoding="utf-8"?>
<ds:datastoreItem xmlns:ds="http://schemas.openxmlformats.org/officeDocument/2006/customXml" ds:itemID="{C06DAA93-0E23-417D-BC38-58E1358EB53E}">
  <ds:schemaRefs/>
</ds:datastoreItem>
</file>

<file path=customXml/itemProps71.xml><?xml version="1.0" encoding="utf-8"?>
<ds:datastoreItem xmlns:ds="http://schemas.openxmlformats.org/officeDocument/2006/customXml" ds:itemID="{3355CE8B-23C9-4193-9E6E-8A60655C4655}">
  <ds:schemaRefs/>
</ds:datastoreItem>
</file>

<file path=customXml/itemProps72.xml><?xml version="1.0" encoding="utf-8"?>
<ds:datastoreItem xmlns:ds="http://schemas.openxmlformats.org/officeDocument/2006/customXml" ds:itemID="{77512ACA-DC0C-4043-AF48-C2E4D807D153}">
  <ds:schemaRefs>
    <ds:schemaRef ds:uri="http://schemas.microsoft.com/DataMashup"/>
  </ds:schemaRefs>
</ds:datastoreItem>
</file>

<file path=customXml/itemProps73.xml><?xml version="1.0" encoding="utf-8"?>
<ds:datastoreItem xmlns:ds="http://schemas.openxmlformats.org/officeDocument/2006/customXml" ds:itemID="{B5559AF5-90A7-4AED-B46A-B0541CF6888D}">
  <ds:schemaRefs/>
</ds:datastoreItem>
</file>

<file path=customXml/itemProps74.xml><?xml version="1.0" encoding="utf-8"?>
<ds:datastoreItem xmlns:ds="http://schemas.openxmlformats.org/officeDocument/2006/customXml" ds:itemID="{A2B8E587-C9AE-45EB-A4EF-861243E5E4B7}">
  <ds:schemaRefs/>
</ds:datastoreItem>
</file>

<file path=customXml/itemProps75.xml><?xml version="1.0" encoding="utf-8"?>
<ds:datastoreItem xmlns:ds="http://schemas.openxmlformats.org/officeDocument/2006/customXml" ds:itemID="{E6476B6D-7DC9-4CA6-8840-9B10E026536A}">
  <ds:schemaRefs/>
</ds:datastoreItem>
</file>

<file path=customXml/itemProps76.xml><?xml version="1.0" encoding="utf-8"?>
<ds:datastoreItem xmlns:ds="http://schemas.openxmlformats.org/officeDocument/2006/customXml" ds:itemID="{5D05D9FC-B05B-4631-B4EB-63D9A5E7F6B6}">
  <ds:schemaRefs/>
</ds:datastoreItem>
</file>

<file path=customXml/itemProps77.xml><?xml version="1.0" encoding="utf-8"?>
<ds:datastoreItem xmlns:ds="http://schemas.openxmlformats.org/officeDocument/2006/customXml" ds:itemID="{0E73ABD2-5346-4CC3-A00D-06AA6E433969}">
  <ds:schemaRefs/>
</ds:datastoreItem>
</file>

<file path=customXml/itemProps78.xml><?xml version="1.0" encoding="utf-8"?>
<ds:datastoreItem xmlns:ds="http://schemas.openxmlformats.org/officeDocument/2006/customXml" ds:itemID="{B9919F1B-5ADC-4AE8-AC00-6F0CF94B5039}">
  <ds:schemaRefs/>
</ds:datastoreItem>
</file>

<file path=customXml/itemProps79.xml><?xml version="1.0" encoding="utf-8"?>
<ds:datastoreItem xmlns:ds="http://schemas.openxmlformats.org/officeDocument/2006/customXml" ds:itemID="{DD262552-0AF5-4F1C-A83E-3AD9C4EF33A7}">
  <ds:schemaRefs/>
</ds:datastoreItem>
</file>

<file path=customXml/itemProps80.xml><?xml version="1.0" encoding="utf-8"?>
<ds:datastoreItem xmlns:ds="http://schemas.openxmlformats.org/officeDocument/2006/customXml" ds:itemID="{B0928FF0-B88E-4F65-82C6-6CAE610F0A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2</vt:lpstr>
      <vt:lpstr>Tablas Dinamicas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Cadillo Gonzales</dc:creator>
  <cp:lastModifiedBy>Gabriela Cadillo Gonzales</cp:lastModifiedBy>
  <dcterms:created xsi:type="dcterms:W3CDTF">2026-04-08T22:29:23Z</dcterms:created>
  <dcterms:modified xsi:type="dcterms:W3CDTF">2026-09-23T19:43:16Z</dcterms:modified>
</cp:coreProperties>
</file>