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gebusa\Desktop\CONTROL DE EQUIPO\"/>
    </mc:Choice>
  </mc:AlternateContent>
  <xr:revisionPtr revIDLastSave="0" documentId="8_{AFF7D909-7766-4555-AA21-D35338F53C59}" xr6:coauthVersionLast="47" xr6:coauthVersionMax="47" xr10:uidLastSave="{00000000-0000-0000-0000-000000000000}"/>
  <bookViews>
    <workbookView xWindow="-120" yWindow="-120" windowWidth="20730" windowHeight="11160" xr2:uid="{911ACD64-B253-43FE-9A77-C7EC67B2EDC4}"/>
  </bookViews>
  <sheets>
    <sheet name="TABLA REPAR SOGEBUSA (3)" sheetId="1" r:id="rId1"/>
  </sheets>
  <externalReferences>
    <externalReference r:id="rId2"/>
  </externalReferences>
  <definedNames>
    <definedName name="_xlnm._FilterDatabase" localSheetId="0" hidden="1">'TABLA REPAR SOGEBUSA (3)'!$A$13:$O$171</definedName>
    <definedName name="_xlnm.Print_Titles" localSheetId="0">'TABLA REPAR SOGEBUSA (3)'!$8:$13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" i="1" l="1"/>
  <c r="L70" i="1" s="1"/>
  <c r="N70" i="1" s="1"/>
  <c r="M171" i="1"/>
  <c r="L171" i="1"/>
  <c r="G171" i="1"/>
  <c r="F171" i="1"/>
  <c r="I171" i="1" s="1"/>
  <c r="M170" i="1"/>
  <c r="L170" i="1"/>
  <c r="G170" i="1"/>
  <c r="F170" i="1"/>
  <c r="I170" i="1" s="1"/>
  <c r="L169" i="1"/>
  <c r="G169" i="1"/>
  <c r="M169" i="1" s="1"/>
  <c r="F169" i="1"/>
  <c r="I169" i="1" s="1"/>
  <c r="M168" i="1"/>
  <c r="L168" i="1"/>
  <c r="G168" i="1"/>
  <c r="F168" i="1"/>
  <c r="L167" i="1"/>
  <c r="G167" i="1"/>
  <c r="F167" i="1"/>
  <c r="L166" i="1"/>
  <c r="G166" i="1"/>
  <c r="F166" i="1"/>
  <c r="L165" i="1"/>
  <c r="G165" i="1"/>
  <c r="F165" i="1"/>
  <c r="L164" i="1"/>
  <c r="G164" i="1"/>
  <c r="F164" i="1"/>
  <c r="L163" i="1"/>
  <c r="G163" i="1"/>
  <c r="F163" i="1"/>
  <c r="L162" i="1"/>
  <c r="G162" i="1"/>
  <c r="F162" i="1"/>
  <c r="L161" i="1"/>
  <c r="G161" i="1"/>
  <c r="F161" i="1"/>
  <c r="L160" i="1"/>
  <c r="G160" i="1"/>
  <c r="F160" i="1"/>
  <c r="M159" i="1"/>
  <c r="L159" i="1"/>
  <c r="N159" i="1" s="1"/>
  <c r="O159" i="1" s="1"/>
  <c r="G159" i="1"/>
  <c r="L158" i="1"/>
  <c r="G158" i="1"/>
  <c r="F158" i="1"/>
  <c r="L157" i="1"/>
  <c r="G157" i="1"/>
  <c r="F157" i="1"/>
  <c r="L156" i="1"/>
  <c r="N156" i="1" s="1"/>
  <c r="K156" i="1"/>
  <c r="G156" i="1"/>
  <c r="F156" i="1"/>
  <c r="M155" i="1"/>
  <c r="K155" i="1"/>
  <c r="L155" i="1" s="1"/>
  <c r="G155" i="1"/>
  <c r="F155" i="1"/>
  <c r="I155" i="1" s="1"/>
  <c r="J155" i="1" s="1"/>
  <c r="K154" i="1"/>
  <c r="L154" i="1" s="1"/>
  <c r="N154" i="1" s="1"/>
  <c r="G154" i="1"/>
  <c r="F154" i="1"/>
  <c r="I154" i="1" s="1"/>
  <c r="J154" i="1" s="1"/>
  <c r="K153" i="1"/>
  <c r="L153" i="1" s="1"/>
  <c r="N153" i="1" s="1"/>
  <c r="G153" i="1"/>
  <c r="F153" i="1"/>
  <c r="I153" i="1" s="1"/>
  <c r="J153" i="1" s="1"/>
  <c r="K152" i="1"/>
  <c r="L152" i="1" s="1"/>
  <c r="N152" i="1" s="1"/>
  <c r="G152" i="1"/>
  <c r="F152" i="1"/>
  <c r="I152" i="1" s="1"/>
  <c r="J152" i="1" s="1"/>
  <c r="L151" i="1"/>
  <c r="N151" i="1" s="1"/>
  <c r="G151" i="1"/>
  <c r="F151" i="1"/>
  <c r="K150" i="1"/>
  <c r="L150" i="1" s="1"/>
  <c r="N150" i="1" s="1"/>
  <c r="G150" i="1"/>
  <c r="F150" i="1"/>
  <c r="K149" i="1"/>
  <c r="L149" i="1" s="1"/>
  <c r="N149" i="1" s="1"/>
  <c r="G149" i="1"/>
  <c r="F149" i="1"/>
  <c r="K148" i="1"/>
  <c r="L148" i="1" s="1"/>
  <c r="N148" i="1" s="1"/>
  <c r="G148" i="1"/>
  <c r="F148" i="1"/>
  <c r="K147" i="1"/>
  <c r="L147" i="1" s="1"/>
  <c r="N147" i="1" s="1"/>
  <c r="G147" i="1"/>
  <c r="F147" i="1"/>
  <c r="K146" i="1"/>
  <c r="L146" i="1" s="1"/>
  <c r="N146" i="1" s="1"/>
  <c r="G146" i="1"/>
  <c r="F146" i="1"/>
  <c r="K145" i="1"/>
  <c r="L145" i="1" s="1"/>
  <c r="N145" i="1" s="1"/>
  <c r="G145" i="1"/>
  <c r="F145" i="1"/>
  <c r="K144" i="1"/>
  <c r="L144" i="1" s="1"/>
  <c r="N144" i="1" s="1"/>
  <c r="G144" i="1"/>
  <c r="F144" i="1"/>
  <c r="M143" i="1"/>
  <c r="K143" i="1"/>
  <c r="L143" i="1" s="1"/>
  <c r="G143" i="1"/>
  <c r="F143" i="1"/>
  <c r="I143" i="1" s="1"/>
  <c r="J143" i="1" s="1"/>
  <c r="K142" i="1"/>
  <c r="L142" i="1" s="1"/>
  <c r="N142" i="1" s="1"/>
  <c r="G142" i="1"/>
  <c r="F142" i="1"/>
  <c r="I142" i="1" s="1"/>
  <c r="J142" i="1" s="1"/>
  <c r="K141" i="1"/>
  <c r="L141" i="1" s="1"/>
  <c r="G141" i="1"/>
  <c r="M141" i="1" s="1"/>
  <c r="F141" i="1"/>
  <c r="I141" i="1" s="1"/>
  <c r="J141" i="1" s="1"/>
  <c r="K140" i="1"/>
  <c r="L140" i="1" s="1"/>
  <c r="N140" i="1" s="1"/>
  <c r="G140" i="1"/>
  <c r="F140" i="1"/>
  <c r="I140" i="1" s="1"/>
  <c r="J140" i="1" s="1"/>
  <c r="K139" i="1"/>
  <c r="L139" i="1" s="1"/>
  <c r="N139" i="1" s="1"/>
  <c r="G139" i="1"/>
  <c r="F139" i="1"/>
  <c r="I139" i="1" s="1"/>
  <c r="J139" i="1" s="1"/>
  <c r="K138" i="1"/>
  <c r="L138" i="1" s="1"/>
  <c r="N138" i="1" s="1"/>
  <c r="G138" i="1"/>
  <c r="F138" i="1"/>
  <c r="I138" i="1" s="1"/>
  <c r="J138" i="1" s="1"/>
  <c r="K137" i="1"/>
  <c r="L137" i="1" s="1"/>
  <c r="G137" i="1"/>
  <c r="F137" i="1"/>
  <c r="M136" i="1"/>
  <c r="K136" i="1"/>
  <c r="L136" i="1" s="1"/>
  <c r="N136" i="1" s="1"/>
  <c r="G136" i="1"/>
  <c r="F136" i="1"/>
  <c r="I136" i="1" s="1"/>
  <c r="J136" i="1" s="1"/>
  <c r="M135" i="1"/>
  <c r="K135" i="1"/>
  <c r="L135" i="1" s="1"/>
  <c r="G135" i="1"/>
  <c r="F135" i="1"/>
  <c r="I135" i="1" s="1"/>
  <c r="J135" i="1" s="1"/>
  <c r="K134" i="1"/>
  <c r="L134" i="1" s="1"/>
  <c r="N134" i="1" s="1"/>
  <c r="G134" i="1"/>
  <c r="F134" i="1"/>
  <c r="I134" i="1" s="1"/>
  <c r="J134" i="1" s="1"/>
  <c r="K133" i="1"/>
  <c r="L133" i="1" s="1"/>
  <c r="G133" i="1"/>
  <c r="M133" i="1" s="1"/>
  <c r="F133" i="1"/>
  <c r="K132" i="1"/>
  <c r="L132" i="1" s="1"/>
  <c r="N132" i="1" s="1"/>
  <c r="G132" i="1"/>
  <c r="F132" i="1"/>
  <c r="M131" i="1"/>
  <c r="L131" i="1"/>
  <c r="G131" i="1"/>
  <c r="L130" i="1"/>
  <c r="G130" i="1"/>
  <c r="F130" i="1"/>
  <c r="M129" i="1"/>
  <c r="K129" i="1"/>
  <c r="L129" i="1" s="1"/>
  <c r="G129" i="1"/>
  <c r="F129" i="1"/>
  <c r="I129" i="1" s="1"/>
  <c r="J129" i="1" s="1"/>
  <c r="M128" i="1"/>
  <c r="K128" i="1"/>
  <c r="L128" i="1" s="1"/>
  <c r="G128" i="1"/>
  <c r="F128" i="1"/>
  <c r="I128" i="1" s="1"/>
  <c r="J128" i="1" s="1"/>
  <c r="K127" i="1"/>
  <c r="L127" i="1" s="1"/>
  <c r="N127" i="1" s="1"/>
  <c r="G127" i="1"/>
  <c r="F127" i="1"/>
  <c r="I127" i="1" s="1"/>
  <c r="J127" i="1" s="1"/>
  <c r="K126" i="1"/>
  <c r="L126" i="1" s="1"/>
  <c r="N126" i="1" s="1"/>
  <c r="G126" i="1"/>
  <c r="F126" i="1"/>
  <c r="I126" i="1" s="1"/>
  <c r="J126" i="1" s="1"/>
  <c r="K125" i="1"/>
  <c r="L125" i="1" s="1"/>
  <c r="N125" i="1" s="1"/>
  <c r="G125" i="1"/>
  <c r="F125" i="1"/>
  <c r="I125" i="1" s="1"/>
  <c r="J125" i="1" s="1"/>
  <c r="K124" i="1"/>
  <c r="L124" i="1" s="1"/>
  <c r="N124" i="1" s="1"/>
  <c r="G124" i="1"/>
  <c r="F124" i="1"/>
  <c r="I124" i="1" s="1"/>
  <c r="J124" i="1" s="1"/>
  <c r="K123" i="1"/>
  <c r="L123" i="1" s="1"/>
  <c r="N123" i="1" s="1"/>
  <c r="G123" i="1"/>
  <c r="F123" i="1"/>
  <c r="I123" i="1" s="1"/>
  <c r="J123" i="1" s="1"/>
  <c r="K122" i="1"/>
  <c r="L122" i="1" s="1"/>
  <c r="N122" i="1" s="1"/>
  <c r="G122" i="1"/>
  <c r="F122" i="1"/>
  <c r="I122" i="1" s="1"/>
  <c r="J122" i="1" s="1"/>
  <c r="K121" i="1"/>
  <c r="L121" i="1" s="1"/>
  <c r="N121" i="1" s="1"/>
  <c r="G121" i="1"/>
  <c r="F121" i="1"/>
  <c r="I121" i="1" s="1"/>
  <c r="J121" i="1" s="1"/>
  <c r="K120" i="1"/>
  <c r="L120" i="1" s="1"/>
  <c r="N120" i="1" s="1"/>
  <c r="G120" i="1"/>
  <c r="F120" i="1"/>
  <c r="I120" i="1" s="1"/>
  <c r="J120" i="1" s="1"/>
  <c r="K119" i="1"/>
  <c r="L119" i="1" s="1"/>
  <c r="N119" i="1" s="1"/>
  <c r="G119" i="1"/>
  <c r="F119" i="1"/>
  <c r="I119" i="1" s="1"/>
  <c r="J119" i="1" s="1"/>
  <c r="K118" i="1"/>
  <c r="L118" i="1" s="1"/>
  <c r="N118" i="1" s="1"/>
  <c r="G118" i="1"/>
  <c r="F118" i="1"/>
  <c r="I118" i="1" s="1"/>
  <c r="J118" i="1" s="1"/>
  <c r="K117" i="1"/>
  <c r="L117" i="1" s="1"/>
  <c r="N117" i="1" s="1"/>
  <c r="G117" i="1"/>
  <c r="F117" i="1"/>
  <c r="I117" i="1" s="1"/>
  <c r="J117" i="1" s="1"/>
  <c r="K116" i="1"/>
  <c r="L116" i="1" s="1"/>
  <c r="N116" i="1" s="1"/>
  <c r="G116" i="1"/>
  <c r="F116" i="1"/>
  <c r="I116" i="1" s="1"/>
  <c r="J116" i="1" s="1"/>
  <c r="K115" i="1"/>
  <c r="L115" i="1" s="1"/>
  <c r="N115" i="1" s="1"/>
  <c r="G115" i="1"/>
  <c r="F115" i="1"/>
  <c r="I115" i="1" s="1"/>
  <c r="J115" i="1" s="1"/>
  <c r="K114" i="1"/>
  <c r="L114" i="1" s="1"/>
  <c r="N114" i="1" s="1"/>
  <c r="G114" i="1"/>
  <c r="F114" i="1"/>
  <c r="I114" i="1" s="1"/>
  <c r="J114" i="1" s="1"/>
  <c r="K113" i="1"/>
  <c r="L113" i="1" s="1"/>
  <c r="G113" i="1"/>
  <c r="M113" i="1" s="1"/>
  <c r="F113" i="1"/>
  <c r="I113" i="1" s="1"/>
  <c r="J113" i="1" s="1"/>
  <c r="M112" i="1"/>
  <c r="K112" i="1"/>
  <c r="L112" i="1" s="1"/>
  <c r="G112" i="1"/>
  <c r="F112" i="1"/>
  <c r="I112" i="1" s="1"/>
  <c r="J112" i="1" s="1"/>
  <c r="M111" i="1"/>
  <c r="K111" i="1"/>
  <c r="L111" i="1" s="1"/>
  <c r="G111" i="1"/>
  <c r="F111" i="1"/>
  <c r="I111" i="1" s="1"/>
  <c r="J111" i="1" s="1"/>
  <c r="M110" i="1"/>
  <c r="K110" i="1"/>
  <c r="L110" i="1" s="1"/>
  <c r="G110" i="1"/>
  <c r="F110" i="1"/>
  <c r="I110" i="1" s="1"/>
  <c r="J110" i="1" s="1"/>
  <c r="K109" i="1"/>
  <c r="L109" i="1" s="1"/>
  <c r="N109" i="1" s="1"/>
  <c r="G109" i="1"/>
  <c r="F109" i="1"/>
  <c r="I109" i="1" s="1"/>
  <c r="J109" i="1" s="1"/>
  <c r="K108" i="1"/>
  <c r="L108" i="1" s="1"/>
  <c r="N108" i="1" s="1"/>
  <c r="G108" i="1"/>
  <c r="F108" i="1"/>
  <c r="I108" i="1" s="1"/>
  <c r="J108" i="1" s="1"/>
  <c r="K107" i="1"/>
  <c r="L107" i="1" s="1"/>
  <c r="G107" i="1"/>
  <c r="M107" i="1" s="1"/>
  <c r="F107" i="1"/>
  <c r="I107" i="1" s="1"/>
  <c r="J107" i="1" s="1"/>
  <c r="K106" i="1"/>
  <c r="L106" i="1" s="1"/>
  <c r="G106" i="1"/>
  <c r="M106" i="1" s="1"/>
  <c r="F106" i="1"/>
  <c r="K105" i="1"/>
  <c r="L105" i="1" s="1"/>
  <c r="G105" i="1"/>
  <c r="M105" i="1" s="1"/>
  <c r="F105" i="1"/>
  <c r="I105" i="1" s="1"/>
  <c r="J105" i="1" s="1"/>
  <c r="K104" i="1"/>
  <c r="L104" i="1" s="1"/>
  <c r="N104" i="1" s="1"/>
  <c r="G104" i="1"/>
  <c r="F104" i="1"/>
  <c r="K103" i="1"/>
  <c r="L103" i="1" s="1"/>
  <c r="N103" i="1" s="1"/>
  <c r="G103" i="1"/>
  <c r="F103" i="1"/>
  <c r="K102" i="1"/>
  <c r="L102" i="1" s="1"/>
  <c r="N102" i="1" s="1"/>
  <c r="G102" i="1"/>
  <c r="F102" i="1"/>
  <c r="I102" i="1" s="1"/>
  <c r="J102" i="1" s="1"/>
  <c r="M101" i="1"/>
  <c r="K101" i="1"/>
  <c r="L101" i="1" s="1"/>
  <c r="G101" i="1"/>
  <c r="F101" i="1"/>
  <c r="I101" i="1" s="1"/>
  <c r="J101" i="1" s="1"/>
  <c r="K100" i="1"/>
  <c r="L100" i="1" s="1"/>
  <c r="G100" i="1"/>
  <c r="M100" i="1" s="1"/>
  <c r="F100" i="1"/>
  <c r="I100" i="1" s="1"/>
  <c r="J100" i="1" s="1"/>
  <c r="K99" i="1"/>
  <c r="L99" i="1" s="1"/>
  <c r="N99" i="1" s="1"/>
  <c r="G99" i="1"/>
  <c r="F99" i="1"/>
  <c r="I99" i="1" s="1"/>
  <c r="J99" i="1" s="1"/>
  <c r="K98" i="1"/>
  <c r="L98" i="1" s="1"/>
  <c r="N98" i="1" s="1"/>
  <c r="G98" i="1"/>
  <c r="F98" i="1"/>
  <c r="K97" i="1"/>
  <c r="L97" i="1" s="1"/>
  <c r="N97" i="1" s="1"/>
  <c r="G97" i="1"/>
  <c r="F97" i="1"/>
  <c r="I97" i="1" s="1"/>
  <c r="J97" i="1" s="1"/>
  <c r="K96" i="1"/>
  <c r="L96" i="1" s="1"/>
  <c r="G96" i="1"/>
  <c r="M96" i="1" s="1"/>
  <c r="F96" i="1"/>
  <c r="K95" i="1"/>
  <c r="L95" i="1" s="1"/>
  <c r="G95" i="1"/>
  <c r="M95" i="1" s="1"/>
  <c r="F95" i="1"/>
  <c r="I95" i="1" s="1"/>
  <c r="J95" i="1" s="1"/>
  <c r="M94" i="1"/>
  <c r="K94" i="1"/>
  <c r="L94" i="1" s="1"/>
  <c r="G94" i="1"/>
  <c r="F94" i="1"/>
  <c r="I94" i="1" s="1"/>
  <c r="J94" i="1" s="1"/>
  <c r="K93" i="1"/>
  <c r="L93" i="1" s="1"/>
  <c r="G93" i="1"/>
  <c r="M93" i="1" s="1"/>
  <c r="F93" i="1"/>
  <c r="K92" i="1"/>
  <c r="L92" i="1" s="1"/>
  <c r="G92" i="1"/>
  <c r="M92" i="1" s="1"/>
  <c r="F92" i="1"/>
  <c r="K91" i="1"/>
  <c r="L91" i="1" s="1"/>
  <c r="N91" i="1" s="1"/>
  <c r="G91" i="1"/>
  <c r="F91" i="1"/>
  <c r="I91" i="1" s="1"/>
  <c r="J91" i="1" s="1"/>
  <c r="M90" i="1"/>
  <c r="K90" i="1"/>
  <c r="L90" i="1" s="1"/>
  <c r="G90" i="1"/>
  <c r="F90" i="1"/>
  <c r="I90" i="1" s="1"/>
  <c r="J90" i="1" s="1"/>
  <c r="M89" i="1"/>
  <c r="K89" i="1"/>
  <c r="L89" i="1" s="1"/>
  <c r="G89" i="1"/>
  <c r="F89" i="1"/>
  <c r="I89" i="1" s="1"/>
  <c r="J89" i="1" s="1"/>
  <c r="K88" i="1"/>
  <c r="L88" i="1" s="1"/>
  <c r="N88" i="1" s="1"/>
  <c r="G88" i="1"/>
  <c r="F88" i="1"/>
  <c r="I88" i="1" s="1"/>
  <c r="J88" i="1" s="1"/>
  <c r="K87" i="1"/>
  <c r="L87" i="1" s="1"/>
  <c r="N87" i="1" s="1"/>
  <c r="G87" i="1"/>
  <c r="F87" i="1"/>
  <c r="I87" i="1" s="1"/>
  <c r="J87" i="1" s="1"/>
  <c r="K86" i="1"/>
  <c r="L86" i="1" s="1"/>
  <c r="N86" i="1" s="1"/>
  <c r="G86" i="1"/>
  <c r="F86" i="1"/>
  <c r="I86" i="1" s="1"/>
  <c r="J86" i="1" s="1"/>
  <c r="K85" i="1"/>
  <c r="L85" i="1" s="1"/>
  <c r="N85" i="1" s="1"/>
  <c r="G85" i="1"/>
  <c r="F85" i="1"/>
  <c r="I85" i="1" s="1"/>
  <c r="K84" i="1"/>
  <c r="L84" i="1" s="1"/>
  <c r="N84" i="1" s="1"/>
  <c r="G84" i="1"/>
  <c r="F84" i="1"/>
  <c r="I84" i="1" s="1"/>
  <c r="J84" i="1" s="1"/>
  <c r="K83" i="1"/>
  <c r="L83" i="1" s="1"/>
  <c r="G83" i="1"/>
  <c r="M83" i="1" s="1"/>
  <c r="F83" i="1"/>
  <c r="I83" i="1" s="1"/>
  <c r="J83" i="1" s="1"/>
  <c r="K82" i="1"/>
  <c r="L82" i="1" s="1"/>
  <c r="G82" i="1"/>
  <c r="M82" i="1" s="1"/>
  <c r="F82" i="1"/>
  <c r="I82" i="1" s="1"/>
  <c r="J82" i="1" s="1"/>
  <c r="M81" i="1"/>
  <c r="K81" i="1"/>
  <c r="L81" i="1" s="1"/>
  <c r="G81" i="1"/>
  <c r="F81" i="1"/>
  <c r="I81" i="1" s="1"/>
  <c r="J81" i="1" s="1"/>
  <c r="M80" i="1"/>
  <c r="K80" i="1"/>
  <c r="L80" i="1" s="1"/>
  <c r="G80" i="1"/>
  <c r="F80" i="1"/>
  <c r="I80" i="1" s="1"/>
  <c r="J80" i="1" s="1"/>
  <c r="K79" i="1"/>
  <c r="L79" i="1" s="1"/>
  <c r="G79" i="1"/>
  <c r="M79" i="1" s="1"/>
  <c r="F79" i="1"/>
  <c r="M78" i="1"/>
  <c r="K78" i="1"/>
  <c r="L78" i="1" s="1"/>
  <c r="G78" i="1"/>
  <c r="F78" i="1"/>
  <c r="I78" i="1" s="1"/>
  <c r="J78" i="1" s="1"/>
  <c r="K77" i="1"/>
  <c r="L77" i="1" s="1"/>
  <c r="N77" i="1" s="1"/>
  <c r="G77" i="1"/>
  <c r="F77" i="1"/>
  <c r="I77" i="1" s="1"/>
  <c r="J77" i="1" s="1"/>
  <c r="K76" i="1"/>
  <c r="L76" i="1" s="1"/>
  <c r="N76" i="1" s="1"/>
  <c r="G76" i="1"/>
  <c r="F76" i="1"/>
  <c r="I76" i="1" s="1"/>
  <c r="J76" i="1" s="1"/>
  <c r="K75" i="1"/>
  <c r="L75" i="1" s="1"/>
  <c r="G75" i="1"/>
  <c r="M75" i="1" s="1"/>
  <c r="F75" i="1"/>
  <c r="M74" i="1"/>
  <c r="K74" i="1"/>
  <c r="L74" i="1" s="1"/>
  <c r="G74" i="1"/>
  <c r="F74" i="1"/>
  <c r="I74" i="1" s="1"/>
  <c r="J74" i="1" s="1"/>
  <c r="K73" i="1"/>
  <c r="L73" i="1" s="1"/>
  <c r="N73" i="1" s="1"/>
  <c r="G73" i="1"/>
  <c r="F73" i="1"/>
  <c r="I73" i="1" s="1"/>
  <c r="J73" i="1" s="1"/>
  <c r="K72" i="1"/>
  <c r="L72" i="1" s="1"/>
  <c r="N72" i="1" s="1"/>
  <c r="G72" i="1"/>
  <c r="F72" i="1"/>
  <c r="I72" i="1" s="1"/>
  <c r="O72" i="1" s="1"/>
  <c r="K71" i="1"/>
  <c r="L71" i="1" s="1"/>
  <c r="N71" i="1" s="1"/>
  <c r="F71" i="1"/>
  <c r="I71" i="1" s="1"/>
  <c r="J71" i="1" s="1"/>
  <c r="F70" i="1"/>
  <c r="I70" i="1" s="1"/>
  <c r="J70" i="1" s="1"/>
  <c r="K69" i="1"/>
  <c r="L69" i="1" s="1"/>
  <c r="G69" i="1"/>
  <c r="M69" i="1" s="1"/>
  <c r="F69" i="1"/>
  <c r="I69" i="1" s="1"/>
  <c r="J69" i="1" s="1"/>
  <c r="K68" i="1"/>
  <c r="L68" i="1" s="1"/>
  <c r="G68" i="1"/>
  <c r="M68" i="1" s="1"/>
  <c r="F68" i="1"/>
  <c r="I68" i="1" s="1"/>
  <c r="J68" i="1" s="1"/>
  <c r="M67" i="1"/>
  <c r="K67" i="1"/>
  <c r="L67" i="1" s="1"/>
  <c r="G67" i="1"/>
  <c r="F67" i="1"/>
  <c r="I67" i="1" s="1"/>
  <c r="J67" i="1" s="1"/>
  <c r="M66" i="1"/>
  <c r="K66" i="1"/>
  <c r="L66" i="1" s="1"/>
  <c r="G66" i="1"/>
  <c r="F66" i="1"/>
  <c r="I66" i="1" s="1"/>
  <c r="K65" i="1"/>
  <c r="L65" i="1" s="1"/>
  <c r="G65" i="1"/>
  <c r="M65" i="1" s="1"/>
  <c r="F65" i="1"/>
  <c r="I65" i="1" s="1"/>
  <c r="J65" i="1" s="1"/>
  <c r="K64" i="1"/>
  <c r="L64" i="1" s="1"/>
  <c r="G64" i="1"/>
  <c r="M64" i="1" s="1"/>
  <c r="F64" i="1"/>
  <c r="I64" i="1" s="1"/>
  <c r="J64" i="1" s="1"/>
  <c r="K63" i="1"/>
  <c r="L63" i="1" s="1"/>
  <c r="G63" i="1"/>
  <c r="M63" i="1" s="1"/>
  <c r="F63" i="1"/>
  <c r="I63" i="1" s="1"/>
  <c r="J63" i="1" s="1"/>
  <c r="M62" i="1"/>
  <c r="K62" i="1"/>
  <c r="L62" i="1" s="1"/>
  <c r="G62" i="1"/>
  <c r="F62" i="1"/>
  <c r="I62" i="1" s="1"/>
  <c r="J62" i="1" s="1"/>
  <c r="K61" i="1"/>
  <c r="L61" i="1" s="1"/>
  <c r="N61" i="1" s="1"/>
  <c r="G61" i="1"/>
  <c r="F61" i="1"/>
  <c r="I61" i="1" s="1"/>
  <c r="J61" i="1" s="1"/>
  <c r="K60" i="1"/>
  <c r="L60" i="1" s="1"/>
  <c r="N60" i="1" s="1"/>
  <c r="G60" i="1"/>
  <c r="F60" i="1"/>
  <c r="K59" i="1"/>
  <c r="L59" i="1" s="1"/>
  <c r="N59" i="1" s="1"/>
  <c r="G59" i="1"/>
  <c r="F59" i="1"/>
  <c r="K58" i="1"/>
  <c r="L58" i="1" s="1"/>
  <c r="N58" i="1" s="1"/>
  <c r="G58" i="1"/>
  <c r="F58" i="1"/>
  <c r="I58" i="1" s="1"/>
  <c r="J58" i="1" s="1"/>
  <c r="K57" i="1"/>
  <c r="L57" i="1" s="1"/>
  <c r="N57" i="1" s="1"/>
  <c r="G57" i="1"/>
  <c r="F57" i="1"/>
  <c r="I57" i="1" s="1"/>
  <c r="J57" i="1" s="1"/>
  <c r="K56" i="1"/>
  <c r="L56" i="1" s="1"/>
  <c r="N56" i="1" s="1"/>
  <c r="G56" i="1"/>
  <c r="F56" i="1"/>
  <c r="I56" i="1" s="1"/>
  <c r="J56" i="1" s="1"/>
  <c r="K55" i="1"/>
  <c r="L55" i="1" s="1"/>
  <c r="G55" i="1"/>
  <c r="M55" i="1" s="1"/>
  <c r="F55" i="1"/>
  <c r="I55" i="1" s="1"/>
  <c r="J55" i="1" s="1"/>
  <c r="K54" i="1"/>
  <c r="L54" i="1" s="1"/>
  <c r="N54" i="1" s="1"/>
  <c r="G54" i="1"/>
  <c r="F54" i="1"/>
  <c r="I54" i="1" s="1"/>
  <c r="J54" i="1" s="1"/>
  <c r="M53" i="1"/>
  <c r="K53" i="1"/>
  <c r="L53" i="1" s="1"/>
  <c r="G53" i="1"/>
  <c r="F53" i="1"/>
  <c r="I53" i="1" s="1"/>
  <c r="J53" i="1" s="1"/>
  <c r="M52" i="1"/>
  <c r="K52" i="1"/>
  <c r="L52" i="1" s="1"/>
  <c r="G52" i="1"/>
  <c r="F52" i="1"/>
  <c r="I52" i="1" s="1"/>
  <c r="J52" i="1" s="1"/>
  <c r="M51" i="1"/>
  <c r="K51" i="1"/>
  <c r="L51" i="1" s="1"/>
  <c r="G51" i="1"/>
  <c r="F51" i="1"/>
  <c r="I51" i="1" s="1"/>
  <c r="J51" i="1" s="1"/>
  <c r="K50" i="1"/>
  <c r="L50" i="1" s="1"/>
  <c r="G50" i="1"/>
  <c r="M50" i="1" s="1"/>
  <c r="F50" i="1"/>
  <c r="I50" i="1" s="1"/>
  <c r="J50" i="1" s="1"/>
  <c r="K49" i="1"/>
  <c r="L49" i="1" s="1"/>
  <c r="G49" i="1"/>
  <c r="M49" i="1" s="1"/>
  <c r="F49" i="1"/>
  <c r="K48" i="1"/>
  <c r="L48" i="1" s="1"/>
  <c r="G48" i="1"/>
  <c r="M48" i="1" s="1"/>
  <c r="F48" i="1"/>
  <c r="M47" i="1"/>
  <c r="K47" i="1"/>
  <c r="L47" i="1" s="1"/>
  <c r="G47" i="1"/>
  <c r="F47" i="1"/>
  <c r="I47" i="1" s="1"/>
  <c r="J47" i="1" s="1"/>
  <c r="K46" i="1"/>
  <c r="L46" i="1" s="1"/>
  <c r="G46" i="1"/>
  <c r="M46" i="1" s="1"/>
  <c r="F46" i="1"/>
  <c r="I46" i="1" s="1"/>
  <c r="J46" i="1" s="1"/>
  <c r="M45" i="1"/>
  <c r="K45" i="1"/>
  <c r="L45" i="1" s="1"/>
  <c r="G45" i="1"/>
  <c r="F45" i="1"/>
  <c r="M44" i="1"/>
  <c r="K44" i="1"/>
  <c r="L44" i="1" s="1"/>
  <c r="G44" i="1"/>
  <c r="F44" i="1"/>
  <c r="I44" i="1" s="1"/>
  <c r="J44" i="1" s="1"/>
  <c r="M43" i="1"/>
  <c r="K43" i="1"/>
  <c r="L43" i="1" s="1"/>
  <c r="G43" i="1"/>
  <c r="F43" i="1"/>
  <c r="I43" i="1" s="1"/>
  <c r="J43" i="1" s="1"/>
  <c r="K42" i="1"/>
  <c r="L42" i="1" s="1"/>
  <c r="G42" i="1"/>
  <c r="M42" i="1" s="1"/>
  <c r="F42" i="1"/>
  <c r="K41" i="1"/>
  <c r="L41" i="1" s="1"/>
  <c r="G41" i="1"/>
  <c r="M41" i="1" s="1"/>
  <c r="F41" i="1"/>
  <c r="I41" i="1" s="1"/>
  <c r="J41" i="1" s="1"/>
  <c r="M40" i="1"/>
  <c r="K40" i="1"/>
  <c r="L40" i="1" s="1"/>
  <c r="G40" i="1"/>
  <c r="F40" i="1"/>
  <c r="I40" i="1" s="1"/>
  <c r="J40" i="1" s="1"/>
  <c r="M39" i="1"/>
  <c r="K39" i="1"/>
  <c r="L39" i="1" s="1"/>
  <c r="G39" i="1"/>
  <c r="F39" i="1"/>
  <c r="I39" i="1" s="1"/>
  <c r="J39" i="1" s="1"/>
  <c r="K38" i="1"/>
  <c r="L38" i="1" s="1"/>
  <c r="G38" i="1"/>
  <c r="M38" i="1" s="1"/>
  <c r="F38" i="1"/>
  <c r="I38" i="1" s="1"/>
  <c r="J38" i="1" s="1"/>
  <c r="K37" i="1"/>
  <c r="L37" i="1" s="1"/>
  <c r="N37" i="1" s="1"/>
  <c r="G37" i="1"/>
  <c r="F37" i="1"/>
  <c r="I37" i="1" s="1"/>
  <c r="J37" i="1" s="1"/>
  <c r="M36" i="1"/>
  <c r="K36" i="1"/>
  <c r="L36" i="1" s="1"/>
  <c r="N36" i="1" s="1"/>
  <c r="G36" i="1"/>
  <c r="F36" i="1"/>
  <c r="K35" i="1"/>
  <c r="L35" i="1" s="1"/>
  <c r="N35" i="1" s="1"/>
  <c r="G35" i="1"/>
  <c r="F35" i="1"/>
  <c r="K34" i="1"/>
  <c r="L34" i="1" s="1"/>
  <c r="N34" i="1" s="1"/>
  <c r="G34" i="1"/>
  <c r="F34" i="1"/>
  <c r="I34" i="1" s="1"/>
  <c r="J34" i="1" s="1"/>
  <c r="M33" i="1"/>
  <c r="L33" i="1"/>
  <c r="N33" i="1" s="1"/>
  <c r="K33" i="1"/>
  <c r="G33" i="1"/>
  <c r="F33" i="1"/>
  <c r="I33" i="1" s="1"/>
  <c r="J33" i="1" s="1"/>
  <c r="M32" i="1"/>
  <c r="K32" i="1"/>
  <c r="L32" i="1" s="1"/>
  <c r="G32" i="1"/>
  <c r="F32" i="1"/>
  <c r="I32" i="1" s="1"/>
  <c r="J32" i="1" s="1"/>
  <c r="K31" i="1"/>
  <c r="L31" i="1" s="1"/>
  <c r="G31" i="1"/>
  <c r="M31" i="1" s="1"/>
  <c r="F31" i="1"/>
  <c r="K30" i="1"/>
  <c r="L30" i="1" s="1"/>
  <c r="N30" i="1" s="1"/>
  <c r="G30" i="1"/>
  <c r="F30" i="1"/>
  <c r="K29" i="1"/>
  <c r="L29" i="1" s="1"/>
  <c r="N29" i="1" s="1"/>
  <c r="G29" i="1"/>
  <c r="M29" i="1" s="1"/>
  <c r="F29" i="1"/>
  <c r="I29" i="1" s="1"/>
  <c r="J29" i="1" s="1"/>
  <c r="K28" i="1"/>
  <c r="L28" i="1" s="1"/>
  <c r="G28" i="1"/>
  <c r="M28" i="1" s="1"/>
  <c r="F28" i="1"/>
  <c r="I28" i="1" s="1"/>
  <c r="J28" i="1" s="1"/>
  <c r="M27" i="1"/>
  <c r="K27" i="1"/>
  <c r="L27" i="1" s="1"/>
  <c r="G27" i="1"/>
  <c r="F27" i="1"/>
  <c r="I27" i="1" s="1"/>
  <c r="J27" i="1" s="1"/>
  <c r="K26" i="1"/>
  <c r="L26" i="1" s="1"/>
  <c r="N26" i="1" s="1"/>
  <c r="G26" i="1"/>
  <c r="F26" i="1"/>
  <c r="I26" i="1" s="1"/>
  <c r="J26" i="1" s="1"/>
  <c r="K25" i="1"/>
  <c r="L25" i="1" s="1"/>
  <c r="G25" i="1"/>
  <c r="M25" i="1" s="1"/>
  <c r="F25" i="1"/>
  <c r="I25" i="1" s="1"/>
  <c r="J25" i="1" s="1"/>
  <c r="M24" i="1"/>
  <c r="K24" i="1"/>
  <c r="L24" i="1" s="1"/>
  <c r="G24" i="1"/>
  <c r="F24" i="1"/>
  <c r="I24" i="1" s="1"/>
  <c r="J24" i="1" s="1"/>
  <c r="M23" i="1"/>
  <c r="K23" i="1"/>
  <c r="L23" i="1" s="1"/>
  <c r="G23" i="1"/>
  <c r="F23" i="1"/>
  <c r="I23" i="1" s="1"/>
  <c r="J23" i="1" s="1"/>
  <c r="K22" i="1"/>
  <c r="L22" i="1" s="1"/>
  <c r="N22" i="1" s="1"/>
  <c r="G22" i="1"/>
  <c r="F22" i="1"/>
  <c r="I22" i="1" s="1"/>
  <c r="J22" i="1" s="1"/>
  <c r="K21" i="1"/>
  <c r="L21" i="1" s="1"/>
  <c r="N21" i="1" s="1"/>
  <c r="G21" i="1"/>
  <c r="F21" i="1"/>
  <c r="I21" i="1" s="1"/>
  <c r="J21" i="1" s="1"/>
  <c r="M20" i="1"/>
  <c r="K20" i="1"/>
  <c r="L20" i="1" s="1"/>
  <c r="G20" i="1"/>
  <c r="F20" i="1"/>
  <c r="I20" i="1" s="1"/>
  <c r="J20" i="1" s="1"/>
  <c r="K19" i="1"/>
  <c r="L19" i="1" s="1"/>
  <c r="G19" i="1"/>
  <c r="M19" i="1" s="1"/>
  <c r="F19" i="1"/>
  <c r="I19" i="1" s="1"/>
  <c r="J19" i="1" s="1"/>
  <c r="K18" i="1"/>
  <c r="L18" i="1" s="1"/>
  <c r="G18" i="1"/>
  <c r="M18" i="1" s="1"/>
  <c r="F18" i="1"/>
  <c r="I18" i="1" s="1"/>
  <c r="J18" i="1" s="1"/>
  <c r="K17" i="1"/>
  <c r="L17" i="1" s="1"/>
  <c r="G17" i="1"/>
  <c r="F17" i="1"/>
  <c r="M16" i="1"/>
  <c r="K16" i="1"/>
  <c r="L16" i="1" s="1"/>
  <c r="G16" i="1"/>
  <c r="F16" i="1"/>
  <c r="I16" i="1" s="1"/>
  <c r="J16" i="1" s="1"/>
  <c r="K15" i="1"/>
  <c r="L15" i="1" s="1"/>
  <c r="G15" i="1"/>
  <c r="M15" i="1" s="1"/>
  <c r="F15" i="1"/>
  <c r="I15" i="1" s="1"/>
  <c r="J15" i="1" s="1"/>
  <c r="M14" i="1"/>
  <c r="K14" i="1"/>
  <c r="L14" i="1" s="1"/>
  <c r="G14" i="1"/>
  <c r="F14" i="1"/>
  <c r="I14" i="1" s="1"/>
  <c r="J14" i="1" s="1"/>
  <c r="J8" i="1"/>
  <c r="C6" i="1"/>
  <c r="N69" i="1" l="1"/>
  <c r="N75" i="1"/>
  <c r="N83" i="1"/>
  <c r="N90" i="1"/>
  <c r="O90" i="1" s="1"/>
  <c r="N14" i="1"/>
  <c r="N50" i="1"/>
  <c r="O50" i="1" s="1"/>
  <c r="N51" i="1"/>
  <c r="N52" i="1"/>
  <c r="O52" i="1" s="1"/>
  <c r="O54" i="1"/>
  <c r="N101" i="1"/>
  <c r="N110" i="1"/>
  <c r="N111" i="1"/>
  <c r="O111" i="1" s="1"/>
  <c r="N129" i="1"/>
  <c r="O14" i="1"/>
  <c r="O34" i="1"/>
  <c r="N16" i="1"/>
  <c r="O16" i="1" s="1"/>
  <c r="N19" i="1"/>
  <c r="O19" i="1" s="1"/>
  <c r="N20" i="1"/>
  <c r="O20" i="1" s="1"/>
  <c r="N38" i="1"/>
  <c r="N93" i="1"/>
  <c r="I104" i="1"/>
  <c r="J104" i="1" s="1"/>
  <c r="N107" i="1"/>
  <c r="O107" i="1" s="1"/>
  <c r="N131" i="1"/>
  <c r="O131" i="1" s="1"/>
  <c r="N143" i="1"/>
  <c r="O143" i="1" s="1"/>
  <c r="I147" i="1"/>
  <c r="J147" i="1" s="1"/>
  <c r="N23" i="1"/>
  <c r="O23" i="1" s="1"/>
  <c r="N24" i="1"/>
  <c r="O24" i="1" s="1"/>
  <c r="N27" i="1"/>
  <c r="O27" i="1" s="1"/>
  <c r="N32" i="1"/>
  <c r="O32" i="1" s="1"/>
  <c r="O37" i="1"/>
  <c r="N39" i="1"/>
  <c r="O39" i="1" s="1"/>
  <c r="N45" i="1"/>
  <c r="N55" i="1"/>
  <c r="I59" i="1"/>
  <c r="J59" i="1" s="1"/>
  <c r="I60" i="1"/>
  <c r="O60" i="1" s="1"/>
  <c r="N80" i="1"/>
  <c r="O80" i="1" s="1"/>
  <c r="N82" i="1"/>
  <c r="O82" i="1" s="1"/>
  <c r="N89" i="1"/>
  <c r="O89" i="1" s="1"/>
  <c r="N94" i="1"/>
  <c r="O94" i="1" s="1"/>
  <c r="O97" i="1"/>
  <c r="N100" i="1"/>
  <c r="O100" i="1" s="1"/>
  <c r="N128" i="1"/>
  <c r="O128" i="1" s="1"/>
  <c r="I137" i="1"/>
  <c r="J137" i="1" s="1"/>
  <c r="I151" i="1"/>
  <c r="O151" i="1" s="1"/>
  <c r="N155" i="1"/>
  <c r="N169" i="1"/>
  <c r="O169" i="1" s="1"/>
  <c r="N170" i="1"/>
  <c r="O170" i="1" s="1"/>
  <c r="O29" i="1"/>
  <c r="O51" i="1"/>
  <c r="O57" i="1"/>
  <c r="O85" i="1"/>
  <c r="O101" i="1"/>
  <c r="N105" i="1"/>
  <c r="O105" i="1" s="1"/>
  <c r="O110" i="1"/>
  <c r="O55" i="1"/>
  <c r="O22" i="1"/>
  <c r="O136" i="1"/>
  <c r="O21" i="1"/>
  <c r="N25" i="1"/>
  <c r="O25" i="1" s="1"/>
  <c r="O38" i="1"/>
  <c r="N41" i="1"/>
  <c r="O41" i="1" s="1"/>
  <c r="O56" i="1"/>
  <c r="N63" i="1"/>
  <c r="O63" i="1" s="1"/>
  <c r="O83" i="1"/>
  <c r="O109" i="1"/>
  <c r="O119" i="1"/>
  <c r="O122" i="1"/>
  <c r="O125" i="1"/>
  <c r="O129" i="1"/>
  <c r="O138" i="1"/>
  <c r="N141" i="1"/>
  <c r="O141" i="1" s="1"/>
  <c r="O152" i="1"/>
  <c r="O155" i="1"/>
  <c r="N15" i="1"/>
  <c r="O15" i="1" s="1"/>
  <c r="I17" i="1"/>
  <c r="J17" i="1" s="1"/>
  <c r="O26" i="1"/>
  <c r="N31" i="1"/>
  <c r="N42" i="1"/>
  <c r="N43" i="1"/>
  <c r="O43" i="1" s="1"/>
  <c r="N44" i="1"/>
  <c r="O44" i="1" s="1"/>
  <c r="N47" i="1"/>
  <c r="O47" i="1" s="1"/>
  <c r="N67" i="1"/>
  <c r="O67" i="1" s="1"/>
  <c r="O69" i="1"/>
  <c r="J72" i="1"/>
  <c r="N81" i="1"/>
  <c r="O81" i="1" s="1"/>
  <c r="O87" i="1"/>
  <c r="O91" i="1"/>
  <c r="N95" i="1"/>
  <c r="O95" i="1" s="1"/>
  <c r="O99" i="1"/>
  <c r="O142" i="1"/>
  <c r="N65" i="1"/>
  <c r="O65" i="1" s="1"/>
  <c r="N66" i="1"/>
  <c r="O66" i="1" s="1"/>
  <c r="N68" i="1"/>
  <c r="O68" i="1" s="1"/>
  <c r="N79" i="1"/>
  <c r="O86" i="1"/>
  <c r="O88" i="1"/>
  <c r="I103" i="1"/>
  <c r="J103" i="1" s="1"/>
  <c r="O108" i="1"/>
  <c r="N112" i="1"/>
  <c r="O112" i="1" s="1"/>
  <c r="N113" i="1"/>
  <c r="O113" i="1" s="1"/>
  <c r="O120" i="1"/>
  <c r="O121" i="1"/>
  <c r="O124" i="1"/>
  <c r="O127" i="1"/>
  <c r="N133" i="1"/>
  <c r="O134" i="1"/>
  <c r="I144" i="1"/>
  <c r="J144" i="1" s="1"/>
  <c r="I145" i="1"/>
  <c r="J145" i="1" s="1"/>
  <c r="I146" i="1"/>
  <c r="J146" i="1" s="1"/>
  <c r="I148" i="1"/>
  <c r="J148" i="1" s="1"/>
  <c r="I149" i="1"/>
  <c r="J149" i="1" s="1"/>
  <c r="I150" i="1"/>
  <c r="J150" i="1" s="1"/>
  <c r="O153" i="1"/>
  <c r="O154" i="1"/>
  <c r="I156" i="1"/>
  <c r="J156" i="1" s="1"/>
  <c r="I168" i="1"/>
  <c r="N168" i="1"/>
  <c r="N171" i="1"/>
  <c r="O171" i="1" s="1"/>
  <c r="O71" i="1"/>
  <c r="J85" i="1"/>
  <c r="I31" i="1"/>
  <c r="J31" i="1" s="1"/>
  <c r="I35" i="1"/>
  <c r="J35" i="1" s="1"/>
  <c r="I48" i="1"/>
  <c r="J48" i="1" s="1"/>
  <c r="J66" i="1"/>
  <c r="O73" i="1"/>
  <c r="I75" i="1"/>
  <c r="J75" i="1" s="1"/>
  <c r="O76" i="1"/>
  <c r="I93" i="1"/>
  <c r="J93" i="1" s="1"/>
  <c r="I130" i="1"/>
  <c r="J130" i="1" s="1"/>
  <c r="M130" i="1"/>
  <c r="N130" i="1" s="1"/>
  <c r="M157" i="1"/>
  <c r="N157" i="1" s="1"/>
  <c r="I157" i="1"/>
  <c r="J157" i="1" s="1"/>
  <c r="M17" i="1"/>
  <c r="N17" i="1" s="1"/>
  <c r="O17" i="1" s="1"/>
  <c r="I49" i="1"/>
  <c r="J49" i="1" s="1"/>
  <c r="N40" i="1"/>
  <c r="O40" i="1" s="1"/>
  <c r="I42" i="1"/>
  <c r="J42" i="1" s="1"/>
  <c r="N49" i="1"/>
  <c r="N53" i="1"/>
  <c r="O53" i="1" s="1"/>
  <c r="N62" i="1"/>
  <c r="O62" i="1" s="1"/>
  <c r="N78" i="1"/>
  <c r="O78" i="1" s="1"/>
  <c r="O116" i="1"/>
  <c r="O84" i="1"/>
  <c r="N18" i="1"/>
  <c r="O18" i="1" s="1"/>
  <c r="N28" i="1"/>
  <c r="O28" i="1" s="1"/>
  <c r="I30" i="1"/>
  <c r="J30" i="1" s="1"/>
  <c r="I45" i="1"/>
  <c r="J45" i="1" s="1"/>
  <c r="O58" i="1"/>
  <c r="N74" i="1"/>
  <c r="O74" i="1" s="1"/>
  <c r="I92" i="1"/>
  <c r="J92" i="1" s="1"/>
  <c r="I96" i="1"/>
  <c r="J96" i="1" s="1"/>
  <c r="O103" i="1"/>
  <c r="I106" i="1"/>
  <c r="J106" i="1" s="1"/>
  <c r="O117" i="1"/>
  <c r="O33" i="1"/>
  <c r="O70" i="1"/>
  <c r="N48" i="1"/>
  <c r="I36" i="1"/>
  <c r="J36" i="1" s="1"/>
  <c r="N46" i="1"/>
  <c r="O46" i="1" s="1"/>
  <c r="O61" i="1"/>
  <c r="N64" i="1"/>
  <c r="O64" i="1" s="1"/>
  <c r="O77" i="1"/>
  <c r="N96" i="1"/>
  <c r="O102" i="1"/>
  <c r="N106" i="1"/>
  <c r="O115" i="1"/>
  <c r="I79" i="1"/>
  <c r="J79" i="1" s="1"/>
  <c r="I133" i="1"/>
  <c r="J133" i="1" s="1"/>
  <c r="O140" i="1"/>
  <c r="I161" i="1"/>
  <c r="J161" i="1" s="1"/>
  <c r="M161" i="1"/>
  <c r="N161" i="1" s="1"/>
  <c r="I163" i="1"/>
  <c r="J163" i="1" s="1"/>
  <c r="M163" i="1"/>
  <c r="N163" i="1" s="1"/>
  <c r="I165" i="1"/>
  <c r="J165" i="1" s="1"/>
  <c r="M165" i="1"/>
  <c r="N165" i="1" s="1"/>
  <c r="I167" i="1"/>
  <c r="J167" i="1" s="1"/>
  <c r="M167" i="1"/>
  <c r="N167" i="1" s="1"/>
  <c r="I98" i="1"/>
  <c r="J98" i="1" s="1"/>
  <c r="O118" i="1"/>
  <c r="O126" i="1"/>
  <c r="M137" i="1"/>
  <c r="N137" i="1" s="1"/>
  <c r="O137" i="1" s="1"/>
  <c r="N92" i="1"/>
  <c r="O92" i="1" s="1"/>
  <c r="O123" i="1"/>
  <c r="O139" i="1"/>
  <c r="O146" i="1"/>
  <c r="M158" i="1"/>
  <c r="N158" i="1" s="1"/>
  <c r="I158" i="1"/>
  <c r="J158" i="1" s="1"/>
  <c r="O114" i="1"/>
  <c r="I132" i="1"/>
  <c r="J132" i="1" s="1"/>
  <c r="N135" i="1"/>
  <c r="O135" i="1" s="1"/>
  <c r="I160" i="1"/>
  <c r="J160" i="1" s="1"/>
  <c r="M160" i="1"/>
  <c r="N160" i="1" s="1"/>
  <c r="I162" i="1"/>
  <c r="J162" i="1" s="1"/>
  <c r="M162" i="1"/>
  <c r="N162" i="1" s="1"/>
  <c r="I164" i="1"/>
  <c r="J164" i="1" s="1"/>
  <c r="M164" i="1"/>
  <c r="N164" i="1" s="1"/>
  <c r="I166" i="1"/>
  <c r="J166" i="1" s="1"/>
  <c r="M166" i="1"/>
  <c r="N166" i="1" s="1"/>
  <c r="O150" i="1" l="1"/>
  <c r="O93" i="1"/>
  <c r="J151" i="1"/>
  <c r="O59" i="1"/>
  <c r="O147" i="1"/>
  <c r="O104" i="1"/>
  <c r="J60" i="1"/>
  <c r="O36" i="1"/>
  <c r="O145" i="1"/>
  <c r="O148" i="1"/>
  <c r="O157" i="1"/>
  <c r="O132" i="1"/>
  <c r="O35" i="1"/>
  <c r="O168" i="1"/>
  <c r="O31" i="1"/>
  <c r="O166" i="1"/>
  <c r="O164" i="1"/>
  <c r="O162" i="1"/>
  <c r="O160" i="1"/>
  <c r="O156" i="1"/>
  <c r="O167" i="1"/>
  <c r="O165" i="1"/>
  <c r="O163" i="1"/>
  <c r="O161" i="1"/>
  <c r="O130" i="1"/>
  <c r="O30" i="1"/>
  <c r="O149" i="1"/>
  <c r="O144" i="1"/>
  <c r="O133" i="1"/>
  <c r="O75" i="1"/>
  <c r="O98" i="1"/>
  <c r="O158" i="1"/>
  <c r="O106" i="1"/>
  <c r="O48" i="1"/>
  <c r="O49" i="1"/>
  <c r="O79" i="1"/>
  <c r="O45" i="1"/>
  <c r="O96" i="1"/>
  <c r="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TuSoft</author>
  </authors>
  <commentList>
    <comment ref="J8" authorId="0" shapeId="0" xr:uid="{59B666DB-6575-4F61-8A3E-2BC89ED02DC0}">
      <text>
        <r>
          <rPr>
            <b/>
            <sz val="9"/>
            <color indexed="81"/>
            <rFont val="Tahoma"/>
            <family val="2"/>
          </rPr>
          <t>TuSoft: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<sst xmlns="http://schemas.openxmlformats.org/spreadsheetml/2006/main" count="500" uniqueCount="388">
  <si>
    <t>TABULADOR DE PRECIOS POR ITEMS PARA REPARACIÓN DE CONTENEDORES</t>
  </si>
  <si>
    <t>Fecha:</t>
  </si>
  <si>
    <t>SOGEBUSA, C.A.</t>
  </si>
  <si>
    <t>PROVEEDOR</t>
  </si>
  <si>
    <t>SOGEBUSA</t>
  </si>
  <si>
    <t>RENDIMIENTO</t>
  </si>
  <si>
    <t>Última revisión</t>
  </si>
  <si>
    <t>1) Costo Horas Hombre (US$)</t>
  </si>
  <si>
    <t>2) Ajuste Material/Equipos  (US$)</t>
  </si>
  <si>
    <t>3) Costo de Inspección x CONT $</t>
  </si>
  <si>
    <t>ACTUAL</t>
  </si>
  <si>
    <t>AJUSTE</t>
  </si>
  <si>
    <t>CODIGO</t>
  </si>
  <si>
    <t>PARTE_CONT</t>
  </si>
  <si>
    <t>CONTENIDO</t>
  </si>
  <si>
    <t>HH PARA REPARACIÓN</t>
  </si>
  <si>
    <t>COSTO HH PARA REPARACIÓN 12$</t>
  </si>
  <si>
    <t>COSTO MATERIALES PROVEEDOR</t>
  </si>
  <si>
    <t>COSTO RONALD FOGUERA</t>
  </si>
  <si>
    <t>COSTO SOGEBUSA</t>
  </si>
  <si>
    <t>% DIFERENCIA EN FACTURA</t>
  </si>
  <si>
    <t>COSTO HH PARA REPARACIÓN (9$)</t>
  </si>
  <si>
    <t>COSTO MATERIALES /EQUIPOS</t>
  </si>
  <si>
    <t>COSTO TOTAL REPARACION</t>
  </si>
  <si>
    <t>% DIFERENCIA FACTURA</t>
  </si>
  <si>
    <t>0004</t>
  </si>
  <si>
    <t>BENT / BROKEN RAIL BOTTOM  LEFT</t>
  </si>
  <si>
    <t>INSERT RAIL 30CMS LEFT</t>
  </si>
  <si>
    <t>0010</t>
  </si>
  <si>
    <t>BOTTOM RAILS SIDE</t>
  </si>
  <si>
    <t>SECTION RAIL 30 CMS RIGHT</t>
  </si>
  <si>
    <t>0011</t>
  </si>
  <si>
    <t>SECTION RAIL (EACH ADD, 30 CMS) RIGHT</t>
  </si>
  <si>
    <t>0014</t>
  </si>
  <si>
    <t>STRAINGHTEN 15 - 30 CMS LEFT</t>
  </si>
  <si>
    <t>0015</t>
  </si>
  <si>
    <t>STRAINGHTEN 15 - 30 CMS RIGHT</t>
  </si>
  <si>
    <t>001J</t>
  </si>
  <si>
    <t>FRONT BOTTOM RAILS</t>
  </si>
  <si>
    <t>INSERT 0 - 15 CMS</t>
  </si>
  <si>
    <t>001k</t>
  </si>
  <si>
    <t>REAR BOTTOM RAILS</t>
  </si>
  <si>
    <t>INSERT 0" - 6"</t>
  </si>
  <si>
    <t>001M</t>
  </si>
  <si>
    <t>HOLLES RAIL TOP REAR IN - OUT</t>
  </si>
  <si>
    <t>WELD 10CTS</t>
  </si>
  <si>
    <t>001N</t>
  </si>
  <si>
    <t>BROKEN RAIL BOTTOM FRONT IN</t>
  </si>
  <si>
    <t>WELD 10 CMS</t>
  </si>
  <si>
    <t>001O</t>
  </si>
  <si>
    <t>BENT/BROKEN RAIL TOP FRONT OUT</t>
  </si>
  <si>
    <t>001T</t>
  </si>
  <si>
    <t>STR KEEPER</t>
  </si>
  <si>
    <t>001V</t>
  </si>
  <si>
    <t>BROKEN  KEEPER# RAIL BOTTOM REAR</t>
  </si>
  <si>
    <t>RPL KEEPER</t>
  </si>
  <si>
    <t>001W</t>
  </si>
  <si>
    <t>WELD KEEPER</t>
  </si>
  <si>
    <t>0021</t>
  </si>
  <si>
    <t>REAR TOP RAILS</t>
  </si>
  <si>
    <t xml:space="preserve">INSERT 1' </t>
  </si>
  <si>
    <t>002A</t>
  </si>
  <si>
    <t>BENT BAR HINGE# DOOR RIGHT</t>
  </si>
  <si>
    <t>STR HINGE BLADE (1)</t>
  </si>
  <si>
    <t>002e</t>
  </si>
  <si>
    <t>002g</t>
  </si>
  <si>
    <t>002H</t>
  </si>
  <si>
    <t>RPL CRD RINGS (1)</t>
  </si>
  <si>
    <t>002I</t>
  </si>
  <si>
    <t>TOP RAILS LEFT/RIGHT</t>
  </si>
  <si>
    <t>RPL CORD RINGS (1)</t>
  </si>
  <si>
    <t>002ñ</t>
  </si>
  <si>
    <t>STR 1'</t>
  </si>
  <si>
    <t>0032</t>
  </si>
  <si>
    <t>WELD 10CTS LEFT</t>
  </si>
  <si>
    <t>0033</t>
  </si>
  <si>
    <t>WELD 10CTS RIGHT</t>
  </si>
  <si>
    <t>0034</t>
  </si>
  <si>
    <t>BENT - BROKEN RAIL ANT TOP FRONT ROOF</t>
  </si>
  <si>
    <t>0035</t>
  </si>
  <si>
    <t>BROKEN RAIL TOP REAR OUT</t>
  </si>
  <si>
    <t>0036</t>
  </si>
  <si>
    <t>SECTION 1' LEFT</t>
  </si>
  <si>
    <t>0037</t>
  </si>
  <si>
    <t>SECTION (EA ADDL 1') LEFT</t>
  </si>
  <si>
    <t>0038</t>
  </si>
  <si>
    <t>SECTION 1' RIGHT</t>
  </si>
  <si>
    <t>0039</t>
  </si>
  <si>
    <t>SECTION (EA ADDL 1') RIGHT</t>
  </si>
  <si>
    <t>003Ñ</t>
  </si>
  <si>
    <t>CORNER CASTING</t>
  </si>
  <si>
    <t>STR &amp; WELD</t>
  </si>
  <si>
    <t>004a</t>
  </si>
  <si>
    <t>CORNER POST</t>
  </si>
  <si>
    <t>WELD "J" BAR 0-10 CTS LEFT</t>
  </si>
  <si>
    <t>004B</t>
  </si>
  <si>
    <t>WELD "J" BAR 0-10 CTS RIGHT</t>
  </si>
  <si>
    <t>004P</t>
  </si>
  <si>
    <t>HOLLE (WT) PANEL#11 ROOF</t>
  </si>
  <si>
    <t>INSERT 1'X 1'</t>
  </si>
  <si>
    <t>004q</t>
  </si>
  <si>
    <t>ROOF PANELS</t>
  </si>
  <si>
    <t>INSERT 2'X 2'</t>
  </si>
  <si>
    <t>004U</t>
  </si>
  <si>
    <t>CORRECT (I-R) PANEL ROOF</t>
  </si>
  <si>
    <t>INSERT 10"X 10"</t>
  </si>
  <si>
    <t>004W</t>
  </si>
  <si>
    <t>INSERT. 8"X 8"</t>
  </si>
  <si>
    <t>0050</t>
  </si>
  <si>
    <t>INS PANEL 1'X 4'</t>
  </si>
  <si>
    <t>0051</t>
  </si>
  <si>
    <t>INSERT 3' X 1'</t>
  </si>
  <si>
    <t>0056</t>
  </si>
  <si>
    <t>HOLLES (WT) PANEL ROOF</t>
  </si>
  <si>
    <t>INSERT  6" X 6"</t>
  </si>
  <si>
    <t>0057</t>
  </si>
  <si>
    <t>INSERT  1' X 2'</t>
  </si>
  <si>
    <t>0058</t>
  </si>
  <si>
    <t>INSERT  2' X 4'</t>
  </si>
  <si>
    <t>005D</t>
  </si>
  <si>
    <t>BROKEN ANT FRONT  ROOF</t>
  </si>
  <si>
    <t>WELD PANEL 1-15CTS</t>
  </si>
  <si>
    <t>005i</t>
  </si>
  <si>
    <t>PANELS SIDE LEFT</t>
  </si>
  <si>
    <t>STR SIDE PANEL 2'- 3'</t>
  </si>
  <si>
    <t>005K</t>
  </si>
  <si>
    <t>BROKEN PANEL#08 LEFT</t>
  </si>
  <si>
    <t>005L</t>
  </si>
  <si>
    <t>PANELS SIDE RIGHT</t>
  </si>
  <si>
    <t>WELD PANEL 1 - 15CTS</t>
  </si>
  <si>
    <t>005R</t>
  </si>
  <si>
    <t>WELD (EA ADDL) 15CTS.</t>
  </si>
  <si>
    <t>005T</t>
  </si>
  <si>
    <t>STR &amp; WELD 1"- 6"</t>
  </si>
  <si>
    <t>005X</t>
  </si>
  <si>
    <t>BENT / CUT ANT REAR &amp; PANELROOF</t>
  </si>
  <si>
    <t>STR &amp; WELD 1" -  6"</t>
  </si>
  <si>
    <t>0060</t>
  </si>
  <si>
    <t>HOLLE (WT) PANEL FRONT</t>
  </si>
  <si>
    <t>WELD 1 -  15 CMS</t>
  </si>
  <si>
    <t>006b</t>
  </si>
  <si>
    <t>INSERT  6"X 6"</t>
  </si>
  <si>
    <t>006C</t>
  </si>
  <si>
    <t>006f</t>
  </si>
  <si>
    <t>006K</t>
  </si>
  <si>
    <t>BENT / DEFOR PANEL#10 LAT LEFT</t>
  </si>
  <si>
    <t>STR   6"- 1'</t>
  </si>
  <si>
    <t>006m</t>
  </si>
  <si>
    <t>STR   1'- 2'</t>
  </si>
  <si>
    <t>006u</t>
  </si>
  <si>
    <t>PANELS SIDE</t>
  </si>
  <si>
    <t>INSERT 2'X 1'</t>
  </si>
  <si>
    <t>006X</t>
  </si>
  <si>
    <t>CORRECT (I-R) PANEL FRONT</t>
  </si>
  <si>
    <t>INSERT  8"X 8"</t>
  </si>
  <si>
    <t>0072</t>
  </si>
  <si>
    <t>STR &amp; WELD (EA EDDL) 6"</t>
  </si>
  <si>
    <t>0073</t>
  </si>
  <si>
    <t>BROKEN VENTILATOR P#01 LEFT</t>
  </si>
  <si>
    <t>RPL VENTILATOR ASSEMBLY</t>
  </si>
  <si>
    <t>0074</t>
  </si>
  <si>
    <t>BROKEN VENTILATOR P#11 RIGHT</t>
  </si>
  <si>
    <t>007C</t>
  </si>
  <si>
    <t>DOORS LEFT</t>
  </si>
  <si>
    <t>STR DOOR RETAINER</t>
  </si>
  <si>
    <t>007D</t>
  </si>
  <si>
    <t>DOORS RIGHT</t>
  </si>
  <si>
    <t>007E</t>
  </si>
  <si>
    <t>SECTION LOCKING BAR ROD 30 CMS</t>
  </si>
  <si>
    <t>007F</t>
  </si>
  <si>
    <t>SECTION (EA ADDL) 30 CMS</t>
  </si>
  <si>
    <t>007g</t>
  </si>
  <si>
    <t>WELD PANEL 1-15 CMS</t>
  </si>
  <si>
    <t>007H</t>
  </si>
  <si>
    <t>HOLLE (WT) STRUC BOTTOM DOOR RIGHT</t>
  </si>
  <si>
    <t>WELD PANEL 1-15 CMS.</t>
  </si>
  <si>
    <t>007N</t>
  </si>
  <si>
    <t>INSERT. 15  X 15 CMS</t>
  </si>
  <si>
    <t>007P</t>
  </si>
  <si>
    <t>MISSIN GASKET BOTTOM DOOR LEFT</t>
  </si>
  <si>
    <t>REFASTEN GASKET (10CMS)</t>
  </si>
  <si>
    <t>007R</t>
  </si>
  <si>
    <t>DOOR RETAINER REPLACE</t>
  </si>
  <si>
    <t>0080</t>
  </si>
  <si>
    <t>0081</t>
  </si>
  <si>
    <t>0083</t>
  </si>
  <si>
    <t>RPL LOCKING BAR ROD</t>
  </si>
  <si>
    <t>0086</t>
  </si>
  <si>
    <t>LOCKING BAR ASSEMBLY FREE</t>
  </si>
  <si>
    <t>0087</t>
  </si>
  <si>
    <t>008A</t>
  </si>
  <si>
    <t>BENT / BROKEN RETAINER#01 DOOR LEFT</t>
  </si>
  <si>
    <t>RPL RETAINER (HOLD/TIE BACK)</t>
  </si>
  <si>
    <t>008E</t>
  </si>
  <si>
    <t>BROKEN GASKET TOP DOOR LEFT</t>
  </si>
  <si>
    <t>GASKET MATERIAL BY 30 CMS</t>
  </si>
  <si>
    <t>008F</t>
  </si>
  <si>
    <t>BROKEN GASKET BOTTOM DOOR RIGHT</t>
  </si>
  <si>
    <t>008m</t>
  </si>
  <si>
    <t>RPL HINGE BLADE (1) (BISAGRA)</t>
  </si>
  <si>
    <t>008N</t>
  </si>
  <si>
    <t>BROKEN PIN HINGE#05 DOOR RIGHT</t>
  </si>
  <si>
    <t>RPL HINGE BLADE (1)</t>
  </si>
  <si>
    <t>008O</t>
  </si>
  <si>
    <t>RPL HINGE PIN (PASADOR)</t>
  </si>
  <si>
    <t>008Q</t>
  </si>
  <si>
    <t xml:space="preserve">BAR ROD#01 DOOR LEFT </t>
  </si>
  <si>
    <t>RPL LOCKING BAR ASSEMBLY</t>
  </si>
  <si>
    <t>0090</t>
  </si>
  <si>
    <t>RPL LOCKING BAR BRACKET</t>
  </si>
  <si>
    <t>0091</t>
  </si>
  <si>
    <t>BENT / DEFORMED BAR HANDLE DOOR RIGHT</t>
  </si>
  <si>
    <t>0092</t>
  </si>
  <si>
    <t>RPL LOCKING BAR GUIDE</t>
  </si>
  <si>
    <t>0093</t>
  </si>
  <si>
    <t>BENT / BROKEN GUIDE DOOR RIGHT</t>
  </si>
  <si>
    <t>0094</t>
  </si>
  <si>
    <t>BENT BAR HANDLE - BAR ROD DOOR LEFT-RIGHT</t>
  </si>
  <si>
    <t>STR LOCKING BAR ROD &amp; HANDLE</t>
  </si>
  <si>
    <t>0095</t>
  </si>
  <si>
    <t>STR LOCKING BAR HANDLE</t>
  </si>
  <si>
    <t>0095R</t>
  </si>
  <si>
    <t>0097</t>
  </si>
  <si>
    <t>BENT/DEFORMED HAMDLE#04 DOOR RIGHT</t>
  </si>
  <si>
    <t>RPL LOCKING BAR HANDLE (LEVER)</t>
  </si>
  <si>
    <t>009A</t>
  </si>
  <si>
    <t>LOOSE GASKET LAT DOOR RIGHT</t>
  </si>
  <si>
    <t>RPL HANDLE RIVET</t>
  </si>
  <si>
    <t>009D</t>
  </si>
  <si>
    <t>STR AND WELD LOCKING BAR ROD</t>
  </si>
  <si>
    <t>009F</t>
  </si>
  <si>
    <t>BENT BAR ROD#02 DOOR LEFT</t>
  </si>
  <si>
    <t>STR LOCKING BAR ROD</t>
  </si>
  <si>
    <t>009G</t>
  </si>
  <si>
    <t>BENT BAR ROD# DOOR RIGHT</t>
  </si>
  <si>
    <t>009Q</t>
  </si>
  <si>
    <t>WELD LOCKING BAR CAM</t>
  </si>
  <si>
    <t>009V</t>
  </si>
  <si>
    <t>DOORS</t>
  </si>
  <si>
    <t>INSERT BOTT/RAIL 120 CMS X 10 CMS</t>
  </si>
  <si>
    <t>009Y</t>
  </si>
  <si>
    <t>INSERT BOTT/RAIL 3'X 10 CMT</t>
  </si>
  <si>
    <t>00A1</t>
  </si>
  <si>
    <t>00A2</t>
  </si>
  <si>
    <t>00A9</t>
  </si>
  <si>
    <t>LOOSE GASKET BOTTOM DOOR LEFT</t>
  </si>
  <si>
    <t>00S4</t>
  </si>
  <si>
    <t>INSERT 2' X 3'</t>
  </si>
  <si>
    <t>HOLLES (WT) PANEL# ROOF</t>
  </si>
  <si>
    <t>0102</t>
  </si>
  <si>
    <t>UNDERSTRUCTURE</t>
  </si>
  <si>
    <t>WELD VIGA OMEGA  0"- 6"</t>
  </si>
  <si>
    <t>0105</t>
  </si>
  <si>
    <t>STR CROSSMEMBER ASSEMBLY</t>
  </si>
  <si>
    <t>010A</t>
  </si>
  <si>
    <t>WELD FORK POCKET STRAP</t>
  </si>
  <si>
    <t>010B</t>
  </si>
  <si>
    <t>WELD CROSSMEMBER 0-15CMT</t>
  </si>
  <si>
    <t>010J</t>
  </si>
  <si>
    <t>HOLLES - FILTER LINE PLATE TUNEL FRONT</t>
  </si>
  <si>
    <t>WELD TUNNEL RAIL 0 - 6" PLATE</t>
  </si>
  <si>
    <t>010L</t>
  </si>
  <si>
    <t>STR VIGA OMEGA 1'</t>
  </si>
  <si>
    <t>010O</t>
  </si>
  <si>
    <t>STR TUNEL RAILS 1'</t>
  </si>
  <si>
    <t>0115</t>
  </si>
  <si>
    <t>MISCELLANEOUS</t>
  </si>
  <si>
    <t>NAILS (JOB: REMOVE/SEAL)</t>
  </si>
  <si>
    <t>0116</t>
  </si>
  <si>
    <t>FLOOR</t>
  </si>
  <si>
    <t>INSERT THRESHOLD PLATE 20 X 15 CMS</t>
  </si>
  <si>
    <t>012D</t>
  </si>
  <si>
    <t>BROKEN ANT FRONT PISO PLYWOOD LEFT</t>
  </si>
  <si>
    <t>FIT SCREWS</t>
  </si>
  <si>
    <t>012F</t>
  </si>
  <si>
    <t>HOLLES SECTION FLOOR</t>
  </si>
  <si>
    <t>SEAL/WELD 30 CMS (TEM)</t>
  </si>
  <si>
    <t>012G</t>
  </si>
  <si>
    <t>GRINDING &amp; CLEANING 30 CMS</t>
  </si>
  <si>
    <t>012H</t>
  </si>
  <si>
    <t>REMOVE  FIT  SCREWS</t>
  </si>
  <si>
    <t>012K</t>
  </si>
  <si>
    <t>INSERT BUNG WOOD (1)</t>
  </si>
  <si>
    <t>012L</t>
  </si>
  <si>
    <t>INSERT BUNG WOOD (EA ADDL 1)</t>
  </si>
  <si>
    <t>012P</t>
  </si>
  <si>
    <t>BROKEN SECTION FLOOR PLYWWOD</t>
  </si>
  <si>
    <t>INSERT 120 X 60 CMS</t>
  </si>
  <si>
    <t>012Q</t>
  </si>
  <si>
    <t>INSERT 150 X 120 CMS</t>
  </si>
  <si>
    <t>012T</t>
  </si>
  <si>
    <t>INSERT.  90 X 120 CMS</t>
  </si>
  <si>
    <t>O118</t>
  </si>
  <si>
    <t>INSERT.  120 X 120 CMS</t>
  </si>
  <si>
    <t>0132</t>
  </si>
  <si>
    <t>REFIT WITH NAILS</t>
  </si>
  <si>
    <t>0135</t>
  </si>
  <si>
    <t>BROKEN ANTERR FRONT RIGHT FLOOR</t>
  </si>
  <si>
    <t>INSERT 60 X 60 CMS</t>
  </si>
  <si>
    <t>0178</t>
  </si>
  <si>
    <t>OPEN TOP CONTAINER</t>
  </si>
  <si>
    <t>RPL TIR CORDON RING</t>
  </si>
  <si>
    <t>0181</t>
  </si>
  <si>
    <t>PAINTED 1'</t>
  </si>
  <si>
    <t>01AB</t>
  </si>
  <si>
    <t>RPL TIR PLATE</t>
  </si>
  <si>
    <t>05A</t>
  </si>
  <si>
    <t>INSERT 5' X 1'</t>
  </si>
  <si>
    <t>05o</t>
  </si>
  <si>
    <t>RPL WHITE KISSCUT LTR (SMALL)</t>
  </si>
  <si>
    <t>05Q</t>
  </si>
  <si>
    <t>RPL WHITE KISSCUT NUMBERT (SMALL)</t>
  </si>
  <si>
    <t>05T</t>
  </si>
  <si>
    <t>PANELS FRONT</t>
  </si>
  <si>
    <t>06B</t>
  </si>
  <si>
    <t>INSERT. 8' X 1'</t>
  </si>
  <si>
    <t>07E</t>
  </si>
  <si>
    <t>PAINTED 6"- 1'</t>
  </si>
  <si>
    <t>1717</t>
  </si>
  <si>
    <t>RPL CABLE SEAL SOPORT (TY-RAPS)</t>
  </si>
  <si>
    <t>1738</t>
  </si>
  <si>
    <t>REMOVE SEALED</t>
  </si>
  <si>
    <t>1743</t>
  </si>
  <si>
    <t>MISSIN ROD BOLT GUIDE BOTTOM DOOR LEFT</t>
  </si>
  <si>
    <t>RPL ROD BOLT</t>
  </si>
  <si>
    <t>1744</t>
  </si>
  <si>
    <t>STEAM CLEAN  20'</t>
  </si>
  <si>
    <t>1745</t>
  </si>
  <si>
    <t>STEAM CLEAN  40'</t>
  </si>
  <si>
    <t>RCT5</t>
  </si>
  <si>
    <t>RPL CABLE END</t>
  </si>
  <si>
    <t>REMA</t>
  </si>
  <si>
    <t>INTEGRALES</t>
  </si>
  <si>
    <t>RIVET</t>
  </si>
  <si>
    <t>REMA1</t>
  </si>
  <si>
    <t>RIVET FOR REEFER'S</t>
  </si>
  <si>
    <t>REME</t>
  </si>
  <si>
    <t>REME1</t>
  </si>
  <si>
    <t>X701</t>
  </si>
  <si>
    <t>FILTER LINE IN ANT FRONT RIGHT FLORR</t>
  </si>
  <si>
    <t>SIKAFLEX/WELD ONE FOOT(25844)</t>
  </si>
  <si>
    <t>X702</t>
  </si>
  <si>
    <t>INSERT  2´ X 2´</t>
  </si>
  <si>
    <t>001B</t>
  </si>
  <si>
    <t>BENT/BROKEN RAIL BOTTOM FRONT (IN-OUT)</t>
  </si>
  <si>
    <t>INSERT 30 (EQUIPMENTS 40')</t>
  </si>
  <si>
    <t>001P</t>
  </si>
  <si>
    <t>INSERT 30 CMS</t>
  </si>
  <si>
    <t>001C</t>
  </si>
  <si>
    <t>INSERT (E ADDL 30 CMS) (EQUIP 40')</t>
  </si>
  <si>
    <t>007U</t>
  </si>
  <si>
    <t>HOLLE (WT) STRUC LAT DOOR RIGHT</t>
  </si>
  <si>
    <t>INSERT RAILS  LAT 30 CMS</t>
  </si>
  <si>
    <t>007O</t>
  </si>
  <si>
    <t>BROKEN GASKET LAT DOOR LEFT</t>
  </si>
  <si>
    <t>REFASTEN GASKET (10CTS)</t>
  </si>
  <si>
    <t>00M4</t>
  </si>
  <si>
    <t>CORRECT/(I-R) PANEL#01 ROOF</t>
  </si>
  <si>
    <t>INSERT 3' X 4'</t>
  </si>
  <si>
    <t>004Y</t>
  </si>
  <si>
    <t>PREVENTIVE MANTENANCE P#01 ROOF</t>
  </si>
  <si>
    <t>GRINDING &amp; PAINTED 4' X 3'</t>
  </si>
  <si>
    <t>003T</t>
  </si>
  <si>
    <t>BENT/DEFOR CORNER POST REAR RIGHT</t>
  </si>
  <si>
    <t>INSERT REAR "J" BAR 30 RIGHT</t>
  </si>
  <si>
    <t>003C</t>
  </si>
  <si>
    <t>BENT RAIL TOP LAT LEFT</t>
  </si>
  <si>
    <t>STRAINGHTEN 6" - 1' LEFT</t>
  </si>
  <si>
    <t>007Q</t>
  </si>
  <si>
    <t>BROKEN RETAINER#02 BOTTOM DOOR LEFT</t>
  </si>
  <si>
    <t>08C</t>
  </si>
  <si>
    <t>HOOLES (WT) STRUC DOOR LEFT / PLATE IDEN</t>
  </si>
  <si>
    <t>INSERT. 30 X 30 CMS</t>
  </si>
  <si>
    <t>0008</t>
  </si>
  <si>
    <t>BENT/BROKEN RAIL BOTTOM LAT LEFT</t>
  </si>
  <si>
    <t>SECTION RAIL 30 CMS LEFT</t>
  </si>
  <si>
    <t>0009</t>
  </si>
  <si>
    <t>SECTION RAIL (EACH ADD, 30 CMS) LEFT</t>
  </si>
  <si>
    <t>008G</t>
  </si>
  <si>
    <t>MISSIN RUBBER TOP DOOR LEFT</t>
  </si>
  <si>
    <t>RPL GASKET (1) PIECE HORIZ 120 CMS</t>
  </si>
  <si>
    <t>006O</t>
  </si>
  <si>
    <t>0053</t>
  </si>
  <si>
    <t>HOLLES (WT) - (I-R) PANEL#11 ROOF</t>
  </si>
  <si>
    <t>RPL 4'x 8'</t>
  </si>
  <si>
    <t>001E</t>
  </si>
  <si>
    <t>HOLLES (WT-(I-R) RAIL BOTTOM FRONT</t>
  </si>
  <si>
    <t>REPLACE (EQUIPMENTS 40')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</si>
</sst>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4" x14ac:knownFonts="1">
    <font>
      <sz val="10"/>
      <color indexed="8"/>
      <name val="MS Sans Serif"/>
    </font>
    <font>
      <sz val="10"/>
      <color indexed="8"/>
      <name val="MS Sans Serif"/>
    </font>
    <font>
      <b/>
      <u/>
      <sz val="20"/>
      <color indexed="8"/>
      <name val="Arial Narrow"/>
      <family val="2"/>
    </font>
    <font>
      <b/>
      <u/>
      <sz val="16"/>
      <color indexed="8"/>
      <name val="Arial Narrow"/>
      <family val="2"/>
    </font>
    <font>
      <u/>
      <sz val="16"/>
      <color indexed="8"/>
      <name val="Arial Narrow"/>
      <family val="2"/>
    </font>
    <font>
      <b/>
      <sz val="10"/>
      <color indexed="8"/>
      <name val="MS Sans Serif"/>
    </font>
    <font>
      <b/>
      <sz val="12"/>
      <color indexed="8"/>
      <name val="MS Sans Serif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sz val="18"/>
      <color indexed="8"/>
      <name val="MS Sans Serif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b/>
      <sz val="11"/>
      <color indexed="8"/>
      <name val="Times New Roman"/>
      <family val="1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6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theme="1"/>
      <name val="Arial Narrow"/>
      <family val="2"/>
    </font>
    <font>
      <b/>
      <sz val="16"/>
      <color indexed="8"/>
      <name val="Arial Narrow"/>
      <family val="2"/>
    </font>
    <font>
      <sz val="16"/>
      <color theme="1"/>
      <name val="Arial Narrow"/>
      <family val="2"/>
    </font>
    <font>
      <sz val="11"/>
      <color theme="1"/>
      <name val="Arial"/>
      <family val="2"/>
    </font>
    <font>
      <sz val="11"/>
      <color indexed="8"/>
      <name val="Arial Black"/>
      <family val="2"/>
    </font>
    <font>
      <sz val="11"/>
      <color theme="1"/>
      <name val="Arial Black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 Narrow"/>
      <family val="2"/>
    </font>
    <font>
      <sz val="12"/>
      <color indexed="8"/>
      <name val="Arial Black"/>
      <family val="2"/>
    </font>
    <font>
      <sz val="12"/>
      <color theme="1"/>
      <name val="Arial Blac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70C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1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0" borderId="0" xfId="0" applyFont="1"/>
    <xf numFmtId="15" fontId="10" fillId="0" borderId="0" xfId="0" applyNumberFormat="1" applyFont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11" fillId="0" borderId="6" xfId="0" applyFont="1" applyBorder="1" applyAlignment="1">
      <alignment vertical="center"/>
    </xf>
    <xf numFmtId="2" fontId="12" fillId="0" borderId="6" xfId="0" applyNumberFormat="1" applyFont="1" applyBorder="1" applyAlignment="1">
      <alignment horizontal="center" vertical="center"/>
    </xf>
    <xf numFmtId="9" fontId="12" fillId="0" borderId="6" xfId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9" fontId="0" fillId="0" borderId="0" xfId="1" applyFont="1"/>
    <xf numFmtId="0" fontId="11" fillId="0" borderId="6" xfId="0" applyFont="1" applyBorder="1" applyAlignment="1">
      <alignment vertical="center" wrapText="1"/>
    </xf>
    <xf numFmtId="9" fontId="12" fillId="0" borderId="6" xfId="0" applyNumberFormat="1" applyFont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2" fontId="11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14" fillId="4" borderId="1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6" fillId="0" borderId="18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4" fontId="7" fillId="0" borderId="20" xfId="0" applyNumberFormat="1" applyFont="1" applyBorder="1" applyAlignment="1">
      <alignment vertical="center"/>
    </xf>
    <xf numFmtId="4" fontId="7" fillId="0" borderId="6" xfId="0" applyNumberFormat="1" applyFont="1" applyBorder="1" applyAlignment="1">
      <alignment vertical="center"/>
    </xf>
    <xf numFmtId="4" fontId="17" fillId="0" borderId="21" xfId="0" applyNumberFormat="1" applyFont="1" applyBorder="1"/>
    <xf numFmtId="164" fontId="18" fillId="0" borderId="22" xfId="1" applyNumberFormat="1" applyFont="1" applyBorder="1"/>
    <xf numFmtId="4" fontId="19" fillId="0" borderId="20" xfId="0" applyNumberFormat="1" applyFont="1" applyBorder="1" applyAlignment="1">
      <alignment horizontal="center" vertical="center"/>
    </xf>
    <xf numFmtId="4" fontId="19" fillId="0" borderId="6" xfId="0" applyNumberFormat="1" applyFont="1" applyBorder="1" applyAlignment="1">
      <alignment horizontal="center" vertical="center"/>
    </xf>
    <xf numFmtId="4" fontId="20" fillId="0" borderId="21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4" fontId="16" fillId="0" borderId="20" xfId="0" applyNumberFormat="1" applyFont="1" applyBorder="1" applyAlignment="1">
      <alignment horizontal="right" vertical="center"/>
    </xf>
    <xf numFmtId="4" fontId="16" fillId="0" borderId="6" xfId="0" applyNumberFormat="1" applyFont="1" applyBorder="1" applyAlignment="1">
      <alignment vertical="center"/>
    </xf>
    <xf numFmtId="164" fontId="18" fillId="0" borderId="23" xfId="1" applyNumberFormat="1" applyFont="1" applyBorder="1"/>
    <xf numFmtId="0" fontId="7" fillId="0" borderId="6" xfId="2" applyFont="1" applyBorder="1" applyAlignment="1">
      <alignment horizontal="left" vertical="center"/>
    </xf>
    <xf numFmtId="0" fontId="16" fillId="0" borderId="19" xfId="2" applyFont="1" applyBorder="1" applyAlignment="1">
      <alignment horizontal="left" vertical="center"/>
    </xf>
    <xf numFmtId="2" fontId="16" fillId="0" borderId="6" xfId="0" applyNumberFormat="1" applyFont="1" applyBorder="1"/>
    <xf numFmtId="0" fontId="16" fillId="0" borderId="6" xfId="2" applyFont="1" applyBorder="1" applyAlignment="1">
      <alignment horizontal="left" vertical="center"/>
    </xf>
    <xf numFmtId="4" fontId="16" fillId="0" borderId="6" xfId="2" applyNumberFormat="1" applyFont="1" applyBorder="1" applyAlignment="1">
      <alignment horizontal="right" vertical="center"/>
    </xf>
    <xf numFmtId="0" fontId="16" fillId="0" borderId="24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" fontId="16" fillId="0" borderId="25" xfId="0" applyNumberFormat="1" applyFont="1" applyBorder="1" applyAlignment="1">
      <alignment horizontal="right" vertical="center"/>
    </xf>
    <xf numFmtId="4" fontId="7" fillId="0" borderId="7" xfId="0" applyNumberFormat="1" applyFont="1" applyBorder="1" applyAlignment="1">
      <alignment vertical="center"/>
    </xf>
    <xf numFmtId="4" fontId="16" fillId="0" borderId="7" xfId="0" applyNumberFormat="1" applyFont="1" applyBorder="1" applyAlignment="1">
      <alignment vertical="center"/>
    </xf>
    <xf numFmtId="4" fontId="17" fillId="0" borderId="26" xfId="0" applyNumberFormat="1" applyFont="1" applyBorder="1"/>
    <xf numFmtId="164" fontId="18" fillId="0" borderId="27" xfId="1" applyNumberFormat="1" applyFont="1" applyBorder="1"/>
    <xf numFmtId="4" fontId="19" fillId="0" borderId="25" xfId="0" applyNumberFormat="1" applyFont="1" applyBorder="1" applyAlignment="1">
      <alignment horizontal="center" vertical="center"/>
    </xf>
    <xf numFmtId="4" fontId="20" fillId="0" borderId="6" xfId="0" applyNumberFormat="1" applyFont="1" applyBorder="1" applyAlignment="1">
      <alignment horizontal="center"/>
    </xf>
    <xf numFmtId="0" fontId="16" fillId="0" borderId="6" xfId="2" applyFont="1" applyBorder="1" applyAlignment="1">
      <alignment horizontal="center"/>
    </xf>
    <xf numFmtId="0" fontId="7" fillId="0" borderId="6" xfId="0" applyFont="1" applyBorder="1"/>
    <xf numFmtId="4" fontId="17" fillId="0" borderId="6" xfId="0" applyNumberFormat="1" applyFont="1" applyBorder="1"/>
    <xf numFmtId="164" fontId="18" fillId="0" borderId="6" xfId="1" applyNumberFormat="1" applyFont="1" applyBorder="1"/>
    <xf numFmtId="4" fontId="23" fillId="0" borderId="6" xfId="2" applyNumberFormat="1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17" fillId="0" borderId="6" xfId="0" applyFont="1" applyBorder="1" applyAlignment="1">
      <alignment vertical="center"/>
    </xf>
    <xf numFmtId="0" fontId="24" fillId="0" borderId="6" xfId="0" applyFont="1" applyBorder="1" applyAlignment="1">
      <alignment horizontal="left" vertical="center"/>
    </xf>
    <xf numFmtId="4" fontId="16" fillId="6" borderId="6" xfId="2" applyNumberFormat="1" applyFont="1" applyFill="1" applyBorder="1" applyAlignment="1">
      <alignment horizontal="right" vertical="center"/>
    </xf>
    <xf numFmtId="0" fontId="16" fillId="0" borderId="6" xfId="0" applyFont="1" applyBorder="1" applyAlignment="1">
      <alignment horizontal="center"/>
    </xf>
    <xf numFmtId="0" fontId="7" fillId="0" borderId="6" xfId="0" applyFont="1" applyBorder="1" applyAlignment="1">
      <alignment vertical="center"/>
    </xf>
    <xf numFmtId="2" fontId="7" fillId="0" borderId="6" xfId="0" applyNumberFormat="1" applyFont="1" applyBorder="1"/>
    <xf numFmtId="0" fontId="25" fillId="0" borderId="6" xfId="0" applyFont="1" applyBorder="1" applyAlignment="1">
      <alignment vertical="center"/>
    </xf>
    <xf numFmtId="0" fontId="25" fillId="0" borderId="6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27" fillId="0" borderId="6" xfId="0" applyFont="1" applyBorder="1" applyAlignment="1">
      <alignment vertical="center"/>
    </xf>
    <xf numFmtId="0" fontId="28" fillId="0" borderId="6" xfId="0" applyFont="1" applyBorder="1" applyAlignment="1">
      <alignment horizontal="left" vertical="center"/>
    </xf>
    <xf numFmtId="49" fontId="29" fillId="0" borderId="6" xfId="0" applyNumberFormat="1" applyFont="1" applyBorder="1" applyAlignment="1">
      <alignment horizontal="center" vertical="center"/>
    </xf>
    <xf numFmtId="0" fontId="30" fillId="0" borderId="6" xfId="0" applyFont="1" applyBorder="1" applyAlignment="1">
      <alignment vertical="center"/>
    </xf>
    <xf numFmtId="0" fontId="31" fillId="0" borderId="6" xfId="0" applyFont="1" applyBorder="1" applyAlignment="1">
      <alignment horizontal="left" vertical="center"/>
    </xf>
    <xf numFmtId="4" fontId="29" fillId="0" borderId="6" xfId="2" applyNumberFormat="1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0" borderId="6" xfId="0" applyFont="1" applyBorder="1" applyAlignment="1">
      <alignment horizontal="left" vertical="center"/>
    </xf>
    <xf numFmtId="0" fontId="7" fillId="0" borderId="0" xfId="0" applyFont="1"/>
    <xf numFmtId="49" fontId="29" fillId="0" borderId="18" xfId="0" applyNumberFormat="1" applyFont="1" applyBorder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4" fontId="8" fillId="7" borderId="6" xfId="0" applyNumberFormat="1" applyFont="1" applyFill="1" applyBorder="1" applyAlignment="1">
      <alignment horizontal="center" vertical="center"/>
    </xf>
    <xf numFmtId="4" fontId="21" fillId="7" borderId="6" xfId="0" applyNumberFormat="1" applyFont="1" applyFill="1" applyBorder="1" applyAlignment="1">
      <alignment horizontal="center" vertical="center"/>
    </xf>
    <xf numFmtId="4" fontId="21" fillId="7" borderId="7" xfId="0" applyNumberFormat="1" applyFont="1" applyFill="1" applyBorder="1" applyAlignment="1">
      <alignment horizontal="center" vertical="center"/>
    </xf>
    <xf numFmtId="4" fontId="22" fillId="3" borderId="6" xfId="0" applyNumberFormat="1" applyFont="1" applyFill="1" applyBorder="1" applyAlignment="1">
      <alignment horizontal="center" vertical="center"/>
    </xf>
    <xf numFmtId="2" fontId="21" fillId="7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79096727-FF7B-4867-8176-F1A782481777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1301746</xdr:colOff>
      <xdr:row>0</xdr:row>
      <xdr:rowOff>12990</xdr:rowOff>
    </xdr:from>
    <xdr:to>
      <xdr:col>15</xdr:col>
      <xdr:colOff>29481</xdr:colOff>
      <xdr:row>4</xdr:row>
      <xdr:rowOff>127001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12AAF4F-966C-4B6F-9F8E-B00A5C257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496" y="12990"/>
          <a:ext cx="1791610" cy="1050636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war/OneDrive/Escritorio/SOGEBUSA/ALTRANSAGA/REPARACION%20CONTENEDORES/REVISIONES%20TABULADOR/AN&#193;LISIS%20TABULADOR%20COSTOS%20REPARACIONES%20SOGEBU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REPAR SOGEBUSA (3)"/>
      <sheetName val="TAB PROVEEDOR (4)"/>
      <sheetName val="TABLA REPAR SOGEBUSA (2)"/>
      <sheetName val="TAB RONALD (3)"/>
      <sheetName val="TABLA REPAR SOGEBUSA"/>
      <sheetName val="TAB SOGEBUSA (2)"/>
      <sheetName val="TAB SOGEBUSA"/>
      <sheetName val="TAB RONALD (2)"/>
      <sheetName val="TAB RONALD"/>
      <sheetName val="TAB rogui"/>
    </sheetNames>
    <sheetDataSet>
      <sheetData sheetId="0"/>
      <sheetData sheetId="1">
        <row r="10">
          <cell r="I10">
            <v>29.567999999999998</v>
          </cell>
        </row>
        <row r="11">
          <cell r="I11">
            <v>34.1616</v>
          </cell>
        </row>
        <row r="12">
          <cell r="I12">
            <v>32.630400000000002</v>
          </cell>
        </row>
        <row r="13">
          <cell r="I13">
            <v>5.7683999999999997</v>
          </cell>
        </row>
        <row r="14">
          <cell r="I14">
            <v>5.7683999999999997</v>
          </cell>
        </row>
        <row r="15">
          <cell r="I15">
            <v>9.6359999999999992</v>
          </cell>
        </row>
        <row r="16">
          <cell r="I16">
            <v>26.4</v>
          </cell>
        </row>
        <row r="17">
          <cell r="I17">
            <v>8</v>
          </cell>
        </row>
        <row r="18">
          <cell r="I18">
            <v>8</v>
          </cell>
        </row>
        <row r="19">
          <cell r="I19">
            <v>5.1479999999999997</v>
          </cell>
        </row>
        <row r="20">
          <cell r="I20">
            <v>1.5840000000000001</v>
          </cell>
        </row>
        <row r="21">
          <cell r="I21">
            <v>6.1643999999999997</v>
          </cell>
        </row>
        <row r="22">
          <cell r="I22">
            <v>8</v>
          </cell>
        </row>
        <row r="23">
          <cell r="I23">
            <v>30.082799999999999</v>
          </cell>
        </row>
        <row r="24">
          <cell r="I24">
            <v>33.145200000000003</v>
          </cell>
        </row>
        <row r="25">
          <cell r="I25">
            <v>1.5840000000000001</v>
          </cell>
        </row>
        <row r="26">
          <cell r="I26">
            <v>8</v>
          </cell>
        </row>
        <row r="27">
          <cell r="I27">
            <v>1.5840000000000001</v>
          </cell>
        </row>
        <row r="28">
          <cell r="I28">
            <v>1.5840000000000001</v>
          </cell>
        </row>
        <row r="29">
          <cell r="I29">
            <v>1.5840000000000001</v>
          </cell>
        </row>
        <row r="30">
          <cell r="I30">
            <v>8</v>
          </cell>
        </row>
        <row r="31">
          <cell r="I31">
            <v>8</v>
          </cell>
        </row>
        <row r="32">
          <cell r="I32">
            <v>15.47</v>
          </cell>
        </row>
        <row r="33">
          <cell r="I33">
            <v>15.47</v>
          </cell>
        </row>
        <row r="34">
          <cell r="I34">
            <v>48.4176</v>
          </cell>
        </row>
        <row r="35">
          <cell r="I35">
            <v>38.61</v>
          </cell>
        </row>
        <row r="36">
          <cell r="I36">
            <v>48.4176</v>
          </cell>
        </row>
        <row r="37">
          <cell r="I37">
            <v>38.61</v>
          </cell>
        </row>
        <row r="38">
          <cell r="I38">
            <v>7.0884</v>
          </cell>
        </row>
        <row r="39">
          <cell r="I39">
            <v>9.24</v>
          </cell>
        </row>
        <row r="40">
          <cell r="I40">
            <v>9.24</v>
          </cell>
        </row>
        <row r="41">
          <cell r="I41">
            <v>27.15</v>
          </cell>
        </row>
        <row r="42">
          <cell r="I42">
            <v>31.2</v>
          </cell>
        </row>
        <row r="43">
          <cell r="I43">
            <v>19.439999999999998</v>
          </cell>
        </row>
        <row r="44">
          <cell r="I44">
            <v>14.927999999999999</v>
          </cell>
        </row>
        <row r="45">
          <cell r="I45">
            <v>38.531999999999996</v>
          </cell>
        </row>
        <row r="46">
          <cell r="I46">
            <v>49.572000000000003</v>
          </cell>
        </row>
        <row r="47">
          <cell r="I47">
            <v>13.343999999999999</v>
          </cell>
        </row>
        <row r="48">
          <cell r="I48">
            <v>42.491999999999997</v>
          </cell>
        </row>
        <row r="49">
          <cell r="I49">
            <v>97.583999999999989</v>
          </cell>
        </row>
        <row r="50">
          <cell r="I50">
            <v>8</v>
          </cell>
        </row>
        <row r="51">
          <cell r="I51">
            <v>41.302799999999998</v>
          </cell>
        </row>
        <row r="52">
          <cell r="I52">
            <v>8</v>
          </cell>
        </row>
        <row r="53">
          <cell r="I53">
            <v>8</v>
          </cell>
        </row>
        <row r="54">
          <cell r="I54">
            <v>7.7</v>
          </cell>
        </row>
        <row r="55">
          <cell r="I55">
            <v>10</v>
          </cell>
        </row>
        <row r="56">
          <cell r="I56">
            <v>10</v>
          </cell>
        </row>
        <row r="57">
          <cell r="I57">
            <v>8</v>
          </cell>
        </row>
        <row r="58">
          <cell r="I58">
            <v>14.6784</v>
          </cell>
        </row>
        <row r="59">
          <cell r="I59">
            <v>14.6784</v>
          </cell>
        </row>
        <row r="60">
          <cell r="I60">
            <v>46.752000000000002</v>
          </cell>
        </row>
        <row r="61">
          <cell r="I61">
            <v>15.18</v>
          </cell>
        </row>
        <row r="62">
          <cell r="I62">
            <v>27.522000000000002</v>
          </cell>
        </row>
        <row r="63">
          <cell r="I63">
            <v>33.048000000000002</v>
          </cell>
        </row>
        <row r="64">
          <cell r="I64">
            <v>16.188000000000002</v>
          </cell>
        </row>
        <row r="65">
          <cell r="I65">
            <v>2.6532</v>
          </cell>
        </row>
        <row r="68">
          <cell r="I68">
            <v>1.7160000000000002</v>
          </cell>
        </row>
        <row r="69">
          <cell r="I69">
            <v>6.6</v>
          </cell>
        </row>
        <row r="70">
          <cell r="I70">
            <v>14.7</v>
          </cell>
        </row>
        <row r="71">
          <cell r="I71">
            <v>9.56</v>
          </cell>
        </row>
        <row r="72">
          <cell r="I72">
            <v>8</v>
          </cell>
        </row>
        <row r="73">
          <cell r="I73">
            <v>8</v>
          </cell>
        </row>
        <row r="74">
          <cell r="I74">
            <v>14.0184</v>
          </cell>
        </row>
        <row r="75">
          <cell r="I75">
            <v>2.64</v>
          </cell>
        </row>
        <row r="76">
          <cell r="I76">
            <v>2.8776000000000002</v>
          </cell>
        </row>
        <row r="77">
          <cell r="I77">
            <v>14.704800000000001</v>
          </cell>
        </row>
        <row r="78">
          <cell r="I78">
            <v>9.5568000000000008</v>
          </cell>
        </row>
        <row r="79">
          <cell r="I79">
            <v>79.2</v>
          </cell>
        </row>
        <row r="80">
          <cell r="I80">
            <v>6.6</v>
          </cell>
        </row>
        <row r="81">
          <cell r="I81">
            <v>6.6</v>
          </cell>
        </row>
        <row r="82">
          <cell r="I82">
            <v>4.7123999999999997</v>
          </cell>
        </row>
        <row r="83">
          <cell r="I83">
            <v>2.64</v>
          </cell>
        </row>
        <row r="84">
          <cell r="I84">
            <v>2.64</v>
          </cell>
        </row>
        <row r="85">
          <cell r="I85">
            <v>19.034399999999998</v>
          </cell>
        </row>
        <row r="86">
          <cell r="I86">
            <v>19.034399999999998</v>
          </cell>
        </row>
        <row r="87">
          <cell r="I87">
            <v>7.0488</v>
          </cell>
        </row>
        <row r="88">
          <cell r="I88">
            <v>79.2</v>
          </cell>
        </row>
        <row r="89">
          <cell r="I89">
            <v>5.1479999999999997</v>
          </cell>
        </row>
        <row r="90">
          <cell r="I90">
            <v>5.1479999999999997</v>
          </cell>
        </row>
        <row r="91">
          <cell r="I91">
            <v>7.9068000000000005</v>
          </cell>
        </row>
        <row r="92">
          <cell r="I92">
            <v>7.8672000000000004</v>
          </cell>
        </row>
        <row r="93">
          <cell r="I93">
            <v>6.6</v>
          </cell>
        </row>
        <row r="94">
          <cell r="I94">
            <v>1.7160000000000002</v>
          </cell>
        </row>
        <row r="95">
          <cell r="I95">
            <v>1.5840000000000001</v>
          </cell>
        </row>
        <row r="96">
          <cell r="I96">
            <v>11.352</v>
          </cell>
        </row>
        <row r="97">
          <cell r="I97">
            <v>1.32</v>
          </cell>
        </row>
        <row r="98">
          <cell r="I98">
            <v>2.64</v>
          </cell>
        </row>
        <row r="99">
          <cell r="I99">
            <v>1.7160000000000002</v>
          </cell>
        </row>
        <row r="100">
          <cell r="I100">
            <v>1.7160000000000002</v>
          </cell>
        </row>
        <row r="101">
          <cell r="I101">
            <v>44.55</v>
          </cell>
        </row>
        <row r="102">
          <cell r="I102">
            <v>40.986000000000004</v>
          </cell>
        </row>
        <row r="103">
          <cell r="I103">
            <v>40.365000000000002</v>
          </cell>
        </row>
        <row r="104">
          <cell r="I104">
            <v>1.5840000000000001</v>
          </cell>
        </row>
        <row r="105">
          <cell r="I105">
            <v>1.5840000000000001</v>
          </cell>
        </row>
        <row r="106">
          <cell r="I106">
            <v>1.32</v>
          </cell>
        </row>
        <row r="107">
          <cell r="I107">
            <v>69.262499999999989</v>
          </cell>
        </row>
        <row r="108">
          <cell r="I108">
            <v>79.375</v>
          </cell>
        </row>
        <row r="109">
          <cell r="I109">
            <v>6</v>
          </cell>
        </row>
        <row r="110">
          <cell r="I110">
            <v>1.5840000000000001</v>
          </cell>
        </row>
        <row r="111">
          <cell r="I111">
            <v>7.92</v>
          </cell>
        </row>
        <row r="112">
          <cell r="I112">
            <v>3.96</v>
          </cell>
        </row>
        <row r="113">
          <cell r="I113">
            <v>1.7160000000000002</v>
          </cell>
        </row>
        <row r="114">
          <cell r="I114">
            <v>4.62</v>
          </cell>
        </row>
        <row r="115">
          <cell r="I115">
            <v>4.62</v>
          </cell>
        </row>
        <row r="116">
          <cell r="I116">
            <v>1.5840000000000001</v>
          </cell>
        </row>
        <row r="117">
          <cell r="I117">
            <v>2.64</v>
          </cell>
        </row>
        <row r="118">
          <cell r="I118">
            <v>0.59400000000000008</v>
          </cell>
        </row>
        <row r="119">
          <cell r="I119">
            <v>6.6</v>
          </cell>
        </row>
        <row r="120">
          <cell r="I120">
            <v>0.79200000000000004</v>
          </cell>
        </row>
        <row r="121">
          <cell r="I121">
            <v>0.79200000000000004</v>
          </cell>
        </row>
        <row r="122">
          <cell r="I122">
            <v>0.35640000000000005</v>
          </cell>
        </row>
        <row r="123">
          <cell r="I123">
            <v>0.35640000000000005</v>
          </cell>
        </row>
        <row r="124">
          <cell r="I124">
            <v>50</v>
          </cell>
        </row>
        <row r="125">
          <cell r="I125">
            <v>106.25</v>
          </cell>
        </row>
        <row r="126">
          <cell r="I126">
            <v>87.5</v>
          </cell>
        </row>
        <row r="127">
          <cell r="I127">
            <v>95</v>
          </cell>
        </row>
        <row r="128">
          <cell r="I128">
            <v>4.62</v>
          </cell>
        </row>
        <row r="129">
          <cell r="I129">
            <v>69.275000000000006</v>
          </cell>
        </row>
        <row r="130">
          <cell r="I130">
            <v>0.50160000000000005</v>
          </cell>
        </row>
        <row r="131">
          <cell r="I131">
            <v>2.64</v>
          </cell>
        </row>
        <row r="132">
          <cell r="I132">
            <v>2.64</v>
          </cell>
        </row>
        <row r="133">
          <cell r="I133">
            <v>90.864000000000004</v>
          </cell>
        </row>
        <row r="134">
          <cell r="I134">
            <v>0.39600000000000002</v>
          </cell>
        </row>
        <row r="135">
          <cell r="I135">
            <v>0.9768</v>
          </cell>
        </row>
        <row r="136">
          <cell r="I136">
            <v>2.6532</v>
          </cell>
        </row>
        <row r="137">
          <cell r="I137">
            <v>115.27200000000001</v>
          </cell>
        </row>
        <row r="138">
          <cell r="I138">
            <v>1.2143999999999999</v>
          </cell>
        </row>
        <row r="139">
          <cell r="I139">
            <v>13.2</v>
          </cell>
        </row>
        <row r="140">
          <cell r="I140">
            <v>0.15839999999999999</v>
          </cell>
        </row>
        <row r="141">
          <cell r="I141">
            <v>0.72600000000000009</v>
          </cell>
        </row>
        <row r="142">
          <cell r="I142">
            <v>0.39600000000000002</v>
          </cell>
        </row>
        <row r="143">
          <cell r="I143">
            <v>0.83160000000000001</v>
          </cell>
        </row>
        <row r="144">
          <cell r="I144">
            <v>1.2276</v>
          </cell>
        </row>
        <row r="145">
          <cell r="I145">
            <v>1.32</v>
          </cell>
        </row>
        <row r="146">
          <cell r="I146">
            <v>1.32</v>
          </cell>
        </row>
        <row r="147">
          <cell r="I147">
            <v>0.34320000000000001</v>
          </cell>
        </row>
        <row r="148">
          <cell r="I148">
            <v>1.32</v>
          </cell>
        </row>
        <row r="149">
          <cell r="I149">
            <v>1.5840000000000001</v>
          </cell>
        </row>
        <row r="150">
          <cell r="I150">
            <v>51.427199999999999</v>
          </cell>
        </row>
        <row r="151">
          <cell r="I151">
            <v>17.896000000000001</v>
          </cell>
        </row>
        <row r="152">
          <cell r="I152">
            <v>35.840000000000003</v>
          </cell>
        </row>
        <row r="153">
          <cell r="I153">
            <v>12.527999999999999</v>
          </cell>
        </row>
        <row r="154">
          <cell r="I154">
            <v>19.979999999999997</v>
          </cell>
        </row>
        <row r="155">
          <cell r="I155">
            <v>3.1920000000000002</v>
          </cell>
        </row>
        <row r="156">
          <cell r="I156">
            <v>132.6</v>
          </cell>
        </row>
        <row r="157">
          <cell r="I157">
            <v>49.68</v>
          </cell>
        </row>
        <row r="158">
          <cell r="I158">
            <v>24.380399999999998</v>
          </cell>
        </row>
        <row r="159">
          <cell r="I159">
            <v>4.9895999999999994</v>
          </cell>
        </row>
        <row r="160">
          <cell r="I160">
            <v>2.8776000000000002</v>
          </cell>
        </row>
        <row r="161">
          <cell r="I161">
            <v>23.5884</v>
          </cell>
        </row>
        <row r="162">
          <cell r="I162">
            <v>34.095599999999997</v>
          </cell>
        </row>
        <row r="163">
          <cell r="I163">
            <v>32.379600000000003</v>
          </cell>
        </row>
        <row r="164">
          <cell r="I164">
            <v>28.063200000000002</v>
          </cell>
        </row>
        <row r="165">
          <cell r="I165">
            <v>15.567999999999998</v>
          </cell>
        </row>
        <row r="166">
          <cell r="I166">
            <v>96</v>
          </cell>
        </row>
        <row r="167">
          <cell r="I167">
            <v>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4B08-1D60-44E2-9AF9-53762F6A87F3}">
  <dimension ref="A3:O171"/>
  <sheetViews>
    <sheetView tabSelected="1" zoomScale="60" zoomScaleNormal="60" workbookViewId="0">
      <pane xSplit="3" ySplit="13" topLeftCell="D14" activePane="bottomRight" state="frozen"/>
      <selection pane="topRight" activeCell="C1" sqref="C1"/>
      <selection pane="bottomLeft" activeCell="A7" sqref="A7"/>
      <selection pane="bottomRight" activeCell="C19" sqref="C19"/>
    </sheetView>
  </sheetViews>
  <sheetFormatPr baseColWidth="10" defaultRowHeight="16.5" x14ac:dyDescent="0.3"/>
  <cols>
    <col min="1" max="1" width="8.5703125" hidden="1" customWidth="1"/>
    <col min="2" max="2" width="11.85546875" style="27" customWidth="1"/>
    <col min="3" max="3" width="57.28515625" style="28" customWidth="1"/>
    <col min="4" max="4" width="64.5703125" style="28" customWidth="1"/>
    <col min="5" max="6" width="16.140625" style="96" hidden="1" customWidth="1"/>
    <col min="7" max="7" width="20.28515625" style="99" customWidth="1"/>
    <col min="8" max="8" width="8.85546875" style="96" hidden="1" customWidth="1"/>
    <col min="9" max="9" width="13.85546875" style="96" hidden="1" customWidth="1"/>
    <col min="10" max="10" width="18.7109375" hidden="1" customWidth="1"/>
    <col min="11" max="11" width="19.42578125" hidden="1" customWidth="1"/>
    <col min="12" max="12" width="25.42578125" hidden="1" customWidth="1"/>
    <col min="13" max="13" width="25.7109375" customWidth="1"/>
    <col min="14" max="14" width="24" hidden="1" customWidth="1"/>
    <col min="15" max="15" width="18.7109375" hidden="1" customWidth="1"/>
  </cols>
  <sheetData>
    <row r="3" spans="1:15" ht="25.5" x14ac:dyDescent="0.35">
      <c r="B3" s="105" t="s">
        <v>0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</row>
    <row r="6" spans="1:15" ht="20.25" x14ac:dyDescent="0.3">
      <c r="B6" s="1" t="s">
        <v>1</v>
      </c>
      <c r="C6" s="2">
        <f ca="1">TODAY()</f>
        <v>45404</v>
      </c>
      <c r="D6" s="1"/>
      <c r="E6" s="1"/>
      <c r="F6" s="1"/>
      <c r="G6" s="3"/>
      <c r="H6" s="1"/>
      <c r="I6" s="4"/>
      <c r="J6" s="1"/>
      <c r="K6" s="5"/>
      <c r="L6" s="106" t="s">
        <v>2</v>
      </c>
      <c r="M6" s="106"/>
    </row>
    <row r="7" spans="1:15" ht="23.25" hidden="1" x14ac:dyDescent="0.35">
      <c r="B7" s="6"/>
      <c r="C7" s="7"/>
      <c r="D7" s="8"/>
      <c r="E7" s="9" t="s">
        <v>3</v>
      </c>
      <c r="F7" s="9" t="s">
        <v>4</v>
      </c>
      <c r="G7" s="10" t="s">
        <v>5</v>
      </c>
      <c r="H7" s="11"/>
      <c r="I7" s="12"/>
      <c r="L7" s="13" t="s">
        <v>6</v>
      </c>
      <c r="M7" s="14">
        <v>44617</v>
      </c>
    </row>
    <row r="8" spans="1:15" ht="22.5" hidden="1" customHeight="1" x14ac:dyDescent="0.3">
      <c r="B8" s="15"/>
      <c r="C8" s="16"/>
      <c r="D8" s="17" t="s">
        <v>7</v>
      </c>
      <c r="E8" s="18">
        <v>8.5</v>
      </c>
      <c r="F8" s="18">
        <v>9</v>
      </c>
      <c r="G8" s="19"/>
      <c r="H8" s="18"/>
      <c r="I8" s="20"/>
      <c r="J8" s="21" t="e">
        <f>I8/H8-1</f>
        <v>#DIV/0!</v>
      </c>
    </row>
    <row r="9" spans="1:15" ht="45.75" hidden="1" customHeight="1" x14ac:dyDescent="0.3">
      <c r="B9" s="15"/>
      <c r="C9" s="16"/>
      <c r="D9" s="22" t="s">
        <v>8</v>
      </c>
      <c r="E9" s="23">
        <v>0.33</v>
      </c>
      <c r="F9" s="23">
        <v>0</v>
      </c>
      <c r="G9" s="23">
        <v>0.27</v>
      </c>
      <c r="H9" s="23"/>
      <c r="I9" s="24"/>
    </row>
    <row r="10" spans="1:15" ht="29.25" hidden="1" customHeight="1" x14ac:dyDescent="0.3">
      <c r="B10" s="15"/>
      <c r="C10" s="16"/>
      <c r="D10" s="25" t="s">
        <v>9</v>
      </c>
      <c r="E10" s="18">
        <v>0</v>
      </c>
      <c r="F10" s="18">
        <v>0</v>
      </c>
      <c r="G10" s="18"/>
      <c r="H10" s="18"/>
      <c r="I10" s="26"/>
    </row>
    <row r="11" spans="1:15" hidden="1" x14ac:dyDescent="0.3">
      <c r="D11" s="29"/>
      <c r="E11" s="107"/>
      <c r="F11" s="108"/>
      <c r="G11" s="108"/>
      <c r="H11" s="108"/>
      <c r="I11" s="108"/>
    </row>
    <row r="12" spans="1:15" ht="17.25" hidden="1" thickBot="1" x14ac:dyDescent="0.35">
      <c r="B12" s="30"/>
      <c r="C12" s="31"/>
      <c r="D12" s="32"/>
      <c r="E12" s="109" t="s">
        <v>10</v>
      </c>
      <c r="F12" s="110"/>
      <c r="G12" s="110"/>
      <c r="H12" s="110"/>
      <c r="I12" s="110"/>
      <c r="J12" s="111"/>
      <c r="K12" s="112" t="s">
        <v>11</v>
      </c>
      <c r="L12" s="113"/>
      <c r="M12" s="113"/>
      <c r="N12" s="113"/>
      <c r="O12" s="114"/>
    </row>
    <row r="13" spans="1:15" ht="46.5" customHeight="1" thickBot="1" x14ac:dyDescent="0.25">
      <c r="B13" s="33" t="s">
        <v>12</v>
      </c>
      <c r="C13" s="34" t="s">
        <v>13</v>
      </c>
      <c r="D13" s="35" t="s">
        <v>14</v>
      </c>
      <c r="E13" s="36" t="s">
        <v>15</v>
      </c>
      <c r="F13" s="37" t="s">
        <v>16</v>
      </c>
      <c r="G13" s="37" t="s">
        <v>17</v>
      </c>
      <c r="H13" s="37" t="s">
        <v>18</v>
      </c>
      <c r="I13" s="38" t="s">
        <v>19</v>
      </c>
      <c r="J13" s="39" t="s">
        <v>20</v>
      </c>
      <c r="K13" s="36" t="s">
        <v>15</v>
      </c>
      <c r="L13" s="37" t="s">
        <v>21</v>
      </c>
      <c r="M13" s="37" t="s">
        <v>22</v>
      </c>
      <c r="N13" s="40" t="s">
        <v>23</v>
      </c>
      <c r="O13" s="39" t="s">
        <v>24</v>
      </c>
    </row>
    <row r="14" spans="1:15" ht="21" thickBot="1" x14ac:dyDescent="0.35">
      <c r="A14" s="41">
        <v>1</v>
      </c>
      <c r="B14" s="42" t="s">
        <v>25</v>
      </c>
      <c r="C14" s="43" t="s">
        <v>26</v>
      </c>
      <c r="D14" s="44" t="s">
        <v>27</v>
      </c>
      <c r="E14" s="45">
        <v>1.5</v>
      </c>
      <c r="F14" s="46">
        <f t="shared" ref="F14:F77" si="0">E14*$E$8</f>
        <v>12.75</v>
      </c>
      <c r="G14" s="100">
        <f>'[1]TAB PROVEEDOR (4)'!I10</f>
        <v>29.567999999999998</v>
      </c>
      <c r="H14" s="46">
        <v>37.4</v>
      </c>
      <c r="I14" s="47">
        <f>F14+G14</f>
        <v>42.317999999999998</v>
      </c>
      <c r="J14" s="48">
        <f>I14/H14-1</f>
        <v>0.13149732620320864</v>
      </c>
      <c r="K14" s="49">
        <f t="shared" ref="K14:K77" si="1">E14*$F$9+E14</f>
        <v>1.5</v>
      </c>
      <c r="L14" s="50">
        <f>K14*$F$8</f>
        <v>13.5</v>
      </c>
      <c r="M14" s="103">
        <f>G14*$G$9+G14</f>
        <v>37.551359999999995</v>
      </c>
      <c r="N14" s="51">
        <f t="shared" ref="N14:N77" si="2">L14+M14</f>
        <v>51.051359999999995</v>
      </c>
      <c r="O14" s="48">
        <f>N14/I14-1</f>
        <v>0.20637459237204014</v>
      </c>
    </row>
    <row r="15" spans="1:15" ht="21" thickBot="1" x14ac:dyDescent="0.35">
      <c r="A15" s="41">
        <v>2</v>
      </c>
      <c r="B15" s="52" t="s">
        <v>28</v>
      </c>
      <c r="C15" s="53" t="s">
        <v>29</v>
      </c>
      <c r="D15" s="44" t="s">
        <v>30</v>
      </c>
      <c r="E15" s="54">
        <v>1.1000000000000001</v>
      </c>
      <c r="F15" s="46">
        <f t="shared" si="0"/>
        <v>9.3500000000000014</v>
      </c>
      <c r="G15" s="101">
        <f>'[1]TAB PROVEEDOR (4)'!I11</f>
        <v>34.1616</v>
      </c>
      <c r="H15" s="55">
        <v>36.879999999999995</v>
      </c>
      <c r="I15" s="47">
        <f t="shared" ref="I15:I78" si="3">F15+G15</f>
        <v>43.511600000000001</v>
      </c>
      <c r="J15" s="56">
        <f t="shared" ref="J15:J78" si="4">I15/H15-1</f>
        <v>0.17981561822125824</v>
      </c>
      <c r="K15" s="49">
        <f t="shared" si="1"/>
        <v>1.1000000000000001</v>
      </c>
      <c r="L15" s="50">
        <f t="shared" ref="L15:L78" si="5">K15*$F$8</f>
        <v>9.9</v>
      </c>
      <c r="M15" s="103">
        <f>G15*$G$9+G15</f>
        <v>43.385232000000002</v>
      </c>
      <c r="N15" s="51">
        <f t="shared" si="2"/>
        <v>53.285232000000001</v>
      </c>
      <c r="O15" s="48">
        <f t="shared" ref="O15:O78" si="6">N15/I15-1</f>
        <v>0.22462129638992812</v>
      </c>
    </row>
    <row r="16" spans="1:15" ht="21" thickBot="1" x14ac:dyDescent="0.35">
      <c r="A16" s="41">
        <v>3</v>
      </c>
      <c r="B16" s="52" t="s">
        <v>31</v>
      </c>
      <c r="C16" s="53" t="s">
        <v>29</v>
      </c>
      <c r="D16" s="44" t="s">
        <v>32</v>
      </c>
      <c r="E16" s="54">
        <v>0.35000000000000003</v>
      </c>
      <c r="F16" s="46">
        <f t="shared" si="0"/>
        <v>2.9750000000000001</v>
      </c>
      <c r="G16" s="101">
        <f>'[1]TAB PROVEEDOR (4)'!I12</f>
        <v>32.630400000000002</v>
      </c>
      <c r="H16" s="55">
        <v>28.22</v>
      </c>
      <c r="I16" s="47">
        <f t="shared" si="3"/>
        <v>35.605400000000003</v>
      </c>
      <c r="J16" s="56">
        <f t="shared" si="4"/>
        <v>0.26170800850460685</v>
      </c>
      <c r="K16" s="49">
        <f t="shared" si="1"/>
        <v>0.35000000000000003</v>
      </c>
      <c r="L16" s="50">
        <f t="shared" si="5"/>
        <v>3.1500000000000004</v>
      </c>
      <c r="M16" s="103">
        <f>G16*$G$9+G16</f>
        <v>41.440608000000005</v>
      </c>
      <c r="N16" s="51">
        <f t="shared" si="2"/>
        <v>44.590608000000003</v>
      </c>
      <c r="O16" s="48">
        <f t="shared" si="6"/>
        <v>0.25235520454762472</v>
      </c>
    </row>
    <row r="17" spans="1:15" ht="21" thickBot="1" x14ac:dyDescent="0.35">
      <c r="A17" s="41">
        <v>4</v>
      </c>
      <c r="B17" s="52" t="s">
        <v>33</v>
      </c>
      <c r="C17" s="53" t="s">
        <v>29</v>
      </c>
      <c r="D17" s="44" t="s">
        <v>34</v>
      </c>
      <c r="E17" s="54">
        <v>0.70000000000000007</v>
      </c>
      <c r="F17" s="46">
        <f t="shared" si="0"/>
        <v>5.95</v>
      </c>
      <c r="G17" s="101">
        <f>'[1]TAB PROVEEDOR (4)'!I13</f>
        <v>5.7683999999999997</v>
      </c>
      <c r="H17" s="55">
        <v>11.370000000000001</v>
      </c>
      <c r="I17" s="47">
        <f t="shared" si="3"/>
        <v>11.718399999999999</v>
      </c>
      <c r="J17" s="56">
        <f t="shared" si="4"/>
        <v>3.0642040457343755E-2</v>
      </c>
      <c r="K17" s="49">
        <f t="shared" si="1"/>
        <v>0.70000000000000007</v>
      </c>
      <c r="L17" s="50">
        <f t="shared" si="5"/>
        <v>6.3000000000000007</v>
      </c>
      <c r="M17" s="103">
        <f>G17*$G$9+G17+1</f>
        <v>8.3258679999999998</v>
      </c>
      <c r="N17" s="51">
        <f t="shared" si="2"/>
        <v>14.625868000000001</v>
      </c>
      <c r="O17" s="48">
        <f t="shared" si="6"/>
        <v>0.2481113462588751</v>
      </c>
    </row>
    <row r="18" spans="1:15" ht="21" thickBot="1" x14ac:dyDescent="0.35">
      <c r="A18" s="41">
        <v>5</v>
      </c>
      <c r="B18" s="52" t="s">
        <v>35</v>
      </c>
      <c r="C18" s="53" t="s">
        <v>29</v>
      </c>
      <c r="D18" s="44" t="s">
        <v>36</v>
      </c>
      <c r="E18" s="54">
        <v>0.70000000000000007</v>
      </c>
      <c r="F18" s="46">
        <f t="shared" si="0"/>
        <v>5.95</v>
      </c>
      <c r="G18" s="101">
        <f>'[1]TAB PROVEEDOR (4)'!I14</f>
        <v>5.7683999999999997</v>
      </c>
      <c r="H18" s="55">
        <v>11.370000000000001</v>
      </c>
      <c r="I18" s="47">
        <f t="shared" si="3"/>
        <v>11.718399999999999</v>
      </c>
      <c r="J18" s="56">
        <f t="shared" si="4"/>
        <v>3.0642040457343755E-2</v>
      </c>
      <c r="K18" s="49">
        <f t="shared" si="1"/>
        <v>0.70000000000000007</v>
      </c>
      <c r="L18" s="50">
        <f t="shared" si="5"/>
        <v>6.3000000000000007</v>
      </c>
      <c r="M18" s="103">
        <f>G18*$G$9+G18+1</f>
        <v>8.3258679999999998</v>
      </c>
      <c r="N18" s="51">
        <f t="shared" si="2"/>
        <v>14.625868000000001</v>
      </c>
      <c r="O18" s="48">
        <f t="shared" si="6"/>
        <v>0.2481113462588751</v>
      </c>
    </row>
    <row r="19" spans="1:15" ht="21" thickBot="1" x14ac:dyDescent="0.35">
      <c r="A19" s="41">
        <v>6</v>
      </c>
      <c r="B19" s="52" t="s">
        <v>37</v>
      </c>
      <c r="C19" s="53" t="s">
        <v>38</v>
      </c>
      <c r="D19" s="44" t="s">
        <v>39</v>
      </c>
      <c r="E19" s="54">
        <v>0.75</v>
      </c>
      <c r="F19" s="46">
        <f t="shared" si="0"/>
        <v>6.375</v>
      </c>
      <c r="G19" s="101">
        <f>'[1]TAB PROVEEDOR (4)'!I15</f>
        <v>9.6359999999999992</v>
      </c>
      <c r="H19" s="55">
        <v>18.009999999999998</v>
      </c>
      <c r="I19" s="47">
        <f t="shared" si="3"/>
        <v>16.010999999999999</v>
      </c>
      <c r="J19" s="56">
        <f t="shared" si="4"/>
        <v>-0.11099389228206546</v>
      </c>
      <c r="K19" s="49">
        <f t="shared" si="1"/>
        <v>0.75</v>
      </c>
      <c r="L19" s="50">
        <f t="shared" si="5"/>
        <v>6.75</v>
      </c>
      <c r="M19" s="103">
        <f>G19*$G$9+G19+5</f>
        <v>17.237719999999999</v>
      </c>
      <c r="N19" s="51">
        <f t="shared" si="2"/>
        <v>23.987719999999999</v>
      </c>
      <c r="O19" s="48">
        <f t="shared" si="6"/>
        <v>0.49820248579101878</v>
      </c>
    </row>
    <row r="20" spans="1:15" ht="21" thickBot="1" x14ac:dyDescent="0.35">
      <c r="A20" s="41">
        <v>7</v>
      </c>
      <c r="B20" s="52" t="s">
        <v>40</v>
      </c>
      <c r="C20" s="53" t="s">
        <v>41</v>
      </c>
      <c r="D20" s="44" t="s">
        <v>42</v>
      </c>
      <c r="E20" s="54">
        <v>0.8</v>
      </c>
      <c r="F20" s="46">
        <f t="shared" si="0"/>
        <v>6.8000000000000007</v>
      </c>
      <c r="G20" s="101">
        <f>'[1]TAB PROVEEDOR (4)'!I16</f>
        <v>26.4</v>
      </c>
      <c r="H20" s="55">
        <v>30.47</v>
      </c>
      <c r="I20" s="47">
        <f t="shared" si="3"/>
        <v>33.200000000000003</v>
      </c>
      <c r="J20" s="56">
        <f t="shared" si="4"/>
        <v>8.9596324253364168E-2</v>
      </c>
      <c r="K20" s="49">
        <f t="shared" si="1"/>
        <v>0.8</v>
      </c>
      <c r="L20" s="50">
        <f t="shared" si="5"/>
        <v>7.2</v>
      </c>
      <c r="M20" s="103">
        <f>G20*$G$9+G20+7</f>
        <v>40.527999999999999</v>
      </c>
      <c r="N20" s="51">
        <f t="shared" si="2"/>
        <v>47.728000000000002</v>
      </c>
      <c r="O20" s="48">
        <f t="shared" si="6"/>
        <v>0.437590361445783</v>
      </c>
    </row>
    <row r="21" spans="1:15" ht="21" thickBot="1" x14ac:dyDescent="0.35">
      <c r="A21" s="41">
        <v>8</v>
      </c>
      <c r="B21" s="52" t="s">
        <v>43</v>
      </c>
      <c r="C21" s="43" t="s">
        <v>44</v>
      </c>
      <c r="D21" s="44" t="s">
        <v>45</v>
      </c>
      <c r="E21" s="45">
        <v>0.31</v>
      </c>
      <c r="F21" s="46">
        <f t="shared" si="0"/>
        <v>2.6349999999999998</v>
      </c>
      <c r="G21" s="100">
        <f>'[1]TAB PROVEEDOR (4)'!I17</f>
        <v>8</v>
      </c>
      <c r="H21" s="46">
        <v>4.4000000000000004</v>
      </c>
      <c r="I21" s="47">
        <f t="shared" si="3"/>
        <v>10.635</v>
      </c>
      <c r="J21" s="56">
        <f t="shared" si="4"/>
        <v>1.4170454545454545</v>
      </c>
      <c r="K21" s="49">
        <f t="shared" si="1"/>
        <v>0.31</v>
      </c>
      <c r="L21" s="50">
        <f t="shared" si="5"/>
        <v>2.79</v>
      </c>
      <c r="M21" s="103">
        <v>19.5</v>
      </c>
      <c r="N21" s="51">
        <f t="shared" si="2"/>
        <v>22.29</v>
      </c>
      <c r="O21" s="48">
        <f t="shared" si="6"/>
        <v>1.0959097320169251</v>
      </c>
    </row>
    <row r="22" spans="1:15" ht="21" thickBot="1" x14ac:dyDescent="0.35">
      <c r="A22" s="41">
        <v>9</v>
      </c>
      <c r="B22" s="52" t="s">
        <v>46</v>
      </c>
      <c r="C22" s="43" t="s">
        <v>47</v>
      </c>
      <c r="D22" s="44" t="s">
        <v>48</v>
      </c>
      <c r="E22" s="45">
        <v>0.31</v>
      </c>
      <c r="F22" s="46">
        <f t="shared" si="0"/>
        <v>2.6349999999999998</v>
      </c>
      <c r="G22" s="100">
        <f>'[1]TAB PROVEEDOR (4)'!I18</f>
        <v>8</v>
      </c>
      <c r="H22" s="46">
        <v>4.4000000000000004</v>
      </c>
      <c r="I22" s="47">
        <f t="shared" si="3"/>
        <v>10.635</v>
      </c>
      <c r="J22" s="56">
        <f t="shared" si="4"/>
        <v>1.4170454545454545</v>
      </c>
      <c r="K22" s="49">
        <f t="shared" si="1"/>
        <v>0.31</v>
      </c>
      <c r="L22" s="50">
        <f t="shared" si="5"/>
        <v>2.79</v>
      </c>
      <c r="M22" s="103">
        <v>19.5</v>
      </c>
      <c r="N22" s="51">
        <f t="shared" si="2"/>
        <v>22.29</v>
      </c>
      <c r="O22" s="48">
        <f t="shared" si="6"/>
        <v>1.0959097320169251</v>
      </c>
    </row>
    <row r="23" spans="1:15" ht="21" thickBot="1" x14ac:dyDescent="0.35">
      <c r="A23" s="41">
        <v>10</v>
      </c>
      <c r="B23" s="52" t="s">
        <v>49</v>
      </c>
      <c r="C23" s="43" t="s">
        <v>50</v>
      </c>
      <c r="D23" s="44" t="s">
        <v>48</v>
      </c>
      <c r="E23" s="45">
        <v>0.98</v>
      </c>
      <c r="F23" s="46">
        <f t="shared" si="0"/>
        <v>8.33</v>
      </c>
      <c r="G23" s="100">
        <f>'[1]TAB PROVEEDOR (4)'!I19</f>
        <v>5.1479999999999997</v>
      </c>
      <c r="H23" s="46">
        <v>8.9</v>
      </c>
      <c r="I23" s="47">
        <f t="shared" si="3"/>
        <v>13.478</v>
      </c>
      <c r="J23" s="56">
        <f t="shared" si="4"/>
        <v>0.51438202247191001</v>
      </c>
      <c r="K23" s="49">
        <f t="shared" si="1"/>
        <v>0.98</v>
      </c>
      <c r="L23" s="50">
        <f t="shared" si="5"/>
        <v>8.82</v>
      </c>
      <c r="M23" s="103">
        <f>G23*$G$9+G23</f>
        <v>6.53796</v>
      </c>
      <c r="N23" s="51">
        <f t="shared" si="2"/>
        <v>15.35796</v>
      </c>
      <c r="O23" s="48">
        <f t="shared" si="6"/>
        <v>0.13948360290844342</v>
      </c>
    </row>
    <row r="24" spans="1:15" ht="21" thickBot="1" x14ac:dyDescent="0.35">
      <c r="A24" s="41">
        <v>11</v>
      </c>
      <c r="B24" s="52" t="s">
        <v>51</v>
      </c>
      <c r="C24" s="53" t="s">
        <v>41</v>
      </c>
      <c r="D24" s="44" t="s">
        <v>52</v>
      </c>
      <c r="E24" s="54">
        <v>0.2</v>
      </c>
      <c r="F24" s="46">
        <f t="shared" si="0"/>
        <v>1.7000000000000002</v>
      </c>
      <c r="G24" s="101">
        <f>'[1]TAB PROVEEDOR (4)'!I20</f>
        <v>1.5840000000000001</v>
      </c>
      <c r="H24" s="55">
        <v>3.2</v>
      </c>
      <c r="I24" s="47">
        <f t="shared" si="3"/>
        <v>3.2840000000000003</v>
      </c>
      <c r="J24" s="56">
        <f t="shared" si="4"/>
        <v>2.6250000000000107E-2</v>
      </c>
      <c r="K24" s="49">
        <f t="shared" si="1"/>
        <v>0.2</v>
      </c>
      <c r="L24" s="50">
        <f t="shared" si="5"/>
        <v>1.8</v>
      </c>
      <c r="M24" s="103">
        <f>G24*$G$9+G24</f>
        <v>2.0116800000000001</v>
      </c>
      <c r="N24" s="51">
        <f t="shared" si="2"/>
        <v>3.81168</v>
      </c>
      <c r="O24" s="48">
        <f t="shared" si="6"/>
        <v>0.1606820950060901</v>
      </c>
    </row>
    <row r="25" spans="1:15" ht="21" thickBot="1" x14ac:dyDescent="0.35">
      <c r="A25" s="41">
        <v>12</v>
      </c>
      <c r="B25" s="52" t="s">
        <v>53</v>
      </c>
      <c r="C25" s="43" t="s">
        <v>54</v>
      </c>
      <c r="D25" s="44" t="s">
        <v>55</v>
      </c>
      <c r="E25" s="45">
        <v>0.5</v>
      </c>
      <c r="F25" s="46">
        <f t="shared" si="0"/>
        <v>4.25</v>
      </c>
      <c r="G25" s="100">
        <f>'[1]TAB PROVEEDOR (4)'!I21</f>
        <v>6.1643999999999997</v>
      </c>
      <c r="H25" s="46">
        <v>9.67</v>
      </c>
      <c r="I25" s="47">
        <f t="shared" si="3"/>
        <v>10.414400000000001</v>
      </c>
      <c r="J25" s="56">
        <f t="shared" si="4"/>
        <v>7.6980351602895514E-2</v>
      </c>
      <c r="K25" s="49">
        <f t="shared" si="1"/>
        <v>0.5</v>
      </c>
      <c r="L25" s="50">
        <f t="shared" si="5"/>
        <v>4.5</v>
      </c>
      <c r="M25" s="103">
        <f>G25*$G$9+G25</f>
        <v>7.8287879999999994</v>
      </c>
      <c r="N25" s="51">
        <f t="shared" si="2"/>
        <v>12.328787999999999</v>
      </c>
      <c r="O25" s="48">
        <f t="shared" si="6"/>
        <v>0.18382124750345663</v>
      </c>
    </row>
    <row r="26" spans="1:15" ht="21" thickBot="1" x14ac:dyDescent="0.35">
      <c r="A26" s="41">
        <v>13</v>
      </c>
      <c r="B26" s="52" t="s">
        <v>56</v>
      </c>
      <c r="C26" s="53" t="s">
        <v>41</v>
      </c>
      <c r="D26" s="44" t="s">
        <v>57</v>
      </c>
      <c r="E26" s="54">
        <v>0.2</v>
      </c>
      <c r="F26" s="46">
        <f t="shared" si="0"/>
        <v>1.7000000000000002</v>
      </c>
      <c r="G26" s="101">
        <f>'[1]TAB PROVEEDOR (4)'!I22</f>
        <v>8</v>
      </c>
      <c r="H26" s="55">
        <v>3.2</v>
      </c>
      <c r="I26" s="47">
        <f t="shared" si="3"/>
        <v>9.6999999999999993</v>
      </c>
      <c r="J26" s="56">
        <f t="shared" si="4"/>
        <v>2.0312499999999996</v>
      </c>
      <c r="K26" s="49">
        <f t="shared" si="1"/>
        <v>0.2</v>
      </c>
      <c r="L26" s="50">
        <f t="shared" si="5"/>
        <v>1.8</v>
      </c>
      <c r="M26" s="103">
        <v>19.5</v>
      </c>
      <c r="N26" s="51">
        <f t="shared" si="2"/>
        <v>21.3</v>
      </c>
      <c r="O26" s="48">
        <f t="shared" si="6"/>
        <v>1.195876288659794</v>
      </c>
    </row>
    <row r="27" spans="1:15" ht="21" thickBot="1" x14ac:dyDescent="0.35">
      <c r="A27" s="41">
        <v>14</v>
      </c>
      <c r="B27" s="52" t="s">
        <v>58</v>
      </c>
      <c r="C27" s="53" t="s">
        <v>59</v>
      </c>
      <c r="D27" s="44" t="s">
        <v>60</v>
      </c>
      <c r="E27" s="54">
        <v>1.6</v>
      </c>
      <c r="F27" s="46">
        <f t="shared" si="0"/>
        <v>13.600000000000001</v>
      </c>
      <c r="G27" s="101">
        <f>'[1]TAB PROVEEDOR (4)'!I23</f>
        <v>30.082799999999999</v>
      </c>
      <c r="H27" s="55">
        <v>38.79</v>
      </c>
      <c r="I27" s="47">
        <f t="shared" si="3"/>
        <v>43.6828</v>
      </c>
      <c r="J27" s="56">
        <f t="shared" si="4"/>
        <v>0.12613560195926787</v>
      </c>
      <c r="K27" s="49">
        <f t="shared" si="1"/>
        <v>1.6</v>
      </c>
      <c r="L27" s="50">
        <f t="shared" si="5"/>
        <v>14.4</v>
      </c>
      <c r="M27" s="103">
        <f>G27*$G$9+G27+1</f>
        <v>39.205156000000002</v>
      </c>
      <c r="N27" s="51">
        <f t="shared" si="2"/>
        <v>53.605156000000001</v>
      </c>
      <c r="O27" s="48">
        <f t="shared" si="6"/>
        <v>0.22714560421950969</v>
      </c>
    </row>
    <row r="28" spans="1:15" ht="21" thickBot="1" x14ac:dyDescent="0.35">
      <c r="A28" s="41">
        <v>15</v>
      </c>
      <c r="B28" s="52" t="s">
        <v>61</v>
      </c>
      <c r="C28" s="43" t="s">
        <v>62</v>
      </c>
      <c r="D28" s="44" t="s">
        <v>63</v>
      </c>
      <c r="E28" s="45">
        <v>0.36</v>
      </c>
      <c r="F28" s="46">
        <f t="shared" si="0"/>
        <v>3.06</v>
      </c>
      <c r="G28" s="100">
        <f>'[1]TAB PROVEEDOR (4)'!I24</f>
        <v>33.145200000000003</v>
      </c>
      <c r="H28" s="46">
        <v>28.71</v>
      </c>
      <c r="I28" s="47">
        <f t="shared" si="3"/>
        <v>36.205200000000005</v>
      </c>
      <c r="J28" s="56">
        <f t="shared" si="4"/>
        <v>0.2610658307210032</v>
      </c>
      <c r="K28" s="49">
        <f t="shared" si="1"/>
        <v>0.36</v>
      </c>
      <c r="L28" s="50">
        <f t="shared" si="5"/>
        <v>3.2399999999999998</v>
      </c>
      <c r="M28" s="103">
        <f>G28*$G$9+G28+2</f>
        <v>44.094404000000004</v>
      </c>
      <c r="N28" s="51">
        <f t="shared" si="2"/>
        <v>47.334404000000006</v>
      </c>
      <c r="O28" s="48">
        <f t="shared" si="6"/>
        <v>0.30739241876857459</v>
      </c>
    </row>
    <row r="29" spans="1:15" ht="21" thickBot="1" x14ac:dyDescent="0.35">
      <c r="A29" s="41">
        <v>16</v>
      </c>
      <c r="B29" s="52" t="s">
        <v>64</v>
      </c>
      <c r="C29" s="53" t="s">
        <v>59</v>
      </c>
      <c r="D29" s="44" t="s">
        <v>52</v>
      </c>
      <c r="E29" s="54">
        <v>0.2</v>
      </c>
      <c r="F29" s="46">
        <f t="shared" si="0"/>
        <v>1.7000000000000002</v>
      </c>
      <c r="G29" s="101">
        <f>'[1]TAB PROVEEDOR (4)'!I25</f>
        <v>1.5840000000000001</v>
      </c>
      <c r="H29" s="55">
        <v>3.2</v>
      </c>
      <c r="I29" s="47">
        <f t="shared" si="3"/>
        <v>3.2840000000000003</v>
      </c>
      <c r="J29" s="56">
        <f t="shared" si="4"/>
        <v>2.6250000000000107E-2</v>
      </c>
      <c r="K29" s="49">
        <f t="shared" si="1"/>
        <v>0.2</v>
      </c>
      <c r="L29" s="50">
        <f t="shared" si="5"/>
        <v>1.8</v>
      </c>
      <c r="M29" s="103">
        <f>G29*$G$9+G29</f>
        <v>2.0116800000000001</v>
      </c>
      <c r="N29" s="51">
        <f t="shared" si="2"/>
        <v>3.81168</v>
      </c>
      <c r="O29" s="48">
        <f t="shared" si="6"/>
        <v>0.1606820950060901</v>
      </c>
    </row>
    <row r="30" spans="1:15" ht="21" thickBot="1" x14ac:dyDescent="0.35">
      <c r="A30" s="41">
        <v>17</v>
      </c>
      <c r="B30" s="52" t="s">
        <v>65</v>
      </c>
      <c r="C30" s="53" t="s">
        <v>59</v>
      </c>
      <c r="D30" s="44" t="s">
        <v>57</v>
      </c>
      <c r="E30" s="54">
        <v>0.2</v>
      </c>
      <c r="F30" s="46">
        <f t="shared" si="0"/>
        <v>1.7000000000000002</v>
      </c>
      <c r="G30" s="101">
        <f>'[1]TAB PROVEEDOR (4)'!I26</f>
        <v>8</v>
      </c>
      <c r="H30" s="55">
        <v>3.2</v>
      </c>
      <c r="I30" s="47">
        <f t="shared" si="3"/>
        <v>9.6999999999999993</v>
      </c>
      <c r="J30" s="56">
        <f t="shared" si="4"/>
        <v>2.0312499999999996</v>
      </c>
      <c r="K30" s="49">
        <f t="shared" si="1"/>
        <v>0.2</v>
      </c>
      <c r="L30" s="50">
        <f t="shared" si="5"/>
        <v>1.8</v>
      </c>
      <c r="M30" s="103">
        <v>19.5</v>
      </c>
      <c r="N30" s="51">
        <f t="shared" si="2"/>
        <v>21.3</v>
      </c>
      <c r="O30" s="48">
        <f t="shared" si="6"/>
        <v>1.195876288659794</v>
      </c>
    </row>
    <row r="31" spans="1:15" ht="21" thickBot="1" x14ac:dyDescent="0.35">
      <c r="A31" s="41">
        <v>18</v>
      </c>
      <c r="B31" s="52" t="s">
        <v>66</v>
      </c>
      <c r="C31" s="53" t="s">
        <v>29</v>
      </c>
      <c r="D31" s="44" t="s">
        <v>67</v>
      </c>
      <c r="E31" s="54">
        <v>0.08</v>
      </c>
      <c r="F31" s="46">
        <f t="shared" si="0"/>
        <v>0.68</v>
      </c>
      <c r="G31" s="101">
        <f>'[1]TAB PROVEEDOR (4)'!I27</f>
        <v>1.5840000000000001</v>
      </c>
      <c r="H31" s="55">
        <v>2</v>
      </c>
      <c r="I31" s="47">
        <f t="shared" si="3"/>
        <v>2.2640000000000002</v>
      </c>
      <c r="J31" s="56">
        <f t="shared" si="4"/>
        <v>0.13200000000000012</v>
      </c>
      <c r="K31" s="49">
        <f t="shared" si="1"/>
        <v>0.08</v>
      </c>
      <c r="L31" s="50">
        <f t="shared" si="5"/>
        <v>0.72</v>
      </c>
      <c r="M31" s="103">
        <f>G31*$G$9+G31</f>
        <v>2.0116800000000001</v>
      </c>
      <c r="N31" s="51">
        <f t="shared" si="2"/>
        <v>2.7316799999999999</v>
      </c>
      <c r="O31" s="48">
        <f t="shared" si="6"/>
        <v>0.206572438162544</v>
      </c>
    </row>
    <row r="32" spans="1:15" ht="21" thickBot="1" x14ac:dyDescent="0.35">
      <c r="A32" s="41">
        <v>19</v>
      </c>
      <c r="B32" s="52" t="s">
        <v>68</v>
      </c>
      <c r="C32" s="53" t="s">
        <v>69</v>
      </c>
      <c r="D32" s="44" t="s">
        <v>70</v>
      </c>
      <c r="E32" s="54">
        <v>0.08</v>
      </c>
      <c r="F32" s="46">
        <f t="shared" si="0"/>
        <v>0.68</v>
      </c>
      <c r="G32" s="101">
        <f>'[1]TAB PROVEEDOR (4)'!I28</f>
        <v>1.5840000000000001</v>
      </c>
      <c r="H32" s="55">
        <v>2</v>
      </c>
      <c r="I32" s="47">
        <f t="shared" si="3"/>
        <v>2.2640000000000002</v>
      </c>
      <c r="J32" s="56">
        <f t="shared" si="4"/>
        <v>0.13200000000000012</v>
      </c>
      <c r="K32" s="49">
        <f t="shared" si="1"/>
        <v>0.08</v>
      </c>
      <c r="L32" s="50">
        <f t="shared" si="5"/>
        <v>0.72</v>
      </c>
      <c r="M32" s="103">
        <f>G32*$G$9+G32</f>
        <v>2.0116800000000001</v>
      </c>
      <c r="N32" s="51">
        <f t="shared" si="2"/>
        <v>2.7316799999999999</v>
      </c>
      <c r="O32" s="48">
        <f t="shared" si="6"/>
        <v>0.206572438162544</v>
      </c>
    </row>
    <row r="33" spans="1:15" ht="21" thickBot="1" x14ac:dyDescent="0.35">
      <c r="A33" s="41">
        <v>20</v>
      </c>
      <c r="B33" s="52" t="s">
        <v>71</v>
      </c>
      <c r="C33" s="53" t="s">
        <v>41</v>
      </c>
      <c r="D33" s="44" t="s">
        <v>72</v>
      </c>
      <c r="E33" s="54">
        <v>0.70000000000000007</v>
      </c>
      <c r="F33" s="46">
        <f t="shared" si="0"/>
        <v>5.95</v>
      </c>
      <c r="G33" s="101">
        <f>'[1]TAB PROVEEDOR (4)'!I29</f>
        <v>1.5840000000000001</v>
      </c>
      <c r="H33" s="55">
        <v>8.2000000000000011</v>
      </c>
      <c r="I33" s="47">
        <f t="shared" si="3"/>
        <v>7.5340000000000007</v>
      </c>
      <c r="J33" s="56">
        <f t="shared" si="4"/>
        <v>-8.1219512195122023E-2</v>
      </c>
      <c r="K33" s="49">
        <f t="shared" si="1"/>
        <v>0.70000000000000007</v>
      </c>
      <c r="L33" s="50">
        <f t="shared" si="5"/>
        <v>6.3000000000000007</v>
      </c>
      <c r="M33" s="103">
        <f>G33*$G$9+G33</f>
        <v>2.0116800000000001</v>
      </c>
      <c r="N33" s="51">
        <f t="shared" si="2"/>
        <v>8.3116800000000008</v>
      </c>
      <c r="O33" s="48">
        <f t="shared" si="6"/>
        <v>0.10322272365277407</v>
      </c>
    </row>
    <row r="34" spans="1:15" ht="21" thickBot="1" x14ac:dyDescent="0.35">
      <c r="A34" s="41">
        <v>21</v>
      </c>
      <c r="B34" s="52" t="s">
        <v>73</v>
      </c>
      <c r="C34" s="53" t="s">
        <v>69</v>
      </c>
      <c r="D34" s="44" t="s">
        <v>74</v>
      </c>
      <c r="E34" s="54">
        <v>0.31</v>
      </c>
      <c r="F34" s="46">
        <f t="shared" si="0"/>
        <v>2.6349999999999998</v>
      </c>
      <c r="G34" s="101">
        <f>'[1]TAB PROVEEDOR (4)'!I30</f>
        <v>8</v>
      </c>
      <c r="H34" s="55">
        <v>4.4000000000000004</v>
      </c>
      <c r="I34" s="47">
        <f t="shared" si="3"/>
        <v>10.635</v>
      </c>
      <c r="J34" s="56">
        <f t="shared" si="4"/>
        <v>1.4170454545454545</v>
      </c>
      <c r="K34" s="49">
        <f t="shared" si="1"/>
        <v>0.31</v>
      </c>
      <c r="L34" s="50">
        <f t="shared" si="5"/>
        <v>2.79</v>
      </c>
      <c r="M34" s="103">
        <v>19.5</v>
      </c>
      <c r="N34" s="51">
        <f t="shared" si="2"/>
        <v>22.29</v>
      </c>
      <c r="O34" s="48">
        <f t="shared" si="6"/>
        <v>1.0959097320169251</v>
      </c>
    </row>
    <row r="35" spans="1:15" ht="21" thickBot="1" x14ac:dyDescent="0.35">
      <c r="A35" s="41">
        <v>22</v>
      </c>
      <c r="B35" s="52" t="s">
        <v>75</v>
      </c>
      <c r="C35" s="53" t="s">
        <v>69</v>
      </c>
      <c r="D35" s="44" t="s">
        <v>76</v>
      </c>
      <c r="E35" s="54">
        <v>0.31</v>
      </c>
      <c r="F35" s="46">
        <f t="shared" si="0"/>
        <v>2.6349999999999998</v>
      </c>
      <c r="G35" s="101">
        <f>'[1]TAB PROVEEDOR (4)'!I31</f>
        <v>8</v>
      </c>
      <c r="H35" s="55">
        <v>4.4000000000000004</v>
      </c>
      <c r="I35" s="47">
        <f t="shared" si="3"/>
        <v>10.635</v>
      </c>
      <c r="J35" s="56">
        <f t="shared" si="4"/>
        <v>1.4170454545454545</v>
      </c>
      <c r="K35" s="49">
        <f t="shared" si="1"/>
        <v>0.31</v>
      </c>
      <c r="L35" s="50">
        <f t="shared" si="5"/>
        <v>2.79</v>
      </c>
      <c r="M35" s="103">
        <v>19.5</v>
      </c>
      <c r="N35" s="51">
        <f t="shared" si="2"/>
        <v>22.29</v>
      </c>
      <c r="O35" s="48">
        <f t="shared" si="6"/>
        <v>1.0959097320169251</v>
      </c>
    </row>
    <row r="36" spans="1:15" ht="21" thickBot="1" x14ac:dyDescent="0.35">
      <c r="A36" s="41">
        <v>23</v>
      </c>
      <c r="B36" s="52" t="s">
        <v>77</v>
      </c>
      <c r="C36" s="57" t="s">
        <v>78</v>
      </c>
      <c r="D36" s="58" t="s">
        <v>42</v>
      </c>
      <c r="E36" s="45">
        <v>0.8</v>
      </c>
      <c r="F36" s="46">
        <f t="shared" si="0"/>
        <v>6.8000000000000007</v>
      </c>
      <c r="G36" s="100">
        <f>'[1]TAB PROVEEDOR (4)'!I32</f>
        <v>15.47</v>
      </c>
      <c r="H36" s="46">
        <v>19.899999999999999</v>
      </c>
      <c r="I36" s="47">
        <f t="shared" si="3"/>
        <v>22.270000000000003</v>
      </c>
      <c r="J36" s="56">
        <f t="shared" si="4"/>
        <v>0.11909547738693482</v>
      </c>
      <c r="K36" s="49">
        <f t="shared" si="1"/>
        <v>0.8</v>
      </c>
      <c r="L36" s="50">
        <f t="shared" si="5"/>
        <v>7.2</v>
      </c>
      <c r="M36" s="103">
        <f>20.8+1</f>
        <v>21.8</v>
      </c>
      <c r="N36" s="51">
        <f t="shared" si="2"/>
        <v>29</v>
      </c>
      <c r="O36" s="48">
        <f t="shared" si="6"/>
        <v>0.30220026942074529</v>
      </c>
    </row>
    <row r="37" spans="1:15" ht="21" thickBot="1" x14ac:dyDescent="0.35">
      <c r="A37" s="41">
        <v>24</v>
      </c>
      <c r="B37" s="52" t="s">
        <v>79</v>
      </c>
      <c r="C37" s="43" t="s">
        <v>80</v>
      </c>
      <c r="D37" s="44" t="s">
        <v>42</v>
      </c>
      <c r="E37" s="45">
        <v>0.8</v>
      </c>
      <c r="F37" s="46">
        <f t="shared" si="0"/>
        <v>6.8000000000000007</v>
      </c>
      <c r="G37" s="100">
        <f>'[1]TAB PROVEEDOR (4)'!I33</f>
        <v>15.47</v>
      </c>
      <c r="H37" s="46">
        <v>19.899999999999999</v>
      </c>
      <c r="I37" s="47">
        <f t="shared" si="3"/>
        <v>22.270000000000003</v>
      </c>
      <c r="J37" s="56">
        <f t="shared" si="4"/>
        <v>0.11909547738693482</v>
      </c>
      <c r="K37" s="49">
        <f t="shared" si="1"/>
        <v>0.8</v>
      </c>
      <c r="L37" s="50">
        <f t="shared" si="5"/>
        <v>7.2</v>
      </c>
      <c r="M37" s="103">
        <v>21.8</v>
      </c>
      <c r="N37" s="51">
        <f t="shared" si="2"/>
        <v>29</v>
      </c>
      <c r="O37" s="48">
        <f t="shared" si="6"/>
        <v>0.30220026942074529</v>
      </c>
    </row>
    <row r="38" spans="1:15" ht="21" thickBot="1" x14ac:dyDescent="0.35">
      <c r="A38" s="41">
        <v>25</v>
      </c>
      <c r="B38" s="52" t="s">
        <v>81</v>
      </c>
      <c r="C38" s="53" t="s">
        <v>69</v>
      </c>
      <c r="D38" s="44" t="s">
        <v>82</v>
      </c>
      <c r="E38" s="54">
        <v>0.9</v>
      </c>
      <c r="F38" s="46">
        <f t="shared" si="0"/>
        <v>7.65</v>
      </c>
      <c r="G38" s="104">
        <f>'[1]TAB PROVEEDOR (4)'!I34</f>
        <v>48.4176</v>
      </c>
      <c r="H38" s="59">
        <v>45.68</v>
      </c>
      <c r="I38" s="47">
        <f t="shared" si="3"/>
        <v>56.067599999999999</v>
      </c>
      <c r="J38" s="56">
        <f t="shared" si="4"/>
        <v>0.22739929947460591</v>
      </c>
      <c r="K38" s="49">
        <f t="shared" si="1"/>
        <v>0.9</v>
      </c>
      <c r="L38" s="50">
        <f t="shared" si="5"/>
        <v>8.1</v>
      </c>
      <c r="M38" s="103">
        <f>G38*$G$9+G38+3</f>
        <v>64.490352000000001</v>
      </c>
      <c r="N38" s="51">
        <f t="shared" si="2"/>
        <v>72.590351999999996</v>
      </c>
      <c r="O38" s="48">
        <f t="shared" si="6"/>
        <v>0.29469340581726344</v>
      </c>
    </row>
    <row r="39" spans="1:15" ht="21" thickBot="1" x14ac:dyDescent="0.35">
      <c r="A39" s="41">
        <v>26</v>
      </c>
      <c r="B39" s="52" t="s">
        <v>83</v>
      </c>
      <c r="C39" s="53" t="s">
        <v>69</v>
      </c>
      <c r="D39" s="44" t="s">
        <v>84</v>
      </c>
      <c r="E39" s="54">
        <v>0.3</v>
      </c>
      <c r="F39" s="46">
        <f t="shared" si="0"/>
        <v>2.5499999999999998</v>
      </c>
      <c r="G39" s="104">
        <f>'[1]TAB PROVEEDOR (4)'!I35</f>
        <v>38.61</v>
      </c>
      <c r="H39" s="59">
        <v>32.25</v>
      </c>
      <c r="I39" s="47">
        <f t="shared" si="3"/>
        <v>41.16</v>
      </c>
      <c r="J39" s="56">
        <f t="shared" si="4"/>
        <v>0.27627906976744177</v>
      </c>
      <c r="K39" s="49">
        <f t="shared" si="1"/>
        <v>0.3</v>
      </c>
      <c r="L39" s="50">
        <f t="shared" si="5"/>
        <v>2.6999999999999997</v>
      </c>
      <c r="M39" s="103">
        <f>G39*$G$9+G39+2</f>
        <v>51.034700000000001</v>
      </c>
      <c r="N39" s="51">
        <f t="shared" si="2"/>
        <v>53.734700000000004</v>
      </c>
      <c r="O39" s="48">
        <f t="shared" si="6"/>
        <v>0.30550777453838696</v>
      </c>
    </row>
    <row r="40" spans="1:15" ht="21" thickBot="1" x14ac:dyDescent="0.35">
      <c r="A40" s="41">
        <v>27</v>
      </c>
      <c r="B40" s="52" t="s">
        <v>85</v>
      </c>
      <c r="C40" s="53" t="s">
        <v>69</v>
      </c>
      <c r="D40" s="44" t="s">
        <v>86</v>
      </c>
      <c r="E40" s="54">
        <v>0.9</v>
      </c>
      <c r="F40" s="46">
        <f t="shared" si="0"/>
        <v>7.65</v>
      </c>
      <c r="G40" s="104">
        <f>'[1]TAB PROVEEDOR (4)'!I36</f>
        <v>48.4176</v>
      </c>
      <c r="H40" s="59">
        <v>45.68</v>
      </c>
      <c r="I40" s="47">
        <f t="shared" si="3"/>
        <v>56.067599999999999</v>
      </c>
      <c r="J40" s="56">
        <f t="shared" si="4"/>
        <v>0.22739929947460591</v>
      </c>
      <c r="K40" s="49">
        <f t="shared" si="1"/>
        <v>0.9</v>
      </c>
      <c r="L40" s="50">
        <f t="shared" si="5"/>
        <v>8.1</v>
      </c>
      <c r="M40" s="103">
        <f>G40*$G$9+G40+3</f>
        <v>64.490352000000001</v>
      </c>
      <c r="N40" s="51">
        <f t="shared" si="2"/>
        <v>72.590351999999996</v>
      </c>
      <c r="O40" s="48">
        <f t="shared" si="6"/>
        <v>0.29469340581726344</v>
      </c>
    </row>
    <row r="41" spans="1:15" ht="21" thickBot="1" x14ac:dyDescent="0.35">
      <c r="A41" s="41">
        <v>28</v>
      </c>
      <c r="B41" s="52" t="s">
        <v>87</v>
      </c>
      <c r="C41" s="53" t="s">
        <v>69</v>
      </c>
      <c r="D41" s="44" t="s">
        <v>88</v>
      </c>
      <c r="E41" s="54">
        <v>0.3</v>
      </c>
      <c r="F41" s="46">
        <f t="shared" si="0"/>
        <v>2.5499999999999998</v>
      </c>
      <c r="G41" s="104">
        <f>'[1]TAB PROVEEDOR (4)'!I37</f>
        <v>38.61</v>
      </c>
      <c r="H41" s="59">
        <v>32.25</v>
      </c>
      <c r="I41" s="47">
        <f t="shared" si="3"/>
        <v>41.16</v>
      </c>
      <c r="J41" s="56">
        <f t="shared" si="4"/>
        <v>0.27627906976744177</v>
      </c>
      <c r="K41" s="49">
        <f t="shared" si="1"/>
        <v>0.3</v>
      </c>
      <c r="L41" s="50">
        <f t="shared" si="5"/>
        <v>2.6999999999999997</v>
      </c>
      <c r="M41" s="103">
        <f>G41*$G$9+G41+4</f>
        <v>53.034700000000001</v>
      </c>
      <c r="N41" s="51">
        <f t="shared" si="2"/>
        <v>55.734700000000004</v>
      </c>
      <c r="O41" s="48">
        <f t="shared" si="6"/>
        <v>0.35409863945578257</v>
      </c>
    </row>
    <row r="42" spans="1:15" ht="21" thickBot="1" x14ac:dyDescent="0.35">
      <c r="A42" s="41">
        <v>29</v>
      </c>
      <c r="B42" s="52" t="s">
        <v>89</v>
      </c>
      <c r="C42" s="53" t="s">
        <v>90</v>
      </c>
      <c r="D42" s="44" t="s">
        <v>91</v>
      </c>
      <c r="E42" s="54">
        <v>1</v>
      </c>
      <c r="F42" s="46">
        <f t="shared" si="0"/>
        <v>8.5</v>
      </c>
      <c r="G42" s="101">
        <f>'[1]TAB PROVEEDOR (4)'!I38</f>
        <v>7.0884</v>
      </c>
      <c r="H42" s="55">
        <v>15.370000000000001</v>
      </c>
      <c r="I42" s="47">
        <f t="shared" si="3"/>
        <v>15.5884</v>
      </c>
      <c r="J42" s="56">
        <f t="shared" si="4"/>
        <v>1.4209499024072869E-2</v>
      </c>
      <c r="K42" s="49">
        <f t="shared" si="1"/>
        <v>1</v>
      </c>
      <c r="L42" s="50">
        <f t="shared" si="5"/>
        <v>9</v>
      </c>
      <c r="M42" s="103">
        <f>G42*$G$9+G42+1</f>
        <v>10.002268000000001</v>
      </c>
      <c r="N42" s="51">
        <f t="shared" si="2"/>
        <v>19.002268000000001</v>
      </c>
      <c r="O42" s="48">
        <f t="shared" si="6"/>
        <v>0.21900053886223092</v>
      </c>
    </row>
    <row r="43" spans="1:15" ht="21" thickBot="1" x14ac:dyDescent="0.35">
      <c r="A43" s="41">
        <v>30</v>
      </c>
      <c r="B43" s="52" t="s">
        <v>92</v>
      </c>
      <c r="C43" s="53" t="s">
        <v>93</v>
      </c>
      <c r="D43" s="44" t="s">
        <v>94</v>
      </c>
      <c r="E43" s="54">
        <v>0.9</v>
      </c>
      <c r="F43" s="46">
        <f t="shared" si="0"/>
        <v>7.65</v>
      </c>
      <c r="G43" s="101">
        <f>'[1]TAB PROVEEDOR (4)'!I39</f>
        <v>9.24</v>
      </c>
      <c r="H43" s="55">
        <v>10.199999999999999</v>
      </c>
      <c r="I43" s="47">
        <f t="shared" si="3"/>
        <v>16.89</v>
      </c>
      <c r="J43" s="56">
        <f t="shared" si="4"/>
        <v>0.65588235294117658</v>
      </c>
      <c r="K43" s="49">
        <f t="shared" si="1"/>
        <v>0.9</v>
      </c>
      <c r="L43" s="50">
        <f t="shared" si="5"/>
        <v>8.1</v>
      </c>
      <c r="M43" s="103">
        <f>G43*$G$9+G43+1</f>
        <v>12.7348</v>
      </c>
      <c r="N43" s="51">
        <f t="shared" si="2"/>
        <v>20.834800000000001</v>
      </c>
      <c r="O43" s="48">
        <f t="shared" si="6"/>
        <v>0.23355831853167563</v>
      </c>
    </row>
    <row r="44" spans="1:15" ht="21" thickBot="1" x14ac:dyDescent="0.35">
      <c r="A44" s="41">
        <v>31</v>
      </c>
      <c r="B44" s="52" t="s">
        <v>95</v>
      </c>
      <c r="C44" s="53" t="s">
        <v>93</v>
      </c>
      <c r="D44" s="44" t="s">
        <v>96</v>
      </c>
      <c r="E44" s="54">
        <v>0.9</v>
      </c>
      <c r="F44" s="46">
        <f t="shared" si="0"/>
        <v>7.65</v>
      </c>
      <c r="G44" s="101">
        <f>'[1]TAB PROVEEDOR (4)'!I40</f>
        <v>9.24</v>
      </c>
      <c r="H44" s="55">
        <v>10.199999999999999</v>
      </c>
      <c r="I44" s="47">
        <f t="shared" si="3"/>
        <v>16.89</v>
      </c>
      <c r="J44" s="56">
        <f t="shared" si="4"/>
        <v>0.65588235294117658</v>
      </c>
      <c r="K44" s="49">
        <f t="shared" si="1"/>
        <v>0.9</v>
      </c>
      <c r="L44" s="50">
        <f t="shared" si="5"/>
        <v>8.1</v>
      </c>
      <c r="M44" s="103">
        <f>G44*$G$9+G44+1</f>
        <v>12.7348</v>
      </c>
      <c r="N44" s="51">
        <f t="shared" si="2"/>
        <v>20.834800000000001</v>
      </c>
      <c r="O44" s="48">
        <f t="shared" si="6"/>
        <v>0.23355831853167563</v>
      </c>
    </row>
    <row r="45" spans="1:15" ht="21" thickBot="1" x14ac:dyDescent="0.35">
      <c r="A45" s="41">
        <v>32</v>
      </c>
      <c r="B45" s="52" t="s">
        <v>97</v>
      </c>
      <c r="C45" s="57" t="s">
        <v>98</v>
      </c>
      <c r="D45" s="58" t="s">
        <v>99</v>
      </c>
      <c r="E45" s="45">
        <v>0.9</v>
      </c>
      <c r="F45" s="46">
        <f t="shared" si="0"/>
        <v>7.65</v>
      </c>
      <c r="G45" s="100">
        <f>'[1]TAB PROVEEDOR (4)'!I41</f>
        <v>27.15</v>
      </c>
      <c r="H45" s="46">
        <v>44.76</v>
      </c>
      <c r="I45" s="47">
        <f>F45+G45</f>
        <v>34.799999999999997</v>
      </c>
      <c r="J45" s="56">
        <f t="shared" si="4"/>
        <v>-0.22252010723860594</v>
      </c>
      <c r="K45" s="49">
        <f t="shared" si="1"/>
        <v>0.9</v>
      </c>
      <c r="L45" s="50">
        <f t="shared" si="5"/>
        <v>8.1</v>
      </c>
      <c r="M45" s="103">
        <f>G45*$G$9+G45+5</f>
        <v>39.480499999999999</v>
      </c>
      <c r="N45" s="51">
        <f t="shared" si="2"/>
        <v>47.580500000000001</v>
      </c>
      <c r="O45" s="48">
        <f>N45/I45-1</f>
        <v>0.36725574712643683</v>
      </c>
    </row>
    <row r="46" spans="1:15" ht="21" thickBot="1" x14ac:dyDescent="0.35">
      <c r="A46" s="41">
        <v>33</v>
      </c>
      <c r="B46" s="52" t="s">
        <v>100</v>
      </c>
      <c r="C46" s="53" t="s">
        <v>101</v>
      </c>
      <c r="D46" s="44" t="s">
        <v>102</v>
      </c>
      <c r="E46" s="54">
        <v>2</v>
      </c>
      <c r="F46" s="46">
        <f t="shared" si="0"/>
        <v>17</v>
      </c>
      <c r="G46" s="101">
        <f>'[1]TAB PROVEEDOR (4)'!I42</f>
        <v>31.2</v>
      </c>
      <c r="H46" s="55">
        <v>58.96</v>
      </c>
      <c r="I46" s="47">
        <f t="shared" si="3"/>
        <v>48.2</v>
      </c>
      <c r="J46" s="56">
        <f t="shared" si="4"/>
        <v>-0.1824966078697422</v>
      </c>
      <c r="K46" s="49">
        <f t="shared" si="1"/>
        <v>2</v>
      </c>
      <c r="L46" s="50">
        <f t="shared" si="5"/>
        <v>18</v>
      </c>
      <c r="M46" s="103">
        <f>G46*$G$9+G46+4</f>
        <v>43.623999999999995</v>
      </c>
      <c r="N46" s="51">
        <f t="shared" si="2"/>
        <v>61.623999999999995</v>
      </c>
      <c r="O46" s="48">
        <f t="shared" si="6"/>
        <v>0.27850622406638981</v>
      </c>
    </row>
    <row r="47" spans="1:15" ht="21" thickBot="1" x14ac:dyDescent="0.35">
      <c r="A47" s="41">
        <v>34</v>
      </c>
      <c r="B47" s="52" t="s">
        <v>103</v>
      </c>
      <c r="C47" s="43" t="s">
        <v>104</v>
      </c>
      <c r="D47" s="44" t="s">
        <v>105</v>
      </c>
      <c r="E47" s="45">
        <v>1.1000000000000001</v>
      </c>
      <c r="F47" s="46">
        <f t="shared" si="0"/>
        <v>9.3500000000000014</v>
      </c>
      <c r="G47" s="100">
        <f>'[1]TAB PROVEEDOR (4)'!I43</f>
        <v>19.439999999999998</v>
      </c>
      <c r="H47" s="46">
        <v>42.44</v>
      </c>
      <c r="I47" s="47">
        <f t="shared" si="3"/>
        <v>28.79</v>
      </c>
      <c r="J47" s="56">
        <f t="shared" si="4"/>
        <v>-0.32163053722902923</v>
      </c>
      <c r="K47" s="49">
        <f t="shared" si="1"/>
        <v>1.1000000000000001</v>
      </c>
      <c r="L47" s="50">
        <f t="shared" si="5"/>
        <v>9.9</v>
      </c>
      <c r="M47" s="103">
        <f>G47*$G$9+G47+7</f>
        <v>31.688799999999997</v>
      </c>
      <c r="N47" s="51">
        <f t="shared" si="2"/>
        <v>41.588799999999999</v>
      </c>
      <c r="O47" s="48">
        <f t="shared" si="6"/>
        <v>0.44455713789510254</v>
      </c>
    </row>
    <row r="48" spans="1:15" ht="21" thickBot="1" x14ac:dyDescent="0.35">
      <c r="A48" s="41">
        <v>35</v>
      </c>
      <c r="B48" s="52" t="s">
        <v>106</v>
      </c>
      <c r="C48" s="43" t="s">
        <v>104</v>
      </c>
      <c r="D48" s="44" t="s">
        <v>107</v>
      </c>
      <c r="E48" s="45">
        <v>1</v>
      </c>
      <c r="F48" s="46">
        <f t="shared" si="0"/>
        <v>8.5</v>
      </c>
      <c r="G48" s="100">
        <f>'[1]TAB PROVEEDOR (4)'!I44</f>
        <v>14.927999999999999</v>
      </c>
      <c r="H48" s="46">
        <v>22.439999999999998</v>
      </c>
      <c r="I48" s="47">
        <f t="shared" si="3"/>
        <v>23.427999999999997</v>
      </c>
      <c r="J48" s="56">
        <f t="shared" si="4"/>
        <v>4.4028520499108659E-2</v>
      </c>
      <c r="K48" s="49">
        <f t="shared" si="1"/>
        <v>1</v>
      </c>
      <c r="L48" s="50">
        <f t="shared" si="5"/>
        <v>9</v>
      </c>
      <c r="M48" s="103">
        <f>G48*$G$9+G48+2</f>
        <v>20.958559999999999</v>
      </c>
      <c r="N48" s="51">
        <f t="shared" si="2"/>
        <v>29.958559999999999</v>
      </c>
      <c r="O48" s="48">
        <f t="shared" si="6"/>
        <v>0.27875021341983963</v>
      </c>
    </row>
    <row r="49" spans="1:15" ht="21" thickBot="1" x14ac:dyDescent="0.35">
      <c r="A49" s="41">
        <v>36</v>
      </c>
      <c r="B49" s="52" t="s">
        <v>108</v>
      </c>
      <c r="C49" s="53" t="s">
        <v>101</v>
      </c>
      <c r="D49" s="44" t="s">
        <v>109</v>
      </c>
      <c r="E49" s="54">
        <v>1.4000000000000001</v>
      </c>
      <c r="F49" s="46">
        <f t="shared" si="0"/>
        <v>11.9</v>
      </c>
      <c r="G49" s="101">
        <f>'[1]TAB PROVEEDOR (4)'!I45</f>
        <v>38.531999999999996</v>
      </c>
      <c r="H49" s="55">
        <v>46.11</v>
      </c>
      <c r="I49" s="47">
        <f t="shared" si="3"/>
        <v>50.431999999999995</v>
      </c>
      <c r="J49" s="56">
        <f t="shared" si="4"/>
        <v>9.3732379093472096E-2</v>
      </c>
      <c r="K49" s="49">
        <f t="shared" si="1"/>
        <v>1.4000000000000001</v>
      </c>
      <c r="L49" s="50">
        <f t="shared" si="5"/>
        <v>12.600000000000001</v>
      </c>
      <c r="M49" s="103">
        <f>G49*$G$9+G49+2</f>
        <v>50.935639999999992</v>
      </c>
      <c r="N49" s="51">
        <f>L49+M49</f>
        <v>63.535639999999994</v>
      </c>
      <c r="O49" s="48">
        <f t="shared" si="6"/>
        <v>0.25982788705583748</v>
      </c>
    </row>
    <row r="50" spans="1:15" ht="21" thickBot="1" x14ac:dyDescent="0.35">
      <c r="A50" s="41">
        <v>37</v>
      </c>
      <c r="B50" s="52" t="s">
        <v>110</v>
      </c>
      <c r="C50" s="53" t="s">
        <v>101</v>
      </c>
      <c r="D50" s="44" t="s">
        <v>111</v>
      </c>
      <c r="E50" s="54">
        <v>1.5</v>
      </c>
      <c r="F50" s="46">
        <f t="shared" si="0"/>
        <v>12.75</v>
      </c>
      <c r="G50" s="101">
        <f>'[1]TAB PROVEEDOR (4)'!I46</f>
        <v>49.572000000000003</v>
      </c>
      <c r="H50" s="55">
        <v>56.31</v>
      </c>
      <c r="I50" s="47">
        <f t="shared" si="3"/>
        <v>62.322000000000003</v>
      </c>
      <c r="J50" s="56">
        <f t="shared" si="4"/>
        <v>0.10676611614278109</v>
      </c>
      <c r="K50" s="49">
        <f t="shared" si="1"/>
        <v>1.5</v>
      </c>
      <c r="L50" s="50">
        <f t="shared" si="5"/>
        <v>13.5</v>
      </c>
      <c r="M50" s="103">
        <f>G50*$G$9+G50+2</f>
        <v>64.956440000000001</v>
      </c>
      <c r="N50" s="51">
        <f t="shared" si="2"/>
        <v>78.456440000000001</v>
      </c>
      <c r="O50" s="48">
        <f t="shared" si="6"/>
        <v>0.25888835403228394</v>
      </c>
    </row>
    <row r="51" spans="1:15" ht="21" thickBot="1" x14ac:dyDescent="0.35">
      <c r="A51" s="41">
        <v>38</v>
      </c>
      <c r="B51" s="52" t="s">
        <v>112</v>
      </c>
      <c r="C51" s="43" t="s">
        <v>113</v>
      </c>
      <c r="D51" s="44" t="s">
        <v>114</v>
      </c>
      <c r="E51" s="45">
        <v>0.75</v>
      </c>
      <c r="F51" s="46">
        <f t="shared" si="0"/>
        <v>6.375</v>
      </c>
      <c r="G51" s="100">
        <f>'[1]TAB PROVEEDOR (4)'!I47</f>
        <v>13.343999999999999</v>
      </c>
      <c r="H51" s="46">
        <v>18.619999999999997</v>
      </c>
      <c r="I51" s="47">
        <f t="shared" si="3"/>
        <v>19.719000000000001</v>
      </c>
      <c r="J51" s="56">
        <f t="shared" si="4"/>
        <v>5.9022556390977643E-2</v>
      </c>
      <c r="K51" s="49">
        <f t="shared" si="1"/>
        <v>0.75</v>
      </c>
      <c r="L51" s="50">
        <f t="shared" si="5"/>
        <v>6.75</v>
      </c>
      <c r="M51" s="103">
        <f>G51*$G$9+G51+2</f>
        <v>18.94688</v>
      </c>
      <c r="N51" s="51">
        <f t="shared" si="2"/>
        <v>25.69688</v>
      </c>
      <c r="O51" s="48">
        <f t="shared" si="6"/>
        <v>0.30315330392007711</v>
      </c>
    </row>
    <row r="52" spans="1:15" ht="21" thickBot="1" x14ac:dyDescent="0.35">
      <c r="A52" s="41">
        <v>39</v>
      </c>
      <c r="B52" s="52" t="s">
        <v>115</v>
      </c>
      <c r="C52" s="43" t="s">
        <v>113</v>
      </c>
      <c r="D52" s="44" t="s">
        <v>116</v>
      </c>
      <c r="E52" s="45">
        <v>1.1499999999999999</v>
      </c>
      <c r="F52" s="46">
        <f t="shared" si="0"/>
        <v>9.7749999999999986</v>
      </c>
      <c r="G52" s="100">
        <f>'[1]TAB PROVEEDOR (4)'!I48</f>
        <v>42.491999999999997</v>
      </c>
      <c r="H52" s="46">
        <v>46.91</v>
      </c>
      <c r="I52" s="47">
        <f t="shared" si="3"/>
        <v>52.266999999999996</v>
      </c>
      <c r="J52" s="56">
        <f t="shared" si="4"/>
        <v>0.11419739927520789</v>
      </c>
      <c r="K52" s="49">
        <f t="shared" si="1"/>
        <v>1.1499999999999999</v>
      </c>
      <c r="L52" s="50">
        <f t="shared" si="5"/>
        <v>10.35</v>
      </c>
      <c r="M52" s="103">
        <f>G52*$G$9+G52+3</f>
        <v>56.964839999999995</v>
      </c>
      <c r="N52" s="51">
        <f t="shared" si="2"/>
        <v>67.31483999999999</v>
      </c>
      <c r="O52" s="48">
        <f t="shared" si="6"/>
        <v>0.28790326592304893</v>
      </c>
    </row>
    <row r="53" spans="1:15" ht="21" thickBot="1" x14ac:dyDescent="0.35">
      <c r="A53" s="41">
        <v>40</v>
      </c>
      <c r="B53" s="52" t="s">
        <v>117</v>
      </c>
      <c r="C53" s="43" t="s">
        <v>113</v>
      </c>
      <c r="D53" s="44" t="s">
        <v>118</v>
      </c>
      <c r="E53" s="45">
        <v>2.4</v>
      </c>
      <c r="F53" s="46">
        <f t="shared" si="0"/>
        <v>20.399999999999999</v>
      </c>
      <c r="G53" s="100">
        <f>'[1]TAB PROVEEDOR (4)'!I49</f>
        <v>97.583999999999989</v>
      </c>
      <c r="H53" s="46">
        <v>101.32</v>
      </c>
      <c r="I53" s="47">
        <f t="shared" si="3"/>
        <v>117.98399999999998</v>
      </c>
      <c r="J53" s="56">
        <f t="shared" si="4"/>
        <v>0.16446900908014195</v>
      </c>
      <c r="K53" s="49">
        <f t="shared" si="1"/>
        <v>2.4</v>
      </c>
      <c r="L53" s="50">
        <f t="shared" si="5"/>
        <v>21.599999999999998</v>
      </c>
      <c r="M53" s="103">
        <f>G53*$G$9+G53-3</f>
        <v>120.93167999999999</v>
      </c>
      <c r="N53" s="51">
        <f t="shared" si="2"/>
        <v>142.53167999999999</v>
      </c>
      <c r="O53" s="48">
        <f t="shared" si="6"/>
        <v>0.20805939788445915</v>
      </c>
    </row>
    <row r="54" spans="1:15" ht="21" thickBot="1" x14ac:dyDescent="0.35">
      <c r="A54" s="41">
        <v>41</v>
      </c>
      <c r="B54" s="52" t="s">
        <v>119</v>
      </c>
      <c r="C54" s="43" t="s">
        <v>120</v>
      </c>
      <c r="D54" s="44" t="s">
        <v>121</v>
      </c>
      <c r="E54" s="45">
        <v>0.31</v>
      </c>
      <c r="F54" s="46">
        <f t="shared" si="0"/>
        <v>2.6349999999999998</v>
      </c>
      <c r="G54" s="100">
        <f>'[1]TAB PROVEEDOR (4)'!I50</f>
        <v>8</v>
      </c>
      <c r="H54" s="46">
        <v>4.4000000000000004</v>
      </c>
      <c r="I54" s="47">
        <f t="shared" si="3"/>
        <v>10.635</v>
      </c>
      <c r="J54" s="56">
        <f t="shared" si="4"/>
        <v>1.4170454545454545</v>
      </c>
      <c r="K54" s="49">
        <f t="shared" si="1"/>
        <v>0.31</v>
      </c>
      <c r="L54" s="50">
        <f t="shared" si="5"/>
        <v>2.79</v>
      </c>
      <c r="M54" s="103">
        <v>19.5</v>
      </c>
      <c r="N54" s="51">
        <f t="shared" si="2"/>
        <v>22.29</v>
      </c>
      <c r="O54" s="48">
        <f t="shared" si="6"/>
        <v>1.0959097320169251</v>
      </c>
    </row>
    <row r="55" spans="1:15" ht="21" thickBot="1" x14ac:dyDescent="0.35">
      <c r="A55" s="41">
        <v>42</v>
      </c>
      <c r="B55" s="52" t="s">
        <v>122</v>
      </c>
      <c r="C55" s="53" t="s">
        <v>123</v>
      </c>
      <c r="D55" s="44" t="s">
        <v>124</v>
      </c>
      <c r="E55" s="54">
        <v>1.2</v>
      </c>
      <c r="F55" s="46">
        <f t="shared" si="0"/>
        <v>10.199999999999999</v>
      </c>
      <c r="G55" s="101">
        <f>'[1]TAB PROVEEDOR (4)'!I51</f>
        <v>41.302799999999998</v>
      </c>
      <c r="H55" s="55">
        <v>43.29</v>
      </c>
      <c r="I55" s="47">
        <f t="shared" si="3"/>
        <v>51.502799999999993</v>
      </c>
      <c r="J55" s="56">
        <f t="shared" si="4"/>
        <v>0.18971586971586962</v>
      </c>
      <c r="K55" s="49">
        <f t="shared" si="1"/>
        <v>1.2</v>
      </c>
      <c r="L55" s="50">
        <f t="shared" si="5"/>
        <v>10.799999999999999</v>
      </c>
      <c r="M55" s="103">
        <f>G55*$G$9+G55</f>
        <v>52.454555999999997</v>
      </c>
      <c r="N55" s="51">
        <f t="shared" si="2"/>
        <v>63.254555999999994</v>
      </c>
      <c r="O55" s="48">
        <f t="shared" si="6"/>
        <v>0.2281770311517044</v>
      </c>
    </row>
    <row r="56" spans="1:15" ht="21" thickBot="1" x14ac:dyDescent="0.35">
      <c r="A56" s="41">
        <v>43</v>
      </c>
      <c r="B56" s="52" t="s">
        <v>125</v>
      </c>
      <c r="C56" s="43" t="s">
        <v>126</v>
      </c>
      <c r="D56" s="44" t="s">
        <v>121</v>
      </c>
      <c r="E56" s="45">
        <v>0.75</v>
      </c>
      <c r="F56" s="46">
        <f t="shared" si="0"/>
        <v>6.375</v>
      </c>
      <c r="G56" s="100">
        <f>'[1]TAB PROVEEDOR (4)'!I52</f>
        <v>8</v>
      </c>
      <c r="H56" s="46">
        <v>4.4000000000000004</v>
      </c>
      <c r="I56" s="47">
        <f t="shared" si="3"/>
        <v>14.375</v>
      </c>
      <c r="J56" s="56">
        <f t="shared" si="4"/>
        <v>2.2670454545454541</v>
      </c>
      <c r="K56" s="49">
        <f t="shared" si="1"/>
        <v>0.75</v>
      </c>
      <c r="L56" s="50">
        <f t="shared" si="5"/>
        <v>6.75</v>
      </c>
      <c r="M56" s="103">
        <v>19.5</v>
      </c>
      <c r="N56" s="51">
        <f t="shared" si="2"/>
        <v>26.25</v>
      </c>
      <c r="O56" s="48">
        <f t="shared" si="6"/>
        <v>0.82608695652173902</v>
      </c>
    </row>
    <row r="57" spans="1:15" ht="21" thickBot="1" x14ac:dyDescent="0.35">
      <c r="A57" s="41">
        <v>44</v>
      </c>
      <c r="B57" s="52" t="s">
        <v>127</v>
      </c>
      <c r="C57" s="53" t="s">
        <v>128</v>
      </c>
      <c r="D57" s="44" t="s">
        <v>129</v>
      </c>
      <c r="E57" s="54">
        <v>0.31</v>
      </c>
      <c r="F57" s="46">
        <f t="shared" si="0"/>
        <v>2.6349999999999998</v>
      </c>
      <c r="G57" s="101">
        <f>'[1]TAB PROVEEDOR (4)'!I53</f>
        <v>8</v>
      </c>
      <c r="H57" s="55">
        <v>4.4000000000000004</v>
      </c>
      <c r="I57" s="47">
        <f t="shared" si="3"/>
        <v>10.635</v>
      </c>
      <c r="J57" s="56">
        <f t="shared" si="4"/>
        <v>1.4170454545454545</v>
      </c>
      <c r="K57" s="49">
        <f t="shared" si="1"/>
        <v>0.31</v>
      </c>
      <c r="L57" s="50">
        <f t="shared" si="5"/>
        <v>2.79</v>
      </c>
      <c r="M57" s="103">
        <v>19.5</v>
      </c>
      <c r="N57" s="51">
        <f t="shared" si="2"/>
        <v>22.29</v>
      </c>
      <c r="O57" s="48">
        <f t="shared" si="6"/>
        <v>1.0959097320169251</v>
      </c>
    </row>
    <row r="58" spans="1:15" ht="21" thickBot="1" x14ac:dyDescent="0.35">
      <c r="A58" s="41">
        <v>45</v>
      </c>
      <c r="B58" s="52" t="s">
        <v>130</v>
      </c>
      <c r="C58" s="53" t="s">
        <v>128</v>
      </c>
      <c r="D58" s="44" t="s">
        <v>131</v>
      </c>
      <c r="E58" s="54">
        <v>0.1</v>
      </c>
      <c r="F58" s="46">
        <f t="shared" si="0"/>
        <v>0.85000000000000009</v>
      </c>
      <c r="G58" s="101">
        <f>'[1]TAB PROVEEDOR (4)'!I54</f>
        <v>7.7</v>
      </c>
      <c r="H58" s="55">
        <v>2.0499999999999998</v>
      </c>
      <c r="I58" s="47">
        <f t="shared" si="3"/>
        <v>8.5500000000000007</v>
      </c>
      <c r="J58" s="56">
        <f t="shared" si="4"/>
        <v>3.1707317073170742</v>
      </c>
      <c r="K58" s="49">
        <f t="shared" si="1"/>
        <v>0.1</v>
      </c>
      <c r="L58" s="50">
        <f t="shared" si="5"/>
        <v>0.9</v>
      </c>
      <c r="M58" s="103">
        <v>19.5</v>
      </c>
      <c r="N58" s="51">
        <f t="shared" si="2"/>
        <v>20.399999999999999</v>
      </c>
      <c r="O58" s="48">
        <f t="shared" si="6"/>
        <v>1.3859649122807012</v>
      </c>
    </row>
    <row r="59" spans="1:15" ht="21" thickBot="1" x14ac:dyDescent="0.35">
      <c r="A59" s="41">
        <v>46</v>
      </c>
      <c r="B59" s="52" t="s">
        <v>132</v>
      </c>
      <c r="C59" s="53" t="s">
        <v>128</v>
      </c>
      <c r="D59" s="44" t="s">
        <v>133</v>
      </c>
      <c r="E59" s="54">
        <v>0.35000000000000003</v>
      </c>
      <c r="F59" s="46">
        <f t="shared" si="0"/>
        <v>2.9750000000000001</v>
      </c>
      <c r="G59" s="101">
        <f>'[1]TAB PROVEEDOR (4)'!I55</f>
        <v>10</v>
      </c>
      <c r="H59" s="55">
        <v>5.51</v>
      </c>
      <c r="I59" s="47">
        <f t="shared" si="3"/>
        <v>12.975</v>
      </c>
      <c r="J59" s="56">
        <f t="shared" si="4"/>
        <v>1.35480943738657</v>
      </c>
      <c r="K59" s="49">
        <f t="shared" si="1"/>
        <v>0.35000000000000003</v>
      </c>
      <c r="L59" s="50">
        <f t="shared" si="5"/>
        <v>3.1500000000000004</v>
      </c>
      <c r="M59" s="103">
        <v>20.399999999999999</v>
      </c>
      <c r="N59" s="51">
        <f t="shared" si="2"/>
        <v>23.549999999999997</v>
      </c>
      <c r="O59" s="48">
        <f t="shared" si="6"/>
        <v>0.81502890173410392</v>
      </c>
    </row>
    <row r="60" spans="1:15" ht="21" thickBot="1" x14ac:dyDescent="0.35">
      <c r="A60" s="41">
        <v>47</v>
      </c>
      <c r="B60" s="52" t="s">
        <v>134</v>
      </c>
      <c r="C60" s="57" t="s">
        <v>135</v>
      </c>
      <c r="D60" s="58" t="s">
        <v>136</v>
      </c>
      <c r="E60" s="45">
        <v>0.83</v>
      </c>
      <c r="F60" s="46">
        <f t="shared" si="0"/>
        <v>7.0549999999999997</v>
      </c>
      <c r="G60" s="100">
        <f>'[1]TAB PROVEEDOR (4)'!I56</f>
        <v>10</v>
      </c>
      <c r="H60" s="46">
        <v>5.51</v>
      </c>
      <c r="I60" s="47">
        <f t="shared" si="3"/>
        <v>17.055</v>
      </c>
      <c r="J60" s="56">
        <f t="shared" si="4"/>
        <v>2.0952813067150635</v>
      </c>
      <c r="K60" s="49">
        <f t="shared" si="1"/>
        <v>0.83</v>
      </c>
      <c r="L60" s="50">
        <f t="shared" si="5"/>
        <v>7.47</v>
      </c>
      <c r="M60" s="103">
        <v>20.399999999999999</v>
      </c>
      <c r="N60" s="51">
        <f t="shared" si="2"/>
        <v>27.869999999999997</v>
      </c>
      <c r="O60" s="48">
        <f t="shared" si="6"/>
        <v>0.63412489006156547</v>
      </c>
    </row>
    <row r="61" spans="1:15" ht="21" thickBot="1" x14ac:dyDescent="0.35">
      <c r="A61" s="41">
        <v>48</v>
      </c>
      <c r="B61" s="52" t="s">
        <v>137</v>
      </c>
      <c r="C61" s="43" t="s">
        <v>138</v>
      </c>
      <c r="D61" s="44" t="s">
        <v>139</v>
      </c>
      <c r="E61" s="45">
        <v>0.31</v>
      </c>
      <c r="F61" s="46">
        <f t="shared" si="0"/>
        <v>2.6349999999999998</v>
      </c>
      <c r="G61" s="100">
        <f>'[1]TAB PROVEEDOR (4)'!I57</f>
        <v>8</v>
      </c>
      <c r="H61" s="46">
        <v>4.4000000000000004</v>
      </c>
      <c r="I61" s="47">
        <f t="shared" si="3"/>
        <v>10.635</v>
      </c>
      <c r="J61" s="56">
        <f t="shared" si="4"/>
        <v>1.4170454545454545</v>
      </c>
      <c r="K61" s="49">
        <f t="shared" si="1"/>
        <v>0.31</v>
      </c>
      <c r="L61" s="50">
        <f t="shared" si="5"/>
        <v>2.79</v>
      </c>
      <c r="M61" s="103">
        <v>19.5</v>
      </c>
      <c r="N61" s="51">
        <f t="shared" si="2"/>
        <v>22.29</v>
      </c>
      <c r="O61" s="48">
        <f t="shared" si="6"/>
        <v>1.0959097320169251</v>
      </c>
    </row>
    <row r="62" spans="1:15" ht="21" thickBot="1" x14ac:dyDescent="0.35">
      <c r="A62" s="41">
        <v>49</v>
      </c>
      <c r="B62" s="52" t="s">
        <v>140</v>
      </c>
      <c r="C62" s="53" t="s">
        <v>123</v>
      </c>
      <c r="D62" s="44" t="s">
        <v>141</v>
      </c>
      <c r="E62" s="54">
        <v>0.5</v>
      </c>
      <c r="F62" s="46">
        <f t="shared" si="0"/>
        <v>4.25</v>
      </c>
      <c r="G62" s="101">
        <f>'[1]TAB PROVEEDOR (4)'!I58</f>
        <v>14.6784</v>
      </c>
      <c r="H62" s="55">
        <v>16.119999999999997</v>
      </c>
      <c r="I62" s="47">
        <f t="shared" si="3"/>
        <v>18.9284</v>
      </c>
      <c r="J62" s="56">
        <f t="shared" si="4"/>
        <v>0.17421836228287857</v>
      </c>
      <c r="K62" s="49">
        <f t="shared" si="1"/>
        <v>0.5</v>
      </c>
      <c r="L62" s="50">
        <f t="shared" si="5"/>
        <v>4.5</v>
      </c>
      <c r="M62" s="103">
        <f>G62*$G$9+G62+1.5</f>
        <v>20.141567999999999</v>
      </c>
      <c r="N62" s="51">
        <f t="shared" si="2"/>
        <v>24.641567999999999</v>
      </c>
      <c r="O62" s="48">
        <f t="shared" si="6"/>
        <v>0.30183047695526288</v>
      </c>
    </row>
    <row r="63" spans="1:15" ht="21" thickBot="1" x14ac:dyDescent="0.35">
      <c r="A63" s="41">
        <v>50</v>
      </c>
      <c r="B63" s="52" t="s">
        <v>142</v>
      </c>
      <c r="C63" s="53" t="s">
        <v>128</v>
      </c>
      <c r="D63" s="44" t="s">
        <v>141</v>
      </c>
      <c r="E63" s="54">
        <v>0.5</v>
      </c>
      <c r="F63" s="46">
        <f t="shared" si="0"/>
        <v>4.25</v>
      </c>
      <c r="G63" s="101">
        <f>'[1]TAB PROVEEDOR (4)'!I59</f>
        <v>14.6784</v>
      </c>
      <c r="H63" s="55">
        <v>16.119999999999997</v>
      </c>
      <c r="I63" s="47">
        <f t="shared" si="3"/>
        <v>18.9284</v>
      </c>
      <c r="J63" s="56">
        <f t="shared" si="4"/>
        <v>0.17421836228287857</v>
      </c>
      <c r="K63" s="49">
        <f t="shared" si="1"/>
        <v>0.5</v>
      </c>
      <c r="L63" s="50">
        <f t="shared" si="5"/>
        <v>4.5</v>
      </c>
      <c r="M63" s="103">
        <f>G63*$G$9+G63+1.5</f>
        <v>20.141567999999999</v>
      </c>
      <c r="N63" s="51">
        <f t="shared" si="2"/>
        <v>24.641567999999999</v>
      </c>
      <c r="O63" s="48">
        <f t="shared" si="6"/>
        <v>0.30183047695526288</v>
      </c>
    </row>
    <row r="64" spans="1:15" ht="21" thickBot="1" x14ac:dyDescent="0.35">
      <c r="A64" s="41">
        <v>51</v>
      </c>
      <c r="B64" s="52" t="s">
        <v>143</v>
      </c>
      <c r="C64" s="53" t="s">
        <v>123</v>
      </c>
      <c r="D64" s="44" t="s">
        <v>102</v>
      </c>
      <c r="E64" s="54">
        <v>2</v>
      </c>
      <c r="F64" s="46">
        <f t="shared" si="0"/>
        <v>17</v>
      </c>
      <c r="G64" s="101">
        <f>'[1]TAB PROVEEDOR (4)'!I60</f>
        <v>46.752000000000002</v>
      </c>
      <c r="H64" s="55">
        <v>58.96</v>
      </c>
      <c r="I64" s="47">
        <f t="shared" si="3"/>
        <v>63.752000000000002</v>
      </c>
      <c r="J64" s="56">
        <f t="shared" si="4"/>
        <v>8.1275440976933622E-2</v>
      </c>
      <c r="K64" s="49">
        <f t="shared" si="1"/>
        <v>2</v>
      </c>
      <c r="L64" s="50">
        <f t="shared" si="5"/>
        <v>18</v>
      </c>
      <c r="M64" s="103">
        <f>G64*$G$9+G64+2</f>
        <v>61.375040000000006</v>
      </c>
      <c r="N64" s="51">
        <f t="shared" si="2"/>
        <v>79.375040000000013</v>
      </c>
      <c r="O64" s="48">
        <f t="shared" si="6"/>
        <v>0.24505960597314602</v>
      </c>
    </row>
    <row r="65" spans="1:15" ht="21" thickBot="1" x14ac:dyDescent="0.35">
      <c r="A65" s="41">
        <v>52</v>
      </c>
      <c r="B65" s="52" t="s">
        <v>144</v>
      </c>
      <c r="C65" s="43" t="s">
        <v>145</v>
      </c>
      <c r="D65" s="44" t="s">
        <v>146</v>
      </c>
      <c r="E65" s="45">
        <v>0.4</v>
      </c>
      <c r="F65" s="46">
        <f t="shared" si="0"/>
        <v>3.4000000000000004</v>
      </c>
      <c r="G65" s="100">
        <f>'[1]TAB PROVEEDOR (4)'!I61</f>
        <v>15.18</v>
      </c>
      <c r="H65" s="46">
        <v>15.5</v>
      </c>
      <c r="I65" s="47">
        <f t="shared" si="3"/>
        <v>18.579999999999998</v>
      </c>
      <c r="J65" s="56">
        <f t="shared" si="4"/>
        <v>0.19870967741935464</v>
      </c>
      <c r="K65" s="49">
        <f t="shared" si="1"/>
        <v>0.4</v>
      </c>
      <c r="L65" s="50">
        <f t="shared" si="5"/>
        <v>3.6</v>
      </c>
      <c r="M65" s="103">
        <f>G65*$G$9+G65</f>
        <v>19.278600000000001</v>
      </c>
      <c r="N65" s="51">
        <f t="shared" si="2"/>
        <v>22.878600000000002</v>
      </c>
      <c r="O65" s="48">
        <f t="shared" si="6"/>
        <v>0.23135629709364935</v>
      </c>
    </row>
    <row r="66" spans="1:15" ht="21" thickBot="1" x14ac:dyDescent="0.35">
      <c r="A66" s="41">
        <v>53</v>
      </c>
      <c r="B66" s="52" t="s">
        <v>147</v>
      </c>
      <c r="C66" s="53" t="s">
        <v>123</v>
      </c>
      <c r="D66" s="44" t="s">
        <v>148</v>
      </c>
      <c r="E66" s="54">
        <v>0.70000000000000007</v>
      </c>
      <c r="F66" s="46">
        <f t="shared" si="0"/>
        <v>5.95</v>
      </c>
      <c r="G66" s="101">
        <f>'[1]TAB PROVEEDOR (4)'!I62</f>
        <v>27.522000000000002</v>
      </c>
      <c r="H66" s="55">
        <v>27.85</v>
      </c>
      <c r="I66" s="47">
        <f t="shared" si="3"/>
        <v>33.472000000000001</v>
      </c>
      <c r="J66" s="56">
        <f t="shared" si="4"/>
        <v>0.20186714542190298</v>
      </c>
      <c r="K66" s="49">
        <f t="shared" si="1"/>
        <v>0.70000000000000007</v>
      </c>
      <c r="L66" s="50">
        <f t="shared" si="5"/>
        <v>6.3000000000000007</v>
      </c>
      <c r="M66" s="103">
        <f>G66*$G$9+G66</f>
        <v>34.952940000000005</v>
      </c>
      <c r="N66" s="51">
        <f t="shared" si="2"/>
        <v>41.252940000000009</v>
      </c>
      <c r="O66" s="48">
        <f t="shared" si="6"/>
        <v>0.23246116156787777</v>
      </c>
    </row>
    <row r="67" spans="1:15" ht="21" thickBot="1" x14ac:dyDescent="0.35">
      <c r="A67" s="41">
        <v>54</v>
      </c>
      <c r="B67" s="52" t="s">
        <v>149</v>
      </c>
      <c r="C67" s="53" t="s">
        <v>150</v>
      </c>
      <c r="D67" s="44" t="s">
        <v>151</v>
      </c>
      <c r="E67" s="54">
        <v>1.25</v>
      </c>
      <c r="F67" s="46">
        <f t="shared" si="0"/>
        <v>10.625</v>
      </c>
      <c r="G67" s="101">
        <f>'[1]TAB PROVEEDOR (4)'!I63</f>
        <v>33.048000000000002</v>
      </c>
      <c r="H67" s="55">
        <v>40.04</v>
      </c>
      <c r="I67" s="47">
        <f t="shared" si="3"/>
        <v>43.673000000000002</v>
      </c>
      <c r="J67" s="56">
        <f t="shared" si="4"/>
        <v>9.0734265734265795E-2</v>
      </c>
      <c r="K67" s="49">
        <f t="shared" si="1"/>
        <v>1.25</v>
      </c>
      <c r="L67" s="50">
        <f t="shared" si="5"/>
        <v>11.25</v>
      </c>
      <c r="M67" s="103">
        <f>G67*$G$9+G67</f>
        <v>41.970960000000005</v>
      </c>
      <c r="N67" s="51">
        <f t="shared" si="2"/>
        <v>53.220960000000005</v>
      </c>
      <c r="O67" s="48">
        <f t="shared" si="6"/>
        <v>0.21862386371442311</v>
      </c>
    </row>
    <row r="68" spans="1:15" ht="21" thickBot="1" x14ac:dyDescent="0.35">
      <c r="A68" s="41">
        <v>55</v>
      </c>
      <c r="B68" s="52" t="s">
        <v>152</v>
      </c>
      <c r="C68" s="43" t="s">
        <v>153</v>
      </c>
      <c r="D68" s="44" t="s">
        <v>154</v>
      </c>
      <c r="E68" s="45">
        <v>1</v>
      </c>
      <c r="F68" s="46">
        <f t="shared" si="0"/>
        <v>8.5</v>
      </c>
      <c r="G68" s="100">
        <f>'[1]TAB PROVEEDOR (4)'!I64</f>
        <v>16.188000000000002</v>
      </c>
      <c r="H68" s="46">
        <v>23.490000000000002</v>
      </c>
      <c r="I68" s="47">
        <f t="shared" si="3"/>
        <v>24.688000000000002</v>
      </c>
      <c r="J68" s="56">
        <f t="shared" si="4"/>
        <v>5.1000425713069397E-2</v>
      </c>
      <c r="K68" s="49">
        <f t="shared" si="1"/>
        <v>1</v>
      </c>
      <c r="L68" s="50">
        <f t="shared" si="5"/>
        <v>9</v>
      </c>
      <c r="M68" s="103">
        <f>G68*$G$9+G68+1.7</f>
        <v>22.258760000000002</v>
      </c>
      <c r="N68" s="51">
        <f t="shared" si="2"/>
        <v>31.258760000000002</v>
      </c>
      <c r="O68" s="48">
        <f t="shared" si="6"/>
        <v>0.26615197666882695</v>
      </c>
    </row>
    <row r="69" spans="1:15" ht="21" thickBot="1" x14ac:dyDescent="0.35">
      <c r="A69" s="41">
        <v>56</v>
      </c>
      <c r="B69" s="52" t="s">
        <v>155</v>
      </c>
      <c r="C69" s="53" t="s">
        <v>128</v>
      </c>
      <c r="D69" s="44" t="s">
        <v>156</v>
      </c>
      <c r="E69" s="54">
        <v>0.2</v>
      </c>
      <c r="F69" s="46">
        <f t="shared" si="0"/>
        <v>1.7000000000000002</v>
      </c>
      <c r="G69" s="101">
        <f>'[1]TAB PROVEEDOR (4)'!I65</f>
        <v>2.6532</v>
      </c>
      <c r="H69" s="55">
        <v>4.01</v>
      </c>
      <c r="I69" s="47">
        <f t="shared" si="3"/>
        <v>4.3532000000000002</v>
      </c>
      <c r="J69" s="56">
        <f t="shared" si="4"/>
        <v>8.5586034912718212E-2</v>
      </c>
      <c r="K69" s="49">
        <f t="shared" si="1"/>
        <v>0.2</v>
      </c>
      <c r="L69" s="50">
        <f t="shared" si="5"/>
        <v>1.8</v>
      </c>
      <c r="M69" s="103">
        <f>G69*$G$9+G69</f>
        <v>3.369564</v>
      </c>
      <c r="N69" s="51">
        <f t="shared" si="2"/>
        <v>5.1695640000000003</v>
      </c>
      <c r="O69" s="48">
        <f t="shared" si="6"/>
        <v>0.18753193053386008</v>
      </c>
    </row>
    <row r="70" spans="1:15" ht="21" thickBot="1" x14ac:dyDescent="0.35">
      <c r="A70" s="41">
        <v>57</v>
      </c>
      <c r="B70" s="52" t="s">
        <v>157</v>
      </c>
      <c r="C70" s="43" t="s">
        <v>158</v>
      </c>
      <c r="D70" s="44" t="s">
        <v>159</v>
      </c>
      <c r="E70" s="45">
        <v>0.42499999999999999</v>
      </c>
      <c r="F70" s="46">
        <f t="shared" si="0"/>
        <v>3.6124999999999998</v>
      </c>
      <c r="G70" s="101">
        <v>8.5</v>
      </c>
      <c r="H70" s="46">
        <v>25.09</v>
      </c>
      <c r="I70" s="47">
        <f t="shared" ref="I70" si="7">F70+G70</f>
        <v>12.112500000000001</v>
      </c>
      <c r="J70" s="56">
        <f t="shared" ref="J70" si="8">I70/H70-1</f>
        <v>-0.5172379434037464</v>
      </c>
      <c r="K70" s="49">
        <f t="shared" ref="K70" si="9">E70*$F$9+E70</f>
        <v>0.42499999999999999</v>
      </c>
      <c r="L70" s="50">
        <f t="shared" ref="L70" si="10">K70*$F$8</f>
        <v>3.8249999999999997</v>
      </c>
      <c r="M70" s="103">
        <v>18</v>
      </c>
      <c r="N70" s="51">
        <f t="shared" si="2"/>
        <v>21.824999999999999</v>
      </c>
      <c r="O70" s="48">
        <f t="shared" si="6"/>
        <v>0.80185758513931882</v>
      </c>
    </row>
    <row r="71" spans="1:15" ht="21" thickBot="1" x14ac:dyDescent="0.35">
      <c r="A71" s="41">
        <v>58</v>
      </c>
      <c r="B71" s="52" t="s">
        <v>160</v>
      </c>
      <c r="C71" s="43" t="s">
        <v>161</v>
      </c>
      <c r="D71" s="44" t="s">
        <v>159</v>
      </c>
      <c r="E71" s="45">
        <v>0.42499999999999999</v>
      </c>
      <c r="F71" s="46">
        <f t="shared" si="0"/>
        <v>3.6124999999999998</v>
      </c>
      <c r="G71" s="101">
        <v>8.5</v>
      </c>
      <c r="H71" s="46">
        <v>25.09</v>
      </c>
      <c r="I71" s="47">
        <f t="shared" si="3"/>
        <v>12.112500000000001</v>
      </c>
      <c r="J71" s="56">
        <f t="shared" si="4"/>
        <v>-0.5172379434037464</v>
      </c>
      <c r="K71" s="49">
        <f t="shared" si="1"/>
        <v>0.42499999999999999</v>
      </c>
      <c r="L71" s="50">
        <f t="shared" si="5"/>
        <v>3.8249999999999997</v>
      </c>
      <c r="M71" s="103">
        <v>18</v>
      </c>
      <c r="N71" s="51">
        <f t="shared" si="2"/>
        <v>21.824999999999999</v>
      </c>
      <c r="O71" s="48">
        <f t="shared" si="6"/>
        <v>0.80185758513931882</v>
      </c>
    </row>
    <row r="72" spans="1:15" ht="21" thickBot="1" x14ac:dyDescent="0.35">
      <c r="A72" s="41">
        <v>59</v>
      </c>
      <c r="B72" s="52" t="s">
        <v>162</v>
      </c>
      <c r="C72" s="53" t="s">
        <v>163</v>
      </c>
      <c r="D72" s="44" t="s">
        <v>164</v>
      </c>
      <c r="E72" s="54">
        <v>0.2</v>
      </c>
      <c r="F72" s="46">
        <f t="shared" si="0"/>
        <v>1.7000000000000002</v>
      </c>
      <c r="G72" s="101">
        <f>'[1]TAB PROVEEDOR (4)'!I68</f>
        <v>1.7160000000000002</v>
      </c>
      <c r="H72" s="55">
        <v>3.3</v>
      </c>
      <c r="I72" s="47">
        <f t="shared" si="3"/>
        <v>3.4160000000000004</v>
      </c>
      <c r="J72" s="56">
        <f t="shared" si="4"/>
        <v>3.5151515151515378E-2</v>
      </c>
      <c r="K72" s="49">
        <f t="shared" si="1"/>
        <v>0.2</v>
      </c>
      <c r="L72" s="50">
        <f t="shared" si="5"/>
        <v>1.8</v>
      </c>
      <c r="M72" s="103">
        <v>2.6</v>
      </c>
      <c r="N72" s="51">
        <f t="shared" si="2"/>
        <v>4.4000000000000004</v>
      </c>
      <c r="O72" s="48">
        <f t="shared" si="6"/>
        <v>0.28805620608899285</v>
      </c>
    </row>
    <row r="73" spans="1:15" ht="21" thickBot="1" x14ac:dyDescent="0.35">
      <c r="A73" s="41">
        <v>60</v>
      </c>
      <c r="B73" s="52" t="s">
        <v>165</v>
      </c>
      <c r="C73" s="53" t="s">
        <v>166</v>
      </c>
      <c r="D73" s="44" t="s">
        <v>164</v>
      </c>
      <c r="E73" s="54">
        <v>0.1</v>
      </c>
      <c r="F73" s="46">
        <f t="shared" si="0"/>
        <v>0.85000000000000009</v>
      </c>
      <c r="G73" s="101">
        <f>'[1]TAB PROVEEDOR (4)'!I69</f>
        <v>6.6</v>
      </c>
      <c r="H73" s="55">
        <v>6</v>
      </c>
      <c r="I73" s="47">
        <f t="shared" si="3"/>
        <v>7.4499999999999993</v>
      </c>
      <c r="J73" s="56">
        <f t="shared" si="4"/>
        <v>0.24166666666666647</v>
      </c>
      <c r="K73" s="49">
        <f t="shared" si="1"/>
        <v>0.1</v>
      </c>
      <c r="L73" s="50">
        <f t="shared" si="5"/>
        <v>0.9</v>
      </c>
      <c r="M73" s="103">
        <v>10</v>
      </c>
      <c r="N73" s="51">
        <f t="shared" si="2"/>
        <v>10.9</v>
      </c>
      <c r="O73" s="48">
        <f t="shared" si="6"/>
        <v>0.46308724832214776</v>
      </c>
    </row>
    <row r="74" spans="1:15" ht="21" thickBot="1" x14ac:dyDescent="0.35">
      <c r="A74" s="41">
        <v>61</v>
      </c>
      <c r="B74" s="52" t="s">
        <v>167</v>
      </c>
      <c r="C74" s="53" t="s">
        <v>163</v>
      </c>
      <c r="D74" s="44" t="s">
        <v>168</v>
      </c>
      <c r="E74" s="54">
        <v>0.3</v>
      </c>
      <c r="F74" s="46">
        <f t="shared" si="0"/>
        <v>2.5499999999999998</v>
      </c>
      <c r="G74" s="101">
        <f>'[1]TAB PROVEEDOR (4)'!I70</f>
        <v>14.7</v>
      </c>
      <c r="H74" s="55">
        <v>40.07</v>
      </c>
      <c r="I74" s="47">
        <f t="shared" si="3"/>
        <v>17.25</v>
      </c>
      <c r="J74" s="56">
        <f t="shared" si="4"/>
        <v>-0.56950336910406785</v>
      </c>
      <c r="K74" s="49">
        <f t="shared" si="1"/>
        <v>0.3</v>
      </c>
      <c r="L74" s="50">
        <f t="shared" si="5"/>
        <v>2.6999999999999997</v>
      </c>
      <c r="M74" s="103">
        <f>G74*$G$9+G74+2</f>
        <v>20.669</v>
      </c>
      <c r="N74" s="51">
        <f t="shared" si="2"/>
        <v>23.369</v>
      </c>
      <c r="O74" s="48">
        <f t="shared" si="6"/>
        <v>0.35472463768115947</v>
      </c>
    </row>
    <row r="75" spans="1:15" ht="21" thickBot="1" x14ac:dyDescent="0.35">
      <c r="A75" s="41">
        <v>62</v>
      </c>
      <c r="B75" s="52" t="s">
        <v>169</v>
      </c>
      <c r="C75" s="53" t="s">
        <v>163</v>
      </c>
      <c r="D75" s="44" t="s">
        <v>170</v>
      </c>
      <c r="E75" s="54">
        <v>0.1</v>
      </c>
      <c r="F75" s="46">
        <f t="shared" si="0"/>
        <v>0.85000000000000009</v>
      </c>
      <c r="G75" s="101">
        <f>'[1]TAB PROVEEDOR (4)'!I71</f>
        <v>9.56</v>
      </c>
      <c r="H75" s="55">
        <v>26.68</v>
      </c>
      <c r="I75" s="47">
        <f t="shared" si="3"/>
        <v>10.41</v>
      </c>
      <c r="J75" s="56">
        <f t="shared" si="4"/>
        <v>-0.60982008995502246</v>
      </c>
      <c r="K75" s="49">
        <f t="shared" si="1"/>
        <v>0.1</v>
      </c>
      <c r="L75" s="50">
        <f t="shared" si="5"/>
        <v>0.9</v>
      </c>
      <c r="M75" s="103">
        <f>G75*$G$9+G75+2</f>
        <v>14.141200000000001</v>
      </c>
      <c r="N75" s="51">
        <f t="shared" si="2"/>
        <v>15.041200000000002</v>
      </c>
      <c r="O75" s="48">
        <f t="shared" si="6"/>
        <v>0.4448799231508167</v>
      </c>
    </row>
    <row r="76" spans="1:15" ht="21" thickBot="1" x14ac:dyDescent="0.35">
      <c r="A76" s="41">
        <v>63</v>
      </c>
      <c r="B76" s="52" t="s">
        <v>171</v>
      </c>
      <c r="C76" s="53" t="s">
        <v>163</v>
      </c>
      <c r="D76" s="44" t="s">
        <v>172</v>
      </c>
      <c r="E76" s="54">
        <v>0.31</v>
      </c>
      <c r="F76" s="46">
        <f t="shared" si="0"/>
        <v>2.6349999999999998</v>
      </c>
      <c r="G76" s="101">
        <f>'[1]TAB PROVEEDOR (4)'!I72</f>
        <v>8</v>
      </c>
      <c r="H76" s="55">
        <v>4.4000000000000004</v>
      </c>
      <c r="I76" s="47">
        <f t="shared" si="3"/>
        <v>10.635</v>
      </c>
      <c r="J76" s="56">
        <f t="shared" si="4"/>
        <v>1.4170454545454545</v>
      </c>
      <c r="K76" s="49">
        <f t="shared" si="1"/>
        <v>0.31</v>
      </c>
      <c r="L76" s="50">
        <f t="shared" si="5"/>
        <v>2.79</v>
      </c>
      <c r="M76" s="103">
        <v>19.5</v>
      </c>
      <c r="N76" s="51">
        <f t="shared" si="2"/>
        <v>22.29</v>
      </c>
      <c r="O76" s="48">
        <f t="shared" si="6"/>
        <v>1.0959097320169251</v>
      </c>
    </row>
    <row r="77" spans="1:15" ht="21" thickBot="1" x14ac:dyDescent="0.35">
      <c r="A77" s="41">
        <v>64</v>
      </c>
      <c r="B77" s="52" t="s">
        <v>173</v>
      </c>
      <c r="C77" s="43" t="s">
        <v>174</v>
      </c>
      <c r="D77" s="44" t="s">
        <v>175</v>
      </c>
      <c r="E77" s="45">
        <v>0.31</v>
      </c>
      <c r="F77" s="46">
        <f t="shared" si="0"/>
        <v>2.6349999999999998</v>
      </c>
      <c r="G77" s="100">
        <f>'[1]TAB PROVEEDOR (4)'!I73</f>
        <v>8</v>
      </c>
      <c r="H77" s="46">
        <v>4.4000000000000004</v>
      </c>
      <c r="I77" s="47">
        <f t="shared" si="3"/>
        <v>10.635</v>
      </c>
      <c r="J77" s="56">
        <f t="shared" si="4"/>
        <v>1.4170454545454545</v>
      </c>
      <c r="K77" s="49">
        <f t="shared" si="1"/>
        <v>0.31</v>
      </c>
      <c r="L77" s="50">
        <f t="shared" si="5"/>
        <v>2.79</v>
      </c>
      <c r="M77" s="103">
        <v>19.5</v>
      </c>
      <c r="N77" s="51">
        <f t="shared" si="2"/>
        <v>22.29</v>
      </c>
      <c r="O77" s="48">
        <f t="shared" si="6"/>
        <v>1.0959097320169251</v>
      </c>
    </row>
    <row r="78" spans="1:15" ht="21" thickBot="1" x14ac:dyDescent="0.35">
      <c r="A78" s="41">
        <v>65</v>
      </c>
      <c r="B78" s="52" t="s">
        <v>176</v>
      </c>
      <c r="C78" s="53" t="s">
        <v>166</v>
      </c>
      <c r="D78" s="44" t="s">
        <v>177</v>
      </c>
      <c r="E78" s="54">
        <v>0.5</v>
      </c>
      <c r="F78" s="46">
        <f t="shared" ref="F78:F141" si="11">E78*$E$8</f>
        <v>4.25</v>
      </c>
      <c r="G78" s="101">
        <f>'[1]TAB PROVEEDOR (4)'!I74</f>
        <v>14.0184</v>
      </c>
      <c r="H78" s="55">
        <v>15.62</v>
      </c>
      <c r="I78" s="47">
        <f t="shared" si="3"/>
        <v>18.2684</v>
      </c>
      <c r="J78" s="56">
        <f t="shared" si="4"/>
        <v>0.1695518565941101</v>
      </c>
      <c r="K78" s="49">
        <f t="shared" ref="K78:K141" si="12">E78*$F$9+E78</f>
        <v>0.5</v>
      </c>
      <c r="L78" s="50">
        <f t="shared" si="5"/>
        <v>4.5</v>
      </c>
      <c r="M78" s="103">
        <f>G78*$G$9+G78+2</f>
        <v>19.803367999999999</v>
      </c>
      <c r="N78" s="51">
        <f t="shared" ref="N78:N141" si="13">L78+M78</f>
        <v>24.303367999999999</v>
      </c>
      <c r="O78" s="48">
        <f t="shared" si="6"/>
        <v>0.3303501127630224</v>
      </c>
    </row>
    <row r="79" spans="1:15" ht="21" thickBot="1" x14ac:dyDescent="0.35">
      <c r="A79" s="41">
        <v>66</v>
      </c>
      <c r="B79" s="52" t="s">
        <v>178</v>
      </c>
      <c r="C79" s="43" t="s">
        <v>179</v>
      </c>
      <c r="D79" s="44" t="s">
        <v>180</v>
      </c>
      <c r="E79" s="45">
        <v>0.3</v>
      </c>
      <c r="F79" s="46">
        <f t="shared" si="11"/>
        <v>2.5499999999999998</v>
      </c>
      <c r="G79" s="100">
        <f>'[1]TAB PROVEEDOR (4)'!I75</f>
        <v>2.64</v>
      </c>
      <c r="H79" s="46">
        <v>3</v>
      </c>
      <c r="I79" s="47">
        <f t="shared" ref="I79:I142" si="14">F79+G79</f>
        <v>5.1899999999999995</v>
      </c>
      <c r="J79" s="56">
        <f t="shared" ref="J79:J142" si="15">I79/H79-1</f>
        <v>0.72999999999999976</v>
      </c>
      <c r="K79" s="49">
        <f t="shared" si="12"/>
        <v>0.3</v>
      </c>
      <c r="L79" s="50">
        <f>K79*$F$8</f>
        <v>2.6999999999999997</v>
      </c>
      <c r="M79" s="103">
        <f>G79*$G$9+G79</f>
        <v>3.3528000000000002</v>
      </c>
      <c r="N79" s="51">
        <f t="shared" si="13"/>
        <v>6.0527999999999995</v>
      </c>
      <c r="O79" s="48">
        <f t="shared" ref="O79:O142" si="16">N79/I79-1</f>
        <v>0.16624277456647407</v>
      </c>
    </row>
    <row r="80" spans="1:15" ht="21" thickBot="1" x14ac:dyDescent="0.35">
      <c r="A80" s="41">
        <v>67</v>
      </c>
      <c r="B80" s="52" t="s">
        <v>181</v>
      </c>
      <c r="C80" s="53" t="s">
        <v>166</v>
      </c>
      <c r="D80" s="44" t="s">
        <v>182</v>
      </c>
      <c r="E80" s="54">
        <v>0.1</v>
      </c>
      <c r="F80" s="46">
        <f t="shared" si="11"/>
        <v>0.85000000000000009</v>
      </c>
      <c r="G80" s="101">
        <f>'[1]TAB PROVEEDOR (4)'!I76</f>
        <v>2.8776000000000002</v>
      </c>
      <c r="H80" s="55">
        <v>3.18</v>
      </c>
      <c r="I80" s="47">
        <f t="shared" si="14"/>
        <v>3.7276000000000002</v>
      </c>
      <c r="J80" s="56">
        <f t="shared" si="15"/>
        <v>0.1722012578616352</v>
      </c>
      <c r="K80" s="49">
        <f t="shared" si="12"/>
        <v>0.1</v>
      </c>
      <c r="L80" s="50">
        <f t="shared" ref="L80:L143" si="17">K80*$F$8</f>
        <v>0.9</v>
      </c>
      <c r="M80" s="103">
        <f>G80*$G$9+G80</f>
        <v>3.6545520000000002</v>
      </c>
      <c r="N80" s="51">
        <f t="shared" si="13"/>
        <v>4.5545520000000002</v>
      </c>
      <c r="O80" s="48">
        <f t="shared" si="16"/>
        <v>0.22184569159781087</v>
      </c>
    </row>
    <row r="81" spans="1:15" ht="21" thickBot="1" x14ac:dyDescent="0.35">
      <c r="A81" s="41">
        <v>68</v>
      </c>
      <c r="B81" s="52" t="s">
        <v>183</v>
      </c>
      <c r="C81" s="53" t="s">
        <v>166</v>
      </c>
      <c r="D81" s="44" t="s">
        <v>168</v>
      </c>
      <c r="E81" s="54">
        <v>0.3</v>
      </c>
      <c r="F81" s="46">
        <f t="shared" si="11"/>
        <v>2.5499999999999998</v>
      </c>
      <c r="G81" s="101">
        <f>'[1]TAB PROVEEDOR (4)'!I77</f>
        <v>14.704800000000001</v>
      </c>
      <c r="H81" s="55">
        <v>14.14</v>
      </c>
      <c r="I81" s="47">
        <f t="shared" si="14"/>
        <v>17.254799999999999</v>
      </c>
      <c r="J81" s="56">
        <f t="shared" si="15"/>
        <v>0.22028288543140029</v>
      </c>
      <c r="K81" s="49">
        <f t="shared" si="12"/>
        <v>0.3</v>
      </c>
      <c r="L81" s="50">
        <f t="shared" si="17"/>
        <v>2.6999999999999997</v>
      </c>
      <c r="M81" s="103">
        <f>G81*$G$9+G81+2</f>
        <v>20.675096</v>
      </c>
      <c r="N81" s="51">
        <f t="shared" si="13"/>
        <v>23.375095999999999</v>
      </c>
      <c r="O81" s="48">
        <f t="shared" si="16"/>
        <v>0.35470106868813311</v>
      </c>
    </row>
    <row r="82" spans="1:15" ht="21" thickBot="1" x14ac:dyDescent="0.35">
      <c r="A82" s="41">
        <v>69</v>
      </c>
      <c r="B82" s="52" t="s">
        <v>184</v>
      </c>
      <c r="C82" s="53" t="s">
        <v>166</v>
      </c>
      <c r="D82" s="44" t="s">
        <v>170</v>
      </c>
      <c r="E82" s="54">
        <v>0.1</v>
      </c>
      <c r="F82" s="46">
        <f t="shared" si="11"/>
        <v>0.85000000000000009</v>
      </c>
      <c r="G82" s="101">
        <f>'[1]TAB PROVEEDOR (4)'!I78</f>
        <v>9.5568000000000008</v>
      </c>
      <c r="H82" s="55">
        <v>8.24</v>
      </c>
      <c r="I82" s="47">
        <f t="shared" si="14"/>
        <v>10.4068</v>
      </c>
      <c r="J82" s="56">
        <f t="shared" si="15"/>
        <v>0.26296116504854372</v>
      </c>
      <c r="K82" s="49">
        <f t="shared" si="12"/>
        <v>0.1</v>
      </c>
      <c r="L82" s="50">
        <f t="shared" si="17"/>
        <v>0.9</v>
      </c>
      <c r="M82" s="103">
        <f>G82*$G$9+G82+2</f>
        <v>14.137136000000002</v>
      </c>
      <c r="N82" s="51">
        <f t="shared" si="13"/>
        <v>15.037136000000002</v>
      </c>
      <c r="O82" s="48">
        <f t="shared" si="16"/>
        <v>0.44493369719798603</v>
      </c>
    </row>
    <row r="83" spans="1:15" ht="21" thickBot="1" x14ac:dyDescent="0.35">
      <c r="A83" s="41">
        <v>70</v>
      </c>
      <c r="B83" s="52" t="s">
        <v>185</v>
      </c>
      <c r="C83" s="53" t="s">
        <v>166</v>
      </c>
      <c r="D83" s="44" t="s">
        <v>186</v>
      </c>
      <c r="E83" s="54">
        <v>1</v>
      </c>
      <c r="F83" s="46">
        <f t="shared" si="11"/>
        <v>8.5</v>
      </c>
      <c r="G83" s="101">
        <f>'[1]TAB PROVEEDOR (4)'!I79</f>
        <v>79.2</v>
      </c>
      <c r="H83" s="55">
        <v>16.2</v>
      </c>
      <c r="I83" s="47">
        <f t="shared" si="14"/>
        <v>87.7</v>
      </c>
      <c r="J83" s="56">
        <f t="shared" si="15"/>
        <v>4.4135802469135808</v>
      </c>
      <c r="K83" s="49">
        <f t="shared" si="12"/>
        <v>1</v>
      </c>
      <c r="L83" s="50">
        <f t="shared" si="17"/>
        <v>9</v>
      </c>
      <c r="M83" s="103">
        <f>G83*$G$9+G83</f>
        <v>100.584</v>
      </c>
      <c r="N83" s="51">
        <f t="shared" si="13"/>
        <v>109.584</v>
      </c>
      <c r="O83" s="48">
        <f t="shared" si="16"/>
        <v>0.24953249714937287</v>
      </c>
    </row>
    <row r="84" spans="1:15" ht="21" thickBot="1" x14ac:dyDescent="0.35">
      <c r="A84" s="41">
        <v>71</v>
      </c>
      <c r="B84" s="52" t="s">
        <v>187</v>
      </c>
      <c r="C84" s="53" t="s">
        <v>163</v>
      </c>
      <c r="D84" s="44" t="s">
        <v>188</v>
      </c>
      <c r="E84" s="54">
        <v>0.9</v>
      </c>
      <c r="F84" s="46">
        <f t="shared" si="11"/>
        <v>7.65</v>
      </c>
      <c r="G84" s="101">
        <f>'[1]TAB PROVEEDOR (4)'!I80</f>
        <v>6.6</v>
      </c>
      <c r="H84" s="55">
        <v>10.199999999999999</v>
      </c>
      <c r="I84" s="47">
        <f t="shared" si="14"/>
        <v>14.25</v>
      </c>
      <c r="J84" s="56">
        <f t="shared" si="15"/>
        <v>0.39705882352941191</v>
      </c>
      <c r="K84" s="49">
        <f t="shared" si="12"/>
        <v>0.9</v>
      </c>
      <c r="L84" s="50">
        <f t="shared" si="17"/>
        <v>8.1</v>
      </c>
      <c r="M84" s="103">
        <v>10</v>
      </c>
      <c r="N84" s="51">
        <f t="shared" si="13"/>
        <v>18.100000000000001</v>
      </c>
      <c r="O84" s="48">
        <f t="shared" si="16"/>
        <v>0.2701754385964914</v>
      </c>
    </row>
    <row r="85" spans="1:15" ht="21" thickBot="1" x14ac:dyDescent="0.35">
      <c r="A85" s="41">
        <v>72</v>
      </c>
      <c r="B85" s="52" t="s">
        <v>189</v>
      </c>
      <c r="C85" s="53" t="s">
        <v>166</v>
      </c>
      <c r="D85" s="44" t="s">
        <v>188</v>
      </c>
      <c r="E85" s="54">
        <v>0.9</v>
      </c>
      <c r="F85" s="46">
        <f t="shared" si="11"/>
        <v>7.65</v>
      </c>
      <c r="G85" s="101">
        <f>'[1]TAB PROVEEDOR (4)'!I81</f>
        <v>6.6</v>
      </c>
      <c r="H85" s="55">
        <v>10.199999999999999</v>
      </c>
      <c r="I85" s="47">
        <f t="shared" si="14"/>
        <v>14.25</v>
      </c>
      <c r="J85" s="56">
        <f t="shared" si="15"/>
        <v>0.39705882352941191</v>
      </c>
      <c r="K85" s="49">
        <f t="shared" si="12"/>
        <v>0.9</v>
      </c>
      <c r="L85" s="50">
        <f t="shared" si="17"/>
        <v>8.1</v>
      </c>
      <c r="M85" s="103">
        <v>10</v>
      </c>
      <c r="N85" s="51">
        <f t="shared" si="13"/>
        <v>18.100000000000001</v>
      </c>
      <c r="O85" s="48">
        <f t="shared" si="16"/>
        <v>0.2701754385964914</v>
      </c>
    </row>
    <row r="86" spans="1:15" ht="21" thickBot="1" x14ac:dyDescent="0.35">
      <c r="A86" s="41">
        <v>73</v>
      </c>
      <c r="B86" s="52" t="s">
        <v>190</v>
      </c>
      <c r="C86" s="43" t="s">
        <v>191</v>
      </c>
      <c r="D86" s="44" t="s">
        <v>192</v>
      </c>
      <c r="E86" s="45">
        <v>0.45</v>
      </c>
      <c r="F86" s="46">
        <f t="shared" si="11"/>
        <v>3.8250000000000002</v>
      </c>
      <c r="G86" s="100">
        <f>'[1]TAB PROVEEDOR (4)'!I82</f>
        <v>4.7123999999999997</v>
      </c>
      <c r="H86" s="46">
        <v>5.57</v>
      </c>
      <c r="I86" s="47">
        <f t="shared" si="14"/>
        <v>8.5373999999999999</v>
      </c>
      <c r="J86" s="56">
        <f t="shared" si="15"/>
        <v>0.53274685816876111</v>
      </c>
      <c r="K86" s="49">
        <f t="shared" si="12"/>
        <v>0.45</v>
      </c>
      <c r="L86" s="50">
        <f t="shared" si="17"/>
        <v>4.05</v>
      </c>
      <c r="M86" s="103">
        <v>7.14</v>
      </c>
      <c r="N86" s="51">
        <f t="shared" si="13"/>
        <v>11.19</v>
      </c>
      <c r="O86" s="48">
        <f t="shared" si="16"/>
        <v>0.31070349286668075</v>
      </c>
    </row>
    <row r="87" spans="1:15" ht="21" thickBot="1" x14ac:dyDescent="0.35">
      <c r="A87" s="41">
        <v>74</v>
      </c>
      <c r="B87" s="52" t="s">
        <v>193</v>
      </c>
      <c r="C87" s="43" t="s">
        <v>194</v>
      </c>
      <c r="D87" s="44" t="s">
        <v>195</v>
      </c>
      <c r="E87" s="45">
        <v>0.25</v>
      </c>
      <c r="F87" s="46">
        <f t="shared" si="11"/>
        <v>2.125</v>
      </c>
      <c r="G87" s="100">
        <f>'[1]TAB PROVEEDOR (4)'!I83</f>
        <v>2.64</v>
      </c>
      <c r="H87" s="46">
        <v>3</v>
      </c>
      <c r="I87" s="47">
        <f t="shared" si="14"/>
        <v>4.7650000000000006</v>
      </c>
      <c r="J87" s="56">
        <f t="shared" si="15"/>
        <v>0.5883333333333336</v>
      </c>
      <c r="K87" s="49">
        <f t="shared" si="12"/>
        <v>0.25</v>
      </c>
      <c r="L87" s="50">
        <f t="shared" si="17"/>
        <v>2.25</v>
      </c>
      <c r="M87" s="103">
        <v>4</v>
      </c>
      <c r="N87" s="51">
        <f t="shared" si="13"/>
        <v>6.25</v>
      </c>
      <c r="O87" s="48">
        <f t="shared" si="16"/>
        <v>0.31164742917103871</v>
      </c>
    </row>
    <row r="88" spans="1:15" ht="21" thickBot="1" x14ac:dyDescent="0.35">
      <c r="A88" s="41">
        <v>75</v>
      </c>
      <c r="B88" s="52" t="s">
        <v>196</v>
      </c>
      <c r="C88" s="43" t="s">
        <v>197</v>
      </c>
      <c r="D88" s="44" t="s">
        <v>195</v>
      </c>
      <c r="E88" s="45">
        <v>0.25</v>
      </c>
      <c r="F88" s="46">
        <f t="shared" si="11"/>
        <v>2.125</v>
      </c>
      <c r="G88" s="100">
        <f>'[1]TAB PROVEEDOR (4)'!I84</f>
        <v>2.64</v>
      </c>
      <c r="H88" s="46">
        <v>3</v>
      </c>
      <c r="I88" s="47">
        <f t="shared" si="14"/>
        <v>4.7650000000000006</v>
      </c>
      <c r="J88" s="56">
        <f t="shared" si="15"/>
        <v>0.5883333333333336</v>
      </c>
      <c r="K88" s="49">
        <f t="shared" si="12"/>
        <v>0.25</v>
      </c>
      <c r="L88" s="50">
        <f t="shared" si="17"/>
        <v>2.25</v>
      </c>
      <c r="M88" s="103">
        <v>4</v>
      </c>
      <c r="N88" s="51">
        <f t="shared" si="13"/>
        <v>6.25</v>
      </c>
      <c r="O88" s="48">
        <f t="shared" si="16"/>
        <v>0.31164742917103871</v>
      </c>
    </row>
    <row r="89" spans="1:15" ht="21" thickBot="1" x14ac:dyDescent="0.35">
      <c r="A89" s="41">
        <v>76</v>
      </c>
      <c r="B89" s="52" t="s">
        <v>198</v>
      </c>
      <c r="C89" s="53" t="s">
        <v>163</v>
      </c>
      <c r="D89" s="44" t="s">
        <v>199</v>
      </c>
      <c r="E89" s="54">
        <v>0.70000000000000007</v>
      </c>
      <c r="F89" s="46">
        <f t="shared" si="11"/>
        <v>5.95</v>
      </c>
      <c r="G89" s="101">
        <f>'[1]TAB PROVEEDOR (4)'!I85</f>
        <v>19.034399999999998</v>
      </c>
      <c r="H89" s="55">
        <v>21.42</v>
      </c>
      <c r="I89" s="47">
        <f t="shared" si="14"/>
        <v>24.984399999999997</v>
      </c>
      <c r="J89" s="56">
        <f t="shared" si="15"/>
        <v>0.16640522875816965</v>
      </c>
      <c r="K89" s="49">
        <f t="shared" si="12"/>
        <v>0.70000000000000007</v>
      </c>
      <c r="L89" s="50">
        <f t="shared" si="17"/>
        <v>6.3000000000000007</v>
      </c>
      <c r="M89" s="103">
        <f>G89*$G$9+G89+2</f>
        <v>26.173687999999999</v>
      </c>
      <c r="N89" s="51">
        <f t="shared" si="13"/>
        <v>32.473687999999996</v>
      </c>
      <c r="O89" s="48">
        <f t="shared" si="16"/>
        <v>0.29975856934727263</v>
      </c>
    </row>
    <row r="90" spans="1:15" ht="21" thickBot="1" x14ac:dyDescent="0.35">
      <c r="A90" s="41">
        <v>77</v>
      </c>
      <c r="B90" s="52" t="s">
        <v>200</v>
      </c>
      <c r="C90" s="43" t="s">
        <v>201</v>
      </c>
      <c r="D90" s="44" t="s">
        <v>202</v>
      </c>
      <c r="E90" s="45">
        <v>0.89</v>
      </c>
      <c r="F90" s="46">
        <f t="shared" si="11"/>
        <v>7.5650000000000004</v>
      </c>
      <c r="G90" s="100">
        <f>'[1]TAB PROVEEDOR (4)'!I86</f>
        <v>19.034399999999998</v>
      </c>
      <c r="H90" s="46">
        <v>21.42</v>
      </c>
      <c r="I90" s="47">
        <f t="shared" si="14"/>
        <v>26.599399999999999</v>
      </c>
      <c r="J90" s="56">
        <f t="shared" si="15"/>
        <v>0.24180205415499523</v>
      </c>
      <c r="K90" s="49">
        <f t="shared" si="12"/>
        <v>0.89</v>
      </c>
      <c r="L90" s="50">
        <f t="shared" si="17"/>
        <v>8.01</v>
      </c>
      <c r="M90" s="103">
        <f>G90*$G$9+G90+2</f>
        <v>26.173687999999999</v>
      </c>
      <c r="N90" s="51">
        <f t="shared" si="13"/>
        <v>34.183687999999997</v>
      </c>
      <c r="O90" s="48">
        <f t="shared" si="16"/>
        <v>0.2851300405272299</v>
      </c>
    </row>
    <row r="91" spans="1:15" ht="21" thickBot="1" x14ac:dyDescent="0.35">
      <c r="A91" s="41">
        <v>78</v>
      </c>
      <c r="B91" s="52" t="s">
        <v>203</v>
      </c>
      <c r="C91" s="53" t="s">
        <v>163</v>
      </c>
      <c r="D91" s="44" t="s">
        <v>204</v>
      </c>
      <c r="E91" s="54">
        <v>0.5</v>
      </c>
      <c r="F91" s="46">
        <f t="shared" si="11"/>
        <v>4.25</v>
      </c>
      <c r="G91" s="101">
        <f>'[1]TAB PROVEEDOR (4)'!I87</f>
        <v>7.0488</v>
      </c>
      <c r="H91" s="55">
        <v>10.34</v>
      </c>
      <c r="I91" s="47">
        <f t="shared" si="14"/>
        <v>11.2988</v>
      </c>
      <c r="J91" s="56">
        <f t="shared" si="15"/>
        <v>9.2727272727272769E-2</v>
      </c>
      <c r="K91" s="49">
        <f t="shared" si="12"/>
        <v>0.5</v>
      </c>
      <c r="L91" s="50">
        <f t="shared" si="17"/>
        <v>4.5</v>
      </c>
      <c r="M91" s="103">
        <v>10.68</v>
      </c>
      <c r="N91" s="51">
        <f t="shared" si="13"/>
        <v>15.18</v>
      </c>
      <c r="O91" s="48">
        <f t="shared" si="16"/>
        <v>0.3435055050093816</v>
      </c>
    </row>
    <row r="92" spans="1:15" ht="21" thickBot="1" x14ac:dyDescent="0.35">
      <c r="A92" s="41">
        <v>79</v>
      </c>
      <c r="B92" s="52" t="s">
        <v>205</v>
      </c>
      <c r="C92" s="43" t="s">
        <v>206</v>
      </c>
      <c r="D92" s="44" t="s">
        <v>207</v>
      </c>
      <c r="E92" s="45">
        <v>1</v>
      </c>
      <c r="F92" s="46">
        <f t="shared" si="11"/>
        <v>8.5</v>
      </c>
      <c r="G92" s="100">
        <f>'[1]TAB PROVEEDOR (4)'!I88</f>
        <v>79.2</v>
      </c>
      <c r="H92" s="46">
        <v>91</v>
      </c>
      <c r="I92" s="47">
        <f t="shared" si="14"/>
        <v>87.7</v>
      </c>
      <c r="J92" s="56">
        <f t="shared" si="15"/>
        <v>-3.6263736263736246E-2</v>
      </c>
      <c r="K92" s="49">
        <f t="shared" si="12"/>
        <v>1</v>
      </c>
      <c r="L92" s="50">
        <f t="shared" si="17"/>
        <v>9</v>
      </c>
      <c r="M92" s="103">
        <f>G92*$G$9+G92</f>
        <v>100.584</v>
      </c>
      <c r="N92" s="51">
        <f t="shared" si="13"/>
        <v>109.584</v>
      </c>
      <c r="O92" s="48">
        <f t="shared" si="16"/>
        <v>0.24953249714937287</v>
      </c>
    </row>
    <row r="93" spans="1:15" ht="21" thickBot="1" x14ac:dyDescent="0.35">
      <c r="A93" s="41">
        <v>80</v>
      </c>
      <c r="B93" s="52" t="s">
        <v>208</v>
      </c>
      <c r="C93" s="53" t="s">
        <v>163</v>
      </c>
      <c r="D93" s="44" t="s">
        <v>209</v>
      </c>
      <c r="E93" s="54">
        <v>0.2</v>
      </c>
      <c r="F93" s="46">
        <f t="shared" si="11"/>
        <v>1.7000000000000002</v>
      </c>
      <c r="G93" s="101">
        <f>'[1]TAB PROVEEDOR (4)'!I89</f>
        <v>5.1479999999999997</v>
      </c>
      <c r="H93" s="55">
        <v>5.9</v>
      </c>
      <c r="I93" s="47">
        <f t="shared" si="14"/>
        <v>6.8479999999999999</v>
      </c>
      <c r="J93" s="56">
        <f t="shared" si="15"/>
        <v>0.16067796610169482</v>
      </c>
      <c r="K93" s="49">
        <f t="shared" si="12"/>
        <v>0.2</v>
      </c>
      <c r="L93" s="50">
        <f t="shared" si="17"/>
        <v>1.8</v>
      </c>
      <c r="M93" s="103">
        <f>G93*$G$9+G93+1</f>
        <v>7.53796</v>
      </c>
      <c r="N93" s="51">
        <f t="shared" si="13"/>
        <v>9.3379600000000007</v>
      </c>
      <c r="O93" s="48">
        <f t="shared" si="16"/>
        <v>0.36360397196261696</v>
      </c>
    </row>
    <row r="94" spans="1:15" ht="21" thickBot="1" x14ac:dyDescent="0.35">
      <c r="A94" s="41">
        <v>81</v>
      </c>
      <c r="B94" s="52" t="s">
        <v>210</v>
      </c>
      <c r="C94" s="43" t="s">
        <v>211</v>
      </c>
      <c r="D94" s="44" t="s">
        <v>209</v>
      </c>
      <c r="E94" s="45">
        <v>0.35</v>
      </c>
      <c r="F94" s="46">
        <f t="shared" si="11"/>
        <v>2.9749999999999996</v>
      </c>
      <c r="G94" s="100">
        <f>'[1]TAB PROVEEDOR (4)'!I90</f>
        <v>5.1479999999999997</v>
      </c>
      <c r="H94" s="46">
        <v>5.9</v>
      </c>
      <c r="I94" s="47">
        <f t="shared" si="14"/>
        <v>8.1229999999999993</v>
      </c>
      <c r="J94" s="56">
        <f t="shared" si="15"/>
        <v>0.37677966101694893</v>
      </c>
      <c r="K94" s="49">
        <f t="shared" si="12"/>
        <v>0.35</v>
      </c>
      <c r="L94" s="50">
        <f t="shared" si="17"/>
        <v>3.15</v>
      </c>
      <c r="M94" s="103">
        <f>G94*$G$9+G94+1</f>
        <v>7.53796</v>
      </c>
      <c r="N94" s="51">
        <f t="shared" si="13"/>
        <v>10.68796</v>
      </c>
      <c r="O94" s="48">
        <f t="shared" si="16"/>
        <v>0.31576511141204011</v>
      </c>
    </row>
    <row r="95" spans="1:15" ht="21" thickBot="1" x14ac:dyDescent="0.35">
      <c r="A95" s="41">
        <v>82</v>
      </c>
      <c r="B95" s="52" t="s">
        <v>212</v>
      </c>
      <c r="C95" s="53" t="s">
        <v>163</v>
      </c>
      <c r="D95" s="44" t="s">
        <v>213</v>
      </c>
      <c r="E95" s="54">
        <v>0.5</v>
      </c>
      <c r="F95" s="46">
        <f t="shared" si="11"/>
        <v>4.25</v>
      </c>
      <c r="G95" s="101">
        <f>'[1]TAB PROVEEDOR (4)'!I91</f>
        <v>7.9068000000000005</v>
      </c>
      <c r="H95" s="55">
        <v>10.99</v>
      </c>
      <c r="I95" s="47">
        <f t="shared" si="14"/>
        <v>12.1568</v>
      </c>
      <c r="J95" s="56">
        <f t="shared" si="15"/>
        <v>0.10616924476797096</v>
      </c>
      <c r="K95" s="49">
        <f t="shared" si="12"/>
        <v>0.5</v>
      </c>
      <c r="L95" s="50">
        <f t="shared" si="17"/>
        <v>4.5</v>
      </c>
      <c r="M95" s="103">
        <f>G95*$G$9+G95+1</f>
        <v>11.041636</v>
      </c>
      <c r="N95" s="51">
        <f t="shared" si="13"/>
        <v>15.541636</v>
      </c>
      <c r="O95" s="48">
        <f t="shared" si="16"/>
        <v>0.27843149513029752</v>
      </c>
    </row>
    <row r="96" spans="1:15" ht="21" thickBot="1" x14ac:dyDescent="0.35">
      <c r="A96" s="41">
        <v>83</v>
      </c>
      <c r="B96" s="52" t="s">
        <v>214</v>
      </c>
      <c r="C96" s="57" t="s">
        <v>215</v>
      </c>
      <c r="D96" s="58" t="s">
        <v>213</v>
      </c>
      <c r="E96" s="45">
        <v>0.8</v>
      </c>
      <c r="F96" s="46">
        <f t="shared" si="11"/>
        <v>6.8000000000000007</v>
      </c>
      <c r="G96" s="100">
        <f>'[1]TAB PROVEEDOR (4)'!I92</f>
        <v>7.8672000000000004</v>
      </c>
      <c r="H96" s="46">
        <v>10.96</v>
      </c>
      <c r="I96" s="47">
        <f t="shared" si="14"/>
        <v>14.667200000000001</v>
      </c>
      <c r="J96" s="56">
        <f t="shared" si="15"/>
        <v>0.33824817518248174</v>
      </c>
      <c r="K96" s="49">
        <f t="shared" si="12"/>
        <v>0.8</v>
      </c>
      <c r="L96" s="50">
        <f t="shared" si="17"/>
        <v>7.2</v>
      </c>
      <c r="M96" s="103">
        <f>G96*$G$9+G96+1</f>
        <v>10.991344000000002</v>
      </c>
      <c r="N96" s="51">
        <f t="shared" si="13"/>
        <v>18.191344000000001</v>
      </c>
      <c r="O96" s="48">
        <f t="shared" si="16"/>
        <v>0.24027380822515543</v>
      </c>
    </row>
    <row r="97" spans="1:15" ht="21" thickBot="1" x14ac:dyDescent="0.35">
      <c r="A97" s="41">
        <v>84</v>
      </c>
      <c r="B97" s="52" t="s">
        <v>216</v>
      </c>
      <c r="C97" s="43" t="s">
        <v>217</v>
      </c>
      <c r="D97" s="44" t="s">
        <v>218</v>
      </c>
      <c r="E97" s="45">
        <v>0.35</v>
      </c>
      <c r="F97" s="46">
        <f t="shared" si="11"/>
        <v>2.9749999999999996</v>
      </c>
      <c r="G97" s="100">
        <f>'[1]TAB PROVEEDOR (4)'!I93</f>
        <v>6.6</v>
      </c>
      <c r="H97" s="46">
        <v>7</v>
      </c>
      <c r="I97" s="47">
        <f t="shared" si="14"/>
        <v>9.5749999999999993</v>
      </c>
      <c r="J97" s="56">
        <f t="shared" si="15"/>
        <v>0.36785714285714266</v>
      </c>
      <c r="K97" s="49">
        <f t="shared" si="12"/>
        <v>0.35</v>
      </c>
      <c r="L97" s="50">
        <f t="shared" si="17"/>
        <v>3.15</v>
      </c>
      <c r="M97" s="103">
        <v>10</v>
      </c>
      <c r="N97" s="51">
        <f t="shared" si="13"/>
        <v>13.15</v>
      </c>
      <c r="O97" s="48">
        <f t="shared" si="16"/>
        <v>0.37336814621409942</v>
      </c>
    </row>
    <row r="98" spans="1:15" ht="21" thickBot="1" x14ac:dyDescent="0.35">
      <c r="A98" s="41">
        <v>85</v>
      </c>
      <c r="B98" s="52" t="s">
        <v>219</v>
      </c>
      <c r="C98" s="53" t="s">
        <v>166</v>
      </c>
      <c r="D98" s="44" t="s">
        <v>220</v>
      </c>
      <c r="E98" s="54">
        <v>0.31</v>
      </c>
      <c r="F98" s="46">
        <f t="shared" si="11"/>
        <v>2.6349999999999998</v>
      </c>
      <c r="G98" s="101">
        <f>'[1]TAB PROVEEDOR (4)'!I94</f>
        <v>1.7160000000000002</v>
      </c>
      <c r="H98" s="55">
        <v>3.3</v>
      </c>
      <c r="I98" s="47">
        <f t="shared" si="14"/>
        <v>4.351</v>
      </c>
      <c r="J98" s="56">
        <f t="shared" si="15"/>
        <v>0.31848484848484859</v>
      </c>
      <c r="K98" s="49">
        <f t="shared" si="12"/>
        <v>0.31</v>
      </c>
      <c r="L98" s="50">
        <f t="shared" si="17"/>
        <v>2.79</v>
      </c>
      <c r="M98" s="103">
        <v>2.6</v>
      </c>
      <c r="N98" s="51">
        <f t="shared" si="13"/>
        <v>5.3900000000000006</v>
      </c>
      <c r="O98" s="48">
        <f t="shared" si="16"/>
        <v>0.23879567915421762</v>
      </c>
    </row>
    <row r="99" spans="1:15" ht="21" thickBot="1" x14ac:dyDescent="0.35">
      <c r="A99" s="41">
        <v>86</v>
      </c>
      <c r="B99" s="52" t="s">
        <v>221</v>
      </c>
      <c r="C99" s="53" t="s">
        <v>166</v>
      </c>
      <c r="D99" s="44" t="s">
        <v>220</v>
      </c>
      <c r="E99" s="54">
        <v>0.2</v>
      </c>
      <c r="F99" s="46">
        <f t="shared" si="11"/>
        <v>1.7000000000000002</v>
      </c>
      <c r="G99" s="101">
        <f>'[1]TAB PROVEEDOR (4)'!I95</f>
        <v>1.5840000000000001</v>
      </c>
      <c r="H99" s="55">
        <v>3.2</v>
      </c>
      <c r="I99" s="47">
        <f t="shared" si="14"/>
        <v>3.2840000000000003</v>
      </c>
      <c r="J99" s="56">
        <f t="shared" si="15"/>
        <v>2.6250000000000107E-2</v>
      </c>
      <c r="K99" s="49">
        <f t="shared" si="12"/>
        <v>0.2</v>
      </c>
      <c r="L99" s="50">
        <f t="shared" si="17"/>
        <v>1.8</v>
      </c>
      <c r="M99" s="103">
        <v>2.4</v>
      </c>
      <c r="N99" s="51">
        <f t="shared" si="13"/>
        <v>4.2</v>
      </c>
      <c r="O99" s="48">
        <f t="shared" si="16"/>
        <v>0.27892813641900127</v>
      </c>
    </row>
    <row r="100" spans="1:15" ht="21" thickBot="1" x14ac:dyDescent="0.35">
      <c r="A100" s="41">
        <v>87</v>
      </c>
      <c r="B100" s="52" t="s">
        <v>222</v>
      </c>
      <c r="C100" s="43" t="s">
        <v>223</v>
      </c>
      <c r="D100" s="44" t="s">
        <v>224</v>
      </c>
      <c r="E100" s="45">
        <v>0.8</v>
      </c>
      <c r="F100" s="46">
        <f t="shared" si="11"/>
        <v>6.8000000000000007</v>
      </c>
      <c r="G100" s="100">
        <f>'[1]TAB PROVEEDOR (4)'!I96</f>
        <v>11.352</v>
      </c>
      <c r="H100" s="46">
        <v>16.600000000000001</v>
      </c>
      <c r="I100" s="47">
        <f t="shared" si="14"/>
        <v>18.152000000000001</v>
      </c>
      <c r="J100" s="56">
        <f t="shared" si="15"/>
        <v>9.3493975903614412E-2</v>
      </c>
      <c r="K100" s="49">
        <f t="shared" si="12"/>
        <v>0.8</v>
      </c>
      <c r="L100" s="50">
        <f t="shared" si="17"/>
        <v>7.2</v>
      </c>
      <c r="M100" s="103">
        <f>G100*$G$9+G100+1</f>
        <v>15.41704</v>
      </c>
      <c r="N100" s="51">
        <f t="shared" si="13"/>
        <v>22.617039999999999</v>
      </c>
      <c r="O100" s="48">
        <f t="shared" si="16"/>
        <v>0.24598060819744361</v>
      </c>
    </row>
    <row r="101" spans="1:15" ht="21" thickBot="1" x14ac:dyDescent="0.35">
      <c r="A101" s="41">
        <v>88</v>
      </c>
      <c r="B101" s="52" t="s">
        <v>225</v>
      </c>
      <c r="C101" s="43" t="s">
        <v>226</v>
      </c>
      <c r="D101" s="44" t="s">
        <v>227</v>
      </c>
      <c r="E101" s="45">
        <v>0.25</v>
      </c>
      <c r="F101" s="46">
        <f t="shared" si="11"/>
        <v>2.125</v>
      </c>
      <c r="G101" s="100">
        <f>'[1]TAB PROVEEDOR (4)'!I97</f>
        <v>1.32</v>
      </c>
      <c r="H101" s="46">
        <v>2.9699999999999998</v>
      </c>
      <c r="I101" s="47">
        <f t="shared" si="14"/>
        <v>3.4450000000000003</v>
      </c>
      <c r="J101" s="56">
        <f t="shared" si="15"/>
        <v>0.15993265993266004</v>
      </c>
      <c r="K101" s="49">
        <f t="shared" si="12"/>
        <v>0.25</v>
      </c>
      <c r="L101" s="50">
        <f t="shared" si="17"/>
        <v>2.25</v>
      </c>
      <c r="M101" s="103">
        <f>G101*$G$9+G101+0.32</f>
        <v>1.9964000000000002</v>
      </c>
      <c r="N101" s="51">
        <f t="shared" si="13"/>
        <v>4.2464000000000004</v>
      </c>
      <c r="O101" s="48">
        <f t="shared" si="16"/>
        <v>0.23262699564586353</v>
      </c>
    </row>
    <row r="102" spans="1:15" ht="21" thickBot="1" x14ac:dyDescent="0.35">
      <c r="A102" s="41">
        <v>89</v>
      </c>
      <c r="B102" s="52" t="s">
        <v>228</v>
      </c>
      <c r="C102" s="53" t="s">
        <v>163</v>
      </c>
      <c r="D102" s="44" t="s">
        <v>229</v>
      </c>
      <c r="E102" s="54">
        <v>0.2</v>
      </c>
      <c r="F102" s="46">
        <f t="shared" si="11"/>
        <v>1.7000000000000002</v>
      </c>
      <c r="G102" s="101">
        <f>'[1]TAB PROVEEDOR (4)'!I98</f>
        <v>2.64</v>
      </c>
      <c r="H102" s="55">
        <v>3.2</v>
      </c>
      <c r="I102" s="47">
        <f t="shared" si="14"/>
        <v>4.34</v>
      </c>
      <c r="J102" s="56">
        <f t="shared" si="15"/>
        <v>0.35624999999999996</v>
      </c>
      <c r="K102" s="49">
        <f t="shared" si="12"/>
        <v>0.2</v>
      </c>
      <c r="L102" s="50">
        <f t="shared" si="17"/>
        <v>1.8</v>
      </c>
      <c r="M102" s="103">
        <v>4</v>
      </c>
      <c r="N102" s="51">
        <f t="shared" si="13"/>
        <v>5.8</v>
      </c>
      <c r="O102" s="48">
        <f t="shared" si="16"/>
        <v>0.33640552995391704</v>
      </c>
    </row>
    <row r="103" spans="1:15" ht="21" thickBot="1" x14ac:dyDescent="0.35">
      <c r="A103" s="41">
        <v>90</v>
      </c>
      <c r="B103" s="52" t="s">
        <v>230</v>
      </c>
      <c r="C103" s="43" t="s">
        <v>231</v>
      </c>
      <c r="D103" s="44" t="s">
        <v>232</v>
      </c>
      <c r="E103" s="45">
        <v>0.31</v>
      </c>
      <c r="F103" s="46">
        <f t="shared" si="11"/>
        <v>2.6349999999999998</v>
      </c>
      <c r="G103" s="100">
        <f>'[1]TAB PROVEEDOR (4)'!I99</f>
        <v>1.7160000000000002</v>
      </c>
      <c r="H103" s="46">
        <v>3.3</v>
      </c>
      <c r="I103" s="47">
        <f t="shared" si="14"/>
        <v>4.351</v>
      </c>
      <c r="J103" s="56">
        <f t="shared" si="15"/>
        <v>0.31848484848484859</v>
      </c>
      <c r="K103" s="49">
        <f t="shared" si="12"/>
        <v>0.31</v>
      </c>
      <c r="L103" s="50">
        <f t="shared" si="17"/>
        <v>2.79</v>
      </c>
      <c r="M103" s="103">
        <v>2.6</v>
      </c>
      <c r="N103" s="51">
        <f t="shared" si="13"/>
        <v>5.3900000000000006</v>
      </c>
      <c r="O103" s="48">
        <f t="shared" si="16"/>
        <v>0.23879567915421762</v>
      </c>
    </row>
    <row r="104" spans="1:15" ht="21" thickBot="1" x14ac:dyDescent="0.35">
      <c r="A104" s="41">
        <v>91</v>
      </c>
      <c r="B104" s="52" t="s">
        <v>233</v>
      </c>
      <c r="C104" s="57" t="s">
        <v>234</v>
      </c>
      <c r="D104" s="58" t="s">
        <v>232</v>
      </c>
      <c r="E104" s="45">
        <v>0.7</v>
      </c>
      <c r="F104" s="46">
        <f t="shared" si="11"/>
        <v>5.9499999999999993</v>
      </c>
      <c r="G104" s="100">
        <f>'[1]TAB PROVEEDOR (4)'!I100</f>
        <v>1.7160000000000002</v>
      </c>
      <c r="H104" s="46">
        <v>3.3</v>
      </c>
      <c r="I104" s="47">
        <f t="shared" si="14"/>
        <v>7.6659999999999995</v>
      </c>
      <c r="J104" s="56">
        <f t="shared" si="15"/>
        <v>1.3230303030303028</v>
      </c>
      <c r="K104" s="49">
        <f t="shared" si="12"/>
        <v>0.7</v>
      </c>
      <c r="L104" s="50">
        <f t="shared" si="17"/>
        <v>6.3</v>
      </c>
      <c r="M104" s="103">
        <v>2.6</v>
      </c>
      <c r="N104" s="51">
        <f t="shared" si="13"/>
        <v>8.9</v>
      </c>
      <c r="O104" s="48">
        <f t="shared" si="16"/>
        <v>0.16097051917558058</v>
      </c>
    </row>
    <row r="105" spans="1:15" ht="21" thickBot="1" x14ac:dyDescent="0.35">
      <c r="A105" s="41">
        <v>92</v>
      </c>
      <c r="B105" s="52" t="s">
        <v>235</v>
      </c>
      <c r="C105" s="53" t="s">
        <v>166</v>
      </c>
      <c r="D105" s="44" t="s">
        <v>236</v>
      </c>
      <c r="E105" s="54">
        <v>1.2</v>
      </c>
      <c r="F105" s="46">
        <f t="shared" si="11"/>
        <v>10.199999999999999</v>
      </c>
      <c r="G105" s="101">
        <f>'[1]TAB PROVEEDOR (4)'!I101</f>
        <v>44.55</v>
      </c>
      <c r="H105" s="55">
        <v>38.75</v>
      </c>
      <c r="I105" s="47">
        <f t="shared" si="14"/>
        <v>54.75</v>
      </c>
      <c r="J105" s="56">
        <f t="shared" si="15"/>
        <v>0.41290322580645156</v>
      </c>
      <c r="K105" s="49">
        <f t="shared" si="12"/>
        <v>1.2</v>
      </c>
      <c r="L105" s="50">
        <f t="shared" si="17"/>
        <v>10.799999999999999</v>
      </c>
      <c r="M105" s="103">
        <f>G105*$G$9+G105+2</f>
        <v>58.578499999999998</v>
      </c>
      <c r="N105" s="51">
        <f t="shared" si="13"/>
        <v>69.378500000000003</v>
      </c>
      <c r="O105" s="48">
        <f t="shared" si="16"/>
        <v>0.26718721461187211</v>
      </c>
    </row>
    <row r="106" spans="1:15" ht="21" thickBot="1" x14ac:dyDescent="0.35">
      <c r="A106" s="41">
        <v>93</v>
      </c>
      <c r="B106" s="52" t="s">
        <v>237</v>
      </c>
      <c r="C106" s="53" t="s">
        <v>238</v>
      </c>
      <c r="D106" s="44" t="s">
        <v>239</v>
      </c>
      <c r="E106" s="54">
        <v>1.74</v>
      </c>
      <c r="F106" s="46">
        <f t="shared" si="11"/>
        <v>14.79</v>
      </c>
      <c r="G106" s="101">
        <f>'[1]TAB PROVEEDOR (4)'!I102</f>
        <v>40.986000000000004</v>
      </c>
      <c r="H106" s="55">
        <v>48.45</v>
      </c>
      <c r="I106" s="47">
        <f t="shared" si="14"/>
        <v>55.776000000000003</v>
      </c>
      <c r="J106" s="56">
        <f t="shared" si="15"/>
        <v>0.15120743034055728</v>
      </c>
      <c r="K106" s="49">
        <f t="shared" si="12"/>
        <v>1.74</v>
      </c>
      <c r="L106" s="50">
        <f t="shared" si="17"/>
        <v>15.66</v>
      </c>
      <c r="M106" s="103">
        <f>G106*$G$9+G106+2</f>
        <v>54.052220000000005</v>
      </c>
      <c r="N106" s="51">
        <f t="shared" si="13"/>
        <v>69.712220000000002</v>
      </c>
      <c r="O106" s="48">
        <f t="shared" si="16"/>
        <v>0.24986051348250138</v>
      </c>
    </row>
    <row r="107" spans="1:15" ht="21" thickBot="1" x14ac:dyDescent="0.35">
      <c r="A107" s="41">
        <v>94</v>
      </c>
      <c r="B107" s="52" t="s">
        <v>240</v>
      </c>
      <c r="C107" s="53" t="s">
        <v>238</v>
      </c>
      <c r="D107" s="44" t="s">
        <v>241</v>
      </c>
      <c r="E107" s="54">
        <v>1.34</v>
      </c>
      <c r="F107" s="46">
        <f t="shared" si="11"/>
        <v>11.39</v>
      </c>
      <c r="G107" s="101">
        <f>'[1]TAB PROVEEDOR (4)'!I103</f>
        <v>40.365000000000002</v>
      </c>
      <c r="H107" s="55">
        <v>44.45</v>
      </c>
      <c r="I107" s="47">
        <f t="shared" si="14"/>
        <v>51.755000000000003</v>
      </c>
      <c r="J107" s="56">
        <f t="shared" si="15"/>
        <v>0.16434195725534306</v>
      </c>
      <c r="K107" s="49">
        <f t="shared" si="12"/>
        <v>1.34</v>
      </c>
      <c r="L107" s="50">
        <f t="shared" si="17"/>
        <v>12.06</v>
      </c>
      <c r="M107" s="103">
        <f>G107*$G$9+G107+7</f>
        <v>58.263550000000002</v>
      </c>
      <c r="N107" s="51">
        <f t="shared" si="13"/>
        <v>70.323549999999997</v>
      </c>
      <c r="O107" s="48">
        <f t="shared" si="16"/>
        <v>0.35877789585547282</v>
      </c>
    </row>
    <row r="108" spans="1:15" ht="21" thickBot="1" x14ac:dyDescent="0.35">
      <c r="A108" s="41">
        <v>95</v>
      </c>
      <c r="B108" s="52" t="s">
        <v>242</v>
      </c>
      <c r="C108" s="53" t="s">
        <v>163</v>
      </c>
      <c r="D108" s="44" t="s">
        <v>63</v>
      </c>
      <c r="E108" s="54">
        <v>0.5</v>
      </c>
      <c r="F108" s="46">
        <f t="shared" si="11"/>
        <v>4.25</v>
      </c>
      <c r="G108" s="101">
        <f>'[1]TAB PROVEEDOR (4)'!I104</f>
        <v>1.5840000000000001</v>
      </c>
      <c r="H108" s="55">
        <v>5.8</v>
      </c>
      <c r="I108" s="47">
        <f t="shared" si="14"/>
        <v>5.8339999999999996</v>
      </c>
      <c r="J108" s="56">
        <f t="shared" si="15"/>
        <v>5.8620689655171088E-3</v>
      </c>
      <c r="K108" s="49">
        <f t="shared" si="12"/>
        <v>0.5</v>
      </c>
      <c r="L108" s="50">
        <f t="shared" si="17"/>
        <v>4.5</v>
      </c>
      <c r="M108" s="103">
        <v>2.4</v>
      </c>
      <c r="N108" s="51">
        <f t="shared" si="13"/>
        <v>6.9</v>
      </c>
      <c r="O108" s="48">
        <f t="shared" si="16"/>
        <v>0.18272197463147077</v>
      </c>
    </row>
    <row r="109" spans="1:15" ht="21" thickBot="1" x14ac:dyDescent="0.35">
      <c r="A109" s="41">
        <v>96</v>
      </c>
      <c r="B109" s="52" t="s">
        <v>243</v>
      </c>
      <c r="C109" s="53" t="s">
        <v>166</v>
      </c>
      <c r="D109" s="44" t="s">
        <v>63</v>
      </c>
      <c r="E109" s="54">
        <v>0.5</v>
      </c>
      <c r="F109" s="46">
        <f t="shared" si="11"/>
        <v>4.25</v>
      </c>
      <c r="G109" s="101">
        <f>'[1]TAB PROVEEDOR (4)'!I105</f>
        <v>1.5840000000000001</v>
      </c>
      <c r="H109" s="55">
        <v>5.8</v>
      </c>
      <c r="I109" s="47">
        <f t="shared" si="14"/>
        <v>5.8339999999999996</v>
      </c>
      <c r="J109" s="56">
        <f t="shared" si="15"/>
        <v>5.8620689655171088E-3</v>
      </c>
      <c r="K109" s="49">
        <f t="shared" si="12"/>
        <v>0.5</v>
      </c>
      <c r="L109" s="50">
        <f t="shared" si="17"/>
        <v>4.5</v>
      </c>
      <c r="M109" s="103">
        <v>2.4</v>
      </c>
      <c r="N109" s="51">
        <f t="shared" si="13"/>
        <v>6.9</v>
      </c>
      <c r="O109" s="48">
        <f t="shared" si="16"/>
        <v>0.18272197463147077</v>
      </c>
    </row>
    <row r="110" spans="1:15" ht="21" thickBot="1" x14ac:dyDescent="0.35">
      <c r="A110" s="41">
        <v>97</v>
      </c>
      <c r="B110" s="52" t="s">
        <v>244</v>
      </c>
      <c r="C110" s="57" t="s">
        <v>245</v>
      </c>
      <c r="D110" s="58" t="s">
        <v>227</v>
      </c>
      <c r="E110" s="45">
        <v>0.6</v>
      </c>
      <c r="F110" s="46">
        <f t="shared" si="11"/>
        <v>5.0999999999999996</v>
      </c>
      <c r="G110" s="100">
        <f>'[1]TAB PROVEEDOR (4)'!I106</f>
        <v>1.32</v>
      </c>
      <c r="H110" s="46">
        <v>5.47</v>
      </c>
      <c r="I110" s="47">
        <f t="shared" si="14"/>
        <v>6.42</v>
      </c>
      <c r="J110" s="56">
        <f t="shared" si="15"/>
        <v>0.17367458866544805</v>
      </c>
      <c r="K110" s="49">
        <f t="shared" si="12"/>
        <v>0.6</v>
      </c>
      <c r="L110" s="50">
        <f t="shared" si="17"/>
        <v>5.3999999999999995</v>
      </c>
      <c r="M110" s="103">
        <f>G110*$G$9+G110+0.32</f>
        <v>1.9964000000000002</v>
      </c>
      <c r="N110" s="51">
        <f t="shared" si="13"/>
        <v>7.3963999999999999</v>
      </c>
      <c r="O110" s="48">
        <f t="shared" si="16"/>
        <v>0.15208722741433012</v>
      </c>
    </row>
    <row r="111" spans="1:15" ht="21" thickBot="1" x14ac:dyDescent="0.35">
      <c r="A111" s="41">
        <v>98</v>
      </c>
      <c r="B111" s="52" t="s">
        <v>246</v>
      </c>
      <c r="C111" s="53" t="s">
        <v>101</v>
      </c>
      <c r="D111" s="44" t="s">
        <v>247</v>
      </c>
      <c r="E111" s="54">
        <v>1.9000000000000001</v>
      </c>
      <c r="F111" s="46">
        <f t="shared" si="11"/>
        <v>16.150000000000002</v>
      </c>
      <c r="G111" s="101">
        <f>'[1]TAB PROVEEDOR (4)'!I107</f>
        <v>69.262499999999989</v>
      </c>
      <c r="H111" s="55">
        <v>74.41</v>
      </c>
      <c r="I111" s="47">
        <f t="shared" si="14"/>
        <v>85.412499999999994</v>
      </c>
      <c r="J111" s="56">
        <f t="shared" si="15"/>
        <v>0.14786319043139362</v>
      </c>
      <c r="K111" s="49">
        <f t="shared" si="12"/>
        <v>1.9000000000000001</v>
      </c>
      <c r="L111" s="50">
        <f t="shared" si="17"/>
        <v>17.100000000000001</v>
      </c>
      <c r="M111" s="103">
        <f>G111*$G$9+G111+3</f>
        <v>90.963374999999985</v>
      </c>
      <c r="N111" s="51">
        <f t="shared" si="13"/>
        <v>108.06337499999998</v>
      </c>
      <c r="O111" s="48">
        <f t="shared" si="16"/>
        <v>0.26519391189814123</v>
      </c>
    </row>
    <row r="112" spans="1:15" ht="21" thickBot="1" x14ac:dyDescent="0.35">
      <c r="A112" s="41">
        <v>99</v>
      </c>
      <c r="B112" s="52" t="s">
        <v>246</v>
      </c>
      <c r="C112" s="43" t="s">
        <v>248</v>
      </c>
      <c r="D112" s="44" t="s">
        <v>247</v>
      </c>
      <c r="E112" s="45">
        <v>2.5</v>
      </c>
      <c r="F112" s="46">
        <f t="shared" si="11"/>
        <v>21.25</v>
      </c>
      <c r="G112" s="100">
        <f>'[1]TAB PROVEEDOR (4)'!I108</f>
        <v>79.375</v>
      </c>
      <c r="H112" s="46">
        <v>88.5</v>
      </c>
      <c r="I112" s="47">
        <f t="shared" si="14"/>
        <v>100.625</v>
      </c>
      <c r="J112" s="56">
        <f t="shared" si="15"/>
        <v>0.13700564971751406</v>
      </c>
      <c r="K112" s="49">
        <f t="shared" si="12"/>
        <v>2.5</v>
      </c>
      <c r="L112" s="50">
        <f t="shared" si="17"/>
        <v>22.5</v>
      </c>
      <c r="M112" s="103">
        <f>G112*$G$9+G112</f>
        <v>100.80625000000001</v>
      </c>
      <c r="N112" s="51">
        <f t="shared" si="13"/>
        <v>123.30625000000001</v>
      </c>
      <c r="O112" s="48">
        <f t="shared" si="16"/>
        <v>0.22540372670807463</v>
      </c>
    </row>
    <row r="113" spans="1:15" ht="21" thickBot="1" x14ac:dyDescent="0.35">
      <c r="A113" s="41">
        <v>100</v>
      </c>
      <c r="B113" s="52" t="s">
        <v>249</v>
      </c>
      <c r="C113" s="53" t="s">
        <v>250</v>
      </c>
      <c r="D113" s="44" t="s">
        <v>251</v>
      </c>
      <c r="E113" s="54">
        <v>0.5</v>
      </c>
      <c r="F113" s="46">
        <f t="shared" si="11"/>
        <v>4.25</v>
      </c>
      <c r="G113" s="101">
        <f>'[1]TAB PROVEEDOR (4)'!I109</f>
        <v>6</v>
      </c>
      <c r="H113" s="55">
        <v>5.5600000000000005</v>
      </c>
      <c r="I113" s="47">
        <f t="shared" si="14"/>
        <v>10.25</v>
      </c>
      <c r="J113" s="56">
        <f t="shared" si="15"/>
        <v>0.84352517985611497</v>
      </c>
      <c r="K113" s="49">
        <f t="shared" si="12"/>
        <v>0.5</v>
      </c>
      <c r="L113" s="50">
        <f t="shared" si="17"/>
        <v>4.5</v>
      </c>
      <c r="M113" s="103">
        <f>G113*$G$9+G113</f>
        <v>7.62</v>
      </c>
      <c r="N113" s="51">
        <f t="shared" si="13"/>
        <v>12.120000000000001</v>
      </c>
      <c r="O113" s="48">
        <f t="shared" si="16"/>
        <v>0.18243902439024406</v>
      </c>
    </row>
    <row r="114" spans="1:15" ht="21" thickBot="1" x14ac:dyDescent="0.35">
      <c r="A114" s="41">
        <v>101</v>
      </c>
      <c r="B114" s="52" t="s">
        <v>252</v>
      </c>
      <c r="C114" s="53" t="s">
        <v>250</v>
      </c>
      <c r="D114" s="44" t="s">
        <v>253</v>
      </c>
      <c r="E114" s="54">
        <v>0.2</v>
      </c>
      <c r="F114" s="46">
        <f t="shared" si="11"/>
        <v>1.7000000000000002</v>
      </c>
      <c r="G114" s="101">
        <f>'[1]TAB PROVEEDOR (4)'!I110</f>
        <v>1.5840000000000001</v>
      </c>
      <c r="H114" s="55">
        <v>3.2</v>
      </c>
      <c r="I114" s="47">
        <f t="shared" si="14"/>
        <v>3.2840000000000003</v>
      </c>
      <c r="J114" s="56">
        <f t="shared" si="15"/>
        <v>2.6250000000000107E-2</v>
      </c>
      <c r="K114" s="49">
        <f t="shared" si="12"/>
        <v>0.2</v>
      </c>
      <c r="L114" s="50">
        <f t="shared" si="17"/>
        <v>1.8</v>
      </c>
      <c r="M114" s="103">
        <v>2.4</v>
      </c>
      <c r="N114" s="51">
        <f t="shared" si="13"/>
        <v>4.2</v>
      </c>
      <c r="O114" s="48">
        <f t="shared" si="16"/>
        <v>0.27892813641900127</v>
      </c>
    </row>
    <row r="115" spans="1:15" ht="21" thickBot="1" x14ac:dyDescent="0.35">
      <c r="A115" s="41">
        <v>102</v>
      </c>
      <c r="B115" s="52" t="s">
        <v>254</v>
      </c>
      <c r="C115" s="53" t="s">
        <v>250</v>
      </c>
      <c r="D115" s="44" t="s">
        <v>255</v>
      </c>
      <c r="E115" s="54">
        <v>0.9</v>
      </c>
      <c r="F115" s="46">
        <f t="shared" si="11"/>
        <v>7.65</v>
      </c>
      <c r="G115" s="101">
        <f>'[1]TAB PROVEEDOR (4)'!I111</f>
        <v>7.92</v>
      </c>
      <c r="H115" s="55">
        <v>10.199999999999999</v>
      </c>
      <c r="I115" s="47">
        <f t="shared" si="14"/>
        <v>15.57</v>
      </c>
      <c r="J115" s="56">
        <f t="shared" si="15"/>
        <v>0.52647058823529425</v>
      </c>
      <c r="K115" s="49">
        <f t="shared" si="12"/>
        <v>0.9</v>
      </c>
      <c r="L115" s="50">
        <f t="shared" si="17"/>
        <v>8.1</v>
      </c>
      <c r="M115" s="103">
        <v>6</v>
      </c>
      <c r="N115" s="51">
        <f t="shared" si="13"/>
        <v>14.1</v>
      </c>
      <c r="O115" s="48">
        <f t="shared" si="16"/>
        <v>-9.4412331406551142E-2</v>
      </c>
    </row>
    <row r="116" spans="1:15" ht="21" thickBot="1" x14ac:dyDescent="0.35">
      <c r="A116" s="41">
        <v>103</v>
      </c>
      <c r="B116" s="52" t="s">
        <v>256</v>
      </c>
      <c r="C116" s="53" t="s">
        <v>250</v>
      </c>
      <c r="D116" s="44" t="s">
        <v>257</v>
      </c>
      <c r="E116" s="54">
        <v>0.9</v>
      </c>
      <c r="F116" s="46">
        <f t="shared" si="11"/>
        <v>7.65</v>
      </c>
      <c r="G116" s="101">
        <f>'[1]TAB PROVEEDOR (4)'!I112</f>
        <v>3.96</v>
      </c>
      <c r="H116" s="55">
        <v>10.199999999999999</v>
      </c>
      <c r="I116" s="47">
        <f t="shared" si="14"/>
        <v>11.61</v>
      </c>
      <c r="J116" s="56">
        <f t="shared" si="15"/>
        <v>0.13823529411764701</v>
      </c>
      <c r="K116" s="49">
        <f t="shared" si="12"/>
        <v>0.9</v>
      </c>
      <c r="L116" s="50">
        <f t="shared" si="17"/>
        <v>8.1</v>
      </c>
      <c r="M116" s="103">
        <v>6</v>
      </c>
      <c r="N116" s="51">
        <f t="shared" si="13"/>
        <v>14.1</v>
      </c>
      <c r="O116" s="48">
        <f t="shared" si="16"/>
        <v>0.21447028423772618</v>
      </c>
    </row>
    <row r="117" spans="1:15" ht="21" thickBot="1" x14ac:dyDescent="0.35">
      <c r="A117" s="41">
        <v>104</v>
      </c>
      <c r="B117" s="52" t="s">
        <v>258</v>
      </c>
      <c r="C117" s="57" t="s">
        <v>259</v>
      </c>
      <c r="D117" s="58" t="s">
        <v>260</v>
      </c>
      <c r="E117" s="45">
        <v>0.31</v>
      </c>
      <c r="F117" s="46">
        <f t="shared" si="11"/>
        <v>2.6349999999999998</v>
      </c>
      <c r="G117" s="100">
        <f>'[1]TAB PROVEEDOR (4)'!I113</f>
        <v>1.7160000000000002</v>
      </c>
      <c r="H117" s="46">
        <v>4.4000000000000004</v>
      </c>
      <c r="I117" s="47">
        <f t="shared" si="14"/>
        <v>4.351</v>
      </c>
      <c r="J117" s="56">
        <f t="shared" si="15"/>
        <v>-1.1136363636363722E-2</v>
      </c>
      <c r="K117" s="49">
        <f t="shared" si="12"/>
        <v>0.31</v>
      </c>
      <c r="L117" s="50">
        <f t="shared" si="17"/>
        <v>2.79</v>
      </c>
      <c r="M117" s="103">
        <v>2.6</v>
      </c>
      <c r="N117" s="51">
        <f t="shared" si="13"/>
        <v>5.3900000000000006</v>
      </c>
      <c r="O117" s="48">
        <f t="shared" si="16"/>
        <v>0.23879567915421762</v>
      </c>
    </row>
    <row r="118" spans="1:15" ht="21" thickBot="1" x14ac:dyDescent="0.35">
      <c r="A118" s="41">
        <v>105</v>
      </c>
      <c r="B118" s="52" t="s">
        <v>261</v>
      </c>
      <c r="C118" s="53" t="s">
        <v>250</v>
      </c>
      <c r="D118" s="44" t="s">
        <v>262</v>
      </c>
      <c r="E118" s="54">
        <v>0.9</v>
      </c>
      <c r="F118" s="46">
        <f t="shared" si="11"/>
        <v>7.65</v>
      </c>
      <c r="G118" s="101">
        <f>'[1]TAB PROVEEDOR (4)'!I114</f>
        <v>4.62</v>
      </c>
      <c r="H118" s="55">
        <v>10.199999999999999</v>
      </c>
      <c r="I118" s="47">
        <f t="shared" si="14"/>
        <v>12.27</v>
      </c>
      <c r="J118" s="56">
        <f t="shared" si="15"/>
        <v>0.20294117647058818</v>
      </c>
      <c r="K118" s="49">
        <f t="shared" si="12"/>
        <v>0.9</v>
      </c>
      <c r="L118" s="50">
        <f t="shared" si="17"/>
        <v>8.1</v>
      </c>
      <c r="M118" s="103">
        <v>7</v>
      </c>
      <c r="N118" s="51">
        <f t="shared" si="13"/>
        <v>15.1</v>
      </c>
      <c r="O118" s="48">
        <f t="shared" si="16"/>
        <v>0.2306438467807661</v>
      </c>
    </row>
    <row r="119" spans="1:15" ht="21" thickBot="1" x14ac:dyDescent="0.35">
      <c r="A119" s="41">
        <v>106</v>
      </c>
      <c r="B119" s="52" t="s">
        <v>263</v>
      </c>
      <c r="C119" s="53" t="s">
        <v>250</v>
      </c>
      <c r="D119" s="44" t="s">
        <v>264</v>
      </c>
      <c r="E119" s="54">
        <v>0.6</v>
      </c>
      <c r="F119" s="46">
        <f t="shared" si="11"/>
        <v>5.0999999999999996</v>
      </c>
      <c r="G119" s="101">
        <f>'[1]TAB PROVEEDOR (4)'!I115</f>
        <v>4.62</v>
      </c>
      <c r="H119" s="55">
        <v>7.2</v>
      </c>
      <c r="I119" s="47">
        <f t="shared" si="14"/>
        <v>9.7199999999999989</v>
      </c>
      <c r="J119" s="56">
        <f t="shared" si="15"/>
        <v>0.34999999999999987</v>
      </c>
      <c r="K119" s="49">
        <f t="shared" si="12"/>
        <v>0.6</v>
      </c>
      <c r="L119" s="50">
        <f t="shared" si="17"/>
        <v>5.3999999999999995</v>
      </c>
      <c r="M119" s="103">
        <v>7</v>
      </c>
      <c r="N119" s="51">
        <f t="shared" si="13"/>
        <v>12.399999999999999</v>
      </c>
      <c r="O119" s="48">
        <f t="shared" si="16"/>
        <v>0.27572016460905346</v>
      </c>
    </row>
    <row r="120" spans="1:15" ht="21" thickBot="1" x14ac:dyDescent="0.35">
      <c r="A120" s="41">
        <v>107</v>
      </c>
      <c r="B120" s="52" t="s">
        <v>265</v>
      </c>
      <c r="C120" s="53" t="s">
        <v>266</v>
      </c>
      <c r="D120" s="44" t="s">
        <v>267</v>
      </c>
      <c r="E120" s="54">
        <v>0.4</v>
      </c>
      <c r="F120" s="46">
        <f t="shared" si="11"/>
        <v>3.4000000000000004</v>
      </c>
      <c r="G120" s="101">
        <f>'[1]TAB PROVEEDOR (4)'!I116</f>
        <v>1.5840000000000001</v>
      </c>
      <c r="H120" s="55">
        <v>5.2</v>
      </c>
      <c r="I120" s="47">
        <f t="shared" si="14"/>
        <v>4.984</v>
      </c>
      <c r="J120" s="56">
        <f t="shared" si="15"/>
        <v>-4.1538461538461524E-2</v>
      </c>
      <c r="K120" s="49">
        <f t="shared" si="12"/>
        <v>0.4</v>
      </c>
      <c r="L120" s="50">
        <f t="shared" si="17"/>
        <v>3.6</v>
      </c>
      <c r="M120" s="103">
        <v>2.4</v>
      </c>
      <c r="N120" s="51">
        <f t="shared" si="13"/>
        <v>6</v>
      </c>
      <c r="O120" s="48">
        <f t="shared" si="16"/>
        <v>0.20385232744783299</v>
      </c>
    </row>
    <row r="121" spans="1:15" ht="21" thickBot="1" x14ac:dyDescent="0.35">
      <c r="A121" s="41">
        <v>108</v>
      </c>
      <c r="B121" s="52" t="s">
        <v>268</v>
      </c>
      <c r="C121" s="53" t="s">
        <v>269</v>
      </c>
      <c r="D121" s="44" t="s">
        <v>270</v>
      </c>
      <c r="E121" s="54">
        <v>0.53</v>
      </c>
      <c r="F121" s="46">
        <f t="shared" si="11"/>
        <v>4.5049999999999999</v>
      </c>
      <c r="G121" s="101">
        <f>'[1]TAB PROVEEDOR (4)'!I117</f>
        <v>2.64</v>
      </c>
      <c r="H121" s="55">
        <v>6.5000000000000009</v>
      </c>
      <c r="I121" s="47">
        <f t="shared" si="14"/>
        <v>7.1449999999999996</v>
      </c>
      <c r="J121" s="56">
        <f t="shared" si="15"/>
        <v>9.9230769230769011E-2</v>
      </c>
      <c r="K121" s="49">
        <f t="shared" si="12"/>
        <v>0.53</v>
      </c>
      <c r="L121" s="50">
        <f t="shared" si="17"/>
        <v>4.7700000000000005</v>
      </c>
      <c r="M121" s="103">
        <v>4</v>
      </c>
      <c r="N121" s="51">
        <f t="shared" si="13"/>
        <v>8.77</v>
      </c>
      <c r="O121" s="48">
        <f t="shared" si="16"/>
        <v>0.22743177046885932</v>
      </c>
    </row>
    <row r="122" spans="1:15" ht="21" thickBot="1" x14ac:dyDescent="0.35">
      <c r="A122" s="41">
        <v>109</v>
      </c>
      <c r="B122" s="52" t="s">
        <v>271</v>
      </c>
      <c r="C122" s="53" t="s">
        <v>272</v>
      </c>
      <c r="D122" s="44" t="s">
        <v>273</v>
      </c>
      <c r="E122" s="45">
        <v>0.56999999999999995</v>
      </c>
      <c r="F122" s="46">
        <f t="shared" si="11"/>
        <v>4.8449999999999998</v>
      </c>
      <c r="G122" s="100">
        <f>'[1]TAB PROVEEDOR (4)'!I118</f>
        <v>0.59400000000000008</v>
      </c>
      <c r="H122" s="46">
        <v>0.85</v>
      </c>
      <c r="I122" s="47">
        <f t="shared" si="14"/>
        <v>5.4390000000000001</v>
      </c>
      <c r="J122" s="56">
        <f t="shared" si="15"/>
        <v>5.3988235294117652</v>
      </c>
      <c r="K122" s="49">
        <f t="shared" si="12"/>
        <v>0.56999999999999995</v>
      </c>
      <c r="L122" s="50">
        <f t="shared" si="17"/>
        <v>5.13</v>
      </c>
      <c r="M122" s="103">
        <v>0.9</v>
      </c>
      <c r="N122" s="51">
        <f t="shared" si="13"/>
        <v>6.03</v>
      </c>
      <c r="O122" s="48">
        <f t="shared" si="16"/>
        <v>0.10865968008825155</v>
      </c>
    </row>
    <row r="123" spans="1:15" ht="21" thickBot="1" x14ac:dyDescent="0.35">
      <c r="A123" s="41">
        <v>110</v>
      </c>
      <c r="B123" s="52" t="s">
        <v>274</v>
      </c>
      <c r="C123" s="57" t="s">
        <v>275</v>
      </c>
      <c r="D123" s="58" t="s">
        <v>276</v>
      </c>
      <c r="E123" s="45">
        <v>0.65</v>
      </c>
      <c r="F123" s="46">
        <f t="shared" si="11"/>
        <v>5.5250000000000004</v>
      </c>
      <c r="G123" s="100">
        <f>'[1]TAB PROVEEDOR (4)'!I119</f>
        <v>6.6</v>
      </c>
      <c r="H123" s="46">
        <v>6</v>
      </c>
      <c r="I123" s="47">
        <f t="shared" si="14"/>
        <v>12.125</v>
      </c>
      <c r="J123" s="56">
        <f t="shared" si="15"/>
        <v>1.0208333333333335</v>
      </c>
      <c r="K123" s="49">
        <f t="shared" si="12"/>
        <v>0.65</v>
      </c>
      <c r="L123" s="50">
        <f t="shared" si="17"/>
        <v>5.8500000000000005</v>
      </c>
      <c r="M123" s="103">
        <v>10</v>
      </c>
      <c r="N123" s="51">
        <f t="shared" si="13"/>
        <v>15.850000000000001</v>
      </c>
      <c r="O123" s="48">
        <f t="shared" si="16"/>
        <v>0.30721649484536084</v>
      </c>
    </row>
    <row r="124" spans="1:15" ht="21" thickBot="1" x14ac:dyDescent="0.35">
      <c r="A124" s="41">
        <v>111</v>
      </c>
      <c r="B124" s="52" t="s">
        <v>277</v>
      </c>
      <c r="C124" s="53" t="s">
        <v>269</v>
      </c>
      <c r="D124" s="44" t="s">
        <v>278</v>
      </c>
      <c r="E124" s="54">
        <v>0.01</v>
      </c>
      <c r="F124" s="46">
        <f t="shared" si="11"/>
        <v>8.5000000000000006E-2</v>
      </c>
      <c r="G124" s="101">
        <f>'[1]TAB PROVEEDOR (4)'!I120</f>
        <v>0.79200000000000004</v>
      </c>
      <c r="H124" s="55">
        <v>0.7</v>
      </c>
      <c r="I124" s="47">
        <f t="shared" si="14"/>
        <v>0.877</v>
      </c>
      <c r="J124" s="56">
        <f t="shared" si="15"/>
        <v>0.25285714285714289</v>
      </c>
      <c r="K124" s="49">
        <f t="shared" si="12"/>
        <v>0.01</v>
      </c>
      <c r="L124" s="50">
        <f t="shared" si="17"/>
        <v>0.09</v>
      </c>
      <c r="M124" s="103">
        <v>1.1000000000000001</v>
      </c>
      <c r="N124" s="51">
        <f t="shared" si="13"/>
        <v>1.1900000000000002</v>
      </c>
      <c r="O124" s="48">
        <f t="shared" si="16"/>
        <v>0.35689851767388836</v>
      </c>
    </row>
    <row r="125" spans="1:15" ht="21" thickBot="1" x14ac:dyDescent="0.35">
      <c r="A125" s="41">
        <v>112</v>
      </c>
      <c r="B125" s="52" t="s">
        <v>279</v>
      </c>
      <c r="C125" s="53" t="s">
        <v>269</v>
      </c>
      <c r="D125" s="44" t="s">
        <v>280</v>
      </c>
      <c r="E125" s="54">
        <v>0.04</v>
      </c>
      <c r="F125" s="46">
        <f t="shared" si="11"/>
        <v>0.34</v>
      </c>
      <c r="G125" s="101">
        <f>'[1]TAB PROVEEDOR (4)'!I121</f>
        <v>0.79200000000000004</v>
      </c>
      <c r="H125" s="55">
        <v>1</v>
      </c>
      <c r="I125" s="47">
        <f t="shared" si="14"/>
        <v>1.1320000000000001</v>
      </c>
      <c r="J125" s="56">
        <f t="shared" si="15"/>
        <v>0.13200000000000012</v>
      </c>
      <c r="K125" s="49">
        <f t="shared" si="12"/>
        <v>0.04</v>
      </c>
      <c r="L125" s="50">
        <f t="shared" si="17"/>
        <v>0.36</v>
      </c>
      <c r="M125" s="103">
        <v>1.1000000000000001</v>
      </c>
      <c r="N125" s="51">
        <f t="shared" si="13"/>
        <v>1.46</v>
      </c>
      <c r="O125" s="48">
        <f t="shared" si="16"/>
        <v>0.28975265017667828</v>
      </c>
    </row>
    <row r="126" spans="1:15" ht="21" thickBot="1" x14ac:dyDescent="0.35">
      <c r="A126" s="41">
        <v>113</v>
      </c>
      <c r="B126" s="52" t="s">
        <v>281</v>
      </c>
      <c r="C126" s="53" t="s">
        <v>269</v>
      </c>
      <c r="D126" s="44" t="s">
        <v>282</v>
      </c>
      <c r="E126" s="54">
        <v>0.08</v>
      </c>
      <c r="F126" s="46">
        <f t="shared" si="11"/>
        <v>0.68</v>
      </c>
      <c r="G126" s="101">
        <f>'[1]TAB PROVEEDOR (4)'!I122</f>
        <v>0.35640000000000005</v>
      </c>
      <c r="H126" s="55">
        <v>1.07</v>
      </c>
      <c r="I126" s="47">
        <f t="shared" si="14"/>
        <v>1.0364</v>
      </c>
      <c r="J126" s="56">
        <f t="shared" si="15"/>
        <v>-3.1401869158878548E-2</v>
      </c>
      <c r="K126" s="49">
        <f t="shared" si="12"/>
        <v>0.08</v>
      </c>
      <c r="L126" s="50">
        <f t="shared" si="17"/>
        <v>0.72</v>
      </c>
      <c r="M126" s="103">
        <v>0.54</v>
      </c>
      <c r="N126" s="51">
        <f t="shared" si="13"/>
        <v>1.26</v>
      </c>
      <c r="O126" s="48">
        <f t="shared" si="16"/>
        <v>0.21574681590119638</v>
      </c>
    </row>
    <row r="127" spans="1:15" ht="21" thickBot="1" x14ac:dyDescent="0.35">
      <c r="A127" s="41">
        <v>114</v>
      </c>
      <c r="B127" s="52" t="s">
        <v>283</v>
      </c>
      <c r="C127" s="53" t="s">
        <v>269</v>
      </c>
      <c r="D127" s="44" t="s">
        <v>284</v>
      </c>
      <c r="E127" s="54">
        <v>0.05</v>
      </c>
      <c r="F127" s="46">
        <f t="shared" si="11"/>
        <v>0.42500000000000004</v>
      </c>
      <c r="G127" s="101">
        <f>'[1]TAB PROVEEDOR (4)'!I123</f>
        <v>0.35640000000000005</v>
      </c>
      <c r="H127" s="55">
        <v>0.77</v>
      </c>
      <c r="I127" s="47">
        <f t="shared" si="14"/>
        <v>0.78140000000000009</v>
      </c>
      <c r="J127" s="56">
        <f t="shared" si="15"/>
        <v>1.4805194805194821E-2</v>
      </c>
      <c r="K127" s="49">
        <f t="shared" si="12"/>
        <v>0.05</v>
      </c>
      <c r="L127" s="50">
        <f t="shared" si="17"/>
        <v>0.45</v>
      </c>
      <c r="M127" s="103">
        <v>0.54</v>
      </c>
      <c r="N127" s="51">
        <f t="shared" si="13"/>
        <v>0.99</v>
      </c>
      <c r="O127" s="48">
        <f t="shared" si="16"/>
        <v>0.26695674430509331</v>
      </c>
    </row>
    <row r="128" spans="1:15" ht="21" thickBot="1" x14ac:dyDescent="0.35">
      <c r="A128" s="41">
        <v>115</v>
      </c>
      <c r="B128" s="52" t="s">
        <v>285</v>
      </c>
      <c r="C128" s="43" t="s">
        <v>286</v>
      </c>
      <c r="D128" s="44" t="s">
        <v>287</v>
      </c>
      <c r="E128" s="45">
        <v>0.7</v>
      </c>
      <c r="F128" s="46">
        <f>E128*$E$8</f>
        <v>5.9499999999999993</v>
      </c>
      <c r="G128" s="100">
        <f>'[1]TAB PROVEEDOR (4)'!I124</f>
        <v>50</v>
      </c>
      <c r="H128" s="46">
        <v>106.21</v>
      </c>
      <c r="I128" s="47">
        <f>F128+G128</f>
        <v>55.95</v>
      </c>
      <c r="J128" s="56">
        <f t="shared" si="15"/>
        <v>-0.47321344506167018</v>
      </c>
      <c r="K128" s="49">
        <f t="shared" si="12"/>
        <v>0.7</v>
      </c>
      <c r="L128" s="50">
        <f t="shared" si="17"/>
        <v>6.3</v>
      </c>
      <c r="M128" s="103">
        <f>G128*$G$9+G128+5</f>
        <v>68.5</v>
      </c>
      <c r="N128" s="51">
        <f t="shared" si="13"/>
        <v>74.8</v>
      </c>
      <c r="O128" s="48">
        <f t="shared" si="16"/>
        <v>0.3369079535299373</v>
      </c>
    </row>
    <row r="129" spans="1:15" ht="21" thickBot="1" x14ac:dyDescent="0.35">
      <c r="A129" s="41">
        <v>116</v>
      </c>
      <c r="B129" s="52" t="s">
        <v>288</v>
      </c>
      <c r="C129" s="53" t="s">
        <v>269</v>
      </c>
      <c r="D129" s="44" t="s">
        <v>289</v>
      </c>
      <c r="E129" s="54">
        <v>1.1000000000000001</v>
      </c>
      <c r="F129" s="46">
        <f t="shared" si="11"/>
        <v>9.3500000000000014</v>
      </c>
      <c r="G129" s="101">
        <f>'[1]TAB PROVEEDOR (4)'!I125</f>
        <v>106.25</v>
      </c>
      <c r="H129" s="55">
        <v>114.91</v>
      </c>
      <c r="I129" s="47">
        <f t="shared" si="14"/>
        <v>115.6</v>
      </c>
      <c r="J129" s="56">
        <f t="shared" si="15"/>
        <v>6.0046993299103235E-3</v>
      </c>
      <c r="K129" s="49">
        <f t="shared" si="12"/>
        <v>1.1000000000000001</v>
      </c>
      <c r="L129" s="50">
        <f t="shared" si="17"/>
        <v>9.9</v>
      </c>
      <c r="M129" s="103">
        <f>G129*$G$9+G129+2.22</f>
        <v>137.1575</v>
      </c>
      <c r="N129" s="51">
        <f t="shared" si="13"/>
        <v>147.0575</v>
      </c>
      <c r="O129" s="48">
        <f t="shared" si="16"/>
        <v>0.27212370242214545</v>
      </c>
    </row>
    <row r="130" spans="1:15" ht="21" thickBot="1" x14ac:dyDescent="0.35">
      <c r="A130" s="41">
        <v>117</v>
      </c>
      <c r="B130" s="52" t="s">
        <v>290</v>
      </c>
      <c r="C130" s="53" t="s">
        <v>269</v>
      </c>
      <c r="D130" s="44" t="s">
        <v>291</v>
      </c>
      <c r="E130" s="54">
        <v>0.75</v>
      </c>
      <c r="F130" s="46">
        <f t="shared" si="11"/>
        <v>6.375</v>
      </c>
      <c r="G130" s="101">
        <f>'[1]TAB PROVEEDOR (4)'!I126</f>
        <v>87.5</v>
      </c>
      <c r="H130" s="55">
        <v>56.64</v>
      </c>
      <c r="I130" s="47">
        <f t="shared" si="14"/>
        <v>93.875</v>
      </c>
      <c r="J130" s="56">
        <f t="shared" si="15"/>
        <v>0.65739759887005644</v>
      </c>
      <c r="K130" s="49">
        <v>0.75</v>
      </c>
      <c r="L130" s="50">
        <f t="shared" si="17"/>
        <v>6.75</v>
      </c>
      <c r="M130" s="103">
        <f>G130*$G$9+G130+5</f>
        <v>116.125</v>
      </c>
      <c r="N130" s="51">
        <f t="shared" si="13"/>
        <v>122.875</v>
      </c>
      <c r="O130" s="48">
        <f t="shared" si="16"/>
        <v>0.30892143808255668</v>
      </c>
    </row>
    <row r="131" spans="1:15" ht="21" thickBot="1" x14ac:dyDescent="0.35">
      <c r="A131" s="41"/>
      <c r="B131" s="52" t="s">
        <v>292</v>
      </c>
      <c r="C131" s="60" t="s">
        <v>269</v>
      </c>
      <c r="D131" s="60" t="s">
        <v>293</v>
      </c>
      <c r="E131" s="61">
        <v>1</v>
      </c>
      <c r="F131" s="46"/>
      <c r="G131" s="101">
        <f>'[1]TAB PROVEEDOR (4)'!I127</f>
        <v>95</v>
      </c>
      <c r="H131" s="55"/>
      <c r="I131" s="47"/>
      <c r="J131" s="56"/>
      <c r="K131" s="49">
        <v>1</v>
      </c>
      <c r="L131" s="50">
        <f t="shared" si="17"/>
        <v>9</v>
      </c>
      <c r="M131" s="103">
        <f>G131*$G$9+G131+5</f>
        <v>125.65</v>
      </c>
      <c r="N131" s="51">
        <f t="shared" si="13"/>
        <v>134.65</v>
      </c>
      <c r="O131" s="48" t="e">
        <f t="shared" si="16"/>
        <v>#DIV/0!</v>
      </c>
    </row>
    <row r="132" spans="1:15" ht="21" thickBot="1" x14ac:dyDescent="0.35">
      <c r="A132" s="41">
        <v>118</v>
      </c>
      <c r="B132" s="52" t="s">
        <v>294</v>
      </c>
      <c r="C132" s="53" t="s">
        <v>269</v>
      </c>
      <c r="D132" s="44" t="s">
        <v>295</v>
      </c>
      <c r="E132" s="54">
        <v>0.5</v>
      </c>
      <c r="F132" s="46">
        <f t="shared" si="11"/>
        <v>4.25</v>
      </c>
      <c r="G132" s="101">
        <f>'[1]TAB PROVEEDOR (4)'!I128</f>
        <v>4.62</v>
      </c>
      <c r="H132" s="55">
        <v>5.99</v>
      </c>
      <c r="I132" s="47">
        <f t="shared" si="14"/>
        <v>8.870000000000001</v>
      </c>
      <c r="J132" s="56">
        <f t="shared" si="15"/>
        <v>0.48080133555926552</v>
      </c>
      <c r="K132" s="49">
        <f t="shared" si="12"/>
        <v>0.5</v>
      </c>
      <c r="L132" s="50">
        <f t="shared" si="17"/>
        <v>4.5</v>
      </c>
      <c r="M132" s="103">
        <v>7</v>
      </c>
      <c r="N132" s="51">
        <f t="shared" si="13"/>
        <v>11.5</v>
      </c>
      <c r="O132" s="48">
        <f t="shared" si="16"/>
        <v>0.29650507328072129</v>
      </c>
    </row>
    <row r="133" spans="1:15" ht="21" thickBot="1" x14ac:dyDescent="0.35">
      <c r="A133" s="41">
        <v>119</v>
      </c>
      <c r="B133" s="52" t="s">
        <v>296</v>
      </c>
      <c r="C133" s="57" t="s">
        <v>297</v>
      </c>
      <c r="D133" s="58" t="s">
        <v>298</v>
      </c>
      <c r="E133" s="45">
        <v>0.9</v>
      </c>
      <c r="F133" s="46">
        <f t="shared" si="11"/>
        <v>7.65</v>
      </c>
      <c r="G133" s="100">
        <f>'[1]TAB PROVEEDOR (4)'!I129</f>
        <v>69.275000000000006</v>
      </c>
      <c r="H133" s="46">
        <v>61.42</v>
      </c>
      <c r="I133" s="47">
        <f t="shared" si="14"/>
        <v>76.925000000000011</v>
      </c>
      <c r="J133" s="56">
        <f t="shared" si="15"/>
        <v>0.25244220123738215</v>
      </c>
      <c r="K133" s="49">
        <f t="shared" si="12"/>
        <v>0.9</v>
      </c>
      <c r="L133" s="50">
        <f t="shared" si="17"/>
        <v>8.1</v>
      </c>
      <c r="M133" s="103">
        <f>G133*$G$9+G133+2</f>
        <v>89.979250000000008</v>
      </c>
      <c r="N133" s="51">
        <f t="shared" si="13"/>
        <v>98.079250000000002</v>
      </c>
      <c r="O133" s="48">
        <f t="shared" si="16"/>
        <v>0.27499837504062374</v>
      </c>
    </row>
    <row r="134" spans="1:15" ht="21" thickBot="1" x14ac:dyDescent="0.35">
      <c r="A134" s="41">
        <v>120</v>
      </c>
      <c r="B134" s="52" t="s">
        <v>299</v>
      </c>
      <c r="C134" s="53" t="s">
        <v>300</v>
      </c>
      <c r="D134" s="44" t="s">
        <v>301</v>
      </c>
      <c r="E134" s="54">
        <v>0.08</v>
      </c>
      <c r="F134" s="46">
        <f t="shared" si="11"/>
        <v>0.68</v>
      </c>
      <c r="G134" s="101">
        <f>'[1]TAB PROVEEDOR (4)'!I130</f>
        <v>0.50160000000000005</v>
      </c>
      <c r="H134" s="55">
        <v>1.1800000000000002</v>
      </c>
      <c r="I134" s="47">
        <f t="shared" si="14"/>
        <v>1.1816</v>
      </c>
      <c r="J134" s="56">
        <f t="shared" si="15"/>
        <v>1.3559322033895871E-3</v>
      </c>
      <c r="K134" s="49">
        <f t="shared" si="12"/>
        <v>0.08</v>
      </c>
      <c r="L134" s="50">
        <f t="shared" si="17"/>
        <v>0.72</v>
      </c>
      <c r="M134" s="103">
        <v>0.76</v>
      </c>
      <c r="N134" s="51">
        <f t="shared" si="13"/>
        <v>1.48</v>
      </c>
      <c r="O134" s="48">
        <f t="shared" si="16"/>
        <v>0.25253893026404883</v>
      </c>
    </row>
    <row r="135" spans="1:15" ht="21" thickBot="1" x14ac:dyDescent="0.35">
      <c r="A135" s="41">
        <v>121</v>
      </c>
      <c r="B135" s="52" t="s">
        <v>302</v>
      </c>
      <c r="C135" s="53" t="s">
        <v>59</v>
      </c>
      <c r="D135" s="44" t="s">
        <v>303</v>
      </c>
      <c r="E135" s="54">
        <v>0.36</v>
      </c>
      <c r="F135" s="46">
        <f t="shared" si="11"/>
        <v>3.06</v>
      </c>
      <c r="G135" s="101">
        <f>'[1]TAB PROVEEDOR (4)'!I131</f>
        <v>2.64</v>
      </c>
      <c r="H135" s="55">
        <v>3.9799999999999995</v>
      </c>
      <c r="I135" s="47">
        <f t="shared" si="14"/>
        <v>5.7</v>
      </c>
      <c r="J135" s="56">
        <f t="shared" si="15"/>
        <v>0.43216080402010082</v>
      </c>
      <c r="K135" s="49">
        <f t="shared" si="12"/>
        <v>0.36</v>
      </c>
      <c r="L135" s="50">
        <f t="shared" si="17"/>
        <v>3.2399999999999998</v>
      </c>
      <c r="M135" s="103">
        <f>G135*$G$9+G135</f>
        <v>3.3528000000000002</v>
      </c>
      <c r="N135" s="51">
        <f t="shared" si="13"/>
        <v>6.5928000000000004</v>
      </c>
      <c r="O135" s="48">
        <f t="shared" si="16"/>
        <v>0.15663157894736845</v>
      </c>
    </row>
    <row r="136" spans="1:15" ht="21" thickBot="1" x14ac:dyDescent="0.35">
      <c r="A136" s="41">
        <v>122</v>
      </c>
      <c r="B136" s="52" t="s">
        <v>304</v>
      </c>
      <c r="C136" s="53" t="s">
        <v>238</v>
      </c>
      <c r="D136" s="44" t="s">
        <v>305</v>
      </c>
      <c r="E136" s="54">
        <v>0.9</v>
      </c>
      <c r="F136" s="46">
        <f t="shared" si="11"/>
        <v>7.65</v>
      </c>
      <c r="G136" s="101">
        <f>'[1]TAB PROVEEDOR (4)'!I132</f>
        <v>2.64</v>
      </c>
      <c r="H136" s="55">
        <v>5.38</v>
      </c>
      <c r="I136" s="47">
        <f t="shared" si="14"/>
        <v>10.290000000000001</v>
      </c>
      <c r="J136" s="56">
        <f t="shared" si="15"/>
        <v>0.91263940520446107</v>
      </c>
      <c r="K136" s="49">
        <f t="shared" si="12"/>
        <v>0.9</v>
      </c>
      <c r="L136" s="50">
        <f t="shared" si="17"/>
        <v>8.1</v>
      </c>
      <c r="M136" s="103">
        <f>G136*$G$9+G136</f>
        <v>3.3528000000000002</v>
      </c>
      <c r="N136" s="51">
        <f t="shared" si="13"/>
        <v>11.4528</v>
      </c>
      <c r="O136" s="48">
        <f t="shared" si="16"/>
        <v>0.113002915451895</v>
      </c>
    </row>
    <row r="137" spans="1:15" ht="21" thickBot="1" x14ac:dyDescent="0.35">
      <c r="A137" s="41">
        <v>123</v>
      </c>
      <c r="B137" s="52" t="s">
        <v>306</v>
      </c>
      <c r="C137" s="53" t="s">
        <v>150</v>
      </c>
      <c r="D137" s="44" t="s">
        <v>307</v>
      </c>
      <c r="E137" s="54">
        <v>2.25</v>
      </c>
      <c r="F137" s="46">
        <f t="shared" si="11"/>
        <v>19.125</v>
      </c>
      <c r="G137" s="101">
        <f>'[1]TAB PROVEEDOR (4)'!I133</f>
        <v>90.864000000000004</v>
      </c>
      <c r="H137" s="55">
        <v>98.22</v>
      </c>
      <c r="I137" s="47">
        <f t="shared" si="14"/>
        <v>109.989</v>
      </c>
      <c r="J137" s="56">
        <f t="shared" si="15"/>
        <v>0.11982284667073917</v>
      </c>
      <c r="K137" s="49">
        <f t="shared" si="12"/>
        <v>2.25</v>
      </c>
      <c r="L137" s="50">
        <f t="shared" si="17"/>
        <v>20.25</v>
      </c>
      <c r="M137" s="103">
        <f>G137*$G$9+G137</f>
        <v>115.39728000000001</v>
      </c>
      <c r="N137" s="51">
        <f t="shared" si="13"/>
        <v>135.64728000000002</v>
      </c>
      <c r="O137" s="48">
        <f t="shared" si="16"/>
        <v>0.23328041895098628</v>
      </c>
    </row>
    <row r="138" spans="1:15" ht="21" thickBot="1" x14ac:dyDescent="0.35">
      <c r="A138" s="41">
        <v>124</v>
      </c>
      <c r="B138" s="52" t="s">
        <v>308</v>
      </c>
      <c r="C138" s="53" t="s">
        <v>150</v>
      </c>
      <c r="D138" s="44" t="s">
        <v>309</v>
      </c>
      <c r="E138" s="54">
        <v>0.01</v>
      </c>
      <c r="F138" s="46">
        <f t="shared" si="11"/>
        <v>8.5000000000000006E-2</v>
      </c>
      <c r="G138" s="101">
        <f>'[1]TAB PROVEEDOR (4)'!I134</f>
        <v>0.39600000000000002</v>
      </c>
      <c r="H138" s="55">
        <v>0.4</v>
      </c>
      <c r="I138" s="47">
        <f t="shared" si="14"/>
        <v>0.48100000000000004</v>
      </c>
      <c r="J138" s="56">
        <f t="shared" si="15"/>
        <v>0.20250000000000012</v>
      </c>
      <c r="K138" s="49">
        <f t="shared" si="12"/>
        <v>0.01</v>
      </c>
      <c r="L138" s="50">
        <f t="shared" si="17"/>
        <v>0.09</v>
      </c>
      <c r="M138" s="103">
        <v>0.6</v>
      </c>
      <c r="N138" s="51">
        <f t="shared" si="13"/>
        <v>0.69</v>
      </c>
      <c r="O138" s="48">
        <f t="shared" si="16"/>
        <v>0.43451143451143426</v>
      </c>
    </row>
    <row r="139" spans="1:15" ht="21" thickBot="1" x14ac:dyDescent="0.35">
      <c r="A139" s="41">
        <v>125</v>
      </c>
      <c r="B139" s="52" t="s">
        <v>310</v>
      </c>
      <c r="C139" s="53" t="s">
        <v>150</v>
      </c>
      <c r="D139" s="44" t="s">
        <v>311</v>
      </c>
      <c r="E139" s="54">
        <v>0.01</v>
      </c>
      <c r="F139" s="46">
        <f t="shared" si="11"/>
        <v>8.5000000000000006E-2</v>
      </c>
      <c r="G139" s="101">
        <f>'[1]TAB PROVEEDOR (4)'!I135</f>
        <v>0.9768</v>
      </c>
      <c r="H139" s="55">
        <v>0.84</v>
      </c>
      <c r="I139" s="47">
        <f t="shared" si="14"/>
        <v>1.0618000000000001</v>
      </c>
      <c r="J139" s="56">
        <f t="shared" si="15"/>
        <v>0.26404761904761909</v>
      </c>
      <c r="K139" s="49">
        <f t="shared" si="12"/>
        <v>0.01</v>
      </c>
      <c r="L139" s="50">
        <f t="shared" si="17"/>
        <v>0.09</v>
      </c>
      <c r="M139" s="103">
        <v>1.48</v>
      </c>
      <c r="N139" s="51">
        <f t="shared" si="13"/>
        <v>1.57</v>
      </c>
      <c r="O139" s="48">
        <f t="shared" si="16"/>
        <v>0.47862120926728191</v>
      </c>
    </row>
    <row r="140" spans="1:15" ht="21" thickBot="1" x14ac:dyDescent="0.35">
      <c r="A140" s="41">
        <v>126</v>
      </c>
      <c r="B140" s="52" t="s">
        <v>312</v>
      </c>
      <c r="C140" s="53" t="s">
        <v>313</v>
      </c>
      <c r="D140" s="44" t="s">
        <v>133</v>
      </c>
      <c r="E140" s="54">
        <v>0.35000000000000003</v>
      </c>
      <c r="F140" s="46">
        <f t="shared" si="11"/>
        <v>2.9750000000000001</v>
      </c>
      <c r="G140" s="101">
        <f>'[1]TAB PROVEEDOR (4)'!I136</f>
        <v>2.6532</v>
      </c>
      <c r="H140" s="55">
        <v>5.51</v>
      </c>
      <c r="I140" s="47">
        <f t="shared" si="14"/>
        <v>5.6281999999999996</v>
      </c>
      <c r="J140" s="56">
        <f t="shared" si="15"/>
        <v>2.1451905626134193E-2</v>
      </c>
      <c r="K140" s="49">
        <f t="shared" si="12"/>
        <v>0.35000000000000003</v>
      </c>
      <c r="L140" s="50">
        <f t="shared" si="17"/>
        <v>3.1500000000000004</v>
      </c>
      <c r="M140" s="103">
        <v>4.0199999999999996</v>
      </c>
      <c r="N140" s="51">
        <f t="shared" si="13"/>
        <v>7.17</v>
      </c>
      <c r="O140" s="48">
        <f t="shared" si="16"/>
        <v>0.27394193525461086</v>
      </c>
    </row>
    <row r="141" spans="1:15" ht="21" thickBot="1" x14ac:dyDescent="0.35">
      <c r="A141" s="41">
        <v>127</v>
      </c>
      <c r="B141" s="52" t="s">
        <v>314</v>
      </c>
      <c r="C141" s="53" t="s">
        <v>101</v>
      </c>
      <c r="D141" s="44" t="s">
        <v>315</v>
      </c>
      <c r="E141" s="54">
        <v>2.75</v>
      </c>
      <c r="F141" s="46">
        <f t="shared" si="11"/>
        <v>23.375</v>
      </c>
      <c r="G141" s="101">
        <f>'[1]TAB PROVEEDOR (4)'!I137</f>
        <v>115.27200000000001</v>
      </c>
      <c r="H141" s="55">
        <v>123.56</v>
      </c>
      <c r="I141" s="47">
        <f t="shared" si="14"/>
        <v>138.64699999999999</v>
      </c>
      <c r="J141" s="56">
        <f t="shared" si="15"/>
        <v>0.12210262220783408</v>
      </c>
      <c r="K141" s="49">
        <f t="shared" si="12"/>
        <v>2.75</v>
      </c>
      <c r="L141" s="50">
        <f t="shared" si="17"/>
        <v>24.75</v>
      </c>
      <c r="M141" s="103">
        <f>G141*$G$9+G141</f>
        <v>146.39544000000001</v>
      </c>
      <c r="N141" s="51">
        <f t="shared" si="13"/>
        <v>171.14544000000001</v>
      </c>
      <c r="O141" s="48">
        <f t="shared" si="16"/>
        <v>0.23439699380440993</v>
      </c>
    </row>
    <row r="142" spans="1:15" ht="21" thickBot="1" x14ac:dyDescent="0.35">
      <c r="A142" s="41">
        <v>128</v>
      </c>
      <c r="B142" s="52" t="s">
        <v>316</v>
      </c>
      <c r="C142" s="53" t="s">
        <v>313</v>
      </c>
      <c r="D142" s="44" t="s">
        <v>317</v>
      </c>
      <c r="E142" s="54">
        <v>0.01</v>
      </c>
      <c r="F142" s="46">
        <f t="shared" ref="F142:F170" si="18">E142*$E$8</f>
        <v>8.5000000000000006E-2</v>
      </c>
      <c r="G142" s="101">
        <f>'[1]TAB PROVEEDOR (4)'!I138</f>
        <v>1.2143999999999999</v>
      </c>
      <c r="H142" s="55">
        <v>1.02</v>
      </c>
      <c r="I142" s="47">
        <f t="shared" si="14"/>
        <v>1.2993999999999999</v>
      </c>
      <c r="J142" s="56">
        <f t="shared" si="15"/>
        <v>0.27392156862745076</v>
      </c>
      <c r="K142" s="49">
        <f t="shared" ref="K142:K156" si="19">E142*$F$9+E142</f>
        <v>0.01</v>
      </c>
      <c r="L142" s="50">
        <f t="shared" si="17"/>
        <v>0.09</v>
      </c>
      <c r="M142" s="103">
        <v>1.84</v>
      </c>
      <c r="N142" s="51">
        <f t="shared" ref="N142:N171" si="20">L142+M142</f>
        <v>1.9300000000000002</v>
      </c>
      <c r="O142" s="48">
        <f t="shared" si="16"/>
        <v>0.48530090811143634</v>
      </c>
    </row>
    <row r="143" spans="1:15" ht="21" thickBot="1" x14ac:dyDescent="0.35">
      <c r="A143" s="41">
        <v>129</v>
      </c>
      <c r="B143" s="52" t="s">
        <v>318</v>
      </c>
      <c r="C143" s="53" t="s">
        <v>266</v>
      </c>
      <c r="D143" s="44" t="s">
        <v>319</v>
      </c>
      <c r="E143" s="54">
        <v>1</v>
      </c>
      <c r="F143" s="46">
        <f t="shared" si="18"/>
        <v>8.5</v>
      </c>
      <c r="G143" s="101">
        <f>'[1]TAB PROVEEDOR (4)'!I139</f>
        <v>13.2</v>
      </c>
      <c r="H143" s="55">
        <v>22</v>
      </c>
      <c r="I143" s="47">
        <f t="shared" ref="I143:I170" si="21">F143+G143</f>
        <v>21.7</v>
      </c>
      <c r="J143" s="56">
        <f t="shared" ref="J143:J164" si="22">I143/H143-1</f>
        <v>-1.3636363636363669E-2</v>
      </c>
      <c r="K143" s="49">
        <f t="shared" si="19"/>
        <v>1</v>
      </c>
      <c r="L143" s="50">
        <f t="shared" si="17"/>
        <v>9</v>
      </c>
      <c r="M143" s="103">
        <f>G143*$G$9+G143</f>
        <v>16.763999999999999</v>
      </c>
      <c r="N143" s="51">
        <f t="shared" si="20"/>
        <v>25.763999999999999</v>
      </c>
      <c r="O143" s="48">
        <f t="shared" ref="O143:O171" si="23">N143/I143-1</f>
        <v>0.18728110599078351</v>
      </c>
    </row>
    <row r="144" spans="1:15" ht="21" thickBot="1" x14ac:dyDescent="0.35">
      <c r="A144" s="41">
        <v>130</v>
      </c>
      <c r="B144" s="52" t="s">
        <v>320</v>
      </c>
      <c r="C144" s="53" t="s">
        <v>266</v>
      </c>
      <c r="D144" s="44" t="s">
        <v>321</v>
      </c>
      <c r="E144" s="54">
        <v>0.5</v>
      </c>
      <c r="F144" s="46">
        <f t="shared" si="18"/>
        <v>4.25</v>
      </c>
      <c r="G144" s="101">
        <f>'[1]TAB PROVEEDOR (4)'!I140</f>
        <v>0.15839999999999999</v>
      </c>
      <c r="H144" s="55">
        <v>1.1200000000000001</v>
      </c>
      <c r="I144" s="47">
        <f t="shared" si="21"/>
        <v>4.4084000000000003</v>
      </c>
      <c r="J144" s="56">
        <f t="shared" si="22"/>
        <v>2.9360714285714287</v>
      </c>
      <c r="K144" s="49">
        <f t="shared" si="19"/>
        <v>0.5</v>
      </c>
      <c r="L144" s="50">
        <f t="shared" ref="L144:L169" si="24">K144*$F$8</f>
        <v>4.5</v>
      </c>
      <c r="M144" s="103">
        <v>0.24</v>
      </c>
      <c r="N144" s="51">
        <f t="shared" si="20"/>
        <v>4.74</v>
      </c>
      <c r="O144" s="48">
        <f t="shared" si="23"/>
        <v>7.522003447962966E-2</v>
      </c>
    </row>
    <row r="145" spans="1:15" ht="21" thickBot="1" x14ac:dyDescent="0.35">
      <c r="A145" s="41">
        <v>131</v>
      </c>
      <c r="B145" s="52" t="s">
        <v>322</v>
      </c>
      <c r="C145" s="57" t="s">
        <v>323</v>
      </c>
      <c r="D145" s="58" t="s">
        <v>324</v>
      </c>
      <c r="E145" s="45">
        <v>0.68</v>
      </c>
      <c r="F145" s="46">
        <f t="shared" si="18"/>
        <v>5.78</v>
      </c>
      <c r="G145" s="100">
        <f>'[1]TAB PROVEEDOR (4)'!I141</f>
        <v>0.72600000000000009</v>
      </c>
      <c r="H145" s="46">
        <v>1.55</v>
      </c>
      <c r="I145" s="47">
        <f t="shared" si="21"/>
        <v>6.5060000000000002</v>
      </c>
      <c r="J145" s="56">
        <f t="shared" si="22"/>
        <v>3.1974193548387095</v>
      </c>
      <c r="K145" s="49">
        <f t="shared" si="19"/>
        <v>0.68</v>
      </c>
      <c r="L145" s="50">
        <f t="shared" si="24"/>
        <v>6.12</v>
      </c>
      <c r="M145" s="103">
        <v>1.1000000000000001</v>
      </c>
      <c r="N145" s="51">
        <f t="shared" si="20"/>
        <v>7.2200000000000006</v>
      </c>
      <c r="O145" s="48">
        <f t="shared" si="23"/>
        <v>0.10974485090685526</v>
      </c>
    </row>
    <row r="146" spans="1:15" ht="21" thickBot="1" x14ac:dyDescent="0.35">
      <c r="A146" s="41">
        <v>132</v>
      </c>
      <c r="B146" s="52" t="s">
        <v>325</v>
      </c>
      <c r="C146" s="53" t="s">
        <v>266</v>
      </c>
      <c r="D146" s="44" t="s">
        <v>326</v>
      </c>
      <c r="E146" s="54">
        <v>0.5</v>
      </c>
      <c r="F146" s="46">
        <f t="shared" si="18"/>
        <v>4.25</v>
      </c>
      <c r="G146" s="101">
        <f>'[1]TAB PROVEEDOR (4)'!I142</f>
        <v>0.39600000000000002</v>
      </c>
      <c r="H146" s="55">
        <v>1.3</v>
      </c>
      <c r="I146" s="47">
        <f t="shared" si="21"/>
        <v>4.6459999999999999</v>
      </c>
      <c r="J146" s="56">
        <f t="shared" si="22"/>
        <v>2.5738461538461537</v>
      </c>
      <c r="K146" s="49">
        <f t="shared" si="19"/>
        <v>0.5</v>
      </c>
      <c r="L146" s="50">
        <f t="shared" si="24"/>
        <v>4.5</v>
      </c>
      <c r="M146" s="103">
        <v>0.6</v>
      </c>
      <c r="N146" s="51">
        <f t="shared" si="20"/>
        <v>5.0999999999999996</v>
      </c>
      <c r="O146" s="48">
        <f t="shared" si="23"/>
        <v>9.7718467498923767E-2</v>
      </c>
    </row>
    <row r="147" spans="1:15" ht="21" thickBot="1" x14ac:dyDescent="0.35">
      <c r="A147" s="41">
        <v>133</v>
      </c>
      <c r="B147" s="52" t="s">
        <v>327</v>
      </c>
      <c r="C147" s="53" t="s">
        <v>266</v>
      </c>
      <c r="D147" s="44" t="s">
        <v>328</v>
      </c>
      <c r="E147" s="54">
        <v>0.5</v>
      </c>
      <c r="F147" s="46">
        <f t="shared" si="18"/>
        <v>4.25</v>
      </c>
      <c r="G147" s="101">
        <f>'[1]TAB PROVEEDOR (4)'!I143</f>
        <v>0.83160000000000001</v>
      </c>
      <c r="H147" s="55">
        <v>1.63</v>
      </c>
      <c r="I147" s="47">
        <f t="shared" si="21"/>
        <v>5.0815999999999999</v>
      </c>
      <c r="J147" s="56">
        <f t="shared" si="22"/>
        <v>2.1175460122699388</v>
      </c>
      <c r="K147" s="49">
        <f t="shared" si="19"/>
        <v>0.5</v>
      </c>
      <c r="L147" s="50">
        <f t="shared" si="24"/>
        <v>4.5</v>
      </c>
      <c r="M147" s="103">
        <v>1.26</v>
      </c>
      <c r="N147" s="51">
        <f t="shared" si="20"/>
        <v>5.76</v>
      </c>
      <c r="O147" s="48">
        <f t="shared" si="23"/>
        <v>0.13350125944584379</v>
      </c>
    </row>
    <row r="148" spans="1:15" ht="21" thickBot="1" x14ac:dyDescent="0.35">
      <c r="A148" s="41">
        <v>134</v>
      </c>
      <c r="B148" s="52" t="s">
        <v>329</v>
      </c>
      <c r="C148" s="53" t="s">
        <v>266</v>
      </c>
      <c r="D148" s="44" t="s">
        <v>330</v>
      </c>
      <c r="E148" s="54">
        <v>0.5</v>
      </c>
      <c r="F148" s="46">
        <f t="shared" si="18"/>
        <v>4.25</v>
      </c>
      <c r="G148" s="101">
        <f>'[1]TAB PROVEEDOR (4)'!I144</f>
        <v>1.2276</v>
      </c>
      <c r="H148" s="55">
        <v>1.9300000000000002</v>
      </c>
      <c r="I148" s="47">
        <f t="shared" si="21"/>
        <v>5.4775999999999998</v>
      </c>
      <c r="J148" s="56">
        <f t="shared" si="22"/>
        <v>1.8381347150259062</v>
      </c>
      <c r="K148" s="49">
        <f t="shared" si="19"/>
        <v>0.5</v>
      </c>
      <c r="L148" s="50">
        <f t="shared" si="24"/>
        <v>4.5</v>
      </c>
      <c r="M148" s="103">
        <v>1.86</v>
      </c>
      <c r="N148" s="51">
        <f t="shared" si="20"/>
        <v>6.36</v>
      </c>
      <c r="O148" s="48">
        <f t="shared" si="23"/>
        <v>0.16109244924784583</v>
      </c>
    </row>
    <row r="149" spans="1:15" ht="21" thickBot="1" x14ac:dyDescent="0.35">
      <c r="A149" s="41">
        <v>135</v>
      </c>
      <c r="B149" s="52" t="s">
        <v>331</v>
      </c>
      <c r="C149" s="53" t="s">
        <v>332</v>
      </c>
      <c r="D149" s="44" t="s">
        <v>333</v>
      </c>
      <c r="E149" s="54">
        <v>0.55000000000000004</v>
      </c>
      <c r="F149" s="46">
        <f t="shared" si="18"/>
        <v>4.6750000000000007</v>
      </c>
      <c r="G149" s="101">
        <f>'[1]TAB PROVEEDOR (4)'!I145</f>
        <v>1.32</v>
      </c>
      <c r="H149" s="55">
        <v>1.76</v>
      </c>
      <c r="I149" s="47">
        <f t="shared" si="21"/>
        <v>5.995000000000001</v>
      </c>
      <c r="J149" s="56">
        <f t="shared" si="22"/>
        <v>2.4062500000000004</v>
      </c>
      <c r="K149" s="49">
        <f t="shared" si="19"/>
        <v>0.55000000000000004</v>
      </c>
      <c r="L149" s="50">
        <f t="shared" si="24"/>
        <v>4.95</v>
      </c>
      <c r="M149" s="103">
        <v>2</v>
      </c>
      <c r="N149" s="51">
        <f t="shared" si="20"/>
        <v>6.95</v>
      </c>
      <c r="O149" s="48">
        <f t="shared" si="23"/>
        <v>0.15929941618014998</v>
      </c>
    </row>
    <row r="150" spans="1:15" ht="21" thickBot="1" x14ac:dyDescent="0.35">
      <c r="A150" s="41">
        <v>136</v>
      </c>
      <c r="B150" s="52" t="s">
        <v>334</v>
      </c>
      <c r="C150" s="53" t="s">
        <v>332</v>
      </c>
      <c r="D150" s="44" t="s">
        <v>335</v>
      </c>
      <c r="E150" s="54">
        <v>0.55000000000000004</v>
      </c>
      <c r="F150" s="46">
        <f t="shared" si="18"/>
        <v>4.6750000000000007</v>
      </c>
      <c r="G150" s="101">
        <f>'[1]TAB PROVEEDOR (4)'!I146</f>
        <v>1.32</v>
      </c>
      <c r="H150" s="55">
        <v>1.6400000000000001</v>
      </c>
      <c r="I150" s="47">
        <f t="shared" si="21"/>
        <v>5.995000000000001</v>
      </c>
      <c r="J150" s="56">
        <f t="shared" si="22"/>
        <v>2.655487804878049</v>
      </c>
      <c r="K150" s="49">
        <f t="shared" si="19"/>
        <v>0.55000000000000004</v>
      </c>
      <c r="L150" s="50">
        <f t="shared" si="24"/>
        <v>4.95</v>
      </c>
      <c r="M150" s="103">
        <v>2</v>
      </c>
      <c r="N150" s="51">
        <f t="shared" si="20"/>
        <v>6.95</v>
      </c>
      <c r="O150" s="48">
        <f t="shared" si="23"/>
        <v>0.15929941618014998</v>
      </c>
    </row>
    <row r="151" spans="1:15" ht="21" thickBot="1" x14ac:dyDescent="0.35">
      <c r="A151" s="41">
        <v>137</v>
      </c>
      <c r="B151" s="52" t="s">
        <v>336</v>
      </c>
      <c r="C151" s="53" t="s">
        <v>332</v>
      </c>
      <c r="D151" s="44" t="s">
        <v>333</v>
      </c>
      <c r="E151" s="54">
        <v>0</v>
      </c>
      <c r="F151" s="46">
        <f t="shared" si="18"/>
        <v>0</v>
      </c>
      <c r="G151" s="101">
        <f>'[1]TAB PROVEEDOR (4)'!I147</f>
        <v>0.34320000000000001</v>
      </c>
      <c r="H151" s="55">
        <v>0.26</v>
      </c>
      <c r="I151" s="47">
        <f t="shared" si="21"/>
        <v>0.34320000000000001</v>
      </c>
      <c r="J151" s="56">
        <f t="shared" si="22"/>
        <v>0.32000000000000006</v>
      </c>
      <c r="K151" s="49">
        <v>0.24</v>
      </c>
      <c r="L151" s="50">
        <f t="shared" si="24"/>
        <v>2.16</v>
      </c>
      <c r="M151" s="103">
        <v>0.52</v>
      </c>
      <c r="N151" s="51">
        <f t="shared" si="20"/>
        <v>2.68</v>
      </c>
      <c r="O151" s="48">
        <f t="shared" si="23"/>
        <v>6.8088578088578089</v>
      </c>
    </row>
    <row r="152" spans="1:15" ht="21" thickBot="1" x14ac:dyDescent="0.35">
      <c r="A152" s="41">
        <v>138</v>
      </c>
      <c r="B152" s="52" t="s">
        <v>337</v>
      </c>
      <c r="C152" s="53" t="s">
        <v>332</v>
      </c>
      <c r="D152" s="44" t="s">
        <v>335</v>
      </c>
      <c r="E152" s="54">
        <v>0.55000000000000004</v>
      </c>
      <c r="F152" s="46">
        <f t="shared" si="18"/>
        <v>4.6750000000000007</v>
      </c>
      <c r="G152" s="101">
        <f>'[1]TAB PROVEEDOR (4)'!I148</f>
        <v>1.32</v>
      </c>
      <c r="H152" s="55">
        <v>1.6400000000000001</v>
      </c>
      <c r="I152" s="47">
        <f t="shared" si="21"/>
        <v>5.995000000000001</v>
      </c>
      <c r="J152" s="56">
        <f t="shared" si="22"/>
        <v>2.655487804878049</v>
      </c>
      <c r="K152" s="49">
        <f t="shared" si="19"/>
        <v>0.55000000000000004</v>
      </c>
      <c r="L152" s="50">
        <f t="shared" si="24"/>
        <v>4.95</v>
      </c>
      <c r="M152" s="103">
        <v>2</v>
      </c>
      <c r="N152" s="51">
        <f t="shared" si="20"/>
        <v>6.95</v>
      </c>
      <c r="O152" s="48">
        <f t="shared" si="23"/>
        <v>0.15929941618014998</v>
      </c>
    </row>
    <row r="153" spans="1:15" ht="21" thickBot="1" x14ac:dyDescent="0.35">
      <c r="A153" s="41">
        <v>139</v>
      </c>
      <c r="B153" s="52" t="s">
        <v>338</v>
      </c>
      <c r="C153" s="57" t="s">
        <v>339</v>
      </c>
      <c r="D153" s="58" t="s">
        <v>340</v>
      </c>
      <c r="E153" s="45">
        <v>0.2</v>
      </c>
      <c r="F153" s="46">
        <f t="shared" si="18"/>
        <v>1.7000000000000002</v>
      </c>
      <c r="G153" s="100">
        <f>'[1]TAB PROVEEDOR (4)'!I149</f>
        <v>1.5840000000000001</v>
      </c>
      <c r="H153" s="46">
        <v>3.2</v>
      </c>
      <c r="I153" s="47">
        <f t="shared" si="21"/>
        <v>3.2840000000000003</v>
      </c>
      <c r="J153" s="56">
        <f t="shared" si="22"/>
        <v>2.6250000000000107E-2</v>
      </c>
      <c r="K153" s="49">
        <f t="shared" si="19"/>
        <v>0.2</v>
      </c>
      <c r="L153" s="50">
        <f t="shared" si="24"/>
        <v>1.8</v>
      </c>
      <c r="M153" s="103">
        <v>2.4</v>
      </c>
      <c r="N153" s="51">
        <f t="shared" si="20"/>
        <v>4.2</v>
      </c>
      <c r="O153" s="48">
        <f t="shared" si="23"/>
        <v>0.27892813641900127</v>
      </c>
    </row>
    <row r="154" spans="1:15" ht="21" thickBot="1" x14ac:dyDescent="0.35">
      <c r="A154" s="41">
        <v>140</v>
      </c>
      <c r="B154" s="52" t="s">
        <v>341</v>
      </c>
      <c r="C154" s="53" t="s">
        <v>123</v>
      </c>
      <c r="D154" s="44" t="s">
        <v>342</v>
      </c>
      <c r="E154" s="54">
        <v>2</v>
      </c>
      <c r="F154" s="46">
        <f t="shared" si="18"/>
        <v>17</v>
      </c>
      <c r="G154" s="101">
        <f>'[1]TAB PROVEEDOR (4)'!I150</f>
        <v>51.427199999999999</v>
      </c>
      <c r="H154" s="55">
        <v>58.96</v>
      </c>
      <c r="I154" s="47">
        <f t="shared" si="21"/>
        <v>68.427199999999999</v>
      </c>
      <c r="J154" s="56">
        <f t="shared" si="22"/>
        <v>0.16056987788331067</v>
      </c>
      <c r="K154" s="49">
        <f t="shared" si="19"/>
        <v>2</v>
      </c>
      <c r="L154" s="50">
        <f t="shared" si="24"/>
        <v>18</v>
      </c>
      <c r="M154" s="103">
        <v>61.38</v>
      </c>
      <c r="N154" s="51">
        <f t="shared" si="20"/>
        <v>79.38</v>
      </c>
      <c r="O154" s="48">
        <f t="shared" si="23"/>
        <v>0.16006500339046448</v>
      </c>
    </row>
    <row r="155" spans="1:15" ht="21" thickBot="1" x14ac:dyDescent="0.35">
      <c r="A155" s="41">
        <v>141</v>
      </c>
      <c r="B155" s="52" t="s">
        <v>343</v>
      </c>
      <c r="C155" s="53" t="s">
        <v>344</v>
      </c>
      <c r="D155" s="44" t="s">
        <v>345</v>
      </c>
      <c r="E155" s="54">
        <v>1.2</v>
      </c>
      <c r="F155" s="46">
        <f t="shared" si="18"/>
        <v>10.199999999999999</v>
      </c>
      <c r="G155" s="101">
        <f>'[1]TAB PROVEEDOR (4)'!I151</f>
        <v>17.896000000000001</v>
      </c>
      <c r="H155" s="55">
        <v>25.98</v>
      </c>
      <c r="I155" s="47">
        <f t="shared" si="21"/>
        <v>28.096</v>
      </c>
      <c r="J155" s="56">
        <f t="shared" si="22"/>
        <v>8.144726712856043E-2</v>
      </c>
      <c r="K155" s="49">
        <f t="shared" si="19"/>
        <v>1.2</v>
      </c>
      <c r="L155" s="50">
        <f t="shared" si="24"/>
        <v>10.799999999999999</v>
      </c>
      <c r="M155" s="103">
        <f>G155*$G$9+G155+3</f>
        <v>25.727920000000001</v>
      </c>
      <c r="N155" s="51">
        <f t="shared" si="20"/>
        <v>36.527920000000002</v>
      </c>
      <c r="O155" s="48">
        <f t="shared" si="23"/>
        <v>0.30011104783599096</v>
      </c>
    </row>
    <row r="156" spans="1:15" ht="21" thickBot="1" x14ac:dyDescent="0.35">
      <c r="A156" s="41">
        <v>142</v>
      </c>
      <c r="B156" s="62" t="s">
        <v>346</v>
      </c>
      <c r="C156" s="63" t="s">
        <v>50</v>
      </c>
      <c r="D156" s="64" t="s">
        <v>347</v>
      </c>
      <c r="E156" s="65">
        <v>1.2</v>
      </c>
      <c r="F156" s="66">
        <f t="shared" si="18"/>
        <v>10.199999999999999</v>
      </c>
      <c r="G156" s="102">
        <f>'[1]TAB PROVEEDOR (4)'!I152</f>
        <v>35.840000000000003</v>
      </c>
      <c r="H156" s="67">
        <v>37.6</v>
      </c>
      <c r="I156" s="68">
        <f t="shared" si="21"/>
        <v>46.040000000000006</v>
      </c>
      <c r="J156" s="69">
        <f t="shared" si="22"/>
        <v>0.22446808510638316</v>
      </c>
      <c r="K156" s="70">
        <f t="shared" si="19"/>
        <v>1.2</v>
      </c>
      <c r="L156" s="50">
        <f t="shared" si="24"/>
        <v>10.799999999999999</v>
      </c>
      <c r="M156" s="103">
        <v>45.35</v>
      </c>
      <c r="N156" s="71">
        <f t="shared" si="20"/>
        <v>56.15</v>
      </c>
      <c r="O156" s="48">
        <f t="shared" si="23"/>
        <v>0.21959165942658543</v>
      </c>
    </row>
    <row r="157" spans="1:15" ht="21" thickBot="1" x14ac:dyDescent="0.35">
      <c r="B157" s="72" t="s">
        <v>348</v>
      </c>
      <c r="C157" s="60" t="s">
        <v>344</v>
      </c>
      <c r="D157" s="53" t="s">
        <v>349</v>
      </c>
      <c r="E157" s="61">
        <v>0.5</v>
      </c>
      <c r="F157" s="46">
        <f t="shared" si="18"/>
        <v>4.25</v>
      </c>
      <c r="G157" s="100">
        <f>'[1]TAB PROVEEDOR (4)'!I153</f>
        <v>12.527999999999999</v>
      </c>
      <c r="H157" s="73">
        <v>15.44</v>
      </c>
      <c r="I157" s="74">
        <f t="shared" si="21"/>
        <v>16.777999999999999</v>
      </c>
      <c r="J157" s="75">
        <f t="shared" si="22"/>
        <v>8.6658031088082899E-2</v>
      </c>
      <c r="K157" s="76">
        <v>0.5</v>
      </c>
      <c r="L157" s="50">
        <f t="shared" si="24"/>
        <v>4.5</v>
      </c>
      <c r="M157" s="103">
        <f>G157*$G$9+G157+2</f>
        <v>17.910559999999997</v>
      </c>
      <c r="N157" s="71">
        <f t="shared" si="20"/>
        <v>22.410559999999997</v>
      </c>
      <c r="O157" s="48">
        <f t="shared" si="23"/>
        <v>0.33571105018476577</v>
      </c>
    </row>
    <row r="158" spans="1:15" ht="21" thickBot="1" x14ac:dyDescent="0.35">
      <c r="B158" s="72" t="s">
        <v>350</v>
      </c>
      <c r="C158" s="60" t="s">
        <v>351</v>
      </c>
      <c r="D158" s="53" t="s">
        <v>352</v>
      </c>
      <c r="E158" s="61">
        <v>0.5</v>
      </c>
      <c r="F158" s="46">
        <f t="shared" si="18"/>
        <v>4.25</v>
      </c>
      <c r="G158" s="100">
        <f>'[1]TAB PROVEEDOR (4)'!I154</f>
        <v>19.979999999999997</v>
      </c>
      <c r="H158" s="73">
        <v>21.65</v>
      </c>
      <c r="I158" s="74">
        <f t="shared" si="21"/>
        <v>24.229999999999997</v>
      </c>
      <c r="J158" s="75">
        <f t="shared" si="22"/>
        <v>0.11916859122401835</v>
      </c>
      <c r="K158" s="76">
        <v>0.5</v>
      </c>
      <c r="L158" s="50">
        <f t="shared" si="24"/>
        <v>4.5</v>
      </c>
      <c r="M158" s="103">
        <f>G158*$G$9+G158+5</f>
        <v>30.374599999999997</v>
      </c>
      <c r="N158" s="71">
        <f t="shared" si="20"/>
        <v>34.874600000000001</v>
      </c>
      <c r="O158" s="48">
        <f t="shared" si="23"/>
        <v>0.43931489888567921</v>
      </c>
    </row>
    <row r="159" spans="1:15" ht="21" thickBot="1" x14ac:dyDescent="0.35">
      <c r="B159" s="77" t="s">
        <v>353</v>
      </c>
      <c r="C159" s="78" t="s">
        <v>354</v>
      </c>
      <c r="D159" s="79" t="s">
        <v>355</v>
      </c>
      <c r="E159" s="80">
        <v>0.1</v>
      </c>
      <c r="F159" s="46"/>
      <c r="G159" s="100">
        <f>'[1]TAB PROVEEDOR (4)'!I155</f>
        <v>3.1920000000000002</v>
      </c>
      <c r="H159" s="73"/>
      <c r="I159" s="74"/>
      <c r="J159" s="75"/>
      <c r="K159" s="76">
        <v>0.1</v>
      </c>
      <c r="L159" s="50">
        <f t="shared" si="24"/>
        <v>0.9</v>
      </c>
      <c r="M159" s="103">
        <f>G159*$G$9+G159</f>
        <v>4.0538400000000001</v>
      </c>
      <c r="N159" s="71">
        <f t="shared" si="20"/>
        <v>4.9538400000000005</v>
      </c>
      <c r="O159" s="48" t="e">
        <f t="shared" si="23"/>
        <v>#DIV/0!</v>
      </c>
    </row>
    <row r="160" spans="1:15" ht="21" thickBot="1" x14ac:dyDescent="0.35">
      <c r="B160" s="81" t="s">
        <v>356</v>
      </c>
      <c r="C160" s="82" t="s">
        <v>357</v>
      </c>
      <c r="D160" s="53" t="s">
        <v>358</v>
      </c>
      <c r="E160" s="61">
        <v>3.25</v>
      </c>
      <c r="F160" s="46">
        <f>E160*$E$8</f>
        <v>27.625</v>
      </c>
      <c r="G160" s="100">
        <f>'[1]TAB PROVEEDOR (4)'!I156</f>
        <v>132.6</v>
      </c>
      <c r="H160" s="83">
        <v>143</v>
      </c>
      <c r="I160" s="74">
        <f>F160+G160</f>
        <v>160.22499999999999</v>
      </c>
      <c r="J160" s="75">
        <f t="shared" si="22"/>
        <v>0.12045454545454537</v>
      </c>
      <c r="K160" s="76">
        <v>3.25</v>
      </c>
      <c r="L160" s="50">
        <f t="shared" si="24"/>
        <v>29.25</v>
      </c>
      <c r="M160" s="103">
        <f>G160*$G$9+G160</f>
        <v>168.40199999999999</v>
      </c>
      <c r="N160" s="71">
        <f t="shared" si="20"/>
        <v>197.65199999999999</v>
      </c>
      <c r="O160" s="48">
        <f t="shared" si="23"/>
        <v>0.23359026369168356</v>
      </c>
    </row>
    <row r="161" spans="2:15" ht="21" thickBot="1" x14ac:dyDescent="0.35">
      <c r="B161" s="81" t="s">
        <v>359</v>
      </c>
      <c r="C161" s="84" t="s">
        <v>360</v>
      </c>
      <c r="D161" s="85" t="s">
        <v>361</v>
      </c>
      <c r="E161" s="61">
        <v>0.36</v>
      </c>
      <c r="F161" s="46">
        <f t="shared" si="18"/>
        <v>3.06</v>
      </c>
      <c r="G161" s="100">
        <f>'[1]TAB PROVEEDOR (4)'!I157</f>
        <v>49.68</v>
      </c>
      <c r="H161" s="83">
        <v>45</v>
      </c>
      <c r="I161" s="74">
        <f t="shared" si="21"/>
        <v>52.74</v>
      </c>
      <c r="J161" s="75">
        <f t="shared" si="22"/>
        <v>0.17200000000000015</v>
      </c>
      <c r="K161" s="76">
        <v>0.36</v>
      </c>
      <c r="L161" s="50">
        <f t="shared" si="24"/>
        <v>3.2399999999999998</v>
      </c>
      <c r="M161" s="103">
        <f>G161*$G$9+G161</f>
        <v>63.093600000000002</v>
      </c>
      <c r="N161" s="71">
        <f t="shared" si="20"/>
        <v>66.333600000000004</v>
      </c>
      <c r="O161" s="48">
        <f t="shared" si="23"/>
        <v>0.25774744027303753</v>
      </c>
    </row>
    <row r="162" spans="2:15" ht="21" thickBot="1" x14ac:dyDescent="0.35">
      <c r="B162" s="81" t="s">
        <v>362</v>
      </c>
      <c r="C162" s="84" t="s">
        <v>363</v>
      </c>
      <c r="D162" s="86" t="s">
        <v>364</v>
      </c>
      <c r="E162" s="61">
        <v>0.55000000000000004</v>
      </c>
      <c r="F162" s="46">
        <f t="shared" si="18"/>
        <v>4.6750000000000007</v>
      </c>
      <c r="G162" s="100">
        <f>'[1]TAB PROVEEDOR (4)'!I158</f>
        <v>24.380399999999998</v>
      </c>
      <c r="H162" s="83">
        <v>23.97</v>
      </c>
      <c r="I162" s="74">
        <f t="shared" si="21"/>
        <v>29.055399999999999</v>
      </c>
      <c r="J162" s="75">
        <f t="shared" si="22"/>
        <v>0.21215686274509804</v>
      </c>
      <c r="K162" s="76">
        <v>0.55000000000000004</v>
      </c>
      <c r="L162" s="50">
        <f t="shared" si="24"/>
        <v>4.95</v>
      </c>
      <c r="M162" s="103">
        <f>G162*$G$9+G162+3</f>
        <v>33.963107999999998</v>
      </c>
      <c r="N162" s="71">
        <f t="shared" si="20"/>
        <v>38.913108000000001</v>
      </c>
      <c r="O162" s="48">
        <f t="shared" si="23"/>
        <v>0.3392728374071603</v>
      </c>
    </row>
    <row r="163" spans="2:15" ht="21" thickBot="1" x14ac:dyDescent="0.35">
      <c r="B163" s="81" t="s">
        <v>365</v>
      </c>
      <c r="C163" s="84" t="s">
        <v>366</v>
      </c>
      <c r="D163" s="86" t="s">
        <v>367</v>
      </c>
      <c r="E163" s="61">
        <v>0.75</v>
      </c>
      <c r="F163" s="46">
        <f t="shared" si="18"/>
        <v>6.375</v>
      </c>
      <c r="G163" s="100">
        <f>'[1]TAB PROVEEDOR (4)'!I159</f>
        <v>4.9895999999999994</v>
      </c>
      <c r="H163" s="73">
        <v>11.28</v>
      </c>
      <c r="I163" s="74">
        <f t="shared" si="21"/>
        <v>11.364599999999999</v>
      </c>
      <c r="J163" s="75">
        <f t="shared" si="22"/>
        <v>7.5000000000000622E-3</v>
      </c>
      <c r="K163" s="76">
        <v>0.75</v>
      </c>
      <c r="L163" s="50">
        <f t="shared" si="24"/>
        <v>6.75</v>
      </c>
      <c r="M163" s="103">
        <f t="shared" ref="M163:M168" si="25">G163*$G$9+G163</f>
        <v>6.3367919999999991</v>
      </c>
      <c r="N163" s="71">
        <f t="shared" si="20"/>
        <v>13.086791999999999</v>
      </c>
      <c r="O163" s="48">
        <f t="shared" si="23"/>
        <v>0.15154004540414978</v>
      </c>
    </row>
    <row r="164" spans="2:15" ht="21" thickBot="1" x14ac:dyDescent="0.35">
      <c r="B164" s="52" t="s">
        <v>368</v>
      </c>
      <c r="C164" s="82" t="s">
        <v>369</v>
      </c>
      <c r="D164" s="53" t="s">
        <v>182</v>
      </c>
      <c r="E164" s="73">
        <v>0.1</v>
      </c>
      <c r="F164" s="73">
        <f t="shared" si="18"/>
        <v>0.85000000000000009</v>
      </c>
      <c r="G164" s="100">
        <f>'[1]TAB PROVEEDOR (4)'!I160</f>
        <v>2.8776000000000002</v>
      </c>
      <c r="H164" s="73">
        <v>3.18</v>
      </c>
      <c r="I164" s="74">
        <f t="shared" si="21"/>
        <v>3.7276000000000002</v>
      </c>
      <c r="J164" s="75">
        <f t="shared" si="22"/>
        <v>0.1722012578616352</v>
      </c>
      <c r="K164" s="76">
        <v>0.1</v>
      </c>
      <c r="L164" s="50">
        <f t="shared" si="24"/>
        <v>0.9</v>
      </c>
      <c r="M164" s="103">
        <f t="shared" si="25"/>
        <v>3.6545520000000002</v>
      </c>
      <c r="N164" s="71">
        <f t="shared" si="20"/>
        <v>4.5545520000000002</v>
      </c>
      <c r="O164" s="48">
        <f t="shared" si="23"/>
        <v>0.22184569159781087</v>
      </c>
    </row>
    <row r="165" spans="2:15" ht="21" thickBot="1" x14ac:dyDescent="0.35">
      <c r="B165" s="87" t="s">
        <v>370</v>
      </c>
      <c r="C165" s="88" t="s">
        <v>371</v>
      </c>
      <c r="D165" s="89" t="s">
        <v>372</v>
      </c>
      <c r="E165" s="73">
        <v>1</v>
      </c>
      <c r="F165" s="73">
        <f t="shared" si="18"/>
        <v>8.5</v>
      </c>
      <c r="G165" s="100">
        <f>'[1]TAB PROVEEDOR (4)'!I161</f>
        <v>23.5884</v>
      </c>
      <c r="H165" s="73">
        <v>31.2</v>
      </c>
      <c r="I165" s="74">
        <f t="shared" si="21"/>
        <v>32.0884</v>
      </c>
      <c r="J165" s="75">
        <f>I165/H165-1</f>
        <v>2.8474358974359015E-2</v>
      </c>
      <c r="K165" s="76">
        <v>1</v>
      </c>
      <c r="L165" s="50">
        <f t="shared" si="24"/>
        <v>9</v>
      </c>
      <c r="M165" s="103">
        <f t="shared" si="25"/>
        <v>29.957267999999999</v>
      </c>
      <c r="N165" s="71">
        <f t="shared" si="20"/>
        <v>38.957267999999999</v>
      </c>
      <c r="O165" s="48">
        <f t="shared" si="23"/>
        <v>0.21406078208947776</v>
      </c>
    </row>
    <row r="166" spans="2:15" ht="21" thickBot="1" x14ac:dyDescent="0.35">
      <c r="B166" s="90" t="s">
        <v>373</v>
      </c>
      <c r="C166" s="91" t="s">
        <v>374</v>
      </c>
      <c r="D166" s="92" t="s">
        <v>375</v>
      </c>
      <c r="E166" s="93">
        <v>1.1000000000000001</v>
      </c>
      <c r="F166" s="73">
        <f t="shared" si="18"/>
        <v>9.3500000000000014</v>
      </c>
      <c r="G166" s="100">
        <f>'[1]TAB PROVEEDOR (4)'!I162</f>
        <v>34.095599999999997</v>
      </c>
      <c r="H166" s="73">
        <v>36.83</v>
      </c>
      <c r="I166" s="74">
        <f t="shared" si="21"/>
        <v>43.445599999999999</v>
      </c>
      <c r="J166" s="75">
        <f>I166/H166-1</f>
        <v>0.17962530545750743</v>
      </c>
      <c r="K166" s="76">
        <v>1.1000000000000001</v>
      </c>
      <c r="L166" s="50">
        <f t="shared" si="24"/>
        <v>9.9</v>
      </c>
      <c r="M166" s="103">
        <f t="shared" si="25"/>
        <v>43.301411999999999</v>
      </c>
      <c r="N166" s="71">
        <f t="shared" si="20"/>
        <v>53.201411999999998</v>
      </c>
      <c r="O166" s="48">
        <f t="shared" si="23"/>
        <v>0.2245523597326311</v>
      </c>
    </row>
    <row r="167" spans="2:15" ht="21" thickBot="1" x14ac:dyDescent="0.35">
      <c r="B167" s="90" t="s">
        <v>376</v>
      </c>
      <c r="C167" s="91" t="s">
        <v>374</v>
      </c>
      <c r="D167" s="92" t="s">
        <v>377</v>
      </c>
      <c r="E167" s="93">
        <v>0.35</v>
      </c>
      <c r="F167" s="73">
        <f t="shared" si="18"/>
        <v>2.9749999999999996</v>
      </c>
      <c r="G167" s="100">
        <f>'[1]TAB PROVEEDOR (4)'!I163</f>
        <v>32.379600000000003</v>
      </c>
      <c r="H167" s="73">
        <v>28.03</v>
      </c>
      <c r="I167" s="74">
        <f t="shared" si="21"/>
        <v>35.354600000000005</v>
      </c>
      <c r="J167" s="75">
        <f>I167/H167-1</f>
        <v>0.26131287905815204</v>
      </c>
      <c r="K167" s="76">
        <v>0.35</v>
      </c>
      <c r="L167" s="50">
        <f t="shared" si="24"/>
        <v>3.15</v>
      </c>
      <c r="M167" s="103">
        <f t="shared" si="25"/>
        <v>41.122092000000009</v>
      </c>
      <c r="N167" s="71">
        <f t="shared" si="20"/>
        <v>44.272092000000008</v>
      </c>
      <c r="O167" s="48">
        <f t="shared" si="23"/>
        <v>0.25223003512979925</v>
      </c>
    </row>
    <row r="168" spans="2:15" ht="21" thickBot="1" x14ac:dyDescent="0.35">
      <c r="B168" s="94" t="s">
        <v>378</v>
      </c>
      <c r="C168" s="17" t="s">
        <v>379</v>
      </c>
      <c r="D168" s="95" t="s">
        <v>380</v>
      </c>
      <c r="E168" s="93">
        <v>0.4</v>
      </c>
      <c r="F168" s="73">
        <f t="shared" si="18"/>
        <v>3.4000000000000004</v>
      </c>
      <c r="G168" s="100">
        <f>'[1]TAB PROVEEDOR (4)'!I164</f>
        <v>28.063200000000002</v>
      </c>
      <c r="I168" s="74">
        <f t="shared" si="21"/>
        <v>31.463200000000001</v>
      </c>
      <c r="K168" s="76">
        <v>0.4</v>
      </c>
      <c r="L168" s="50">
        <f t="shared" si="24"/>
        <v>3.6</v>
      </c>
      <c r="M168" s="103">
        <f t="shared" si="25"/>
        <v>35.640264000000002</v>
      </c>
      <c r="N168" s="71">
        <f t="shared" si="20"/>
        <v>39.240264000000003</v>
      </c>
      <c r="O168" s="48">
        <f t="shared" si="23"/>
        <v>0.24717968928780287</v>
      </c>
    </row>
    <row r="169" spans="2:15" ht="21" thickBot="1" x14ac:dyDescent="0.35">
      <c r="B169" s="97" t="s">
        <v>381</v>
      </c>
      <c r="C169" s="17" t="s">
        <v>138</v>
      </c>
      <c r="D169" s="95" t="s">
        <v>141</v>
      </c>
      <c r="E169" s="93">
        <v>0.5</v>
      </c>
      <c r="F169" s="73">
        <f t="shared" si="18"/>
        <v>4.25</v>
      </c>
      <c r="G169" s="100">
        <f>'[1]TAB PROVEEDOR (4)'!I165</f>
        <v>15.567999999999998</v>
      </c>
      <c r="I169" s="74">
        <f t="shared" si="21"/>
        <v>19.817999999999998</v>
      </c>
      <c r="K169" s="76">
        <v>0.5</v>
      </c>
      <c r="L169" s="50">
        <f t="shared" si="24"/>
        <v>4.5</v>
      </c>
      <c r="M169" s="103">
        <f>G169*$G$9+G169+2.78</f>
        <v>22.551359999999999</v>
      </c>
      <c r="N169" s="71">
        <f t="shared" si="20"/>
        <v>27.051359999999999</v>
      </c>
      <c r="O169" s="48">
        <f t="shared" si="23"/>
        <v>0.36498940357250986</v>
      </c>
    </row>
    <row r="170" spans="2:15" ht="21" thickBot="1" x14ac:dyDescent="0.35">
      <c r="B170" s="97" t="s">
        <v>382</v>
      </c>
      <c r="C170" s="95" t="s">
        <v>383</v>
      </c>
      <c r="D170" s="95" t="s">
        <v>384</v>
      </c>
      <c r="E170" s="93">
        <v>4.7</v>
      </c>
      <c r="F170" s="73">
        <f t="shared" si="18"/>
        <v>39.950000000000003</v>
      </c>
      <c r="G170" s="100">
        <f>'[1]TAB PROVEEDOR (4)'!I166</f>
        <v>96</v>
      </c>
      <c r="I170" s="74">
        <f t="shared" si="21"/>
        <v>135.94999999999999</v>
      </c>
      <c r="K170" s="76">
        <v>4.7</v>
      </c>
      <c r="L170" s="50">
        <f>K170*$F$8</f>
        <v>42.300000000000004</v>
      </c>
      <c r="M170" s="103">
        <f>G170*$G$9+G170</f>
        <v>121.92</v>
      </c>
      <c r="N170" s="71">
        <f t="shared" si="20"/>
        <v>164.22</v>
      </c>
      <c r="O170" s="48">
        <f t="shared" si="23"/>
        <v>0.20794409709452011</v>
      </c>
    </row>
    <row r="171" spans="2:15" ht="20.25" x14ac:dyDescent="0.3">
      <c r="B171" s="97" t="s">
        <v>385</v>
      </c>
      <c r="C171" s="17" t="s">
        <v>386</v>
      </c>
      <c r="D171" s="95" t="s">
        <v>387</v>
      </c>
      <c r="E171" s="98">
        <v>5</v>
      </c>
      <c r="F171" s="73">
        <f>E171*$E$8</f>
        <v>42.5</v>
      </c>
      <c r="G171" s="100">
        <f>'[1]TAB PROVEEDOR (4)'!I167</f>
        <v>78</v>
      </c>
      <c r="I171" s="74">
        <f>F171+G171</f>
        <v>120.5</v>
      </c>
      <c r="K171" s="76">
        <v>4</v>
      </c>
      <c r="L171" s="50">
        <f>K171*$F$8</f>
        <v>36</v>
      </c>
      <c r="M171" s="103">
        <f>G171*$G$9+G171</f>
        <v>99.06</v>
      </c>
      <c r="N171" s="71">
        <f t="shared" si="20"/>
        <v>135.06</v>
      </c>
      <c r="O171" s="48">
        <f t="shared" si="23"/>
        <v>0.1208298755186723</v>
      </c>
    </row>
  </sheetData>
  <mergeCells count="5">
    <mergeCell ref="B3:M3"/>
    <mergeCell ref="L6:M6"/>
    <mergeCell ref="E11:I11"/>
    <mergeCell ref="E12:J12"/>
    <mergeCell ref="K12:O12"/>
  </mergeCells>
  <pageMargins left="0.7" right="0.7" top="0.75" bottom="0.75" header="0.3" footer="0.3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TABLA REPAR SOGEBUSA (3)</vt:lpstr>
      <vt:lpstr>'TABLA REPAR SOGEBUSA (3)'!Títulos_a_imprimir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Castellanos</dc:creator>
  <cp:lastModifiedBy>sogebusa</cp:lastModifiedBy>
  <dcterms:created xsi:type="dcterms:W3CDTF">2024-02-17T00:04:09Z</dcterms:created>
  <dcterms:modified xsi:type="dcterms:W3CDTF">2024-04-22T15:57:00Z</dcterms:modified>
</cp:coreProperties>
</file>