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orro\Documents\Credit Risk Model\"/>
    </mc:Choice>
  </mc:AlternateContent>
  <xr:revisionPtr revIDLastSave="0" documentId="13_ncr:1_{830BB9DA-D7C3-47E1-967D-43353D37BB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ots" sheetId="1" r:id="rId1"/>
    <sheet name="Origin Energy Ltd." sheetId="2" r:id="rId2"/>
    <sheet name="Transurban Group" sheetId="3" r:id="rId3"/>
    <sheet name="Phillips 66" sheetId="4" r:id="rId4"/>
    <sheet name="Paladin Energy Ltd." sheetId="5" r:id="rId5"/>
    <sheet name="Gabe and Bruh." sheetId="6" r:id="rId6"/>
    <sheet name="Gabe and Co." sheetId="7" r:id="rId7"/>
    <sheet name="Santos Ltd." sheetId="8" r:id="rId8"/>
    <sheet name="Seven Group Holdings Ltd." sheetId="9" r:id="rId9"/>
    <sheet name="Liontown Resources" sheetId="10" r:id="rId10"/>
    <sheet name="Pilbara Minerals" sheetId="11" r:id="rId11"/>
    <sheet name="Core Lithium" sheetId="12" r:id="rId12"/>
    <sheet name="Woodside" sheetId="13" r:id="rId13"/>
    <sheet name="Lynas" sheetId="14" r:id="rId14"/>
    <sheet name="Wesfarmers" sheetId="15" r:id="rId15"/>
    <sheet name="Jupiter Energy Limited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6" l="1"/>
  <c r="R7" i="16"/>
  <c r="R6" i="16"/>
  <c r="R5" i="16"/>
  <c r="R3" i="16"/>
  <c r="R2" i="16"/>
  <c r="R8" i="15"/>
  <c r="R7" i="15"/>
  <c r="R6" i="15"/>
  <c r="R5" i="15"/>
  <c r="R3" i="15"/>
  <c r="R2" i="15"/>
  <c r="R8" i="14"/>
  <c r="P8" i="14"/>
  <c r="B8" i="14"/>
  <c r="R7" i="14"/>
  <c r="P7" i="14"/>
  <c r="R6" i="14"/>
  <c r="P6" i="14"/>
  <c r="R5" i="14"/>
  <c r="P5" i="14"/>
  <c r="R3" i="14"/>
  <c r="P3" i="14"/>
  <c r="R2" i="14"/>
  <c r="P2" i="14"/>
  <c r="R8" i="13"/>
  <c r="R7" i="13"/>
  <c r="R6" i="13"/>
  <c r="R5" i="13"/>
  <c r="R3" i="13"/>
  <c r="R2" i="13"/>
  <c r="R8" i="12"/>
  <c r="R7" i="12"/>
  <c r="R6" i="12"/>
  <c r="R5" i="12"/>
  <c r="R3" i="12"/>
  <c r="R2" i="12"/>
  <c r="R8" i="11"/>
  <c r="B8" i="11"/>
  <c r="R7" i="11"/>
  <c r="B7" i="11"/>
  <c r="R6" i="11"/>
  <c r="R5" i="11"/>
  <c r="R3" i="11"/>
  <c r="R2" i="11"/>
  <c r="B15" i="10"/>
  <c r="R8" i="10"/>
  <c r="R7" i="10"/>
  <c r="R6" i="10"/>
  <c r="R5" i="10"/>
  <c r="R3" i="10"/>
  <c r="R2" i="10"/>
  <c r="R8" i="9"/>
  <c r="R7" i="9"/>
  <c r="R6" i="9"/>
  <c r="R5" i="9"/>
  <c r="R3" i="9"/>
  <c r="R2" i="9"/>
  <c r="R8" i="8"/>
  <c r="R7" i="8"/>
  <c r="R6" i="8"/>
  <c r="R5" i="8"/>
  <c r="R3" i="8"/>
  <c r="R2" i="8"/>
  <c r="R8" i="6"/>
  <c r="R7" i="6"/>
  <c r="R6" i="6"/>
  <c r="R5" i="6"/>
  <c r="R3" i="6"/>
  <c r="R2" i="6"/>
  <c r="R8" i="5"/>
  <c r="R7" i="5"/>
  <c r="R6" i="5"/>
  <c r="R5" i="5"/>
  <c r="R3" i="5"/>
  <c r="R2" i="5"/>
  <c r="R8" i="4"/>
  <c r="R7" i="4"/>
  <c r="R6" i="4"/>
  <c r="R5" i="4"/>
  <c r="R3" i="4"/>
  <c r="R2" i="4"/>
  <c r="R8" i="3"/>
  <c r="R7" i="3"/>
  <c r="R6" i="3"/>
  <c r="R5" i="3"/>
  <c r="R3" i="3"/>
  <c r="R2" i="3"/>
  <c r="R8" i="2"/>
  <c r="R7" i="2"/>
  <c r="R6" i="2"/>
  <c r="R5" i="2"/>
  <c r="R2" i="2"/>
</calcChain>
</file>

<file path=xl/sharedStrings.xml><?xml version="1.0" encoding="utf-8"?>
<sst xmlns="http://schemas.openxmlformats.org/spreadsheetml/2006/main" count="1432" uniqueCount="106">
  <si>
    <t>Financial Data</t>
  </si>
  <si>
    <t>INPUTS</t>
  </si>
  <si>
    <t>Questionnaire</t>
  </si>
  <si>
    <t>Section</t>
  </si>
  <si>
    <t>Weights</t>
  </si>
  <si>
    <t>Parameters</t>
  </si>
  <si>
    <t>Values</t>
  </si>
  <si>
    <t>Very Low Max</t>
  </si>
  <si>
    <t>Max Min</t>
  </si>
  <si>
    <t>Ok Max</t>
  </si>
  <si>
    <t>High Max</t>
  </si>
  <si>
    <t>Very High Max</t>
  </si>
  <si>
    <t>Output</t>
  </si>
  <si>
    <t>Total revenue</t>
  </si>
  <si>
    <t>What is your DSCR to date?</t>
  </si>
  <si>
    <t>Capacity</t>
  </si>
  <si>
    <t>Debt Service Coverage Ratio</t>
  </si>
  <si>
    <t>EBITDA</t>
  </si>
  <si>
    <t>What is the free cash flow?</t>
  </si>
  <si>
    <t>Free Cash Flow</t>
  </si>
  <si>
    <t>Operating income</t>
  </si>
  <si>
    <t>What is the average interest rate on debt facilities for the Company?</t>
  </si>
  <si>
    <t>Average Interest Rate</t>
  </si>
  <si>
    <t>[Cash Flow Statement]</t>
  </si>
  <si>
    <t>What proportion of the revenue is from gross margin?</t>
  </si>
  <si>
    <t>Gross Margin Ratio</t>
  </si>
  <si>
    <t>Operational cash flow</t>
  </si>
  <si>
    <t>What is your debt to income ratio?</t>
  </si>
  <si>
    <t>Debt-to-Income</t>
  </si>
  <si>
    <t>Capital expenditure</t>
  </si>
  <si>
    <t>What's the current ratio?</t>
  </si>
  <si>
    <t>Capital</t>
  </si>
  <si>
    <t>Current Ratio</t>
  </si>
  <si>
    <t>Debt service</t>
  </si>
  <si>
    <t>What proportion of debt to equity</t>
  </si>
  <si>
    <t>Debt to Equity</t>
  </si>
  <si>
    <t>[Balance Sheet]</t>
  </si>
  <si>
    <t>How much of the capital is coming from external sources?</t>
  </si>
  <si>
    <t>External capital</t>
  </si>
  <si>
    <t>Total current assets</t>
  </si>
  <si>
    <t>What's the revenue growth rate of the company?</t>
  </si>
  <si>
    <t>Revenue growth rate annually</t>
  </si>
  <si>
    <t>Total assets</t>
  </si>
  <si>
    <t>How much of your investors are company insiders?</t>
  </si>
  <si>
    <t>Company investors</t>
  </si>
  <si>
    <t>Total current liabilities</t>
  </si>
  <si>
    <t>Is the market very competitive or is it newer and less monopolized?</t>
  </si>
  <si>
    <t>Condition</t>
  </si>
  <si>
    <t>Market entry barriers</t>
  </si>
  <si>
    <t>Total liabilities</t>
  </si>
  <si>
    <t>How much of the Companies revenues are tied to Commodity Prices?</t>
  </si>
  <si>
    <t>Commodity Price Risk</t>
  </si>
  <si>
    <t>Total equity</t>
  </si>
  <si>
    <t>What potential are there for changes in levies and taxes on production?</t>
  </si>
  <si>
    <t>Industry-related government policy</t>
  </si>
  <si>
    <t>Total debt</t>
  </si>
  <si>
    <t>What segment of the market is the company a part of?</t>
  </si>
  <si>
    <t>Sector</t>
  </si>
  <si>
    <t>What traction to date has the company gained</t>
  </si>
  <si>
    <t>Market traction</t>
  </si>
  <si>
    <t>Do management have any personal history of default?</t>
  </si>
  <si>
    <t>Character</t>
  </si>
  <si>
    <t>Credit history of management</t>
  </si>
  <si>
    <t>Does the Company have IP rights and trademarks secured?</t>
  </si>
  <si>
    <t>Intellectual property rights and protections</t>
  </si>
  <si>
    <t>How long have management spent working in the industry of the Companies chosen field?</t>
  </si>
  <si>
    <t>Time spent in an industry</t>
  </si>
  <si>
    <t>Have any of the Directors been bankrupt at any point in time?</t>
  </si>
  <si>
    <t>History of bankruptcy</t>
  </si>
  <si>
    <t>How many employees work for the company?</t>
  </si>
  <si>
    <t>Number of employees</t>
  </si>
  <si>
    <t>How big are the counterparties that they're working with?</t>
  </si>
  <si>
    <t>Counterparty</t>
  </si>
  <si>
    <t>Size of counterparties</t>
  </si>
  <si>
    <t>Amount of counterparties?</t>
  </si>
  <si>
    <t>Concentration risk</t>
  </si>
  <si>
    <t>How long will a PPA last and is the agreement solidified?</t>
  </si>
  <si>
    <t>Stability of PPAs (where relevant)</t>
  </si>
  <si>
    <t>Has the counterparty been in good credit standing?</t>
  </si>
  <si>
    <t>Credit history of counterparty</t>
  </si>
  <si>
    <t>Is there any significant financial news on the counterparty that would indicate a risk?</t>
  </si>
  <si>
    <t>Relevant news on the company (counterparty)</t>
  </si>
  <si>
    <t>What is the fixed asset turnover ratio?</t>
  </si>
  <si>
    <t>Collateral</t>
  </si>
  <si>
    <t>Fixed Asset Turnover Ratio</t>
  </si>
  <si>
    <t>Is there any collateral that has/is been pledged elsewhere and is there more available?</t>
  </si>
  <si>
    <t>Existing collateral obligations</t>
  </si>
  <si>
    <t>Is there an established system of recourse in the event of default?</t>
  </si>
  <si>
    <t>Asset recourse structure</t>
  </si>
  <si>
    <t>Is the collateral coming from the companies assets or is it less organized and coming from an individual?</t>
  </si>
  <si>
    <t>Personal or company donation of collateral?</t>
  </si>
  <si>
    <t>Is the collateral readily available in the case of default?</t>
  </si>
  <si>
    <t>Description/Location of Collateral</t>
  </si>
  <si>
    <t>Final Score:</t>
  </si>
  <si>
    <t>S&amp;P:</t>
  </si>
  <si>
    <t>BBB</t>
  </si>
  <si>
    <t>BBB+</t>
  </si>
  <si>
    <t>Moody's/S&amp;P:</t>
  </si>
  <si>
    <t>BBB w/ stable outlook</t>
  </si>
  <si>
    <t>A</t>
  </si>
  <si>
    <t>Miscellaneous:</t>
  </si>
  <si>
    <t>Hold</t>
  </si>
  <si>
    <t>Morgans:</t>
  </si>
  <si>
    <t>Barrons:</t>
  </si>
  <si>
    <t>Moderate sell</t>
  </si>
  <si>
    <t>A- w/ stable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</si>
</sst>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20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9" fontId="0" fillId="0" borderId="0" xfId="1" applyFont="1"/>
    <xf numFmtId="9" fontId="0" fillId="0" borderId="0" xfId="0" applyNumberFormat="1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458200" cy="56292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12</xdr:col>
      <xdr:colOff>0</xdr:colOff>
      <xdr:row>0</xdr:row>
      <xdr:rowOff>0</xdr:rowOff>
    </xdr:from>
    <xdr:ext cx="7067550" cy="42005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7239000" cy="734377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0</xdr:row>
      <xdr:rowOff>0</xdr:rowOff>
    </xdr:from>
    <xdr:ext cx="8496300" cy="5638800"/>
    <xdr:pic>
      <xdr:nvPicPr>
        <xdr:cNvPr id="2" name="Image 4" descr="Pictur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13</xdr:col>
      <xdr:colOff>0</xdr:colOff>
      <xdr:row>31</xdr:row>
      <xdr:rowOff>0</xdr:rowOff>
    </xdr:from>
    <xdr:ext cx="8496300" cy="4200525"/>
    <xdr:pic>
      <xdr:nvPicPr>
        <xdr:cNvPr id="3" name="Image 3" descr="Picture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8496300" cy="5638800"/>
    <xdr:pic>
      <xdr:nvPicPr>
        <xdr:cNvPr id="4" name="Image 4" descr="Picture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0</xdr:rowOff>
    </xdr:from>
    <xdr:ext cx="6715125" cy="68103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38" zoomScaleNormal="85" workbookViewId="0">
      <selection activeCell="Y18" sqref="Y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4"/>
  <sheetViews>
    <sheetView topLeftCell="D1" zoomScale="54" workbookViewId="0">
      <selection activeCell="P32" sqref="P32"/>
    </sheetView>
  </sheetViews>
  <sheetFormatPr defaultRowHeight="14.5" x14ac:dyDescent="0.35"/>
  <cols>
    <col min="1" max="1" width="19.90625" bestFit="1" customWidth="1"/>
    <col min="2" max="2" width="11.81640625" bestFit="1" customWidth="1"/>
    <col min="3" max="3" width="87.36328125" bestFit="1" customWidth="1"/>
    <col min="4" max="4" width="29.26953125" customWidth="1"/>
    <col min="5" max="5" width="8.90625" bestFit="1" customWidth="1"/>
    <col min="6" max="6" width="38.08984375" bestFit="1" customWidth="1"/>
    <col min="7" max="7" width="11.08984375" bestFit="1" customWidth="1"/>
    <col min="8" max="8" width="11.7265625" bestFit="1" customWidth="1"/>
    <col min="9" max="9" width="7.6328125" bestFit="1" customWidth="1"/>
    <col min="10" max="10" width="7" bestFit="1" customWidth="1"/>
    <col min="11" max="11" width="8.36328125" bestFit="1" customWidth="1"/>
    <col min="12" max="12" width="12.26953125" bestFit="1" customWidth="1"/>
    <col min="13" max="13" width="8.90625" bestFit="1" customWidth="1"/>
    <col min="15" max="15" width="10.81640625" bestFit="1" customWidth="1"/>
    <col min="16" max="16" width="9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8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ht="15" customHeight="1" x14ac:dyDescent="0.35">
      <c r="A2" t="s">
        <v>13</v>
      </c>
      <c r="B2">
        <v>496000</v>
      </c>
      <c r="C2" t="s">
        <v>14</v>
      </c>
      <c r="D2" t="s">
        <v>15</v>
      </c>
      <c r="E2" s="4">
        <v>0.1</v>
      </c>
      <c r="F2" t="s">
        <v>16</v>
      </c>
      <c r="G2">
        <v>-0.29288492256406701</v>
      </c>
      <c r="H2">
        <v>1</v>
      </c>
      <c r="I2">
        <v>1.3</v>
      </c>
      <c r="J2">
        <v>1.5</v>
      </c>
      <c r="K2">
        <v>2</v>
      </c>
      <c r="L2">
        <v>2.5</v>
      </c>
      <c r="M2">
        <v>1</v>
      </c>
      <c r="O2">
        <v>-0.29288492256406701</v>
      </c>
      <c r="R2" t="e">
        <f>N3/N8</f>
        <v>#DIV/0!</v>
      </c>
    </row>
    <row r="3" spans="1:18" ht="15" customHeight="1" x14ac:dyDescent="0.35">
      <c r="A3" t="s">
        <v>17</v>
      </c>
      <c r="B3">
        <v>-33738000</v>
      </c>
      <c r="C3" t="s">
        <v>18</v>
      </c>
      <c r="E3" s="4">
        <v>0.05</v>
      </c>
      <c r="F3" t="s">
        <v>19</v>
      </c>
      <c r="G3">
        <v>-327352000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1</v>
      </c>
      <c r="O3">
        <v>-327352000</v>
      </c>
      <c r="R3" t="e">
        <f>(VLOOKUP("Operational cash flow", M1:N101, 2, FALSE)-VLOOKUP("Capital expenditure", M1:N101, 2, FALSE) )</f>
        <v>#N/A</v>
      </c>
    </row>
    <row r="4" spans="1:18" ht="15" customHeight="1" x14ac:dyDescent="0.35">
      <c r="A4" t="s">
        <v>20</v>
      </c>
      <c r="B4">
        <v>-21881000</v>
      </c>
      <c r="C4" t="s">
        <v>21</v>
      </c>
      <c r="E4" s="4">
        <v>2.5000000000000001E-2</v>
      </c>
      <c r="F4" t="s">
        <v>22</v>
      </c>
      <c r="G4">
        <v>0.01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0.01</v>
      </c>
      <c r="R4">
        <v>0.03</v>
      </c>
    </row>
    <row r="5" spans="1:18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-44.114919354838712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1</v>
      </c>
      <c r="O5">
        <v>-44.114919354838712</v>
      </c>
      <c r="R5" t="e">
        <f>(VLOOKUP("Operating income", M1:N101, 2, FALSE)/(VLOOKUP("Total revenue", M1:N101, 2, FALSE)))</f>
        <v>#N/A</v>
      </c>
    </row>
    <row r="6" spans="1:18" ht="15" customHeight="1" x14ac:dyDescent="0.35">
      <c r="A6" t="s">
        <v>26</v>
      </c>
      <c r="B6">
        <v>-16352000</v>
      </c>
      <c r="C6" t="s">
        <v>27</v>
      </c>
      <c r="E6" s="4">
        <v>2.5000000000000001E-2</v>
      </c>
      <c r="F6" t="s">
        <v>28</v>
      </c>
      <c r="G6">
        <v>-3.415555160353311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5</v>
      </c>
      <c r="O6">
        <v>-3.415555160353311</v>
      </c>
      <c r="R6" t="e">
        <f>(VLOOKUP("Total debt", M1:N101, 2, FALSE)/VLOOKUP("EBITDA", M1:N101, 2, FALSE))</f>
        <v>#N/A</v>
      </c>
    </row>
    <row r="7" spans="1:18" ht="15" customHeight="1" x14ac:dyDescent="0.35">
      <c r="A7" t="s">
        <v>29</v>
      </c>
      <c r="B7">
        <v>311000000</v>
      </c>
      <c r="C7" t="s">
        <v>30</v>
      </c>
      <c r="D7" t="s">
        <v>31</v>
      </c>
      <c r="E7" s="4">
        <v>0.06</v>
      </c>
      <c r="F7" t="s">
        <v>32</v>
      </c>
      <c r="G7">
        <v>4.2758620689655169</v>
      </c>
      <c r="H7">
        <v>0.5</v>
      </c>
      <c r="I7">
        <v>1</v>
      </c>
      <c r="J7">
        <v>1.5</v>
      </c>
      <c r="K7">
        <v>2</v>
      </c>
      <c r="L7">
        <v>2.5</v>
      </c>
      <c r="M7">
        <v>5</v>
      </c>
      <c r="O7">
        <v>4.2758620689655169</v>
      </c>
      <c r="R7" t="e">
        <f>(VLOOKUP("Total current assets", M1:N101, 2, FALSE)/VLOOKUP("Total current liabilities", M1:N101, 2, FALSE))</f>
        <v>#N/A</v>
      </c>
    </row>
    <row r="8" spans="1:18" ht="15" customHeight="1" x14ac:dyDescent="0.35">
      <c r="A8" t="s">
        <v>33</v>
      </c>
      <c r="B8">
        <v>115192000</v>
      </c>
      <c r="C8" t="s">
        <v>34</v>
      </c>
      <c r="E8" s="4">
        <v>0.04</v>
      </c>
      <c r="F8" t="s">
        <v>35</v>
      </c>
      <c r="G8">
        <v>0.45675685290926232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0.45675685290926232</v>
      </c>
      <c r="R8" t="e">
        <f>(VLOOKUP("Total liabilities", M1:N101, 2, FALSE)/(VLOOKUP("Total equity", M1:N101, 2, FALSE)))</f>
        <v>#N/A</v>
      </c>
    </row>
    <row r="9" spans="1:18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8" ht="15" customHeight="1" x14ac:dyDescent="0.35">
      <c r="A10" t="s">
        <v>39</v>
      </c>
      <c r="B10">
        <v>324260000</v>
      </c>
      <c r="C10" t="s">
        <v>40</v>
      </c>
      <c r="E10" s="4">
        <v>0.06</v>
      </c>
      <c r="F10" t="s">
        <v>41</v>
      </c>
      <c r="G10">
        <v>0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1</v>
      </c>
    </row>
    <row r="11" spans="1:18" ht="15" customHeight="1" x14ac:dyDescent="0.35">
      <c r="A11" t="s">
        <v>42</v>
      </c>
      <c r="B11">
        <v>655156000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8" ht="15" customHeight="1" x14ac:dyDescent="0.35">
      <c r="A12" t="s">
        <v>45</v>
      </c>
      <c r="B12">
        <v>75835000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8" ht="15" customHeight="1" x14ac:dyDescent="0.35">
      <c r="A13" t="s">
        <v>49</v>
      </c>
      <c r="B13">
        <v>205420000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1</v>
      </c>
    </row>
    <row r="14" spans="1:18" ht="15" customHeight="1" x14ac:dyDescent="0.35">
      <c r="A14" t="s">
        <v>52</v>
      </c>
      <c r="B14">
        <v>449736000</v>
      </c>
      <c r="C14" t="s">
        <v>53</v>
      </c>
      <c r="E14" s="4">
        <v>0.02</v>
      </c>
      <c r="F14" t="s">
        <v>54</v>
      </c>
      <c r="G14">
        <v>3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8" ht="15" customHeight="1" x14ac:dyDescent="0.35">
      <c r="A15" t="s">
        <v>55</v>
      </c>
      <c r="B15">
        <f>115192000+42000</f>
        <v>115234000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8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1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3.48</v>
      </c>
    </row>
    <row r="34" spans="6:13" x14ac:dyDescent="0.35">
      <c r="L34" t="s">
        <v>100</v>
      </c>
      <c r="M34" t="s">
        <v>101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900-000000000000}">
      <formula1>"100%,50%,20%"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4"/>
  <sheetViews>
    <sheetView topLeftCell="C1" zoomScale="51" workbookViewId="0">
      <selection activeCell="Y37" sqref="Y37"/>
    </sheetView>
  </sheetViews>
  <sheetFormatPr defaultRowHeight="14.5" x14ac:dyDescent="0.35"/>
  <cols>
    <col min="1" max="1" width="19.90625" bestFit="1" customWidth="1"/>
    <col min="2" max="2" width="11.81640625" bestFit="1" customWidth="1"/>
    <col min="3" max="3" width="87.36328125" bestFit="1" customWidth="1"/>
    <col min="4" max="4" width="29.26953125" customWidth="1"/>
    <col min="5" max="5" width="8.90625" bestFit="1" customWidth="1"/>
    <col min="6" max="6" width="38.08984375" bestFit="1" customWidth="1"/>
    <col min="7" max="7" width="11.08984375" bestFit="1" customWidth="1"/>
    <col min="8" max="8" width="11.7265625" bestFit="1" customWidth="1"/>
    <col min="9" max="9" width="7.6328125" bestFit="1" customWidth="1"/>
    <col min="10" max="10" width="7" bestFit="1" customWidth="1"/>
    <col min="11" max="11" width="8.36328125" bestFit="1" customWidth="1"/>
    <col min="12" max="12" width="12.26953125" bestFit="1" customWidth="1"/>
    <col min="13" max="13" width="8.90625" bestFit="1" customWidth="1"/>
    <col min="15" max="15" width="10.81640625" bestFit="1" customWidth="1"/>
    <col min="16" max="16" width="9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8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ht="15" customHeight="1" x14ac:dyDescent="0.35">
      <c r="A2" t="s">
        <v>13</v>
      </c>
      <c r="B2">
        <v>4100000000</v>
      </c>
      <c r="C2" t="s">
        <v>14</v>
      </c>
      <c r="D2" t="s">
        <v>15</v>
      </c>
      <c r="E2" s="4">
        <v>0.1</v>
      </c>
      <c r="F2" t="s">
        <v>16</v>
      </c>
      <c r="G2">
        <v>0.91653656939251127</v>
      </c>
      <c r="H2">
        <v>1</v>
      </c>
      <c r="I2">
        <v>1.3</v>
      </c>
      <c r="J2">
        <v>1.5</v>
      </c>
      <c r="K2">
        <v>2</v>
      </c>
      <c r="L2">
        <v>2.5</v>
      </c>
      <c r="M2">
        <v>1</v>
      </c>
      <c r="O2">
        <v>0.91653656939251127</v>
      </c>
      <c r="R2" t="e">
        <f>N3/N8</f>
        <v>#DIV/0!</v>
      </c>
    </row>
    <row r="3" spans="1:18" ht="15" customHeight="1" x14ac:dyDescent="0.35">
      <c r="A3" t="s">
        <v>17</v>
      </c>
      <c r="B3">
        <v>3300000000</v>
      </c>
      <c r="C3" t="s">
        <v>18</v>
      </c>
      <c r="E3" s="4">
        <v>0.05</v>
      </c>
      <c r="F3" t="s">
        <v>19</v>
      </c>
      <c r="G3">
        <v>2072159000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2072159000</v>
      </c>
      <c r="R3" t="e">
        <f>(VLOOKUP("Operational cash flow", M1:N101, 2, FALSE)-VLOOKUP("Capital expenditure", M1:N101, 2, FALSE) )</f>
        <v>#N/A</v>
      </c>
    </row>
    <row r="4" spans="1:18" ht="15" customHeight="1" x14ac:dyDescent="0.35">
      <c r="A4" t="s">
        <v>20</v>
      </c>
      <c r="B4">
        <v>2400000000</v>
      </c>
      <c r="C4" t="s">
        <v>21</v>
      </c>
      <c r="E4" s="4">
        <v>2.5000000000000001E-2</v>
      </c>
      <c r="F4" t="s">
        <v>22</v>
      </c>
      <c r="G4">
        <v>0.03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0.03</v>
      </c>
      <c r="R4">
        <v>0.03</v>
      </c>
    </row>
    <row r="5" spans="1:18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0.58536585365853655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5</v>
      </c>
      <c r="O5">
        <v>0.58536585365853655</v>
      </c>
      <c r="R5" t="e">
        <f>(VLOOKUP("Operating income", M1:N101, 2, FALSE)/(VLOOKUP("Total revenue", M1:N101, 2, FALSE)))</f>
        <v>#N/A</v>
      </c>
    </row>
    <row r="6" spans="1:18" ht="15" customHeight="1" x14ac:dyDescent="0.35">
      <c r="A6" t="s">
        <v>26</v>
      </c>
      <c r="B6">
        <v>3456693000</v>
      </c>
      <c r="C6" t="s">
        <v>27</v>
      </c>
      <c r="E6" s="4">
        <v>2.5000000000000001E-2</v>
      </c>
      <c r="F6" t="s">
        <v>28</v>
      </c>
      <c r="G6">
        <v>9.0909090909090912E-2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5</v>
      </c>
      <c r="O6">
        <v>9.0909090909090912E-2</v>
      </c>
      <c r="R6" t="e">
        <f>(VLOOKUP("Total debt", M1:N101, 2, FALSE)/VLOOKUP("EBITDA", M1:N101, 2, FALSE))</f>
        <v>#N/A</v>
      </c>
    </row>
    <row r="7" spans="1:18" ht="15" customHeight="1" x14ac:dyDescent="0.35">
      <c r="A7" t="s">
        <v>29</v>
      </c>
      <c r="B7">
        <f>1375545000+8989000</f>
        <v>1384534000</v>
      </c>
      <c r="C7" t="s">
        <v>30</v>
      </c>
      <c r="D7" t="s">
        <v>31</v>
      </c>
      <c r="E7" s="4">
        <v>0.06</v>
      </c>
      <c r="F7" t="s">
        <v>32</v>
      </c>
      <c r="G7">
        <v>2.7571241896734122</v>
      </c>
      <c r="H7">
        <v>0.5</v>
      </c>
      <c r="I7">
        <v>1</v>
      </c>
      <c r="J7">
        <v>1.5</v>
      </c>
      <c r="K7">
        <v>2</v>
      </c>
      <c r="L7">
        <v>2.5</v>
      </c>
      <c r="M7">
        <v>5</v>
      </c>
      <c r="O7">
        <v>2.7571241896734122</v>
      </c>
      <c r="R7" t="e">
        <f>(VLOOKUP("Total current assets", M1:N101, 2, FALSE)/VLOOKUP("Total current liabilities", M1:N101, 2, FALSE))</f>
        <v>#N/A</v>
      </c>
    </row>
    <row r="8" spans="1:18" ht="15" customHeight="1" x14ac:dyDescent="0.35">
      <c r="A8" t="s">
        <v>33</v>
      </c>
      <c r="B8">
        <f>124331000+3476180000</f>
        <v>3600511000</v>
      </c>
      <c r="C8" t="s">
        <v>34</v>
      </c>
      <c r="E8" s="4">
        <v>0.04</v>
      </c>
      <c r="F8" t="s">
        <v>35</v>
      </c>
      <c r="G8">
        <v>0.53356969364800577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0.53356969364800577</v>
      </c>
      <c r="R8" t="e">
        <f>(VLOOKUP("Total liabilities", M1:N101, 2, FALSE)/(VLOOKUP("Total equity", M1:N101, 2, FALSE)))</f>
        <v>#N/A</v>
      </c>
    </row>
    <row r="9" spans="1:18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8" ht="15" customHeight="1" x14ac:dyDescent="0.35">
      <c r="A10" t="s">
        <v>39</v>
      </c>
      <c r="B10">
        <v>3567931000</v>
      </c>
      <c r="C10" t="s">
        <v>40</v>
      </c>
      <c r="E10" s="4">
        <v>0.06</v>
      </c>
      <c r="F10" t="s">
        <v>41</v>
      </c>
      <c r="G10">
        <v>2.42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5</v>
      </c>
    </row>
    <row r="11" spans="1:18" ht="15" customHeight="1" x14ac:dyDescent="0.35">
      <c r="A11" t="s">
        <v>42</v>
      </c>
      <c r="B11">
        <v>5198835000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8" ht="15" customHeight="1" x14ac:dyDescent="0.35">
      <c r="A12" t="s">
        <v>45</v>
      </c>
      <c r="B12">
        <v>1294077000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8" ht="15" customHeight="1" x14ac:dyDescent="0.35">
      <c r="A13" t="s">
        <v>49</v>
      </c>
      <c r="B13">
        <v>1808813000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1</v>
      </c>
    </row>
    <row r="14" spans="1:18" ht="15" customHeight="1" x14ac:dyDescent="0.35">
      <c r="A14" t="s">
        <v>52</v>
      </c>
      <c r="B14">
        <v>3390022000</v>
      </c>
      <c r="C14" t="s">
        <v>53</v>
      </c>
      <c r="E14" s="4">
        <v>0.02</v>
      </c>
      <c r="F14" t="s">
        <v>54</v>
      </c>
      <c r="G14">
        <v>3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8" ht="15" customHeight="1" x14ac:dyDescent="0.35">
      <c r="A15" t="s">
        <v>55</v>
      </c>
      <c r="B15">
        <v>300000000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8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1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4.12</v>
      </c>
    </row>
    <row r="34" spans="6:13" x14ac:dyDescent="0.35">
      <c r="L34" t="s">
        <v>102</v>
      </c>
      <c r="M34" t="s">
        <v>101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A00-000000000000}">
      <formula1>"100%,50%,20%"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34"/>
  <sheetViews>
    <sheetView topLeftCell="C1" zoomScale="50" workbookViewId="0">
      <selection activeCell="D1" sqref="D1:D1048576"/>
    </sheetView>
  </sheetViews>
  <sheetFormatPr defaultRowHeight="14.5" x14ac:dyDescent="0.35"/>
  <cols>
    <col min="1" max="1" width="19.90625" bestFit="1" customWidth="1"/>
    <col min="2" max="2" width="11.81640625" bestFit="1" customWidth="1"/>
    <col min="3" max="3" width="87.36328125" bestFit="1" customWidth="1"/>
    <col min="4" max="4" width="29.26953125" customWidth="1"/>
    <col min="5" max="5" width="8.90625" bestFit="1" customWidth="1"/>
    <col min="6" max="6" width="38.08984375" bestFit="1" customWidth="1"/>
    <col min="7" max="7" width="11.08984375" bestFit="1" customWidth="1"/>
    <col min="8" max="8" width="11.7265625" bestFit="1" customWidth="1"/>
    <col min="9" max="9" width="7.6328125" bestFit="1" customWidth="1"/>
    <col min="10" max="10" width="7" bestFit="1" customWidth="1"/>
    <col min="11" max="11" width="8.36328125" bestFit="1" customWidth="1"/>
    <col min="12" max="12" width="12.26953125" bestFit="1" customWidth="1"/>
    <col min="13" max="13" width="8.90625" bestFit="1" customWidth="1"/>
    <col min="15" max="15" width="10.81640625" bestFit="1" customWidth="1"/>
    <col min="16" max="16" width="9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8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ht="15" customHeight="1" x14ac:dyDescent="0.35">
      <c r="A2" t="s">
        <v>13</v>
      </c>
      <c r="B2">
        <v>50600000</v>
      </c>
      <c r="C2" t="s">
        <v>14</v>
      </c>
      <c r="D2" t="s">
        <v>15</v>
      </c>
      <c r="E2" s="4">
        <v>0.1</v>
      </c>
      <c r="F2" t="s">
        <v>16</v>
      </c>
      <c r="G2">
        <v>0.45193363031829042</v>
      </c>
      <c r="H2">
        <v>1</v>
      </c>
      <c r="I2">
        <v>1.3</v>
      </c>
      <c r="J2">
        <v>1.5</v>
      </c>
      <c r="K2">
        <v>2</v>
      </c>
      <c r="L2">
        <v>2.5</v>
      </c>
      <c r="M2">
        <v>1</v>
      </c>
      <c r="O2">
        <v>0.45193363031829042</v>
      </c>
      <c r="R2" t="e">
        <f>N3/N8</f>
        <v>#DIV/0!</v>
      </c>
    </row>
    <row r="3" spans="1:18" ht="15" customHeight="1" x14ac:dyDescent="0.35">
      <c r="A3" t="s">
        <v>17</v>
      </c>
      <c r="B3">
        <v>14000000</v>
      </c>
      <c r="C3" t="s">
        <v>18</v>
      </c>
      <c r="E3" s="4">
        <v>0.05</v>
      </c>
      <c r="F3" t="s">
        <v>19</v>
      </c>
      <c r="G3">
        <v>75800000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75800000</v>
      </c>
      <c r="R3" t="e">
        <f>(VLOOKUP("Operational cash flow", M1:N101, 2, FALSE)-VLOOKUP("Capital expenditure", M1:N101, 2, FALSE) )</f>
        <v>#N/A</v>
      </c>
    </row>
    <row r="4" spans="1:18" ht="15" customHeight="1" x14ac:dyDescent="0.35">
      <c r="A4" t="s">
        <v>20</v>
      </c>
      <c r="B4">
        <v>10810000</v>
      </c>
      <c r="C4" t="s">
        <v>21</v>
      </c>
      <c r="E4" s="4">
        <v>2.5000000000000001E-2</v>
      </c>
      <c r="F4" t="s">
        <v>22</v>
      </c>
      <c r="G4">
        <v>0.03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0.03</v>
      </c>
      <c r="R4">
        <v>0.03</v>
      </c>
    </row>
    <row r="5" spans="1:18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0.2136363636363636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2</v>
      </c>
      <c r="O5">
        <v>0.2136363636363636</v>
      </c>
      <c r="R5" t="e">
        <f>(VLOOKUP("Operating income", M1:N101, 2, FALSE)/(VLOOKUP("Total revenue", M1:N101, 2, FALSE)))</f>
        <v>#N/A</v>
      </c>
    </row>
    <row r="6" spans="1:18" ht="15" customHeight="1" x14ac:dyDescent="0.35">
      <c r="A6" t="s">
        <v>26</v>
      </c>
      <c r="B6">
        <v>90800000</v>
      </c>
      <c r="C6" t="s">
        <v>27</v>
      </c>
      <c r="E6" s="4">
        <v>2.5000000000000001E-2</v>
      </c>
      <c r="F6" t="s">
        <v>28</v>
      </c>
      <c r="G6">
        <v>2.2127142857142861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2.2127142857142861</v>
      </c>
      <c r="R6" t="e">
        <f>(VLOOKUP("Total debt", M1:N101, 2, FALSE)/VLOOKUP("EBITDA", M1:N101, 2, FALSE))</f>
        <v>#N/A</v>
      </c>
    </row>
    <row r="7" spans="1:18" ht="15" customHeight="1" x14ac:dyDescent="0.35">
      <c r="A7" t="s">
        <v>29</v>
      </c>
      <c r="B7">
        <v>15000000</v>
      </c>
      <c r="C7" t="s">
        <v>30</v>
      </c>
      <c r="D7" t="s">
        <v>31</v>
      </c>
      <c r="E7" s="4">
        <v>0.06</v>
      </c>
      <c r="F7" t="s">
        <v>32</v>
      </c>
      <c r="G7">
        <v>1.5845833436639969</v>
      </c>
      <c r="H7">
        <v>0.5</v>
      </c>
      <c r="I7">
        <v>1</v>
      </c>
      <c r="J7">
        <v>1.5</v>
      </c>
      <c r="K7">
        <v>2</v>
      </c>
      <c r="L7">
        <v>2.5</v>
      </c>
      <c r="M7">
        <v>4</v>
      </c>
      <c r="O7">
        <v>1.5845833436639969</v>
      </c>
      <c r="R7" t="e">
        <f>(VLOOKUP("Total current assets", M1:N101, 2, FALSE)/VLOOKUP("Total current liabilities", M1:N101, 2, FALSE))</f>
        <v>#N/A</v>
      </c>
    </row>
    <row r="8" spans="1:18" ht="15" customHeight="1" x14ac:dyDescent="0.35">
      <c r="A8" t="s">
        <v>33</v>
      </c>
      <c r="B8">
        <v>30978000</v>
      </c>
      <c r="C8" t="s">
        <v>34</v>
      </c>
      <c r="E8" s="4">
        <v>0.04</v>
      </c>
      <c r="F8" t="s">
        <v>35</v>
      </c>
      <c r="G8">
        <v>0.41761570147807131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0.41761570147807131</v>
      </c>
      <c r="R8" t="e">
        <f>(VLOOKUP("Total liabilities", M1:N101, 2, FALSE)/(VLOOKUP("Total equity", M1:N101, 2, FALSE)))</f>
        <v>#N/A</v>
      </c>
    </row>
    <row r="9" spans="1:18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8" ht="15" customHeight="1" x14ac:dyDescent="0.35">
      <c r="A10" t="s">
        <v>39</v>
      </c>
      <c r="B10">
        <v>191733000</v>
      </c>
      <c r="C10" t="s">
        <v>40</v>
      </c>
      <c r="E10" s="4">
        <v>0.06</v>
      </c>
      <c r="F10" t="s">
        <v>41</v>
      </c>
      <c r="G10">
        <v>2.42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5</v>
      </c>
    </row>
    <row r="11" spans="1:18" ht="15" customHeight="1" x14ac:dyDescent="0.35">
      <c r="A11" t="s">
        <v>42</v>
      </c>
      <c r="B11">
        <v>503143000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8" ht="15" customHeight="1" x14ac:dyDescent="0.35">
      <c r="A12" t="s">
        <v>45</v>
      </c>
      <c r="B12">
        <v>120999000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8" ht="15" customHeight="1" x14ac:dyDescent="0.35">
      <c r="A13" t="s">
        <v>49</v>
      </c>
      <c r="B13">
        <v>148221000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1</v>
      </c>
    </row>
    <row r="14" spans="1:18" ht="15" customHeight="1" x14ac:dyDescent="0.35">
      <c r="A14" t="s">
        <v>52</v>
      </c>
      <c r="B14">
        <v>354922000</v>
      </c>
      <c r="C14" t="s">
        <v>53</v>
      </c>
      <c r="E14" s="4">
        <v>0.02</v>
      </c>
      <c r="F14" t="s">
        <v>54</v>
      </c>
      <c r="G14">
        <v>3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8" ht="15" customHeight="1" x14ac:dyDescent="0.35">
      <c r="A15" t="s">
        <v>55</v>
      </c>
      <c r="B15">
        <v>30978000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8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1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3.81</v>
      </c>
    </row>
    <row r="34" spans="6:13" x14ac:dyDescent="0.35">
      <c r="L34" t="s">
        <v>103</v>
      </c>
      <c r="M34" t="s">
        <v>104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B00-000000000000}">
      <formula1>"100%,50%,20%"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34"/>
  <sheetViews>
    <sheetView topLeftCell="F1" zoomScale="63" workbookViewId="0">
      <selection activeCell="D9" sqref="D1:D1048576"/>
    </sheetView>
  </sheetViews>
  <sheetFormatPr defaultRowHeight="14.5" x14ac:dyDescent="0.35"/>
  <cols>
    <col min="1" max="1" width="19.90625" bestFit="1" customWidth="1"/>
    <col min="2" max="2" width="12.81640625" bestFit="1" customWidth="1"/>
    <col min="3" max="3" width="87.36328125" bestFit="1" customWidth="1"/>
    <col min="4" max="4" width="29.26953125" customWidth="1"/>
    <col min="5" max="5" width="8.90625" bestFit="1" customWidth="1"/>
    <col min="6" max="6" width="38.08984375" bestFit="1" customWidth="1"/>
    <col min="7" max="7" width="11.81640625" bestFit="1" customWidth="1"/>
    <col min="8" max="8" width="11.7265625" bestFit="1" customWidth="1"/>
    <col min="9" max="9" width="7.6328125" bestFit="1" customWidth="1"/>
    <col min="10" max="10" width="7.453125" bestFit="1" customWidth="1"/>
    <col min="11" max="11" width="8.54296875" bestFit="1" customWidth="1"/>
    <col min="12" max="12" width="12.26953125" bestFit="1" customWidth="1"/>
    <col min="13" max="13" width="8.90625" bestFit="1" customWidth="1"/>
    <col min="15" max="15" width="11.81640625" bestFit="1" customWidth="1"/>
    <col min="18" max="19" width="8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9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ht="15" customHeight="1" x14ac:dyDescent="0.35">
      <c r="A2" t="s">
        <v>13</v>
      </c>
      <c r="B2">
        <v>13994000000</v>
      </c>
      <c r="C2" t="s">
        <v>14</v>
      </c>
      <c r="D2" t="s">
        <v>15</v>
      </c>
      <c r="E2" s="4">
        <v>0.1</v>
      </c>
      <c r="F2" t="s">
        <v>16</v>
      </c>
      <c r="G2">
        <v>32.968309859154928</v>
      </c>
      <c r="H2">
        <v>1</v>
      </c>
      <c r="I2">
        <v>1.3</v>
      </c>
      <c r="J2">
        <v>1.5</v>
      </c>
      <c r="K2">
        <v>2</v>
      </c>
      <c r="L2">
        <v>2.5</v>
      </c>
      <c r="M2">
        <v>5</v>
      </c>
      <c r="O2">
        <v>32.968309859154928</v>
      </c>
      <c r="R2" t="e">
        <f>N3/N8</f>
        <v>#DIV/0!</v>
      </c>
    </row>
    <row r="3" spans="1:19" ht="15" customHeight="1" x14ac:dyDescent="0.35">
      <c r="A3" t="s">
        <v>17</v>
      </c>
      <c r="B3">
        <v>9363000000</v>
      </c>
      <c r="C3" t="s">
        <v>18</v>
      </c>
      <c r="E3" s="4">
        <v>0.05</v>
      </c>
      <c r="F3" t="s">
        <v>19</v>
      </c>
      <c r="G3">
        <v>600000000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600000000</v>
      </c>
      <c r="R3" t="e">
        <f>(VLOOKUP("Operational cash flow", M1:N101, 2, FALSE)-VLOOKUP("Capital expenditure", M1:N101, 2, FALSE) )</f>
        <v>#N/A</v>
      </c>
    </row>
    <row r="4" spans="1:19" ht="15" customHeight="1" x14ac:dyDescent="0.35">
      <c r="A4" t="s">
        <v>20</v>
      </c>
      <c r="B4">
        <v>13994000000</v>
      </c>
      <c r="C4" t="s">
        <v>21</v>
      </c>
      <c r="E4" s="4">
        <v>2.5000000000000001E-2</v>
      </c>
      <c r="F4" t="s">
        <v>22</v>
      </c>
      <c r="G4">
        <v>0.04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0.04</v>
      </c>
      <c r="R4">
        <v>0.09</v>
      </c>
    </row>
    <row r="5" spans="1:19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1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1</v>
      </c>
      <c r="O5">
        <v>1</v>
      </c>
      <c r="R5" t="e">
        <f>(VLOOKUP("Operating income", M1:N101, 2, FALSE)/(VLOOKUP("Total revenue", M1:N101, 2, FALSE)))</f>
        <v>#N/A</v>
      </c>
    </row>
    <row r="6" spans="1:19" ht="15" customHeight="1" x14ac:dyDescent="0.35">
      <c r="A6" t="s">
        <v>26</v>
      </c>
      <c r="B6">
        <v>11111111</v>
      </c>
      <c r="C6" t="s">
        <v>27</v>
      </c>
      <c r="E6" s="4">
        <v>2.5000000000000001E-2</v>
      </c>
      <c r="F6" t="s">
        <v>28</v>
      </c>
      <c r="G6">
        <v>0.50720922781159883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0.50720922781159883</v>
      </c>
      <c r="R6" t="e">
        <f>(VLOOKUP("Total debt", M1:N101, 2, FALSE)/VLOOKUP("EBITDA", M1:N101, 2, FALSE))</f>
        <v>#N/A</v>
      </c>
    </row>
    <row r="7" spans="1:19" ht="15" customHeight="1" x14ac:dyDescent="0.35">
      <c r="A7" t="s">
        <v>29</v>
      </c>
      <c r="B7">
        <v>5736000000</v>
      </c>
      <c r="C7" t="s">
        <v>30</v>
      </c>
      <c r="D7" t="s">
        <v>31</v>
      </c>
      <c r="E7" s="4">
        <v>0.06</v>
      </c>
      <c r="F7" t="s">
        <v>32</v>
      </c>
      <c r="G7">
        <v>1.027298273785628</v>
      </c>
      <c r="H7">
        <v>0.5</v>
      </c>
      <c r="I7">
        <v>1</v>
      </c>
      <c r="J7">
        <v>1.5</v>
      </c>
      <c r="K7">
        <v>2</v>
      </c>
      <c r="L7">
        <v>2.5</v>
      </c>
      <c r="M7">
        <v>3</v>
      </c>
      <c r="O7">
        <v>1.027298273785628</v>
      </c>
      <c r="R7" t="e">
        <f>(VLOOKUP("Total current assets", M1:N101, 2, FALSE)/VLOOKUP("Total current liabilities", M1:N101, 2, FALSE))</f>
        <v>#N/A</v>
      </c>
      <c r="S7">
        <v>1.81</v>
      </c>
    </row>
    <row r="8" spans="1:19" ht="15" customHeight="1" x14ac:dyDescent="0.35">
      <c r="A8" t="s">
        <v>33</v>
      </c>
      <c r="B8">
        <v>284000000</v>
      </c>
      <c r="C8" t="s">
        <v>34</v>
      </c>
      <c r="E8" s="4">
        <v>0.04</v>
      </c>
      <c r="F8" t="s">
        <v>35</v>
      </c>
      <c r="G8">
        <v>0.57409724196758605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0.57409724196758605</v>
      </c>
      <c r="R8" t="e">
        <f>(VLOOKUP("Total liabilities", M1:N101, 2, FALSE)/(VLOOKUP("Total equity", M1:N101, 2, FALSE)))</f>
        <v>#N/A</v>
      </c>
    </row>
    <row r="9" spans="1:19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9" ht="15" customHeight="1" x14ac:dyDescent="0.35">
      <c r="A10" t="s">
        <v>39</v>
      </c>
      <c r="B10">
        <v>5118000000</v>
      </c>
      <c r="C10" t="s">
        <v>40</v>
      </c>
      <c r="E10" s="4">
        <v>0.06</v>
      </c>
      <c r="F10" t="s">
        <v>41</v>
      </c>
      <c r="G10">
        <v>0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5</v>
      </c>
    </row>
    <row r="11" spans="1:19" ht="15" customHeight="1" x14ac:dyDescent="0.35">
      <c r="A11" t="s">
        <v>42</v>
      </c>
      <c r="B11">
        <v>55361000000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9" ht="15" customHeight="1" x14ac:dyDescent="0.35">
      <c r="A12" t="s">
        <v>45</v>
      </c>
      <c r="B12">
        <v>4982000000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9" ht="15" customHeight="1" x14ac:dyDescent="0.35">
      <c r="A13" t="s">
        <v>49</v>
      </c>
      <c r="B13">
        <v>20191000000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3</v>
      </c>
    </row>
    <row r="14" spans="1:19" ht="15" customHeight="1" x14ac:dyDescent="0.35">
      <c r="A14" t="s">
        <v>52</v>
      </c>
      <c r="B14">
        <v>35170000000</v>
      </c>
      <c r="C14" t="s">
        <v>53</v>
      </c>
      <c r="E14" s="4">
        <v>0.02</v>
      </c>
      <c r="F14" t="s">
        <v>54</v>
      </c>
      <c r="G14">
        <v>3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9" ht="15" customHeight="1" x14ac:dyDescent="0.35">
      <c r="A15" t="s">
        <v>55</v>
      </c>
      <c r="B15">
        <v>4749000000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9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3</v>
      </c>
      <c r="H24">
        <v>1</v>
      </c>
      <c r="I24">
        <v>2</v>
      </c>
      <c r="J24">
        <v>3</v>
      </c>
      <c r="K24">
        <v>4</v>
      </c>
      <c r="L24">
        <v>5</v>
      </c>
      <c r="M24">
        <v>3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4.1499999999999986</v>
      </c>
    </row>
    <row r="34" spans="6:13" x14ac:dyDescent="0.35">
      <c r="L34" t="s">
        <v>94</v>
      </c>
      <c r="M34" t="s">
        <v>96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C00-000000000000}">
      <formula1>"100%,50%,20%"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34"/>
  <sheetViews>
    <sheetView topLeftCell="F1" zoomScale="61" workbookViewId="0">
      <selection activeCell="D1" sqref="D1:D1048576"/>
    </sheetView>
  </sheetViews>
  <sheetFormatPr defaultRowHeight="14.5" x14ac:dyDescent="0.35"/>
  <cols>
    <col min="1" max="1" width="19.90625" bestFit="1" customWidth="1"/>
    <col min="2" max="2" width="11.81640625" bestFit="1" customWidth="1"/>
    <col min="3" max="3" width="87.36328125" bestFit="1" customWidth="1"/>
    <col min="4" max="4" width="29.26953125" customWidth="1"/>
    <col min="5" max="5" width="8.90625" bestFit="1" customWidth="1"/>
    <col min="6" max="6" width="38.08984375" bestFit="1" customWidth="1"/>
    <col min="7" max="7" width="11.08984375" bestFit="1" customWidth="1"/>
    <col min="8" max="8" width="11.7265625" bestFit="1" customWidth="1"/>
    <col min="9" max="9" width="7.6328125" bestFit="1" customWidth="1"/>
    <col min="10" max="10" width="7" bestFit="1" customWidth="1"/>
    <col min="11" max="11" width="8.36328125" bestFit="1" customWidth="1"/>
    <col min="12" max="12" width="12.26953125" bestFit="1" customWidth="1"/>
    <col min="13" max="13" width="8.90625" bestFit="1" customWidth="1"/>
    <col min="15" max="15" width="10.81640625" bestFit="1" customWidth="1"/>
    <col min="16" max="16" width="9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9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ht="15" customHeight="1" x14ac:dyDescent="0.35">
      <c r="A2" t="s">
        <v>13</v>
      </c>
      <c r="B2">
        <v>739300000</v>
      </c>
      <c r="C2" t="s">
        <v>14</v>
      </c>
      <c r="D2" t="s">
        <v>15</v>
      </c>
      <c r="E2" s="4">
        <v>0.1</v>
      </c>
      <c r="F2" t="s">
        <v>16</v>
      </c>
      <c r="G2">
        <v>27.82121485367653</v>
      </c>
      <c r="H2">
        <v>1</v>
      </c>
      <c r="I2">
        <v>1.3</v>
      </c>
      <c r="J2">
        <v>1.5</v>
      </c>
      <c r="K2">
        <v>2</v>
      </c>
      <c r="L2">
        <v>2.5</v>
      </c>
      <c r="M2">
        <v>5</v>
      </c>
      <c r="O2">
        <v>27.82121485367653</v>
      </c>
      <c r="P2">
        <f>L3/L8</f>
        <v>200000000</v>
      </c>
      <c r="R2" t="e">
        <f>N3/N8</f>
        <v>#DIV/0!</v>
      </c>
    </row>
    <row r="3" spans="1:19" ht="15" customHeight="1" x14ac:dyDescent="0.35">
      <c r="A3" t="s">
        <v>17</v>
      </c>
      <c r="B3">
        <v>339391000</v>
      </c>
      <c r="C3" t="s">
        <v>18</v>
      </c>
      <c r="E3" s="4">
        <v>0.05</v>
      </c>
      <c r="F3" t="s">
        <v>19</v>
      </c>
      <c r="G3">
        <v>23300000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23300000</v>
      </c>
      <c r="P3" t="e">
        <f>(VLOOKUP("Operational cash flow", K1:L101, 2, FALSE)-VLOOKUP("Capital expenditure", K1:L101, 2, FALSE) )</f>
        <v>#N/A</v>
      </c>
      <c r="R3" t="e">
        <f>(VLOOKUP("Operational cash flow", M1:N101, 2, FALSE)-VLOOKUP("Capital expenditure", M1:N101, 2, FALSE) )</f>
        <v>#N/A</v>
      </c>
    </row>
    <row r="4" spans="1:19" ht="15" customHeight="1" x14ac:dyDescent="0.35">
      <c r="A4" t="s">
        <v>20</v>
      </c>
      <c r="B4">
        <v>310307000</v>
      </c>
      <c r="C4" t="s">
        <v>21</v>
      </c>
      <c r="E4" s="4">
        <v>2.5000000000000001E-2</v>
      </c>
      <c r="F4" t="s">
        <v>22</v>
      </c>
      <c r="G4">
        <v>6.5000000000000002E-2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6.5000000000000002E-2</v>
      </c>
      <c r="P4">
        <v>6.5000000000000002E-2</v>
      </c>
      <c r="R4">
        <v>0.09</v>
      </c>
    </row>
    <row r="5" spans="1:19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0.41973082645745968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4</v>
      </c>
      <c r="O5">
        <v>0.41973082645745968</v>
      </c>
      <c r="P5" t="e">
        <f>(VLOOKUP("Operating income", K1:L101, 2, FALSE)/(VLOOKUP("Total revenue", K1:L101, 2, FALSE)))</f>
        <v>#N/A</v>
      </c>
      <c r="R5" t="e">
        <f>(VLOOKUP("Operating income", M1:N101, 2, FALSE)/(VLOOKUP("Total revenue", M1:N101, 2, FALSE)))</f>
        <v>#N/A</v>
      </c>
    </row>
    <row r="6" spans="1:19" ht="15" customHeight="1" x14ac:dyDescent="0.35">
      <c r="A6" t="s">
        <v>26</v>
      </c>
      <c r="B6">
        <v>31300000</v>
      </c>
      <c r="C6" t="s">
        <v>27</v>
      </c>
      <c r="E6" s="4">
        <v>2.5000000000000001E-2</v>
      </c>
      <c r="F6" t="s">
        <v>28</v>
      </c>
      <c r="G6">
        <v>0.52270095553506135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3</v>
      </c>
      <c r="O6">
        <v>0.52270095553506135</v>
      </c>
      <c r="P6" t="e">
        <f>(VLOOKUP("Total debt", K1:L101, 2, FALSE)/VLOOKUP("EBITDA", K1:L101, 2, FALSE))</f>
        <v>#N/A</v>
      </c>
      <c r="R6" t="e">
        <f>(VLOOKUP("Total debt", M1:N101, 2, FALSE)/VLOOKUP("EBITDA", M1:N101, 2, FALSE))</f>
        <v>#N/A</v>
      </c>
    </row>
    <row r="7" spans="1:19" ht="15" customHeight="1" x14ac:dyDescent="0.35">
      <c r="A7" t="s">
        <v>29</v>
      </c>
      <c r="B7">
        <v>8000000</v>
      </c>
      <c r="C7" t="s">
        <v>30</v>
      </c>
      <c r="D7" t="s">
        <v>31</v>
      </c>
      <c r="E7" s="4">
        <v>0.06</v>
      </c>
      <c r="F7" t="s">
        <v>32</v>
      </c>
      <c r="G7">
        <v>7.1922100120619952</v>
      </c>
      <c r="H7">
        <v>0.5</v>
      </c>
      <c r="I7">
        <v>1</v>
      </c>
      <c r="J7">
        <v>1.5</v>
      </c>
      <c r="K7">
        <v>2</v>
      </c>
      <c r="L7">
        <v>2.5</v>
      </c>
      <c r="M7">
        <v>5</v>
      </c>
      <c r="O7">
        <v>7.1922100120619952</v>
      </c>
      <c r="P7" t="e">
        <f>(VLOOKUP("Total current assets", K1:L101, 2, FALSE)/VLOOKUP("Total current liabilities", K1:L101, 2, FALSE))</f>
        <v>#N/A</v>
      </c>
      <c r="R7" t="e">
        <f>(VLOOKUP("Total current assets", M1:N101, 2, FALSE)/VLOOKUP("Total current liabilities", M1:N101, 2, FALSE))</f>
        <v>#N/A</v>
      </c>
      <c r="S7">
        <v>1.81</v>
      </c>
    </row>
    <row r="8" spans="1:19" ht="15" customHeight="1" x14ac:dyDescent="0.35">
      <c r="A8" t="s">
        <v>33</v>
      </c>
      <c r="B8">
        <f>6244000+5955000</f>
        <v>12199000</v>
      </c>
      <c r="C8" t="s">
        <v>34</v>
      </c>
      <c r="E8" s="4">
        <v>0.04</v>
      </c>
      <c r="F8" t="s">
        <v>35</v>
      </c>
      <c r="G8">
        <v>0.21968666046656099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0.21968666046656099</v>
      </c>
      <c r="P8" t="e">
        <f>(VLOOKUP("Total liabilities", K1:L101, 2, FALSE)/(VLOOKUP("Total equity", K1:L101, 2, FALSE)))</f>
        <v>#N/A</v>
      </c>
      <c r="R8" t="e">
        <f>(VLOOKUP("Total liabilities", M1:N101, 2, FALSE)/(VLOOKUP("Total equity", M1:N101, 2, FALSE)))</f>
        <v>#N/A</v>
      </c>
    </row>
    <row r="9" spans="1:19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9" ht="15" customHeight="1" x14ac:dyDescent="0.35">
      <c r="A10" t="s">
        <v>39</v>
      </c>
      <c r="B10">
        <v>1186578</v>
      </c>
      <c r="C10" t="s">
        <v>40</v>
      </c>
      <c r="E10" s="4">
        <v>0.06</v>
      </c>
      <c r="F10" t="s">
        <v>41</v>
      </c>
      <c r="G10">
        <v>-1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1</v>
      </c>
    </row>
    <row r="11" spans="1:19" ht="15" customHeight="1" x14ac:dyDescent="0.35">
      <c r="A11" t="s">
        <v>42</v>
      </c>
      <c r="B11">
        <v>2638675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9" ht="15" customHeight="1" x14ac:dyDescent="0.35">
      <c r="A12" t="s">
        <v>45</v>
      </c>
      <c r="B12">
        <v>164981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9" ht="15" customHeight="1" x14ac:dyDescent="0.35">
      <c r="A13" t="s">
        <v>49</v>
      </c>
      <c r="B13">
        <v>475271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1</v>
      </c>
    </row>
    <row r="14" spans="1:19" ht="15" customHeight="1" x14ac:dyDescent="0.35">
      <c r="A14" t="s">
        <v>52</v>
      </c>
      <c r="B14">
        <v>2163404</v>
      </c>
      <c r="C14" t="s">
        <v>53</v>
      </c>
      <c r="E14" s="4">
        <v>0.02</v>
      </c>
      <c r="F14" t="s">
        <v>54</v>
      </c>
      <c r="G14">
        <v>3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9" ht="15" customHeight="1" x14ac:dyDescent="0.35">
      <c r="A15" t="s">
        <v>55</v>
      </c>
      <c r="B15">
        <v>177400000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9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1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4.1799999999999988</v>
      </c>
    </row>
    <row r="34" spans="6:13" x14ac:dyDescent="0.35">
      <c r="L34" t="s">
        <v>94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D00-000000000000}">
      <formula1>"100%,50%,20%"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34"/>
  <sheetViews>
    <sheetView topLeftCell="E1" zoomScale="67" workbookViewId="0">
      <selection activeCell="AC43" sqref="AC43"/>
    </sheetView>
  </sheetViews>
  <sheetFormatPr defaultRowHeight="14.5" x14ac:dyDescent="0.35"/>
  <cols>
    <col min="1" max="1" width="19.90625" bestFit="1" customWidth="1"/>
    <col min="2" max="2" width="12.81640625" bestFit="1" customWidth="1"/>
    <col min="3" max="3" width="87.36328125" bestFit="1" customWidth="1"/>
    <col min="4" max="4" width="29.26953125" customWidth="1"/>
    <col min="5" max="5" width="8.90625" bestFit="1" customWidth="1"/>
    <col min="6" max="6" width="38.08984375" bestFit="1" customWidth="1"/>
    <col min="7" max="7" width="11.81640625" bestFit="1" customWidth="1"/>
    <col min="8" max="8" width="11.7265625" bestFit="1" customWidth="1"/>
    <col min="9" max="9" width="7.6328125" bestFit="1" customWidth="1"/>
    <col min="10" max="10" width="7.453125" bestFit="1" customWidth="1"/>
    <col min="11" max="11" width="8.54296875" bestFit="1" customWidth="1"/>
    <col min="12" max="12" width="12.26953125" bestFit="1" customWidth="1"/>
    <col min="13" max="13" width="8.90625" bestFit="1" customWidth="1"/>
    <col min="15" max="15" width="11.81640625" bestFit="1" customWidth="1"/>
    <col min="18" max="19" width="8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9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ht="15" customHeight="1" x14ac:dyDescent="0.35">
      <c r="A2" t="s">
        <v>13</v>
      </c>
      <c r="B2">
        <v>43550000000</v>
      </c>
      <c r="C2" t="s">
        <v>14</v>
      </c>
      <c r="D2" t="s">
        <v>15</v>
      </c>
      <c r="E2" s="4">
        <v>0.1</v>
      </c>
      <c r="F2" t="s">
        <v>16</v>
      </c>
      <c r="G2">
        <v>5.0496732026143789</v>
      </c>
      <c r="H2">
        <v>1</v>
      </c>
      <c r="I2">
        <v>1.3</v>
      </c>
      <c r="J2">
        <v>1.5</v>
      </c>
      <c r="K2">
        <v>2</v>
      </c>
      <c r="L2">
        <v>2.5</v>
      </c>
      <c r="M2">
        <v>5</v>
      </c>
      <c r="O2">
        <v>5.0496732026143789</v>
      </c>
      <c r="R2" t="e">
        <f>N3/N8</f>
        <v>#DIV/0!</v>
      </c>
    </row>
    <row r="3" spans="1:19" ht="15" customHeight="1" x14ac:dyDescent="0.35">
      <c r="A3" t="s">
        <v>17</v>
      </c>
      <c r="B3">
        <v>3863000000</v>
      </c>
      <c r="C3" t="s">
        <v>18</v>
      </c>
      <c r="E3" s="4">
        <v>0.05</v>
      </c>
      <c r="F3" t="s">
        <v>19</v>
      </c>
      <c r="G3">
        <v>2996000000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2996000000</v>
      </c>
      <c r="R3" t="e">
        <f>(VLOOKUP("Operational cash flow", M1:N101, 2, FALSE)-VLOOKUP("Capital expenditure", M1:N101, 2, FALSE) )</f>
        <v>#N/A</v>
      </c>
    </row>
    <row r="4" spans="1:19" ht="15" customHeight="1" x14ac:dyDescent="0.35">
      <c r="A4" t="s">
        <v>20</v>
      </c>
      <c r="B4">
        <v>3323000000</v>
      </c>
      <c r="C4" t="s">
        <v>21</v>
      </c>
      <c r="E4" s="4">
        <v>2.5000000000000001E-2</v>
      </c>
      <c r="F4" t="s">
        <v>22</v>
      </c>
      <c r="G4">
        <v>0.05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0.09</v>
      </c>
      <c r="R4">
        <v>0.09</v>
      </c>
    </row>
    <row r="5" spans="1:19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7.6303099885189435E-2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1</v>
      </c>
      <c r="O5">
        <v>7.6303099885189435E-2</v>
      </c>
      <c r="R5" t="e">
        <f>(VLOOKUP("Operating income", M1:N101, 2, FALSE)/(VLOOKUP("Total revenue", M1:N101, 2, FALSE)))</f>
        <v>#N/A</v>
      </c>
    </row>
    <row r="6" spans="1:19" ht="15" customHeight="1" x14ac:dyDescent="0.35">
      <c r="A6" t="s">
        <v>26</v>
      </c>
      <c r="B6">
        <v>4179000000</v>
      </c>
      <c r="C6" t="s">
        <v>27</v>
      </c>
      <c r="E6" s="4">
        <v>2.5000000000000001E-2</v>
      </c>
      <c r="F6" t="s">
        <v>28</v>
      </c>
      <c r="G6">
        <v>1.1467771162309091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1.1467771162309091</v>
      </c>
      <c r="R6" t="e">
        <f>(VLOOKUP("Total debt", M1:N101, 2, FALSE)/VLOOKUP("EBITDA", M1:N101, 2, FALSE))</f>
        <v>#N/A</v>
      </c>
    </row>
    <row r="7" spans="1:19" ht="15" customHeight="1" x14ac:dyDescent="0.35">
      <c r="A7" t="s">
        <v>29</v>
      </c>
      <c r="B7">
        <v>1183000000</v>
      </c>
      <c r="C7" t="s">
        <v>30</v>
      </c>
      <c r="D7" t="s">
        <v>31</v>
      </c>
      <c r="E7" s="4">
        <v>0.06</v>
      </c>
      <c r="F7" t="s">
        <v>32</v>
      </c>
      <c r="G7">
        <v>1.1650757286496121</v>
      </c>
      <c r="H7">
        <v>0.5</v>
      </c>
      <c r="I7">
        <v>1</v>
      </c>
      <c r="J7">
        <v>1.5</v>
      </c>
      <c r="K7">
        <v>2</v>
      </c>
      <c r="L7">
        <v>2.5</v>
      </c>
      <c r="M7">
        <v>3</v>
      </c>
      <c r="O7">
        <v>1.1650757286496121</v>
      </c>
      <c r="R7" t="e">
        <f>(VLOOKUP("Total current assets", M1:N101, 2, FALSE)/VLOOKUP("Total current liabilities", M1:N101, 2, FALSE))</f>
        <v>#N/A</v>
      </c>
      <c r="S7">
        <v>1.81</v>
      </c>
    </row>
    <row r="8" spans="1:19" ht="15" customHeight="1" x14ac:dyDescent="0.35">
      <c r="A8" t="s">
        <v>33</v>
      </c>
      <c r="B8">
        <v>765000000</v>
      </c>
      <c r="C8" t="s">
        <v>34</v>
      </c>
      <c r="E8" s="4">
        <v>0.04</v>
      </c>
      <c r="F8" t="s">
        <v>35</v>
      </c>
      <c r="G8">
        <v>2.205651491365777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2.205651491365777</v>
      </c>
      <c r="R8" t="e">
        <f>(VLOOKUP("Total liabilities", M1:N101, 2, FALSE)/(VLOOKUP("Total equity", M1:N101, 2, FALSE)))</f>
        <v>#N/A</v>
      </c>
    </row>
    <row r="9" spans="1:19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9" ht="15" customHeight="1" x14ac:dyDescent="0.35">
      <c r="A10" t="s">
        <v>39</v>
      </c>
      <c r="B10">
        <v>9154000000</v>
      </c>
      <c r="C10" t="s">
        <v>40</v>
      </c>
      <c r="E10" s="4">
        <v>0.06</v>
      </c>
      <c r="F10" t="s">
        <v>41</v>
      </c>
      <c r="G10">
        <v>0.18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5</v>
      </c>
    </row>
    <row r="11" spans="1:19" ht="15" customHeight="1" x14ac:dyDescent="0.35">
      <c r="A11" t="s">
        <v>42</v>
      </c>
      <c r="B11">
        <v>26546000000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9" ht="15" customHeight="1" x14ac:dyDescent="0.35">
      <c r="A12" t="s">
        <v>45</v>
      </c>
      <c r="B12">
        <v>7857000000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9" ht="15" customHeight="1" x14ac:dyDescent="0.35">
      <c r="A13" t="s">
        <v>49</v>
      </c>
      <c r="B13">
        <v>18265000000</v>
      </c>
      <c r="C13" t="s">
        <v>50</v>
      </c>
      <c r="E13" s="4">
        <v>0.03</v>
      </c>
      <c r="F13" t="s">
        <v>51</v>
      </c>
      <c r="G13">
        <v>3</v>
      </c>
      <c r="H13">
        <v>1</v>
      </c>
      <c r="I13">
        <v>2</v>
      </c>
      <c r="J13">
        <v>3</v>
      </c>
      <c r="K13">
        <v>4</v>
      </c>
      <c r="L13">
        <v>5</v>
      </c>
      <c r="M13">
        <v>3</v>
      </c>
    </row>
    <row r="14" spans="1:19" ht="15" customHeight="1" x14ac:dyDescent="0.35">
      <c r="A14" t="s">
        <v>52</v>
      </c>
      <c r="B14">
        <v>8281000000</v>
      </c>
      <c r="C14" t="s">
        <v>53</v>
      </c>
      <c r="E14" s="4">
        <v>0.02</v>
      </c>
      <c r="F14" t="s">
        <v>54</v>
      </c>
      <c r="G14">
        <v>3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9" ht="15" customHeight="1" x14ac:dyDescent="0.35">
      <c r="A15" t="s">
        <v>55</v>
      </c>
      <c r="B15">
        <v>4430000000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9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3</v>
      </c>
      <c r="H24">
        <v>1</v>
      </c>
      <c r="I24">
        <v>2</v>
      </c>
      <c r="J24">
        <v>3</v>
      </c>
      <c r="K24">
        <v>4</v>
      </c>
      <c r="L24">
        <v>5</v>
      </c>
      <c r="M24">
        <v>3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4.1999999999999993</v>
      </c>
    </row>
    <row r="34" spans="6:13" x14ac:dyDescent="0.35">
      <c r="L34" t="s">
        <v>97</v>
      </c>
      <c r="M34" t="s">
        <v>105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E00-000000000000}">
      <formula1>"100%,50%,20%"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34"/>
  <sheetViews>
    <sheetView topLeftCell="C1" zoomScale="46" workbookViewId="0">
      <selection activeCell="C35" sqref="C35"/>
    </sheetView>
  </sheetViews>
  <sheetFormatPr defaultRowHeight="14.5" x14ac:dyDescent="0.35"/>
  <cols>
    <col min="1" max="1" width="19.90625" bestFit="1" customWidth="1"/>
    <col min="2" max="2" width="9.453125" bestFit="1" customWidth="1"/>
    <col min="3" max="3" width="87.36328125" customWidth="1"/>
    <col min="4" max="4" width="29.26953125" customWidth="1"/>
    <col min="5" max="5" width="8.81640625" bestFit="1" customWidth="1"/>
    <col min="6" max="6" width="38.08984375" bestFit="1" customWidth="1"/>
    <col min="7" max="7" width="11" bestFit="1" customWidth="1"/>
    <col min="8" max="8" width="11.6328125" bestFit="1" customWidth="1"/>
    <col min="9" max="9" width="7.54296875" bestFit="1" customWidth="1"/>
    <col min="10" max="10" width="6.90625" bestFit="1" customWidth="1"/>
    <col min="11" max="11" width="8.26953125" bestFit="1" customWidth="1"/>
    <col min="12" max="12" width="12.1796875" bestFit="1" customWidth="1"/>
    <col min="13" max="13" width="8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9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ht="15" customHeight="1" x14ac:dyDescent="0.35">
      <c r="A2" t="s">
        <v>13</v>
      </c>
      <c r="B2">
        <v>5588957</v>
      </c>
      <c r="C2" t="s">
        <v>14</v>
      </c>
      <c r="D2" t="s">
        <v>15</v>
      </c>
      <c r="E2" s="4">
        <v>0.1</v>
      </c>
      <c r="F2" t="s">
        <v>16</v>
      </c>
      <c r="G2">
        <v>0.65915254450249894</v>
      </c>
      <c r="H2">
        <v>1</v>
      </c>
      <c r="I2">
        <v>1.3</v>
      </c>
      <c r="J2">
        <v>1.5</v>
      </c>
      <c r="K2">
        <v>2</v>
      </c>
      <c r="L2">
        <v>2.5</v>
      </c>
      <c r="M2">
        <v>1</v>
      </c>
      <c r="O2">
        <v>0.65915254450249894</v>
      </c>
      <c r="R2" t="e">
        <f>N3/N8</f>
        <v>#DIV/0!</v>
      </c>
    </row>
    <row r="3" spans="1:19" ht="15" customHeight="1" x14ac:dyDescent="0.35">
      <c r="A3" t="s">
        <v>17</v>
      </c>
      <c r="B3">
        <v>1626275</v>
      </c>
      <c r="C3" t="s">
        <v>18</v>
      </c>
      <c r="E3" s="4">
        <v>0.05</v>
      </c>
      <c r="F3" t="s">
        <v>19</v>
      </c>
      <c r="G3">
        <v>7436666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7436666</v>
      </c>
      <c r="R3" t="e">
        <f>(VLOOKUP("Operational cash flow", M1:N101, 2, FALSE)-VLOOKUP("Capital expenditure", M1:N101, 2, FALSE) )</f>
        <v>#N/A</v>
      </c>
    </row>
    <row r="4" spans="1:19" ht="15" customHeight="1" x14ac:dyDescent="0.35">
      <c r="A4" t="s">
        <v>20</v>
      </c>
      <c r="B4">
        <v>1626275</v>
      </c>
      <c r="C4" t="s">
        <v>21</v>
      </c>
      <c r="E4" s="4">
        <v>2.5000000000000001E-2</v>
      </c>
      <c r="F4" t="s">
        <v>22</v>
      </c>
      <c r="G4">
        <v>0.15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2</v>
      </c>
      <c r="O4">
        <v>0.09</v>
      </c>
      <c r="R4">
        <v>0.09</v>
      </c>
    </row>
    <row r="5" spans="1:19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0.29098005227093349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3</v>
      </c>
      <c r="O5">
        <v>0.29098005227093349</v>
      </c>
      <c r="R5" t="e">
        <f>(VLOOKUP("Operating income", M1:N101, 2, FALSE)/(VLOOKUP("Total revenue", M1:N101, 2, FALSE)))</f>
        <v>#N/A</v>
      </c>
    </row>
    <row r="6" spans="1:19" ht="15" customHeight="1" x14ac:dyDescent="0.35">
      <c r="A6" t="s">
        <v>26</v>
      </c>
      <c r="B6">
        <v>1603393</v>
      </c>
      <c r="C6" t="s">
        <v>27</v>
      </c>
      <c r="E6" s="4">
        <v>2.5000000000000001E-2</v>
      </c>
      <c r="F6" t="s">
        <v>28</v>
      </c>
      <c r="G6">
        <v>12.79253324314768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12.79253324314768</v>
      </c>
      <c r="R6" t="e">
        <f>(VLOOKUP("Total debt", M1:N101, 2, FALSE)/VLOOKUP("EBITDA", M1:N101, 2, FALSE))</f>
        <v>#N/A</v>
      </c>
    </row>
    <row r="7" spans="1:19" ht="15" customHeight="1" x14ac:dyDescent="0.35">
      <c r="A7" t="s">
        <v>29</v>
      </c>
      <c r="B7">
        <v>-5833273</v>
      </c>
      <c r="C7" t="s">
        <v>30</v>
      </c>
      <c r="D7" t="s">
        <v>31</v>
      </c>
      <c r="E7" s="4">
        <v>0.06</v>
      </c>
      <c r="F7" t="s">
        <v>32</v>
      </c>
      <c r="G7">
        <v>0.37962909858879329</v>
      </c>
      <c r="H7">
        <v>0.5</v>
      </c>
      <c r="I7">
        <v>1</v>
      </c>
      <c r="J7">
        <v>1.5</v>
      </c>
      <c r="K7">
        <v>2</v>
      </c>
      <c r="L7">
        <v>2.5</v>
      </c>
      <c r="M7">
        <v>1</v>
      </c>
      <c r="O7">
        <v>0.37962909858879329</v>
      </c>
      <c r="R7" t="e">
        <f>(VLOOKUP("Total current assets", M1:N101, 2, FALSE)/VLOOKUP("Total current liabilities", M1:N101, 2, FALSE))</f>
        <v>#N/A</v>
      </c>
      <c r="S7">
        <v>1.81</v>
      </c>
    </row>
    <row r="8" spans="1:19" ht="15" customHeight="1" x14ac:dyDescent="0.35">
      <c r="A8" t="s">
        <v>33</v>
      </c>
      <c r="B8">
        <v>2467221</v>
      </c>
      <c r="C8" t="s">
        <v>34</v>
      </c>
      <c r="E8" s="4">
        <v>0.04</v>
      </c>
      <c r="F8" t="s">
        <v>35</v>
      </c>
      <c r="G8">
        <v>-13.08981928453594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5</v>
      </c>
      <c r="O8">
        <v>-13.08981928453594</v>
      </c>
      <c r="R8" t="e">
        <f>(VLOOKUP("Total liabilities", M1:N101, 2, FALSE)/(VLOOKUP("Total equity", M1:N101, 2, FALSE)))</f>
        <v>#N/A</v>
      </c>
    </row>
    <row r="9" spans="1:19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9" ht="15" customHeight="1" x14ac:dyDescent="0.35">
      <c r="A10" t="s">
        <v>39</v>
      </c>
      <c r="B10">
        <v>1575378</v>
      </c>
      <c r="C10" t="s">
        <v>40</v>
      </c>
      <c r="E10" s="4">
        <v>0.06</v>
      </c>
      <c r="F10" t="s">
        <v>41</v>
      </c>
      <c r="G10">
        <v>0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1</v>
      </c>
    </row>
    <row r="11" spans="1:19" ht="15" customHeight="1" x14ac:dyDescent="0.35">
      <c r="A11" t="s">
        <v>42</v>
      </c>
      <c r="B11">
        <v>23238966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9" ht="15" customHeight="1" x14ac:dyDescent="0.35">
      <c r="A12" t="s">
        <v>45</v>
      </c>
      <c r="B12">
        <v>4149782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9" ht="15" customHeight="1" x14ac:dyDescent="0.35">
      <c r="A13" t="s">
        <v>49</v>
      </c>
      <c r="B13">
        <v>25161159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1</v>
      </c>
    </row>
    <row r="14" spans="1:19" ht="15" customHeight="1" x14ac:dyDescent="0.35">
      <c r="A14" t="s">
        <v>52</v>
      </c>
      <c r="B14">
        <v>-1922193</v>
      </c>
      <c r="C14" t="s">
        <v>53</v>
      </c>
      <c r="E14" s="4">
        <v>0.02</v>
      </c>
      <c r="F14" t="s">
        <v>54</v>
      </c>
      <c r="G14">
        <v>2</v>
      </c>
      <c r="H14">
        <v>1</v>
      </c>
      <c r="I14">
        <v>2</v>
      </c>
      <c r="J14">
        <v>3</v>
      </c>
      <c r="K14">
        <v>4</v>
      </c>
      <c r="L14">
        <v>5</v>
      </c>
      <c r="M14">
        <v>2</v>
      </c>
    </row>
    <row r="15" spans="1:19" ht="15" customHeight="1" x14ac:dyDescent="0.35">
      <c r="A15" t="s">
        <v>55</v>
      </c>
      <c r="B15">
        <v>20804177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9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3</v>
      </c>
      <c r="H18">
        <v>1</v>
      </c>
      <c r="I18">
        <v>2</v>
      </c>
      <c r="J18">
        <v>3</v>
      </c>
      <c r="K18">
        <v>4</v>
      </c>
      <c r="L18">
        <v>5</v>
      </c>
      <c r="M18">
        <v>3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1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1</v>
      </c>
      <c r="H27">
        <v>1</v>
      </c>
      <c r="I27">
        <v>2</v>
      </c>
      <c r="J27">
        <v>3</v>
      </c>
      <c r="K27">
        <v>4</v>
      </c>
      <c r="L27">
        <v>5</v>
      </c>
      <c r="M27">
        <v>1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3</v>
      </c>
      <c r="H29">
        <v>1</v>
      </c>
      <c r="I29">
        <v>2</v>
      </c>
      <c r="J29">
        <v>3</v>
      </c>
      <c r="K29">
        <v>4</v>
      </c>
      <c r="L29">
        <v>5</v>
      </c>
      <c r="M29">
        <v>3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3.3050000000000002</v>
      </c>
    </row>
    <row r="34" spans="6:13" x14ac:dyDescent="0.35">
      <c r="L34" t="s">
        <v>97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F00-000000000000}">
      <formula1>"100%,50%,20%"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4"/>
  <sheetViews>
    <sheetView topLeftCell="I18" zoomScale="54" zoomScaleNormal="40" workbookViewId="0">
      <selection activeCell="C60" sqref="C60"/>
    </sheetView>
  </sheetViews>
  <sheetFormatPr defaultRowHeight="14.5" x14ac:dyDescent="0.35"/>
  <cols>
    <col min="1" max="1" width="19.90625" bestFit="1" customWidth="1"/>
    <col min="2" max="2" width="12.81640625" bestFit="1" customWidth="1"/>
    <col min="3" max="3" width="87.36328125" bestFit="1" customWidth="1"/>
    <col min="4" max="4" width="29.26953125" customWidth="1"/>
    <col min="5" max="5" width="9" bestFit="1" customWidth="1"/>
    <col min="6" max="6" width="38.08984375" bestFit="1" customWidth="1"/>
    <col min="7" max="7" width="12.90625" bestFit="1" customWidth="1"/>
    <col min="8" max="8" width="11.81640625" bestFit="1" customWidth="1"/>
    <col min="9" max="10" width="9.26953125" bestFit="1" customWidth="1"/>
    <col min="11" max="11" width="10.453125" bestFit="1" customWidth="1"/>
    <col min="12" max="12" width="12.36328125" bestFit="1" customWidth="1"/>
    <col min="13" max="13" width="9" bestFit="1" customWidth="1"/>
    <col min="15" max="15" width="12.90625" bestFit="1" customWidth="1"/>
    <col min="18" max="18" width="12.90625" bestFit="1" customWidth="1"/>
    <col min="19" max="19" width="8.9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9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ht="15" customHeight="1" x14ac:dyDescent="0.35">
      <c r="A2" t="s">
        <v>13</v>
      </c>
      <c r="B2">
        <v>5835000000</v>
      </c>
      <c r="C2" t="s">
        <v>14</v>
      </c>
      <c r="D2" t="s">
        <v>15</v>
      </c>
      <c r="E2" s="4">
        <v>0.1</v>
      </c>
      <c r="F2" t="s">
        <v>16</v>
      </c>
      <c r="G2">
        <v>2.4561264822134392</v>
      </c>
      <c r="H2">
        <v>1</v>
      </c>
      <c r="I2">
        <v>1.3</v>
      </c>
      <c r="J2">
        <v>1.5</v>
      </c>
      <c r="K2">
        <v>2</v>
      </c>
      <c r="L2">
        <v>2.5</v>
      </c>
      <c r="M2">
        <v>5</v>
      </c>
      <c r="O2">
        <v>2.4561264822134392</v>
      </c>
      <c r="R2">
        <f>$B$3/$B$8</f>
        <v>2.4561264822134388</v>
      </c>
    </row>
    <row r="3" spans="1:19" ht="15" customHeight="1" x14ac:dyDescent="0.35">
      <c r="A3" t="s">
        <v>17</v>
      </c>
      <c r="B3">
        <v>3107000000</v>
      </c>
      <c r="C3" t="s">
        <v>18</v>
      </c>
      <c r="E3" s="4">
        <v>0.05</v>
      </c>
      <c r="F3" t="s">
        <v>19</v>
      </c>
      <c r="G3">
        <v>965000000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965000000</v>
      </c>
      <c r="R3">
        <v>965000000</v>
      </c>
    </row>
    <row r="4" spans="1:19" ht="15" customHeight="1" x14ac:dyDescent="0.35">
      <c r="A4" t="s">
        <v>20</v>
      </c>
      <c r="B4">
        <v>1058000000</v>
      </c>
      <c r="C4" t="s">
        <v>21</v>
      </c>
      <c r="E4" s="4">
        <v>2.5000000000000001E-2</v>
      </c>
      <c r="F4" t="s">
        <v>22</v>
      </c>
      <c r="G4">
        <v>0.04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0.09</v>
      </c>
      <c r="R4">
        <v>0.09</v>
      </c>
    </row>
    <row r="5" spans="1:19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0.1813196229648672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1</v>
      </c>
      <c r="O5">
        <v>0.1813196229648672</v>
      </c>
      <c r="R5">
        <f>(VLOOKUP("Operating income", $A$1:$B$101, 2, FALSE)/(VLOOKUP("Total revenue", $A$1:$B$101, 2, FALSE)))</f>
        <v>0.18131962296486717</v>
      </c>
    </row>
    <row r="6" spans="1:19" ht="15" customHeight="1" x14ac:dyDescent="0.35">
      <c r="A6" t="s">
        <v>26</v>
      </c>
      <c r="B6">
        <v>0</v>
      </c>
      <c r="C6" t="s">
        <v>27</v>
      </c>
      <c r="E6" s="4">
        <v>2.5000000000000001E-2</v>
      </c>
      <c r="F6" t="s">
        <v>28</v>
      </c>
      <c r="G6">
        <v>0.90119085934985521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0.90119085934985521</v>
      </c>
      <c r="R6">
        <f>(VLOOKUP("Total debt", $A$1:$B$101, 2, FALSE)/VLOOKUP("EBITDA", $A$1:$B$101, 2, FALSE))</f>
        <v>0.90119085934985521</v>
      </c>
    </row>
    <row r="7" spans="1:19" ht="15" customHeight="1" x14ac:dyDescent="0.35">
      <c r="A7" t="s">
        <v>29</v>
      </c>
      <c r="B7">
        <v>0</v>
      </c>
      <c r="C7" t="s">
        <v>30</v>
      </c>
      <c r="D7" t="s">
        <v>31</v>
      </c>
      <c r="E7" s="4">
        <v>0.06</v>
      </c>
      <c r="F7" t="s">
        <v>32</v>
      </c>
      <c r="G7">
        <v>1.042722513089005</v>
      </c>
      <c r="H7">
        <v>0.5</v>
      </c>
      <c r="I7">
        <v>1</v>
      </c>
      <c r="J7">
        <v>1.5</v>
      </c>
      <c r="K7">
        <v>2</v>
      </c>
      <c r="L7">
        <v>2.5</v>
      </c>
      <c r="M7">
        <v>3</v>
      </c>
      <c r="O7">
        <v>1.042722513089005</v>
      </c>
      <c r="R7">
        <f>(VLOOKUP("Total current assets", $A$1:$B$101, 2, FALSE)/VLOOKUP("Total current liabilities", $A$1:$B$101, 2, FALSE))</f>
        <v>1.0427225130890052</v>
      </c>
      <c r="S7">
        <v>1.81</v>
      </c>
    </row>
    <row r="8" spans="1:19" ht="15" customHeight="1" x14ac:dyDescent="0.35">
      <c r="A8" t="s">
        <v>33</v>
      </c>
      <c r="B8">
        <v>1265000000</v>
      </c>
      <c r="C8" t="s">
        <v>34</v>
      </c>
      <c r="E8" s="4">
        <v>0.04</v>
      </c>
      <c r="F8" t="s">
        <v>35</v>
      </c>
      <c r="G8">
        <v>1.1263606778139379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1.1263606778139379</v>
      </c>
      <c r="R8">
        <f>(VLOOKUP("Total liabilities", $A$1:$B$101, 2, FALSE)/(VLOOKUP("Total equity", $A$1:$B$101, 2, FALSE)))</f>
        <v>1.1263606778139379</v>
      </c>
    </row>
    <row r="9" spans="1:19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9" ht="15" customHeight="1" x14ac:dyDescent="0.35">
      <c r="A10" t="s">
        <v>39</v>
      </c>
      <c r="B10">
        <v>4979000000</v>
      </c>
      <c r="C10" t="s">
        <v>40</v>
      </c>
      <c r="E10" s="4">
        <v>0.06</v>
      </c>
      <c r="F10" t="s">
        <v>41</v>
      </c>
      <c r="G10">
        <v>0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5</v>
      </c>
    </row>
    <row r="11" spans="1:19" ht="15" customHeight="1" x14ac:dyDescent="0.35">
      <c r="A11" t="s">
        <v>42</v>
      </c>
      <c r="B11">
        <v>18948000000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9" ht="15" customHeight="1" x14ac:dyDescent="0.35">
      <c r="A12" t="s">
        <v>45</v>
      </c>
      <c r="B12">
        <v>4775000000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9" ht="15" customHeight="1" x14ac:dyDescent="0.35">
      <c r="A13" t="s">
        <v>49</v>
      </c>
      <c r="B13">
        <v>10037000000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3</v>
      </c>
    </row>
    <row r="14" spans="1:19" ht="15" customHeight="1" x14ac:dyDescent="0.35">
      <c r="A14" t="s">
        <v>52</v>
      </c>
      <c r="B14">
        <v>8911000000</v>
      </c>
      <c r="C14" t="s">
        <v>53</v>
      </c>
      <c r="E14" s="4">
        <v>0.02</v>
      </c>
      <c r="F14" t="s">
        <v>54</v>
      </c>
      <c r="G14">
        <v>5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9" ht="15" customHeight="1" x14ac:dyDescent="0.35">
      <c r="A15" t="s">
        <v>55</v>
      </c>
      <c r="B15">
        <v>2800000000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9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3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3.95</v>
      </c>
    </row>
    <row r="34" spans="6:13" x14ac:dyDescent="0.35">
      <c r="L34" t="s">
        <v>94</v>
      </c>
      <c r="M34" t="s">
        <v>95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100-000000000000}">
      <formula1>"100%,50%,20%"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4"/>
  <sheetViews>
    <sheetView topLeftCell="C1" zoomScale="48" workbookViewId="0">
      <selection activeCell="H34" sqref="H34"/>
    </sheetView>
  </sheetViews>
  <sheetFormatPr defaultRowHeight="14.5" x14ac:dyDescent="0.35"/>
  <cols>
    <col min="1" max="1" width="19.90625" bestFit="1" customWidth="1"/>
    <col min="2" max="2" width="12.81640625" bestFit="1" customWidth="1"/>
    <col min="3" max="3" width="87.36328125" bestFit="1" customWidth="1"/>
    <col min="4" max="4" width="29.26953125" customWidth="1"/>
    <col min="5" max="5" width="8.90625" bestFit="1" customWidth="1"/>
    <col min="6" max="6" width="38.08984375" bestFit="1" customWidth="1"/>
    <col min="7" max="7" width="11.81640625" bestFit="1" customWidth="1"/>
    <col min="8" max="8" width="11.7265625" bestFit="1" customWidth="1"/>
    <col min="9" max="9" width="7.6328125" bestFit="1" customWidth="1"/>
    <col min="10" max="10" width="7.453125" bestFit="1" customWidth="1"/>
    <col min="11" max="11" width="8.54296875" bestFit="1" customWidth="1"/>
    <col min="12" max="12" width="12.26953125" bestFit="1" customWidth="1"/>
    <col min="13" max="13" width="8.90625" bestFit="1" customWidth="1"/>
    <col min="15" max="15" width="11.81640625" bestFit="1" customWidth="1"/>
    <col min="18" max="19" width="8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9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ht="15" customHeight="1" x14ac:dyDescent="0.35">
      <c r="A2" t="s">
        <v>13</v>
      </c>
      <c r="B2">
        <v>4157000000</v>
      </c>
      <c r="C2" t="s">
        <v>14</v>
      </c>
      <c r="D2" t="s">
        <v>15</v>
      </c>
      <c r="E2" s="4">
        <v>0.1</v>
      </c>
      <c r="F2" t="s">
        <v>16</v>
      </c>
      <c r="G2">
        <v>0.13457204111923479</v>
      </c>
      <c r="H2">
        <v>1</v>
      </c>
      <c r="I2">
        <v>1.3</v>
      </c>
      <c r="J2">
        <v>1.5</v>
      </c>
      <c r="K2">
        <v>2</v>
      </c>
      <c r="L2">
        <v>2.5</v>
      </c>
      <c r="M2">
        <v>5</v>
      </c>
      <c r="O2">
        <v>0.13457204111923479</v>
      </c>
      <c r="R2" t="e">
        <f>N3/N8</f>
        <v>#DIV/0!</v>
      </c>
    </row>
    <row r="3" spans="1:19" ht="15" customHeight="1" x14ac:dyDescent="0.35">
      <c r="A3" t="s">
        <v>17</v>
      </c>
      <c r="B3">
        <v>2448000000</v>
      </c>
      <c r="C3" t="s">
        <v>18</v>
      </c>
      <c r="E3" s="4">
        <v>0.05</v>
      </c>
      <c r="F3" t="s">
        <v>19</v>
      </c>
      <c r="G3">
        <v>1726000000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1726000000</v>
      </c>
      <c r="R3" t="e">
        <f>(VLOOKUP("Operational cash flow", M1:N101, 2, FALSE)-VLOOKUP("Capital expenditure", M1:N101, 2, FALSE) )</f>
        <v>#N/A</v>
      </c>
    </row>
    <row r="4" spans="1:19" ht="15" customHeight="1" x14ac:dyDescent="0.35">
      <c r="A4" t="s">
        <v>20</v>
      </c>
      <c r="B4">
        <v>92000000</v>
      </c>
      <c r="C4" t="s">
        <v>21</v>
      </c>
      <c r="E4" s="4">
        <v>2.5000000000000001E-2</v>
      </c>
      <c r="F4" t="s">
        <v>22</v>
      </c>
      <c r="G4">
        <v>0.09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0.09</v>
      </c>
      <c r="R4">
        <v>0.09</v>
      </c>
    </row>
    <row r="5" spans="1:19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0.28000000000000003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1</v>
      </c>
      <c r="O5">
        <v>0.28000000000000003</v>
      </c>
      <c r="R5" t="e">
        <f>(VLOOKUP("Operating income", M1:N101, 2, FALSE)/(VLOOKUP("Total revenue", M1:N101, 2, FALSE)))</f>
        <v>#N/A</v>
      </c>
    </row>
    <row r="6" spans="1:19" ht="15" customHeight="1" x14ac:dyDescent="0.35">
      <c r="A6" t="s">
        <v>26</v>
      </c>
      <c r="B6">
        <v>1459000000</v>
      </c>
      <c r="C6" t="s">
        <v>27</v>
      </c>
      <c r="E6" s="4">
        <v>2.5000000000000001E-2</v>
      </c>
      <c r="F6" t="s">
        <v>28</v>
      </c>
      <c r="G6">
        <v>1.49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1.49</v>
      </c>
      <c r="R6" t="e">
        <f>(VLOOKUP("Total debt", M1:N101, 2, FALSE)/VLOOKUP("EBITDA", M1:N101, 2, FALSE))</f>
        <v>#N/A</v>
      </c>
    </row>
    <row r="7" spans="1:19" ht="15" customHeight="1" x14ac:dyDescent="0.35">
      <c r="A7" t="s">
        <v>29</v>
      </c>
      <c r="B7">
        <v>2049000000</v>
      </c>
      <c r="C7" t="s">
        <v>30</v>
      </c>
      <c r="D7" t="s">
        <v>31</v>
      </c>
      <c r="E7" s="4">
        <v>0.06</v>
      </c>
      <c r="F7" t="s">
        <v>32</v>
      </c>
      <c r="G7">
        <v>0.76754926108374388</v>
      </c>
      <c r="H7">
        <v>0.5</v>
      </c>
      <c r="I7">
        <v>1</v>
      </c>
      <c r="J7">
        <v>1.5</v>
      </c>
      <c r="K7">
        <v>2</v>
      </c>
      <c r="L7">
        <v>2.5</v>
      </c>
      <c r="M7">
        <v>3</v>
      </c>
      <c r="O7">
        <v>0.76754926108374388</v>
      </c>
      <c r="R7" t="e">
        <f>(VLOOKUP("Total current assets", M1:N101, 2, FALSE)/VLOOKUP("Total current liabilities", M1:N101, 2, FALSE))</f>
        <v>#N/A</v>
      </c>
      <c r="S7">
        <v>1.81</v>
      </c>
    </row>
    <row r="8" spans="1:19" ht="15" customHeight="1" x14ac:dyDescent="0.35">
      <c r="A8" t="s">
        <v>33</v>
      </c>
      <c r="B8">
        <v>18191000000</v>
      </c>
      <c r="C8" t="s">
        <v>34</v>
      </c>
      <c r="E8" s="4">
        <v>0.04</v>
      </c>
      <c r="F8" t="s">
        <v>35</v>
      </c>
      <c r="G8">
        <v>1.49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1.49</v>
      </c>
      <c r="R8" t="e">
        <f>(VLOOKUP("Total liabilities", M1:N101, 2, FALSE)/(VLOOKUP("Total equity", M1:N101, 2, FALSE)))</f>
        <v>#N/A</v>
      </c>
    </row>
    <row r="9" spans="1:19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9" ht="15" customHeight="1" x14ac:dyDescent="0.35">
      <c r="A10" t="s">
        <v>39</v>
      </c>
      <c r="B10">
        <v>2493000000</v>
      </c>
      <c r="C10" t="s">
        <v>40</v>
      </c>
      <c r="E10" s="4">
        <v>0.06</v>
      </c>
      <c r="F10" t="s">
        <v>41</v>
      </c>
      <c r="G10">
        <v>0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5</v>
      </c>
    </row>
    <row r="11" spans="1:19" ht="15" customHeight="1" x14ac:dyDescent="0.35">
      <c r="A11" t="s">
        <v>42</v>
      </c>
      <c r="B11">
        <v>37720000000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9" ht="15" customHeight="1" x14ac:dyDescent="0.35">
      <c r="A12" t="s">
        <v>45</v>
      </c>
      <c r="B12">
        <v>3248000000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9" ht="15" customHeight="1" x14ac:dyDescent="0.35">
      <c r="A13" t="s">
        <v>49</v>
      </c>
      <c r="B13">
        <v>24440000000</v>
      </c>
      <c r="C13" t="s">
        <v>50</v>
      </c>
      <c r="E13" s="4">
        <v>0.03</v>
      </c>
      <c r="F13" t="s">
        <v>51</v>
      </c>
      <c r="G13">
        <v>5</v>
      </c>
      <c r="H13">
        <v>1</v>
      </c>
      <c r="I13">
        <v>2</v>
      </c>
      <c r="J13">
        <v>3</v>
      </c>
      <c r="K13">
        <v>4</v>
      </c>
      <c r="L13">
        <v>5</v>
      </c>
      <c r="M13">
        <v>3</v>
      </c>
    </row>
    <row r="14" spans="1:19" ht="15" customHeight="1" x14ac:dyDescent="0.35">
      <c r="A14" t="s">
        <v>52</v>
      </c>
      <c r="B14">
        <v>13280000000</v>
      </c>
      <c r="C14" t="s">
        <v>53</v>
      </c>
      <c r="E14" s="4">
        <v>0.02</v>
      </c>
      <c r="F14" t="s">
        <v>54</v>
      </c>
      <c r="G14">
        <v>5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9" ht="15" customHeight="1" x14ac:dyDescent="0.35">
      <c r="A15" t="s">
        <v>55</v>
      </c>
      <c r="B15">
        <v>5000000000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9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3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3.6349999999999998</v>
      </c>
    </row>
    <row r="34" spans="6:13" x14ac:dyDescent="0.35">
      <c r="L34" t="s">
        <v>94</v>
      </c>
      <c r="M34" t="s">
        <v>96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200-000000000000}">
      <formula1>"100%,50%,20%"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4"/>
  <sheetViews>
    <sheetView topLeftCell="B1" zoomScale="49" workbookViewId="0">
      <selection activeCell="G2" sqref="G2"/>
    </sheetView>
  </sheetViews>
  <sheetFormatPr defaultRowHeight="14.5" x14ac:dyDescent="0.35"/>
  <cols>
    <col min="1" max="1" width="19.90625" bestFit="1" customWidth="1"/>
    <col min="2" max="2" width="12.81640625" bestFit="1" customWidth="1"/>
    <col min="3" max="3" width="87.36328125" bestFit="1" customWidth="1"/>
    <col min="4" max="4" width="29.26953125" customWidth="1"/>
    <col min="5" max="5" width="8.90625" bestFit="1" customWidth="1"/>
    <col min="6" max="6" width="38.08984375" bestFit="1" customWidth="1"/>
    <col min="7" max="7" width="11.81640625" bestFit="1" customWidth="1"/>
    <col min="8" max="8" width="11.7265625" bestFit="1" customWidth="1"/>
    <col min="9" max="9" width="7.6328125" bestFit="1" customWidth="1"/>
    <col min="10" max="10" width="7.453125" bestFit="1" customWidth="1"/>
    <col min="11" max="11" width="8.54296875" bestFit="1" customWidth="1"/>
    <col min="12" max="12" width="12.26953125" bestFit="1" customWidth="1"/>
    <col min="13" max="13" width="8.90625" bestFit="1" customWidth="1"/>
    <col min="15" max="15" width="11.81640625" bestFit="1" customWidth="1"/>
    <col min="18" max="19" width="8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9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ht="15" customHeight="1" x14ac:dyDescent="0.35">
      <c r="A2" t="s">
        <v>13</v>
      </c>
      <c r="B2">
        <v>149890000000</v>
      </c>
      <c r="C2" t="s">
        <v>14</v>
      </c>
      <c r="D2" t="s">
        <v>15</v>
      </c>
      <c r="E2" s="4">
        <v>0.1</v>
      </c>
      <c r="F2" t="s">
        <v>16</v>
      </c>
      <c r="G2">
        <v>4.8535762483130904</v>
      </c>
      <c r="H2">
        <v>1</v>
      </c>
      <c r="I2">
        <v>1.3</v>
      </c>
      <c r="J2">
        <v>1.5</v>
      </c>
      <c r="K2">
        <v>2</v>
      </c>
      <c r="L2">
        <v>2.5</v>
      </c>
      <c r="M2">
        <v>5</v>
      </c>
      <c r="O2">
        <v>4.8535762483130904</v>
      </c>
      <c r="R2" t="e">
        <f>N3/N8</f>
        <v>#DIV/0!</v>
      </c>
    </row>
    <row r="3" spans="1:19" ht="15" customHeight="1" x14ac:dyDescent="0.35">
      <c r="A3" t="s">
        <v>17</v>
      </c>
      <c r="B3">
        <v>7193000000</v>
      </c>
      <c r="C3" t="s">
        <v>18</v>
      </c>
      <c r="E3" s="4">
        <v>0.05</v>
      </c>
      <c r="F3" t="s">
        <v>19</v>
      </c>
      <c r="G3">
        <v>4798000000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4798000000</v>
      </c>
      <c r="R3" t="e">
        <f>(VLOOKUP("Operational cash flow", M1:N101, 2, FALSE)-VLOOKUP("Capital expenditure", M1:N101, 2, FALSE) )</f>
        <v>#N/A</v>
      </c>
    </row>
    <row r="4" spans="1:19" ht="15" customHeight="1" x14ac:dyDescent="0.35">
      <c r="A4" t="s">
        <v>20</v>
      </c>
      <c r="B4">
        <v>7193000000</v>
      </c>
      <c r="C4" t="s">
        <v>21</v>
      </c>
      <c r="E4" s="4">
        <v>2.5000000000000001E-2</v>
      </c>
      <c r="F4" t="s">
        <v>22</v>
      </c>
      <c r="G4">
        <v>0.04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0.04</v>
      </c>
      <c r="R4">
        <v>0.09</v>
      </c>
    </row>
    <row r="5" spans="1:19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4.7988524918273399E-2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1</v>
      </c>
      <c r="O5">
        <v>4.7988524918273399E-2</v>
      </c>
      <c r="R5" t="e">
        <f>(VLOOKUP("Operating income", M1:N101, 2, FALSE)/(VLOOKUP("Total revenue", M1:N101, 2, FALSE)))</f>
        <v>#N/A</v>
      </c>
    </row>
    <row r="6" spans="1:19" ht="15" customHeight="1" x14ac:dyDescent="0.35">
      <c r="A6" t="s">
        <v>26</v>
      </c>
      <c r="B6">
        <v>7029000000</v>
      </c>
      <c r="C6" t="s">
        <v>27</v>
      </c>
      <c r="E6" s="4">
        <v>2.5000000000000001E-2</v>
      </c>
      <c r="F6" t="s">
        <v>28</v>
      </c>
      <c r="G6">
        <v>2.69275684693452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2.69275684693452</v>
      </c>
      <c r="R6" t="e">
        <f>(VLOOKUP("Total debt", M1:N101, 2, FALSE)/VLOOKUP("EBITDA", M1:N101, 2, FALSE))</f>
        <v>#N/A</v>
      </c>
    </row>
    <row r="7" spans="1:19" ht="15" customHeight="1" x14ac:dyDescent="0.35">
      <c r="A7" t="s">
        <v>29</v>
      </c>
      <c r="B7">
        <v>2231000000</v>
      </c>
      <c r="C7" t="s">
        <v>30</v>
      </c>
      <c r="D7" t="s">
        <v>31</v>
      </c>
      <c r="E7" s="4">
        <v>0.06</v>
      </c>
      <c r="F7" t="s">
        <v>32</v>
      </c>
      <c r="G7">
        <v>1.083421972344629</v>
      </c>
      <c r="H7">
        <v>0.5</v>
      </c>
      <c r="I7">
        <v>1</v>
      </c>
      <c r="J7">
        <v>1.5</v>
      </c>
      <c r="K7">
        <v>2</v>
      </c>
      <c r="L7">
        <v>2.5</v>
      </c>
      <c r="M7">
        <v>3</v>
      </c>
      <c r="O7">
        <v>1.083421972344629</v>
      </c>
      <c r="R7" t="e">
        <f>(VLOOKUP("Total current assets", M1:N101, 2, FALSE)/VLOOKUP("Total current liabilities", M1:N101, 2, FALSE))</f>
        <v>#N/A</v>
      </c>
      <c r="S7">
        <v>1.81</v>
      </c>
    </row>
    <row r="8" spans="1:19" ht="15" customHeight="1" x14ac:dyDescent="0.35">
      <c r="A8" t="s">
        <v>33</v>
      </c>
      <c r="B8">
        <v>1482000000</v>
      </c>
      <c r="C8" t="s">
        <v>34</v>
      </c>
      <c r="E8" s="4">
        <v>0.04</v>
      </c>
      <c r="F8" t="s">
        <v>35</v>
      </c>
      <c r="G8">
        <v>14.751565762004169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14.751565762004169</v>
      </c>
      <c r="R8" t="e">
        <f>(VLOOKUP("Total liabilities", M1:N101, 2, FALSE)/(VLOOKUP("Total equity", M1:N101, 2, FALSE)))</f>
        <v>#N/A</v>
      </c>
    </row>
    <row r="9" spans="1:19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9" ht="15" customHeight="1" x14ac:dyDescent="0.35">
      <c r="A10" t="s">
        <v>39</v>
      </c>
      <c r="B10">
        <v>14260000000</v>
      </c>
      <c r="C10" t="s">
        <v>40</v>
      </c>
      <c r="E10" s="4">
        <v>0.06</v>
      </c>
      <c r="F10" t="s">
        <v>41</v>
      </c>
      <c r="G10">
        <v>0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5</v>
      </c>
    </row>
    <row r="11" spans="1:19" ht="15" customHeight="1" x14ac:dyDescent="0.35">
      <c r="A11" t="s">
        <v>42</v>
      </c>
      <c r="B11">
        <v>45270000000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9" ht="15" customHeight="1" x14ac:dyDescent="0.35">
      <c r="A12" t="s">
        <v>45</v>
      </c>
      <c r="B12">
        <v>13162000000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9" ht="15" customHeight="1" x14ac:dyDescent="0.35">
      <c r="A13" t="s">
        <v>49</v>
      </c>
      <c r="B13">
        <v>42396000000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3</v>
      </c>
    </row>
    <row r="14" spans="1:19" ht="15" customHeight="1" x14ac:dyDescent="0.35">
      <c r="A14" t="s">
        <v>52</v>
      </c>
      <c r="B14">
        <v>2874000000</v>
      </c>
      <c r="C14" t="s">
        <v>53</v>
      </c>
      <c r="E14" s="4">
        <v>0.02</v>
      </c>
      <c r="F14" t="s">
        <v>54</v>
      </c>
      <c r="G14">
        <v>5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9" ht="15" customHeight="1" x14ac:dyDescent="0.35">
      <c r="A15" t="s">
        <v>55</v>
      </c>
      <c r="B15">
        <v>19369000000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9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3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3.9</v>
      </c>
    </row>
    <row r="34" spans="6:13" x14ac:dyDescent="0.35">
      <c r="L34" t="s">
        <v>94</v>
      </c>
      <c r="M34" t="s">
        <v>96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300-000000000000}">
      <formula1>"100%,50%,20%"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8"/>
  <sheetViews>
    <sheetView topLeftCell="C4" zoomScale="64" zoomScaleNormal="55" workbookViewId="0">
      <selection activeCell="AK20" sqref="AK20"/>
    </sheetView>
  </sheetViews>
  <sheetFormatPr defaultRowHeight="14.5" x14ac:dyDescent="0.35"/>
  <cols>
    <col min="1" max="1" width="19.90625" bestFit="1" customWidth="1"/>
    <col min="2" max="2" width="11.81640625" bestFit="1" customWidth="1"/>
    <col min="3" max="3" width="62.54296875" customWidth="1"/>
    <col min="4" max="4" width="29.26953125" customWidth="1"/>
    <col min="5" max="5" width="8.90625" bestFit="1" customWidth="1"/>
    <col min="6" max="6" width="38.08984375" bestFit="1" customWidth="1"/>
    <col min="7" max="7" width="11.08984375" bestFit="1" customWidth="1"/>
    <col min="8" max="8" width="11.7265625" bestFit="1" customWidth="1"/>
    <col min="9" max="9" width="7.6328125" bestFit="1" customWidth="1"/>
    <col min="10" max="10" width="7" bestFit="1" customWidth="1"/>
    <col min="11" max="11" width="8.36328125" bestFit="1" customWidth="1"/>
    <col min="12" max="12" width="12.26953125" bestFit="1" customWidth="1"/>
    <col min="13" max="13" width="8.90625" bestFit="1" customWidth="1"/>
    <col min="15" max="15" width="10.81640625" bestFit="1" customWidth="1"/>
    <col min="16" max="16" width="9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8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ht="15" customHeight="1" x14ac:dyDescent="0.35">
      <c r="A2" t="s">
        <v>13</v>
      </c>
      <c r="B2">
        <v>0</v>
      </c>
      <c r="C2" t="s">
        <v>14</v>
      </c>
      <c r="D2" t="s">
        <v>15</v>
      </c>
      <c r="E2" s="4">
        <v>0.1</v>
      </c>
      <c r="F2" t="s">
        <v>16</v>
      </c>
      <c r="G2">
        <v>0</v>
      </c>
      <c r="H2">
        <v>1</v>
      </c>
      <c r="I2">
        <v>1.3</v>
      </c>
      <c r="J2">
        <v>1.5</v>
      </c>
      <c r="K2">
        <v>2</v>
      </c>
      <c r="L2">
        <v>2.5</v>
      </c>
      <c r="M2">
        <v>1</v>
      </c>
      <c r="O2">
        <v>0</v>
      </c>
      <c r="R2" t="e">
        <f>N3/N8</f>
        <v>#DIV/0!</v>
      </c>
    </row>
    <row r="3" spans="1:18" ht="15" customHeight="1" x14ac:dyDescent="0.35">
      <c r="A3" t="s">
        <v>17</v>
      </c>
      <c r="B3">
        <v>0</v>
      </c>
      <c r="C3" t="s">
        <v>18</v>
      </c>
      <c r="E3" s="4">
        <v>0.05</v>
      </c>
      <c r="F3" t="s">
        <v>19</v>
      </c>
      <c r="G3">
        <v>-48974000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1</v>
      </c>
      <c r="O3">
        <v>-48974000</v>
      </c>
      <c r="R3" t="e">
        <f>(VLOOKUP("Operational cash flow", M1:N101, 2, FALSE)-VLOOKUP("Capital expenditure", M1:N101, 2, FALSE) )</f>
        <v>#N/A</v>
      </c>
    </row>
    <row r="4" spans="1:18" ht="15" customHeight="1" x14ac:dyDescent="0.35">
      <c r="A4" t="s">
        <v>20</v>
      </c>
      <c r="B4">
        <v>0</v>
      </c>
      <c r="C4" t="s">
        <v>21</v>
      </c>
      <c r="E4" s="4">
        <v>2.5000000000000001E-2</v>
      </c>
      <c r="F4" t="s">
        <v>22</v>
      </c>
      <c r="G4">
        <v>0.2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1</v>
      </c>
      <c r="O4">
        <v>0.15</v>
      </c>
      <c r="R4">
        <v>0.03</v>
      </c>
    </row>
    <row r="5" spans="1:18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0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1</v>
      </c>
      <c r="O5">
        <v>0</v>
      </c>
      <c r="R5" t="e">
        <f>(VLOOKUP("Operating income", M1:N101, 2, FALSE)/(VLOOKUP("Total revenue", M1:N101, 2, FALSE)))</f>
        <v>#N/A</v>
      </c>
    </row>
    <row r="6" spans="1:18" ht="15" customHeight="1" x14ac:dyDescent="0.35">
      <c r="A6" t="s">
        <v>26</v>
      </c>
      <c r="B6">
        <v>-9375000</v>
      </c>
      <c r="C6" t="s">
        <v>27</v>
      </c>
      <c r="E6" s="4">
        <v>2.5000000000000001E-2</v>
      </c>
      <c r="F6" t="s">
        <v>28</v>
      </c>
      <c r="G6">
        <v>100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100</v>
      </c>
      <c r="R6" t="e">
        <f>(VLOOKUP("Total debt", M1:N101, 2, FALSE)/VLOOKUP("EBITDA", M1:N101, 2, FALSE))</f>
        <v>#N/A</v>
      </c>
    </row>
    <row r="7" spans="1:18" ht="15" customHeight="1" x14ac:dyDescent="0.35">
      <c r="A7" t="s">
        <v>29</v>
      </c>
      <c r="B7">
        <v>-39599000</v>
      </c>
      <c r="C7" t="s">
        <v>30</v>
      </c>
      <c r="D7" t="s">
        <v>31</v>
      </c>
      <c r="E7" s="4">
        <v>0.06</v>
      </c>
      <c r="F7" t="s">
        <v>32</v>
      </c>
      <c r="G7">
        <v>15.52264190317195</v>
      </c>
      <c r="H7">
        <v>0.5</v>
      </c>
      <c r="I7">
        <v>1</v>
      </c>
      <c r="J7">
        <v>1.5</v>
      </c>
      <c r="K7">
        <v>2</v>
      </c>
      <c r="L7">
        <v>2.5</v>
      </c>
      <c r="M7">
        <v>5</v>
      </c>
      <c r="O7">
        <v>15.52264190317195</v>
      </c>
      <c r="R7" t="e">
        <f>(VLOOKUP("Total current assets", M1:N101, 2, FALSE)/VLOOKUP("Total current liabilities", M1:N101, 2, FALSE))</f>
        <v>#N/A</v>
      </c>
    </row>
    <row r="8" spans="1:18" ht="15" customHeight="1" x14ac:dyDescent="0.35">
      <c r="A8" t="s">
        <v>33</v>
      </c>
      <c r="B8">
        <v>1</v>
      </c>
      <c r="C8" t="s">
        <v>34</v>
      </c>
      <c r="E8" s="4">
        <v>0.04</v>
      </c>
      <c r="F8" t="s">
        <v>35</v>
      </c>
      <c r="G8">
        <v>0.41172661183464437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0.41172661183464437</v>
      </c>
      <c r="R8" t="e">
        <f>(VLOOKUP("Total liabilities", M1:N101, 2, FALSE)/(VLOOKUP("Total equity", M1:N101, 2, FALSE)))</f>
        <v>#N/A</v>
      </c>
    </row>
    <row r="9" spans="1:18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8" ht="15" customHeight="1" x14ac:dyDescent="0.35">
      <c r="A10" t="s">
        <v>39</v>
      </c>
      <c r="B10">
        <v>148769000</v>
      </c>
      <c r="C10" t="s">
        <v>40</v>
      </c>
      <c r="E10" s="4">
        <v>0.06</v>
      </c>
      <c r="F10" t="s">
        <v>41</v>
      </c>
      <c r="G10">
        <v>0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1</v>
      </c>
    </row>
    <row r="11" spans="1:18" ht="15" customHeight="1" x14ac:dyDescent="0.35">
      <c r="A11" t="s">
        <v>42</v>
      </c>
      <c r="B11">
        <v>473047000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8" ht="15" customHeight="1" x14ac:dyDescent="0.35">
      <c r="A12" t="s">
        <v>45</v>
      </c>
      <c r="B12">
        <v>9584000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8" ht="15" customHeight="1" x14ac:dyDescent="0.35">
      <c r="A13" t="s">
        <v>49</v>
      </c>
      <c r="B13">
        <v>137963000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1</v>
      </c>
    </row>
    <row r="14" spans="1:18" ht="15" customHeight="1" x14ac:dyDescent="0.35">
      <c r="A14" t="s">
        <v>52</v>
      </c>
      <c r="B14">
        <v>335084000</v>
      </c>
      <c r="C14" t="s">
        <v>53</v>
      </c>
      <c r="E14" s="4">
        <v>0.02</v>
      </c>
      <c r="F14" t="s">
        <v>54</v>
      </c>
      <c r="G14">
        <v>3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8" ht="15" customHeight="1" x14ac:dyDescent="0.35">
      <c r="A15" t="s">
        <v>55</v>
      </c>
      <c r="B15">
        <v>1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8" ht="15" customHeight="1" x14ac:dyDescent="0.35">
      <c r="C16" t="s">
        <v>58</v>
      </c>
      <c r="E16" s="4">
        <v>0.02</v>
      </c>
      <c r="F16" t="s">
        <v>59</v>
      </c>
      <c r="G16">
        <v>3</v>
      </c>
      <c r="H16">
        <v>1</v>
      </c>
      <c r="I16">
        <v>2</v>
      </c>
      <c r="J16">
        <v>3</v>
      </c>
      <c r="K16">
        <v>4</v>
      </c>
      <c r="L16">
        <v>5</v>
      </c>
      <c r="M16">
        <v>3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1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18"/>
      <c r="M32" s="18"/>
    </row>
    <row r="33" spans="6:13" x14ac:dyDescent="0.35">
      <c r="F33" s="19" t="s">
        <v>93</v>
      </c>
      <c r="M33" s="19">
        <v>3.24</v>
      </c>
    </row>
    <row r="35" spans="6:13" x14ac:dyDescent="0.35">
      <c r="F35" s="7"/>
      <c r="M35" s="7"/>
    </row>
    <row r="36" spans="6:13" x14ac:dyDescent="0.35">
      <c r="F36" s="8"/>
      <c r="M36" s="8"/>
    </row>
    <row r="37" spans="6:13" x14ac:dyDescent="0.35">
      <c r="F37" s="9"/>
      <c r="M37" s="9"/>
    </row>
    <row r="38" spans="6:13" x14ac:dyDescent="0.35">
      <c r="F38" s="10"/>
      <c r="M38" s="10"/>
    </row>
    <row r="39" spans="6:13" x14ac:dyDescent="0.35">
      <c r="F39" s="11"/>
      <c r="M39" s="11"/>
    </row>
    <row r="40" spans="6:13" x14ac:dyDescent="0.35">
      <c r="F40" s="11"/>
      <c r="M40" s="11"/>
    </row>
    <row r="41" spans="6:13" x14ac:dyDescent="0.35">
      <c r="F41" s="12"/>
      <c r="M41" s="12"/>
    </row>
    <row r="42" spans="6:13" x14ac:dyDescent="0.35">
      <c r="F42" s="13"/>
      <c r="M42" s="13"/>
    </row>
    <row r="43" spans="6:13" x14ac:dyDescent="0.35">
      <c r="F43" s="14"/>
      <c r="M43" s="14"/>
    </row>
    <row r="44" spans="6:13" x14ac:dyDescent="0.35">
      <c r="F44" s="14"/>
      <c r="M44" s="14"/>
    </row>
    <row r="45" spans="6:13" x14ac:dyDescent="0.35">
      <c r="F45" s="14"/>
      <c r="M45" s="14"/>
    </row>
    <row r="46" spans="6:13" x14ac:dyDescent="0.35">
      <c r="F46" s="15"/>
      <c r="M46" s="15"/>
    </row>
    <row r="47" spans="6:13" x14ac:dyDescent="0.35">
      <c r="F47" s="16"/>
      <c r="M47" s="16"/>
    </row>
    <row r="48" spans="6:13" x14ac:dyDescent="0.35">
      <c r="F48" s="17"/>
      <c r="M48" s="17"/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400-000000000000}">
      <formula1>"100%,50%,20%"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8"/>
  <sheetViews>
    <sheetView topLeftCell="D24" zoomScale="40" zoomScaleNormal="70" workbookViewId="0">
      <selection activeCell="G36" sqref="G36"/>
    </sheetView>
  </sheetViews>
  <sheetFormatPr defaultRowHeight="14.5" x14ac:dyDescent="0.35"/>
  <cols>
    <col min="1" max="1" width="19.90625" bestFit="1" customWidth="1"/>
    <col min="2" max="2" width="11.81640625" bestFit="1" customWidth="1"/>
    <col min="3" max="3" width="47.08984375" customWidth="1"/>
    <col min="4" max="4" width="29.26953125" customWidth="1"/>
    <col min="5" max="5" width="8.90625" bestFit="1" customWidth="1"/>
    <col min="6" max="6" width="38.08984375" bestFit="1" customWidth="1"/>
    <col min="7" max="7" width="11.08984375" bestFit="1" customWidth="1"/>
    <col min="8" max="8" width="11.7265625" bestFit="1" customWidth="1"/>
    <col min="9" max="9" width="7.6328125" bestFit="1" customWidth="1"/>
    <col min="10" max="10" width="7" bestFit="1" customWidth="1"/>
    <col min="11" max="11" width="8.36328125" bestFit="1" customWidth="1"/>
    <col min="12" max="12" width="12.26953125" bestFit="1" customWidth="1"/>
    <col min="13" max="13" width="8.90625" bestFit="1" customWidth="1"/>
    <col min="15" max="15" width="10.81640625" bestFit="1" customWidth="1"/>
    <col min="16" max="16" width="9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8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ht="15" customHeight="1" x14ac:dyDescent="0.35">
      <c r="A2" t="s">
        <v>13</v>
      </c>
      <c r="B2">
        <v>0</v>
      </c>
      <c r="C2" t="s">
        <v>14</v>
      </c>
      <c r="D2" t="s">
        <v>15</v>
      </c>
      <c r="E2" s="4">
        <v>0.1</v>
      </c>
      <c r="F2" t="s">
        <v>16</v>
      </c>
      <c r="G2">
        <v>0</v>
      </c>
      <c r="H2">
        <v>1</v>
      </c>
      <c r="I2">
        <v>1.3</v>
      </c>
      <c r="J2">
        <v>1.5</v>
      </c>
      <c r="K2">
        <v>2</v>
      </c>
      <c r="L2">
        <v>2.5</v>
      </c>
      <c r="M2">
        <v>1</v>
      </c>
      <c r="O2">
        <v>0</v>
      </c>
      <c r="R2" t="e">
        <f>N3/N8</f>
        <v>#DIV/0!</v>
      </c>
    </row>
    <row r="3" spans="1:18" ht="15" customHeight="1" x14ac:dyDescent="0.35">
      <c r="A3" t="s">
        <v>17</v>
      </c>
      <c r="B3">
        <v>0</v>
      </c>
      <c r="C3" t="s">
        <v>18</v>
      </c>
      <c r="E3" s="4">
        <v>0.05</v>
      </c>
      <c r="F3" t="s">
        <v>19</v>
      </c>
      <c r="G3">
        <v>-48974000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1</v>
      </c>
      <c r="O3">
        <v>-48974000</v>
      </c>
      <c r="R3" t="e">
        <f>(VLOOKUP("Operational cash flow", M1:N101, 2, FALSE)-VLOOKUP("Capital expenditure", M1:N101, 2, FALSE) )</f>
        <v>#N/A</v>
      </c>
    </row>
    <row r="4" spans="1:18" ht="15" customHeight="1" x14ac:dyDescent="0.35">
      <c r="A4" t="s">
        <v>20</v>
      </c>
      <c r="B4">
        <v>0</v>
      </c>
      <c r="C4" t="s">
        <v>21</v>
      </c>
      <c r="E4" s="4">
        <v>2.5000000000000001E-2</v>
      </c>
      <c r="F4" t="s">
        <v>22</v>
      </c>
      <c r="G4">
        <v>0.2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1</v>
      </c>
      <c r="O4">
        <v>0.15</v>
      </c>
      <c r="R4">
        <v>0.03</v>
      </c>
    </row>
    <row r="5" spans="1:18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0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1</v>
      </c>
      <c r="O5">
        <v>0</v>
      </c>
      <c r="R5" t="e">
        <f>(VLOOKUP("Operating income", M1:N101, 2, FALSE)/(VLOOKUP("Total revenue", M1:N101, 2, FALSE)))</f>
        <v>#N/A</v>
      </c>
    </row>
    <row r="6" spans="1:18" ht="15" customHeight="1" x14ac:dyDescent="0.35">
      <c r="A6" t="s">
        <v>26</v>
      </c>
      <c r="B6">
        <v>-9375000</v>
      </c>
      <c r="C6" t="s">
        <v>27</v>
      </c>
      <c r="E6" s="4">
        <v>2.5000000000000001E-2</v>
      </c>
      <c r="F6" t="s">
        <v>28</v>
      </c>
      <c r="G6">
        <v>100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100</v>
      </c>
      <c r="R6" t="e">
        <f>(VLOOKUP("Total debt", M1:N101, 2, FALSE)/VLOOKUP("EBITDA", M1:N101, 2, FALSE))</f>
        <v>#N/A</v>
      </c>
    </row>
    <row r="7" spans="1:18" ht="15" customHeight="1" x14ac:dyDescent="0.35">
      <c r="A7" t="s">
        <v>29</v>
      </c>
      <c r="B7">
        <v>-39599000</v>
      </c>
      <c r="C7" t="s">
        <v>30</v>
      </c>
      <c r="D7" t="s">
        <v>31</v>
      </c>
      <c r="E7" s="4">
        <v>0.06</v>
      </c>
      <c r="F7" t="s">
        <v>32</v>
      </c>
      <c r="G7">
        <v>15.52264190317195</v>
      </c>
      <c r="H7">
        <v>0.5</v>
      </c>
      <c r="I7">
        <v>1</v>
      </c>
      <c r="J7">
        <v>1.5</v>
      </c>
      <c r="K7">
        <v>2</v>
      </c>
      <c r="L7">
        <v>2.5</v>
      </c>
      <c r="M7">
        <v>5</v>
      </c>
      <c r="O7">
        <v>15.52264190317195</v>
      </c>
      <c r="R7" t="e">
        <f>(VLOOKUP("Total current assets", M1:N101, 2, FALSE)/VLOOKUP("Total current liabilities", M1:N101, 2, FALSE))</f>
        <v>#N/A</v>
      </c>
    </row>
    <row r="8" spans="1:18" ht="15" customHeight="1" x14ac:dyDescent="0.35">
      <c r="A8" t="s">
        <v>33</v>
      </c>
      <c r="B8">
        <v>1</v>
      </c>
      <c r="C8" t="s">
        <v>34</v>
      </c>
      <c r="E8" s="4">
        <v>0.04</v>
      </c>
      <c r="F8" t="s">
        <v>35</v>
      </c>
      <c r="G8">
        <v>0.41172661183464437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0.41172661183464437</v>
      </c>
      <c r="R8" t="e">
        <f>(VLOOKUP("Total liabilities", M1:N101, 2, FALSE)/(VLOOKUP("Total equity", M1:N101, 2, FALSE)))</f>
        <v>#N/A</v>
      </c>
    </row>
    <row r="9" spans="1:18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8" ht="15" customHeight="1" x14ac:dyDescent="0.35">
      <c r="A10" t="s">
        <v>39</v>
      </c>
      <c r="B10">
        <v>148769000</v>
      </c>
      <c r="C10" t="s">
        <v>40</v>
      </c>
      <c r="E10" s="4">
        <v>0.06</v>
      </c>
      <c r="F10" t="s">
        <v>41</v>
      </c>
      <c r="G10">
        <v>0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1</v>
      </c>
    </row>
    <row r="11" spans="1:18" ht="15" customHeight="1" x14ac:dyDescent="0.35">
      <c r="A11" t="s">
        <v>42</v>
      </c>
      <c r="B11">
        <v>473047000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8" ht="15" customHeight="1" x14ac:dyDescent="0.35">
      <c r="A12" t="s">
        <v>45</v>
      </c>
      <c r="B12">
        <v>9584000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8" ht="15" customHeight="1" x14ac:dyDescent="0.35">
      <c r="A13" t="s">
        <v>49</v>
      </c>
      <c r="B13">
        <v>137963000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1</v>
      </c>
    </row>
    <row r="14" spans="1:18" ht="15" customHeight="1" x14ac:dyDescent="0.35">
      <c r="A14" t="s">
        <v>52</v>
      </c>
      <c r="B14">
        <v>335084000</v>
      </c>
      <c r="C14" t="s">
        <v>53</v>
      </c>
      <c r="E14" s="4">
        <v>0.02</v>
      </c>
      <c r="F14" t="s">
        <v>54</v>
      </c>
      <c r="G14">
        <v>3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8" ht="15" customHeight="1" x14ac:dyDescent="0.35">
      <c r="A15" t="s">
        <v>55</v>
      </c>
      <c r="B15">
        <v>1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8" ht="15" customHeight="1" x14ac:dyDescent="0.35">
      <c r="C16" t="s">
        <v>58</v>
      </c>
      <c r="E16" s="4">
        <v>0.02</v>
      </c>
      <c r="F16" t="s">
        <v>59</v>
      </c>
      <c r="G16">
        <v>3</v>
      </c>
      <c r="H16">
        <v>1</v>
      </c>
      <c r="I16">
        <v>2</v>
      </c>
      <c r="J16">
        <v>3</v>
      </c>
      <c r="K16">
        <v>4</v>
      </c>
      <c r="L16">
        <v>5</v>
      </c>
      <c r="M16">
        <v>3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1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1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1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1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1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1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1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1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1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1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18"/>
      <c r="M32" s="18"/>
    </row>
    <row r="33" spans="6:13" x14ac:dyDescent="0.35">
      <c r="F33" s="19" t="s">
        <v>93</v>
      </c>
      <c r="M33" s="19">
        <v>2.12</v>
      </c>
    </row>
    <row r="35" spans="6:13" x14ac:dyDescent="0.35">
      <c r="F35" s="7"/>
      <c r="M35" s="7"/>
    </row>
    <row r="36" spans="6:13" x14ac:dyDescent="0.35">
      <c r="F36" s="8"/>
      <c r="M36" s="8"/>
    </row>
    <row r="37" spans="6:13" x14ac:dyDescent="0.35">
      <c r="F37" s="9"/>
      <c r="M37" s="9"/>
    </row>
    <row r="38" spans="6:13" x14ac:dyDescent="0.35">
      <c r="F38" s="10"/>
      <c r="M38" s="10"/>
    </row>
    <row r="39" spans="6:13" x14ac:dyDescent="0.35">
      <c r="F39" s="11"/>
      <c r="M39" s="11"/>
    </row>
    <row r="40" spans="6:13" x14ac:dyDescent="0.35">
      <c r="F40" s="11"/>
      <c r="M40" s="11"/>
    </row>
    <row r="41" spans="6:13" x14ac:dyDescent="0.35">
      <c r="F41" s="12"/>
      <c r="M41" s="12"/>
    </row>
    <row r="42" spans="6:13" x14ac:dyDescent="0.35">
      <c r="F42" s="13"/>
      <c r="M42" s="13"/>
    </row>
    <row r="43" spans="6:13" x14ac:dyDescent="0.35">
      <c r="F43" s="14"/>
      <c r="M43" s="14"/>
    </row>
    <row r="44" spans="6:13" x14ac:dyDescent="0.35">
      <c r="F44" s="14"/>
      <c r="M44" s="14"/>
    </row>
    <row r="45" spans="6:13" x14ac:dyDescent="0.35">
      <c r="F45" s="14"/>
      <c r="M45" s="14"/>
    </row>
    <row r="46" spans="6:13" x14ac:dyDescent="0.35">
      <c r="F46" s="15"/>
      <c r="M46" s="15"/>
    </row>
    <row r="47" spans="6:13" x14ac:dyDescent="0.35">
      <c r="F47" s="16"/>
      <c r="M47" s="16"/>
    </row>
    <row r="48" spans="6:13" x14ac:dyDescent="0.35">
      <c r="F48" s="17"/>
      <c r="M48" s="17"/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500-000000000000}">
      <formula1>"100%,50%,20%"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8"/>
  <sheetViews>
    <sheetView topLeftCell="D3" zoomScale="47" zoomScaleNormal="70" workbookViewId="0">
      <selection activeCell="AB50" sqref="AB50"/>
    </sheetView>
  </sheetViews>
  <sheetFormatPr defaultRowHeight="14.5" x14ac:dyDescent="0.35"/>
  <cols>
    <col min="2" max="2" width="15" bestFit="1" customWidth="1"/>
    <col min="3" max="3" width="88.26953125" customWidth="1"/>
    <col min="4" max="4" width="29.26953125" customWidth="1"/>
    <col min="5" max="5" width="14.54296875" customWidth="1"/>
    <col min="6" max="6" width="22" customWidth="1"/>
    <col min="7" max="7" width="13.7265625" bestFit="1" customWidth="1"/>
    <col min="8" max="10" width="8.81640625" bestFit="1" customWidth="1"/>
    <col min="11" max="12" width="10.08984375" bestFit="1" customWidth="1"/>
    <col min="13" max="13" width="8.81640625" bestFit="1" customWidth="1"/>
    <col min="15" max="15" width="13.7265625" bestFit="1" customWidth="1"/>
    <col min="18" max="18" width="8.816406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35">
      <c r="A2" t="s">
        <v>13</v>
      </c>
      <c r="B2">
        <v>5889000000</v>
      </c>
      <c r="C2" t="s">
        <v>14</v>
      </c>
      <c r="D2" t="s">
        <v>15</v>
      </c>
      <c r="E2" s="5">
        <v>0.1</v>
      </c>
      <c r="F2" t="s">
        <v>16</v>
      </c>
      <c r="G2">
        <v>6.3204334370000002</v>
      </c>
      <c r="H2">
        <v>1</v>
      </c>
      <c r="I2">
        <v>1.3</v>
      </c>
      <c r="J2">
        <v>1.5</v>
      </c>
      <c r="K2">
        <v>2</v>
      </c>
      <c r="L2">
        <v>2.5</v>
      </c>
      <c r="M2">
        <v>5</v>
      </c>
      <c r="O2">
        <v>6.3204334370000002</v>
      </c>
      <c r="R2" t="e">
        <v>#DIV/0!</v>
      </c>
    </row>
    <row r="3" spans="1:18" x14ac:dyDescent="0.35">
      <c r="A3" t="s">
        <v>17</v>
      </c>
      <c r="B3">
        <v>4083000000</v>
      </c>
      <c r="C3" t="s">
        <v>18</v>
      </c>
      <c r="E3" s="5">
        <v>0.05</v>
      </c>
      <c r="F3" t="s">
        <v>19</v>
      </c>
      <c r="G3">
        <v>2128000000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2128000000</v>
      </c>
      <c r="R3" t="e">
        <v>#N/A</v>
      </c>
    </row>
    <row r="4" spans="1:18" x14ac:dyDescent="0.35">
      <c r="A4" t="s">
        <v>20</v>
      </c>
      <c r="B4">
        <v>1416000000</v>
      </c>
      <c r="C4" t="s">
        <v>21</v>
      </c>
      <c r="E4" s="5">
        <v>0.03</v>
      </c>
      <c r="F4" t="s">
        <v>22</v>
      </c>
      <c r="G4">
        <v>6.6000000000000003E-2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6.6000000000000003E-2</v>
      </c>
      <c r="R4">
        <v>0.03</v>
      </c>
    </row>
    <row r="5" spans="1:18" x14ac:dyDescent="0.35">
      <c r="A5" t="s">
        <v>23</v>
      </c>
      <c r="C5" t="s">
        <v>24</v>
      </c>
      <c r="E5" s="5">
        <v>0.05</v>
      </c>
      <c r="F5" t="s">
        <v>25</v>
      </c>
      <c r="G5">
        <v>0.24044829300000001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2</v>
      </c>
      <c r="O5">
        <v>0.24044829300000001</v>
      </c>
      <c r="R5" t="e">
        <v>#N/A</v>
      </c>
    </row>
    <row r="6" spans="1:18" x14ac:dyDescent="0.35">
      <c r="A6" t="s">
        <v>26</v>
      </c>
      <c r="B6">
        <v>1</v>
      </c>
      <c r="C6" t="s">
        <v>27</v>
      </c>
      <c r="E6" s="5">
        <v>0.03</v>
      </c>
      <c r="F6" t="s">
        <v>28</v>
      </c>
      <c r="G6">
        <v>1.0443301490000001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1.0443301490000001</v>
      </c>
      <c r="R6" t="e">
        <v>#N/A</v>
      </c>
    </row>
    <row r="7" spans="1:18" x14ac:dyDescent="0.35">
      <c r="A7" t="s">
        <v>29</v>
      </c>
      <c r="B7">
        <v>1</v>
      </c>
      <c r="C7" t="s">
        <v>30</v>
      </c>
      <c r="D7" t="s">
        <v>31</v>
      </c>
      <c r="E7" s="5">
        <v>0.06</v>
      </c>
      <c r="F7" t="s">
        <v>32</v>
      </c>
      <c r="G7">
        <v>1.4745590230000001</v>
      </c>
      <c r="H7">
        <v>0.5</v>
      </c>
      <c r="I7">
        <v>1</v>
      </c>
      <c r="J7">
        <v>1.5</v>
      </c>
      <c r="K7">
        <v>2</v>
      </c>
      <c r="L7">
        <v>2.5</v>
      </c>
      <c r="M7">
        <v>3</v>
      </c>
      <c r="O7">
        <v>1.4745590230000001</v>
      </c>
      <c r="R7" t="e">
        <v>#N/A</v>
      </c>
    </row>
    <row r="8" spans="1:18" x14ac:dyDescent="0.35">
      <c r="A8" t="s">
        <v>33</v>
      </c>
      <c r="B8">
        <v>646000000</v>
      </c>
      <c r="C8" t="s">
        <v>34</v>
      </c>
      <c r="E8" s="5">
        <v>0.04</v>
      </c>
      <c r="F8" t="s">
        <v>35</v>
      </c>
      <c r="G8">
        <v>9.4801964000000002E-2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9.4801964000000002E-2</v>
      </c>
      <c r="R8" t="e">
        <v>#N/A</v>
      </c>
    </row>
    <row r="9" spans="1:18" x14ac:dyDescent="0.35">
      <c r="A9" t="s">
        <v>36</v>
      </c>
      <c r="C9" t="s">
        <v>37</v>
      </c>
      <c r="E9" s="5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8" x14ac:dyDescent="0.35">
      <c r="A10" t="s">
        <v>39</v>
      </c>
      <c r="B10">
        <v>4347000000</v>
      </c>
      <c r="C10" t="s">
        <v>40</v>
      </c>
      <c r="E10" s="5">
        <v>0.06</v>
      </c>
      <c r="F10" t="s">
        <v>41</v>
      </c>
      <c r="G10">
        <v>0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1</v>
      </c>
    </row>
    <row r="11" spans="1:18" x14ac:dyDescent="0.35">
      <c r="A11" t="s">
        <v>42</v>
      </c>
      <c r="B11">
        <v>29756000000</v>
      </c>
      <c r="C11" t="s">
        <v>43</v>
      </c>
      <c r="E11" s="5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8" x14ac:dyDescent="0.35">
      <c r="A12" t="s">
        <v>45</v>
      </c>
      <c r="B12">
        <v>2948000000</v>
      </c>
      <c r="C12" t="s">
        <v>46</v>
      </c>
      <c r="D12" t="s">
        <v>47</v>
      </c>
      <c r="E12" s="5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8" x14ac:dyDescent="0.35">
      <c r="A13" t="s">
        <v>49</v>
      </c>
      <c r="B13">
        <v>14481000000</v>
      </c>
      <c r="C13" t="s">
        <v>50</v>
      </c>
      <c r="E13" s="5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1</v>
      </c>
    </row>
    <row r="14" spans="1:18" x14ac:dyDescent="0.35">
      <c r="A14" t="s">
        <v>52</v>
      </c>
      <c r="B14" s="6">
        <v>152750000000</v>
      </c>
      <c r="C14" t="s">
        <v>53</v>
      </c>
      <c r="E14" s="5">
        <v>0.02</v>
      </c>
      <c r="F14" t="s">
        <v>54</v>
      </c>
      <c r="G14">
        <v>3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8" x14ac:dyDescent="0.35">
      <c r="A15" t="s">
        <v>55</v>
      </c>
      <c r="B15">
        <v>4264000000</v>
      </c>
      <c r="C15" t="s">
        <v>56</v>
      </c>
      <c r="E15" s="5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8" x14ac:dyDescent="0.35">
      <c r="C16" t="s">
        <v>58</v>
      </c>
      <c r="E16" s="5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13" x14ac:dyDescent="0.35">
      <c r="C17" t="s">
        <v>60</v>
      </c>
      <c r="D17" t="s">
        <v>61</v>
      </c>
      <c r="E17" s="5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13" x14ac:dyDescent="0.35">
      <c r="C18" t="s">
        <v>63</v>
      </c>
      <c r="E18" s="5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13" x14ac:dyDescent="0.35">
      <c r="C19" t="s">
        <v>65</v>
      </c>
      <c r="E19" s="5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13" x14ac:dyDescent="0.35">
      <c r="C20" t="s">
        <v>67</v>
      </c>
      <c r="E20" s="5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13" x14ac:dyDescent="0.35">
      <c r="C21" t="s">
        <v>69</v>
      </c>
      <c r="E21" s="5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13" x14ac:dyDescent="0.35">
      <c r="C22" t="s">
        <v>71</v>
      </c>
      <c r="D22" t="s">
        <v>72</v>
      </c>
      <c r="E22" s="5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13" x14ac:dyDescent="0.35">
      <c r="C23" t="s">
        <v>74</v>
      </c>
      <c r="E23" s="5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13" x14ac:dyDescent="0.35">
      <c r="C24" t="s">
        <v>76</v>
      </c>
      <c r="E24" s="5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1</v>
      </c>
    </row>
    <row r="25" spans="3:13" x14ac:dyDescent="0.35">
      <c r="C25" t="s">
        <v>78</v>
      </c>
      <c r="E25" s="5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13" x14ac:dyDescent="0.35">
      <c r="C26" t="s">
        <v>80</v>
      </c>
      <c r="E26" s="5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13" x14ac:dyDescent="0.35">
      <c r="C27" t="s">
        <v>82</v>
      </c>
      <c r="D27" t="s">
        <v>83</v>
      </c>
      <c r="E27" s="5">
        <v>0.04</v>
      </c>
      <c r="F27" t="s">
        <v>84</v>
      </c>
      <c r="G27">
        <v>5</v>
      </c>
      <c r="H27">
        <v>1</v>
      </c>
      <c r="I27">
        <v>2</v>
      </c>
      <c r="J27">
        <v>3</v>
      </c>
      <c r="K27">
        <v>4</v>
      </c>
      <c r="L27">
        <v>5</v>
      </c>
      <c r="M27">
        <v>5</v>
      </c>
    </row>
    <row r="28" spans="3:13" x14ac:dyDescent="0.35">
      <c r="C28" t="s">
        <v>85</v>
      </c>
      <c r="E28" s="5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13" x14ac:dyDescent="0.35">
      <c r="C29" t="s">
        <v>87</v>
      </c>
      <c r="E29" s="5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13" x14ac:dyDescent="0.35">
      <c r="C30" t="s">
        <v>89</v>
      </c>
      <c r="E30" s="5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13" x14ac:dyDescent="0.35">
      <c r="C31" t="s">
        <v>91</v>
      </c>
      <c r="E31" s="5">
        <v>0.01</v>
      </c>
      <c r="F31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>
        <v>5</v>
      </c>
    </row>
    <row r="32" spans="3:13" x14ac:dyDescent="0.35">
      <c r="F32" s="18"/>
      <c r="M32" s="18"/>
    </row>
    <row r="33" spans="6:13" x14ac:dyDescent="0.35">
      <c r="F33" s="19" t="s">
        <v>93</v>
      </c>
      <c r="M33" s="19">
        <v>4.0199999999999996</v>
      </c>
    </row>
    <row r="35" spans="6:13" x14ac:dyDescent="0.35">
      <c r="F35" s="7"/>
      <c r="M35" s="7"/>
    </row>
    <row r="36" spans="6:13" x14ac:dyDescent="0.35">
      <c r="F36" s="8"/>
      <c r="M36" s="8"/>
    </row>
    <row r="37" spans="6:13" x14ac:dyDescent="0.35">
      <c r="F37" s="9"/>
      <c r="M37" s="9"/>
    </row>
    <row r="38" spans="6:13" x14ac:dyDescent="0.35">
      <c r="F38" s="10"/>
      <c r="M38" s="10"/>
    </row>
    <row r="39" spans="6:13" x14ac:dyDescent="0.35">
      <c r="F39" s="11"/>
      <c r="M39" s="11"/>
    </row>
    <row r="40" spans="6:13" x14ac:dyDescent="0.35">
      <c r="F40" s="11"/>
      <c r="M40" s="11"/>
    </row>
    <row r="41" spans="6:13" x14ac:dyDescent="0.35">
      <c r="F41" s="12"/>
      <c r="M41" s="12"/>
    </row>
    <row r="42" spans="6:13" x14ac:dyDescent="0.35">
      <c r="F42" s="13"/>
      <c r="M42" s="13"/>
    </row>
    <row r="43" spans="6:13" x14ac:dyDescent="0.35">
      <c r="F43" s="14"/>
      <c r="M43" s="14"/>
    </row>
    <row r="44" spans="6:13" x14ac:dyDescent="0.35">
      <c r="F44" s="14"/>
      <c r="M44" s="14"/>
    </row>
    <row r="45" spans="6:13" x14ac:dyDescent="0.35">
      <c r="F45" s="14"/>
      <c r="M45" s="14"/>
    </row>
    <row r="46" spans="6:13" x14ac:dyDescent="0.35">
      <c r="F46" s="15"/>
      <c r="M46" s="15"/>
    </row>
    <row r="47" spans="6:13" x14ac:dyDescent="0.35">
      <c r="F47" s="16"/>
      <c r="M47" s="16"/>
    </row>
    <row r="48" spans="6:13" x14ac:dyDescent="0.35">
      <c r="F48" s="17"/>
      <c r="M48" s="1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4"/>
  <sheetViews>
    <sheetView topLeftCell="F12" workbookViewId="0">
      <selection activeCell="W33" sqref="W33"/>
    </sheetView>
  </sheetViews>
  <sheetFormatPr defaultRowHeight="14.5" x14ac:dyDescent="0.35"/>
  <cols>
    <col min="1" max="1" width="19.90625" bestFit="1" customWidth="1"/>
    <col min="2" max="2" width="11.81640625" bestFit="1" customWidth="1"/>
    <col min="3" max="3" width="87.36328125" bestFit="1" customWidth="1"/>
    <col min="4" max="4" width="29.26953125" customWidth="1"/>
    <col min="5" max="5" width="8.90625" bestFit="1" customWidth="1"/>
    <col min="6" max="6" width="38.08984375" bestFit="1" customWidth="1"/>
    <col min="7" max="7" width="11.08984375" bestFit="1" customWidth="1"/>
    <col min="8" max="8" width="11.7265625" bestFit="1" customWidth="1"/>
    <col min="9" max="9" width="7.6328125" bestFit="1" customWidth="1"/>
    <col min="10" max="10" width="7" bestFit="1" customWidth="1"/>
    <col min="11" max="11" width="8.36328125" bestFit="1" customWidth="1"/>
    <col min="12" max="12" width="12.26953125" bestFit="1" customWidth="1"/>
    <col min="13" max="13" width="8.90625" bestFit="1" customWidth="1"/>
    <col min="15" max="15" width="10.81640625" bestFit="1" customWidth="1"/>
    <col min="16" max="16" width="9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8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ht="15" customHeight="1" x14ac:dyDescent="0.35">
      <c r="A2" t="s">
        <v>13</v>
      </c>
      <c r="B2">
        <v>5889000000</v>
      </c>
      <c r="C2" t="s">
        <v>14</v>
      </c>
      <c r="D2" t="s">
        <v>15</v>
      </c>
      <c r="E2" s="4">
        <v>0.1</v>
      </c>
      <c r="F2" t="s">
        <v>16</v>
      </c>
      <c r="G2">
        <v>6.3204334365325074</v>
      </c>
      <c r="H2">
        <v>1</v>
      </c>
      <c r="I2">
        <v>1.3</v>
      </c>
      <c r="J2">
        <v>1.5</v>
      </c>
      <c r="K2">
        <v>2</v>
      </c>
      <c r="L2">
        <v>2.5</v>
      </c>
      <c r="M2">
        <v>5</v>
      </c>
      <c r="O2">
        <v>6.3204334365325074</v>
      </c>
      <c r="R2" t="e">
        <f>N3/N8</f>
        <v>#DIV/0!</v>
      </c>
    </row>
    <row r="3" spans="1:18" ht="15" customHeight="1" x14ac:dyDescent="0.35">
      <c r="A3" t="s">
        <v>17</v>
      </c>
      <c r="B3">
        <v>4083000000</v>
      </c>
      <c r="C3" t="s">
        <v>18</v>
      </c>
      <c r="E3" s="4">
        <v>0.05</v>
      </c>
      <c r="F3" t="s">
        <v>19</v>
      </c>
      <c r="G3">
        <v>2128000000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2128000000</v>
      </c>
      <c r="R3" t="e">
        <f>(VLOOKUP("Operational cash flow", M1:N101, 2, FALSE)-VLOOKUP("Capital expenditure", M1:N101, 2, FALSE) )</f>
        <v>#N/A</v>
      </c>
    </row>
    <row r="4" spans="1:18" ht="15" customHeight="1" x14ac:dyDescent="0.35">
      <c r="A4" t="s">
        <v>20</v>
      </c>
      <c r="B4">
        <v>1416000000</v>
      </c>
      <c r="C4" t="s">
        <v>21</v>
      </c>
      <c r="E4" s="4">
        <v>2.5000000000000001E-2</v>
      </c>
      <c r="F4" t="s">
        <v>22</v>
      </c>
      <c r="G4">
        <v>6.6000000000000003E-2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6.6000000000000003E-2</v>
      </c>
      <c r="R4">
        <v>0.03</v>
      </c>
    </row>
    <row r="5" spans="1:18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0.24044829342842591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2</v>
      </c>
      <c r="O5">
        <v>0.24044829342842591</v>
      </c>
      <c r="R5" t="e">
        <f>(VLOOKUP("Operating income", M1:N101, 2, FALSE)/(VLOOKUP("Total revenue", M1:N101, 2, FALSE)))</f>
        <v>#N/A</v>
      </c>
    </row>
    <row r="6" spans="1:18" ht="15" customHeight="1" x14ac:dyDescent="0.35">
      <c r="A6" t="s">
        <v>26</v>
      </c>
      <c r="B6">
        <v>1</v>
      </c>
      <c r="C6" t="s">
        <v>27</v>
      </c>
      <c r="E6" s="4">
        <v>2.5000000000000001E-2</v>
      </c>
      <c r="F6" t="s">
        <v>28</v>
      </c>
      <c r="G6">
        <v>1.0443301493999511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1.0443301493999511</v>
      </c>
      <c r="R6" t="e">
        <f>(VLOOKUP("Total debt", M1:N101, 2, FALSE)/VLOOKUP("EBITDA", M1:N101, 2, FALSE))</f>
        <v>#N/A</v>
      </c>
    </row>
    <row r="7" spans="1:18" ht="15" customHeight="1" x14ac:dyDescent="0.35">
      <c r="A7" t="s">
        <v>29</v>
      </c>
      <c r="B7">
        <v>1</v>
      </c>
      <c r="C7" t="s">
        <v>30</v>
      </c>
      <c r="D7" t="s">
        <v>31</v>
      </c>
      <c r="E7" s="4">
        <v>0.06</v>
      </c>
      <c r="F7" t="s">
        <v>32</v>
      </c>
      <c r="G7">
        <v>1.474559023066486</v>
      </c>
      <c r="H7">
        <v>0.5</v>
      </c>
      <c r="I7">
        <v>1</v>
      </c>
      <c r="J7">
        <v>1.5</v>
      </c>
      <c r="K7">
        <v>2</v>
      </c>
      <c r="L7">
        <v>2.5</v>
      </c>
      <c r="M7">
        <v>3</v>
      </c>
      <c r="O7">
        <v>1.474559023066486</v>
      </c>
      <c r="R7" t="e">
        <f>(VLOOKUP("Total current assets", M1:N101, 2, FALSE)/VLOOKUP("Total current liabilities", M1:N101, 2, FALSE))</f>
        <v>#N/A</v>
      </c>
    </row>
    <row r="8" spans="1:18" ht="15" customHeight="1" x14ac:dyDescent="0.35">
      <c r="A8" t="s">
        <v>33</v>
      </c>
      <c r="B8">
        <v>646000000</v>
      </c>
      <c r="C8" t="s">
        <v>34</v>
      </c>
      <c r="E8" s="4">
        <v>0.04</v>
      </c>
      <c r="F8" t="s">
        <v>35</v>
      </c>
      <c r="G8">
        <v>9.480196399345335E-2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9.480196399345335E-2</v>
      </c>
      <c r="R8" t="e">
        <f>(VLOOKUP("Total liabilities", M1:N101, 2, FALSE)/(VLOOKUP("Total equity", M1:N101, 2, FALSE)))</f>
        <v>#N/A</v>
      </c>
    </row>
    <row r="9" spans="1:18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8" ht="15" customHeight="1" x14ac:dyDescent="0.35">
      <c r="A10" t="s">
        <v>39</v>
      </c>
      <c r="B10">
        <v>4347000000</v>
      </c>
      <c r="C10" t="s">
        <v>40</v>
      </c>
      <c r="E10" s="4">
        <v>0.06</v>
      </c>
      <c r="F10" t="s">
        <v>41</v>
      </c>
      <c r="G10">
        <v>0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1</v>
      </c>
    </row>
    <row r="11" spans="1:18" ht="15" customHeight="1" x14ac:dyDescent="0.35">
      <c r="A11" t="s">
        <v>42</v>
      </c>
      <c r="B11">
        <v>29756000000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8" ht="15" customHeight="1" x14ac:dyDescent="0.35">
      <c r="A12" t="s">
        <v>45</v>
      </c>
      <c r="B12">
        <v>2948000000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8" ht="15" customHeight="1" x14ac:dyDescent="0.35">
      <c r="A13" t="s">
        <v>49</v>
      </c>
      <c r="B13">
        <v>14481000000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1</v>
      </c>
    </row>
    <row r="14" spans="1:18" ht="15" customHeight="1" x14ac:dyDescent="0.35">
      <c r="A14" t="s">
        <v>52</v>
      </c>
      <c r="B14">
        <v>152750000000</v>
      </c>
      <c r="C14" t="s">
        <v>53</v>
      </c>
      <c r="E14" s="4">
        <v>0.02</v>
      </c>
      <c r="F14" t="s">
        <v>54</v>
      </c>
      <c r="G14">
        <v>3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8" ht="15" customHeight="1" x14ac:dyDescent="0.35">
      <c r="A15" t="s">
        <v>55</v>
      </c>
      <c r="B15">
        <v>4264000000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8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1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5</v>
      </c>
      <c r="H27">
        <v>1</v>
      </c>
      <c r="I27">
        <v>2</v>
      </c>
      <c r="J27">
        <v>3</v>
      </c>
      <c r="K27">
        <v>4</v>
      </c>
      <c r="L27">
        <v>5</v>
      </c>
      <c r="M27">
        <v>5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3.99</v>
      </c>
    </row>
    <row r="34" spans="6:13" x14ac:dyDescent="0.35">
      <c r="L34" t="s">
        <v>97</v>
      </c>
      <c r="M34" t="s">
        <v>98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700-000000000000}">
      <formula1>"100%,50%,20%"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34"/>
  <sheetViews>
    <sheetView topLeftCell="C1" zoomScale="46" workbookViewId="0">
      <selection activeCell="Q52" sqref="A1:XFD1048576"/>
    </sheetView>
  </sheetViews>
  <sheetFormatPr defaultRowHeight="14.5" x14ac:dyDescent="0.35"/>
  <cols>
    <col min="1" max="1" width="19.90625" bestFit="1" customWidth="1"/>
    <col min="2" max="2" width="11.81640625" bestFit="1" customWidth="1"/>
    <col min="3" max="3" width="87.36328125" bestFit="1" customWidth="1"/>
    <col min="4" max="4" width="29.26953125" customWidth="1"/>
    <col min="5" max="5" width="8.90625" bestFit="1" customWidth="1"/>
    <col min="6" max="6" width="38.08984375" bestFit="1" customWidth="1"/>
    <col min="7" max="7" width="11.08984375" bestFit="1" customWidth="1"/>
    <col min="8" max="8" width="11.7265625" bestFit="1" customWidth="1"/>
    <col min="9" max="9" width="7.6328125" bestFit="1" customWidth="1"/>
    <col min="10" max="10" width="7" bestFit="1" customWidth="1"/>
    <col min="11" max="11" width="8.36328125" bestFit="1" customWidth="1"/>
    <col min="12" max="12" width="12.26953125" bestFit="1" customWidth="1"/>
    <col min="13" max="13" width="8.90625" bestFit="1" customWidth="1"/>
    <col min="15" max="15" width="10.81640625" bestFit="1" customWidth="1"/>
    <col min="16" max="16" width="9.81640625" bestFit="1" customWidth="1"/>
    <col min="23" max="23" width="16.54296875" bestFit="1" customWidth="1"/>
    <col min="24" max="24" width="14.453125" bestFit="1" customWidth="1"/>
    <col min="25" max="25" width="12.81640625" bestFit="1" customWidth="1"/>
    <col min="26" max="26" width="12.54296875" bestFit="1" customWidth="1"/>
    <col min="27" max="27" width="17.6328125" bestFit="1" customWidth="1"/>
    <col min="28" max="28" width="12.54296875" customWidth="1"/>
    <col min="29" max="29" width="11.453125" bestFit="1" customWidth="1"/>
    <col min="30" max="30" width="4.1796875" customWidth="1"/>
    <col min="31" max="32" width="9" bestFit="1" customWidth="1"/>
    <col min="33" max="33" width="10.90625" bestFit="1" customWidth="1"/>
  </cols>
  <sheetData>
    <row r="1" spans="1:18" ht="1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ht="15" customHeight="1" x14ac:dyDescent="0.35">
      <c r="A2" t="s">
        <v>13</v>
      </c>
      <c r="B2">
        <v>9626500000</v>
      </c>
      <c r="C2" t="s">
        <v>14</v>
      </c>
      <c r="D2" t="s">
        <v>15</v>
      </c>
      <c r="E2" s="4">
        <v>0.1</v>
      </c>
      <c r="F2" t="s">
        <v>16</v>
      </c>
      <c r="G2">
        <v>3.8</v>
      </c>
      <c r="H2">
        <v>1</v>
      </c>
      <c r="I2">
        <v>1.3</v>
      </c>
      <c r="J2">
        <v>1.5</v>
      </c>
      <c r="K2">
        <v>2</v>
      </c>
      <c r="L2">
        <v>2.5</v>
      </c>
      <c r="M2">
        <v>1</v>
      </c>
      <c r="O2">
        <v>0.49688010385694542</v>
      </c>
      <c r="R2" t="e">
        <f>N3/N8</f>
        <v>#DIV/0!</v>
      </c>
    </row>
    <row r="3" spans="1:18" ht="15" customHeight="1" x14ac:dyDescent="0.35">
      <c r="A3" t="s">
        <v>17</v>
      </c>
      <c r="B3">
        <v>1186500000</v>
      </c>
      <c r="C3" t="s">
        <v>18</v>
      </c>
      <c r="E3" s="4">
        <v>0.05</v>
      </c>
      <c r="F3" t="s">
        <v>19</v>
      </c>
      <c r="G3">
        <v>627600000</v>
      </c>
      <c r="H3">
        <v>0</v>
      </c>
      <c r="I3">
        <v>100000</v>
      </c>
      <c r="J3">
        <v>500000</v>
      </c>
      <c r="K3">
        <v>1000000</v>
      </c>
      <c r="L3">
        <v>2000000</v>
      </c>
      <c r="M3">
        <v>5</v>
      </c>
      <c r="O3">
        <v>627600000</v>
      </c>
      <c r="R3" t="e">
        <f>(VLOOKUP("Operational cash flow", M1:N101, 2, FALSE)-VLOOKUP("Capital expenditure", M1:N101, 2, FALSE) )</f>
        <v>#N/A</v>
      </c>
    </row>
    <row r="4" spans="1:18" ht="15" customHeight="1" x14ac:dyDescent="0.35">
      <c r="A4" t="s">
        <v>20</v>
      </c>
      <c r="B4">
        <v>702900000</v>
      </c>
      <c r="C4" t="s">
        <v>21</v>
      </c>
      <c r="E4" s="4">
        <v>2.5000000000000001E-2</v>
      </c>
      <c r="F4" t="s">
        <v>22</v>
      </c>
      <c r="G4">
        <v>0.09</v>
      </c>
      <c r="H4">
        <v>0.2</v>
      </c>
      <c r="I4">
        <v>0.15</v>
      </c>
      <c r="J4">
        <v>0.12</v>
      </c>
      <c r="K4">
        <v>0.09</v>
      </c>
      <c r="L4">
        <v>0.05</v>
      </c>
      <c r="M4">
        <v>5</v>
      </c>
      <c r="O4">
        <v>0.06</v>
      </c>
      <c r="R4">
        <v>0.03</v>
      </c>
    </row>
    <row r="5" spans="1:18" ht="15" customHeight="1" x14ac:dyDescent="0.35">
      <c r="A5" t="s">
        <v>23</v>
      </c>
      <c r="C5" t="s">
        <v>24</v>
      </c>
      <c r="E5" s="4">
        <v>0.05</v>
      </c>
      <c r="F5" t="s">
        <v>25</v>
      </c>
      <c r="G5">
        <v>4.4999999999999998E-2</v>
      </c>
      <c r="H5">
        <v>0.1</v>
      </c>
      <c r="I5">
        <v>0.25</v>
      </c>
      <c r="J5">
        <v>0.35</v>
      </c>
      <c r="K5">
        <v>0.5</v>
      </c>
      <c r="L5">
        <v>0.7</v>
      </c>
      <c r="M5">
        <v>1</v>
      </c>
      <c r="O5">
        <v>7.3017192125902464E-2</v>
      </c>
      <c r="R5" t="e">
        <f>(VLOOKUP("Operating income", M1:N101, 2, FALSE)/(VLOOKUP("Total revenue", M1:N101, 2, FALSE)))</f>
        <v>#N/A</v>
      </c>
    </row>
    <row r="6" spans="1:18" ht="15" customHeight="1" x14ac:dyDescent="0.35">
      <c r="A6" t="s">
        <v>26</v>
      </c>
      <c r="B6">
        <v>1193600000</v>
      </c>
      <c r="C6" t="s">
        <v>27</v>
      </c>
      <c r="E6" s="4">
        <v>2.5000000000000001E-2</v>
      </c>
      <c r="F6" t="s">
        <v>28</v>
      </c>
      <c r="G6">
        <v>2.0424836601307188</v>
      </c>
      <c r="H6">
        <v>0.6</v>
      </c>
      <c r="I6">
        <v>0.55000000000000004</v>
      </c>
      <c r="J6">
        <v>0.5</v>
      </c>
      <c r="K6">
        <v>0.45</v>
      </c>
      <c r="L6">
        <v>0.4</v>
      </c>
      <c r="M6">
        <v>1</v>
      </c>
      <c r="O6">
        <v>0.84281500210703753</v>
      </c>
      <c r="R6" t="e">
        <f>(VLOOKUP("Total debt", M1:N101, 2, FALSE)/VLOOKUP("EBITDA", M1:N101, 2, FALSE))</f>
        <v>#N/A</v>
      </c>
    </row>
    <row r="7" spans="1:18" ht="15" customHeight="1" x14ac:dyDescent="0.35">
      <c r="A7" t="s">
        <v>29</v>
      </c>
      <c r="B7">
        <v>566000000</v>
      </c>
      <c r="C7" t="s">
        <v>30</v>
      </c>
      <c r="D7" t="s">
        <v>31</v>
      </c>
      <c r="E7" s="4">
        <v>0.06</v>
      </c>
      <c r="F7" t="s">
        <v>32</v>
      </c>
      <c r="G7">
        <v>1.681325182409781</v>
      </c>
      <c r="H7">
        <v>0.5</v>
      </c>
      <c r="I7">
        <v>1</v>
      </c>
      <c r="J7">
        <v>1.5</v>
      </c>
      <c r="K7">
        <v>2</v>
      </c>
      <c r="L7">
        <v>2.5</v>
      </c>
      <c r="M7">
        <v>4</v>
      </c>
      <c r="O7">
        <v>1.681325182409781</v>
      </c>
      <c r="R7" t="e">
        <f>(VLOOKUP("Total current assets", M1:N101, 2, FALSE)/VLOOKUP("Total current liabilities", M1:N101, 2, FALSE))</f>
        <v>#N/A</v>
      </c>
    </row>
    <row r="8" spans="1:18" ht="15" customHeight="1" x14ac:dyDescent="0.35">
      <c r="A8" t="s">
        <v>33</v>
      </c>
      <c r="B8">
        <v>2387900000</v>
      </c>
      <c r="C8" t="s">
        <v>34</v>
      </c>
      <c r="E8" s="4">
        <v>0.04</v>
      </c>
      <c r="F8" t="s">
        <v>35</v>
      </c>
      <c r="G8">
        <v>1.9531341407925811</v>
      </c>
      <c r="H8">
        <v>3.5000000000000003E-2</v>
      </c>
      <c r="I8">
        <v>0.03</v>
      </c>
      <c r="J8">
        <v>0.02</v>
      </c>
      <c r="K8">
        <v>1.4999999999999999E-2</v>
      </c>
      <c r="L8">
        <v>0.01</v>
      </c>
      <c r="M8">
        <v>1</v>
      </c>
      <c r="O8">
        <v>1.9531341407925811</v>
      </c>
      <c r="R8" t="e">
        <f>(VLOOKUP("Total liabilities", M1:N101, 2, FALSE)/(VLOOKUP("Total equity", M1:N101, 2, FALSE)))</f>
        <v>#N/A</v>
      </c>
    </row>
    <row r="9" spans="1:18" ht="15" customHeight="1" x14ac:dyDescent="0.35">
      <c r="A9" t="s">
        <v>36</v>
      </c>
      <c r="C9" t="s">
        <v>37</v>
      </c>
      <c r="E9" s="4">
        <v>0.02</v>
      </c>
      <c r="F9" t="s">
        <v>38</v>
      </c>
      <c r="G9">
        <v>1</v>
      </c>
      <c r="H9">
        <v>0.1</v>
      </c>
      <c r="I9">
        <v>0.2</v>
      </c>
      <c r="J9">
        <v>0.5</v>
      </c>
      <c r="K9">
        <v>0.6</v>
      </c>
      <c r="L9">
        <v>0.8</v>
      </c>
      <c r="M9">
        <v>5</v>
      </c>
    </row>
    <row r="10" spans="1:18" ht="15" customHeight="1" x14ac:dyDescent="0.35">
      <c r="A10" t="s">
        <v>39</v>
      </c>
      <c r="B10">
        <v>4263000000</v>
      </c>
      <c r="C10" t="s">
        <v>40</v>
      </c>
      <c r="E10" s="4">
        <v>0.06</v>
      </c>
      <c r="F10" t="s">
        <v>41</v>
      </c>
      <c r="G10">
        <v>0.05</v>
      </c>
      <c r="H10">
        <v>0</v>
      </c>
      <c r="I10">
        <v>0.05</v>
      </c>
      <c r="J10">
        <v>0.1</v>
      </c>
      <c r="K10">
        <v>0.15</v>
      </c>
      <c r="L10">
        <v>0.2</v>
      </c>
      <c r="M10">
        <v>2</v>
      </c>
    </row>
    <row r="11" spans="1:18" ht="15" customHeight="1" x14ac:dyDescent="0.35">
      <c r="A11" t="s">
        <v>42</v>
      </c>
      <c r="B11">
        <v>13629900000</v>
      </c>
      <c r="C11" t="s">
        <v>43</v>
      </c>
      <c r="E11" s="4">
        <v>0.02</v>
      </c>
      <c r="F11" t="s">
        <v>44</v>
      </c>
      <c r="G11">
        <v>5</v>
      </c>
      <c r="H11">
        <v>1</v>
      </c>
      <c r="I11">
        <v>2</v>
      </c>
      <c r="J11">
        <v>3</v>
      </c>
      <c r="K11">
        <v>4</v>
      </c>
      <c r="L11">
        <v>5</v>
      </c>
      <c r="M11">
        <v>5</v>
      </c>
    </row>
    <row r="12" spans="1:18" ht="15" customHeight="1" x14ac:dyDescent="0.35">
      <c r="A12" t="s">
        <v>45</v>
      </c>
      <c r="B12">
        <v>2535500000</v>
      </c>
      <c r="C12" t="s">
        <v>46</v>
      </c>
      <c r="D12" t="s">
        <v>47</v>
      </c>
      <c r="E12" s="4">
        <v>0.05</v>
      </c>
      <c r="F12" t="s">
        <v>48</v>
      </c>
      <c r="G12">
        <v>5</v>
      </c>
      <c r="H12">
        <v>1</v>
      </c>
      <c r="I12">
        <v>2</v>
      </c>
      <c r="J12">
        <v>3</v>
      </c>
      <c r="K12">
        <v>4</v>
      </c>
      <c r="L12">
        <v>5</v>
      </c>
      <c r="M12">
        <v>5</v>
      </c>
    </row>
    <row r="13" spans="1:18" ht="15" customHeight="1" x14ac:dyDescent="0.35">
      <c r="A13" t="s">
        <v>49</v>
      </c>
      <c r="B13">
        <v>9014300000</v>
      </c>
      <c r="C13" t="s">
        <v>50</v>
      </c>
      <c r="E13" s="4">
        <v>0.03</v>
      </c>
      <c r="F13" t="s">
        <v>51</v>
      </c>
      <c r="G13">
        <v>1</v>
      </c>
      <c r="H13">
        <v>1</v>
      </c>
      <c r="I13">
        <v>2</v>
      </c>
      <c r="J13">
        <v>3</v>
      </c>
      <c r="K13">
        <v>4</v>
      </c>
      <c r="L13">
        <v>5</v>
      </c>
      <c r="M13">
        <v>1</v>
      </c>
    </row>
    <row r="14" spans="1:18" ht="15" customHeight="1" x14ac:dyDescent="0.35">
      <c r="A14" t="s">
        <v>52</v>
      </c>
      <c r="B14">
        <v>4615300000</v>
      </c>
      <c r="C14" t="s">
        <v>53</v>
      </c>
      <c r="E14" s="4">
        <v>0.02</v>
      </c>
      <c r="F14" t="s">
        <v>54</v>
      </c>
      <c r="G14">
        <v>3</v>
      </c>
      <c r="H14">
        <v>1</v>
      </c>
      <c r="I14">
        <v>2</v>
      </c>
      <c r="J14">
        <v>3</v>
      </c>
      <c r="K14">
        <v>4</v>
      </c>
      <c r="L14">
        <v>5</v>
      </c>
      <c r="M14">
        <v>3</v>
      </c>
    </row>
    <row r="15" spans="1:18" ht="15" customHeight="1" x14ac:dyDescent="0.35">
      <c r="A15" t="s">
        <v>55</v>
      </c>
      <c r="B15">
        <v>1000000000</v>
      </c>
      <c r="C15" t="s">
        <v>56</v>
      </c>
      <c r="E15" s="4">
        <v>0.03</v>
      </c>
      <c r="F15" t="s">
        <v>57</v>
      </c>
      <c r="G15">
        <v>5</v>
      </c>
      <c r="H15">
        <v>1</v>
      </c>
      <c r="I15">
        <v>2</v>
      </c>
      <c r="J15">
        <v>3</v>
      </c>
      <c r="K15">
        <v>4</v>
      </c>
      <c r="L15">
        <v>5</v>
      </c>
      <c r="M15">
        <v>5</v>
      </c>
    </row>
    <row r="16" spans="1:18" ht="15" customHeight="1" x14ac:dyDescent="0.35">
      <c r="C16" t="s">
        <v>58</v>
      </c>
      <c r="E16" s="4">
        <v>0.02</v>
      </c>
      <c r="F16" t="s">
        <v>59</v>
      </c>
      <c r="G16">
        <v>5</v>
      </c>
      <c r="H16">
        <v>1</v>
      </c>
      <c r="I16">
        <v>2</v>
      </c>
      <c r="J16">
        <v>3</v>
      </c>
      <c r="K16">
        <v>4</v>
      </c>
      <c r="L16">
        <v>5</v>
      </c>
      <c r="M16">
        <v>5</v>
      </c>
    </row>
    <row r="17" spans="3:31" ht="15" customHeight="1" x14ac:dyDescent="0.35">
      <c r="C17" t="s">
        <v>60</v>
      </c>
      <c r="D17" t="s">
        <v>61</v>
      </c>
      <c r="E17" s="4">
        <v>0.02</v>
      </c>
      <c r="F17" t="s">
        <v>62</v>
      </c>
      <c r="G17">
        <v>5</v>
      </c>
      <c r="H17">
        <v>1</v>
      </c>
      <c r="I17">
        <v>2</v>
      </c>
      <c r="J17">
        <v>3</v>
      </c>
      <c r="K17">
        <v>4</v>
      </c>
      <c r="L17">
        <v>5</v>
      </c>
      <c r="M17">
        <v>5</v>
      </c>
    </row>
    <row r="18" spans="3:31" ht="15" customHeight="1" x14ac:dyDescent="0.35">
      <c r="C18" t="s">
        <v>63</v>
      </c>
      <c r="E18" s="4">
        <v>0.04</v>
      </c>
      <c r="F18" t="s">
        <v>64</v>
      </c>
      <c r="G18">
        <v>5</v>
      </c>
      <c r="H18">
        <v>1</v>
      </c>
      <c r="I18">
        <v>2</v>
      </c>
      <c r="J18">
        <v>3</v>
      </c>
      <c r="K18">
        <v>4</v>
      </c>
      <c r="L18">
        <v>5</v>
      </c>
      <c r="M18">
        <v>5</v>
      </c>
    </row>
    <row r="19" spans="3:31" ht="15" customHeight="1" x14ac:dyDescent="0.35">
      <c r="C19" t="s">
        <v>65</v>
      </c>
      <c r="E19" s="4">
        <v>0.08</v>
      </c>
      <c r="F19" t="s">
        <v>66</v>
      </c>
      <c r="G19">
        <v>5</v>
      </c>
      <c r="H19">
        <v>1</v>
      </c>
      <c r="I19">
        <v>2</v>
      </c>
      <c r="J19">
        <v>3</v>
      </c>
      <c r="K19">
        <v>4</v>
      </c>
      <c r="L19">
        <v>5</v>
      </c>
      <c r="M19">
        <v>5</v>
      </c>
    </row>
    <row r="20" spans="3:31" ht="15" customHeight="1" x14ac:dyDescent="0.35">
      <c r="C20" t="s">
        <v>67</v>
      </c>
      <c r="E20" s="4">
        <v>0.04</v>
      </c>
      <c r="F20" t="s">
        <v>68</v>
      </c>
      <c r="G20">
        <v>5</v>
      </c>
      <c r="H20">
        <v>1</v>
      </c>
      <c r="I20">
        <v>2</v>
      </c>
      <c r="J20">
        <v>3</v>
      </c>
      <c r="K20">
        <v>4</v>
      </c>
      <c r="L20">
        <v>5</v>
      </c>
      <c r="M20">
        <v>5</v>
      </c>
    </row>
    <row r="21" spans="3:31" ht="15" customHeight="1" x14ac:dyDescent="0.35">
      <c r="C21" t="s">
        <v>69</v>
      </c>
      <c r="E21" s="4">
        <v>0.02</v>
      </c>
      <c r="F21" t="s">
        <v>70</v>
      </c>
      <c r="G21">
        <v>5</v>
      </c>
      <c r="H21">
        <v>1</v>
      </c>
      <c r="I21">
        <v>2</v>
      </c>
      <c r="J21">
        <v>3</v>
      </c>
      <c r="K21">
        <v>4</v>
      </c>
      <c r="L21">
        <v>5</v>
      </c>
      <c r="M21">
        <v>5</v>
      </c>
    </row>
    <row r="22" spans="3:31" ht="15" customHeight="1" x14ac:dyDescent="0.35">
      <c r="C22" t="s">
        <v>71</v>
      </c>
      <c r="D22" t="s">
        <v>72</v>
      </c>
      <c r="E22" s="4">
        <v>0.03</v>
      </c>
      <c r="F22" t="s">
        <v>73</v>
      </c>
      <c r="G22">
        <v>5</v>
      </c>
      <c r="H22">
        <v>1</v>
      </c>
      <c r="I22">
        <v>2</v>
      </c>
      <c r="J22">
        <v>3</v>
      </c>
      <c r="K22">
        <v>4</v>
      </c>
      <c r="L22">
        <v>5</v>
      </c>
      <c r="M22">
        <v>5</v>
      </c>
    </row>
    <row r="23" spans="3:31" ht="15" customHeight="1" x14ac:dyDescent="0.35">
      <c r="C23" t="s">
        <v>74</v>
      </c>
      <c r="E23" s="4">
        <v>0.03</v>
      </c>
      <c r="F23" t="s">
        <v>75</v>
      </c>
      <c r="G23">
        <v>5</v>
      </c>
      <c r="H23">
        <v>1</v>
      </c>
      <c r="I23">
        <v>2</v>
      </c>
      <c r="J23">
        <v>3</v>
      </c>
      <c r="K23">
        <v>4</v>
      </c>
      <c r="L23">
        <v>5</v>
      </c>
      <c r="M23">
        <v>5</v>
      </c>
    </row>
    <row r="24" spans="3:31" ht="15" customHeight="1" x14ac:dyDescent="0.35">
      <c r="C24" t="s">
        <v>76</v>
      </c>
      <c r="E24" s="4">
        <v>0.02</v>
      </c>
      <c r="F24" t="s">
        <v>77</v>
      </c>
      <c r="G24">
        <v>1</v>
      </c>
      <c r="H24">
        <v>1</v>
      </c>
      <c r="I24">
        <v>2</v>
      </c>
      <c r="J24">
        <v>3</v>
      </c>
      <c r="K24">
        <v>4</v>
      </c>
      <c r="L24">
        <v>5</v>
      </c>
      <c r="M24">
        <v>1</v>
      </c>
    </row>
    <row r="25" spans="3:31" ht="15" customHeight="1" x14ac:dyDescent="0.35">
      <c r="C25" t="s">
        <v>78</v>
      </c>
      <c r="E25" s="4">
        <v>0.01</v>
      </c>
      <c r="F25" t="s">
        <v>79</v>
      </c>
      <c r="G25">
        <v>5</v>
      </c>
      <c r="H25">
        <v>1</v>
      </c>
      <c r="I25">
        <v>2</v>
      </c>
      <c r="J25">
        <v>3</v>
      </c>
      <c r="K25">
        <v>4</v>
      </c>
      <c r="L25">
        <v>5</v>
      </c>
      <c r="M25">
        <v>5</v>
      </c>
    </row>
    <row r="26" spans="3:31" ht="15" customHeight="1" x14ac:dyDescent="0.35">
      <c r="C26" t="s">
        <v>80</v>
      </c>
      <c r="E26" s="4">
        <v>0.01</v>
      </c>
      <c r="F26" t="s">
        <v>81</v>
      </c>
      <c r="G26">
        <v>5</v>
      </c>
      <c r="H26">
        <v>1</v>
      </c>
      <c r="I26">
        <v>2</v>
      </c>
      <c r="J26">
        <v>3</v>
      </c>
      <c r="K26">
        <v>4</v>
      </c>
      <c r="L26">
        <v>5</v>
      </c>
      <c r="M26">
        <v>5</v>
      </c>
    </row>
    <row r="27" spans="3:31" ht="15" customHeight="1" x14ac:dyDescent="0.35">
      <c r="C27" t="s">
        <v>82</v>
      </c>
      <c r="D27" t="s">
        <v>83</v>
      </c>
      <c r="E27" s="4">
        <v>0.04</v>
      </c>
      <c r="F27" t="s">
        <v>84</v>
      </c>
      <c r="G27">
        <v>3</v>
      </c>
      <c r="H27">
        <v>1</v>
      </c>
      <c r="I27">
        <v>2</v>
      </c>
      <c r="J27">
        <v>3</v>
      </c>
      <c r="K27">
        <v>4</v>
      </c>
      <c r="L27">
        <v>5</v>
      </c>
      <c r="M27">
        <v>3</v>
      </c>
    </row>
    <row r="28" spans="3:31" ht="15" customHeight="1" x14ac:dyDescent="0.35">
      <c r="C28" t="s">
        <v>85</v>
      </c>
      <c r="E28" s="4">
        <v>0.01</v>
      </c>
      <c r="F28" t="s">
        <v>86</v>
      </c>
      <c r="G28">
        <v>5</v>
      </c>
      <c r="H28">
        <v>1</v>
      </c>
      <c r="I28">
        <v>2</v>
      </c>
      <c r="J28">
        <v>3</v>
      </c>
      <c r="K28">
        <v>4</v>
      </c>
      <c r="L28">
        <v>5</v>
      </c>
      <c r="M28">
        <v>5</v>
      </c>
    </row>
    <row r="29" spans="3:31" ht="15" customHeight="1" x14ac:dyDescent="0.35">
      <c r="C29" t="s">
        <v>87</v>
      </c>
      <c r="E29" s="4">
        <v>0.02</v>
      </c>
      <c r="F29" t="s">
        <v>88</v>
      </c>
      <c r="G29">
        <v>5</v>
      </c>
      <c r="H29">
        <v>1</v>
      </c>
      <c r="I29">
        <v>2</v>
      </c>
      <c r="J29">
        <v>3</v>
      </c>
      <c r="K29">
        <v>4</v>
      </c>
      <c r="L29">
        <v>5</v>
      </c>
      <c r="M29">
        <v>5</v>
      </c>
    </row>
    <row r="30" spans="3:31" ht="15" customHeight="1" x14ac:dyDescent="0.35">
      <c r="C30" t="s">
        <v>89</v>
      </c>
      <c r="E30" s="4">
        <v>0.02</v>
      </c>
      <c r="F30" t="s">
        <v>90</v>
      </c>
      <c r="G30">
        <v>5</v>
      </c>
      <c r="H30">
        <v>1</v>
      </c>
      <c r="I30">
        <v>2</v>
      </c>
      <c r="J30">
        <v>3</v>
      </c>
      <c r="K30">
        <v>4</v>
      </c>
      <c r="L30">
        <v>5</v>
      </c>
      <c r="M30">
        <v>5</v>
      </c>
    </row>
    <row r="31" spans="3:31" ht="15" customHeight="1" x14ac:dyDescent="0.35">
      <c r="C31" t="s">
        <v>91</v>
      </c>
      <c r="E31" s="4">
        <v>0.01</v>
      </c>
      <c r="F31" s="3" t="s">
        <v>92</v>
      </c>
      <c r="G31">
        <v>5</v>
      </c>
      <c r="H31">
        <v>1</v>
      </c>
      <c r="I31">
        <v>2</v>
      </c>
      <c r="J31">
        <v>3</v>
      </c>
      <c r="K31">
        <v>4</v>
      </c>
      <c r="L31">
        <v>5</v>
      </c>
      <c r="M31" s="3">
        <v>5</v>
      </c>
      <c r="Y31" s="2"/>
      <c r="AE31" s="1"/>
    </row>
    <row r="32" spans="3:31" x14ac:dyDescent="0.35">
      <c r="F32" s="7"/>
      <c r="M32" s="7"/>
    </row>
    <row r="33" spans="6:13" x14ac:dyDescent="0.35">
      <c r="F33" s="19" t="s">
        <v>93</v>
      </c>
      <c r="M33" s="19">
        <v>3.955000000000001</v>
      </c>
    </row>
    <row r="34" spans="6:13" x14ac:dyDescent="0.35">
      <c r="L34" t="s">
        <v>94</v>
      </c>
      <c r="M34" t="s">
        <v>99</v>
      </c>
    </row>
  </sheetData>
  <conditionalFormatting sqref="A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P13" xr:uid="{00000000-0002-0000-0800-000000000000}">
      <formula1>"100%,50%,20%"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Plots</vt:lpstr>
      <vt:lpstr>Origin Energy Ltd.</vt:lpstr>
      <vt:lpstr>Transurban Group</vt:lpstr>
      <vt:lpstr>Phillips 66</vt:lpstr>
      <vt:lpstr>Paladin Energy Ltd.</vt:lpstr>
      <vt:lpstr>Gabe and Bruh.</vt:lpstr>
      <vt:lpstr>Gabe and Co.</vt:lpstr>
      <vt:lpstr>Santos Ltd.</vt:lpstr>
      <vt:lpstr>Seven Group Holdings Ltd.</vt:lpstr>
      <vt:lpstr>Liontown Resources</vt:lpstr>
      <vt:lpstr>Pilbara Minerals</vt:lpstr>
      <vt:lpstr>Core Lithium</vt:lpstr>
      <vt:lpstr>Woodside</vt:lpstr>
      <vt:lpstr>Lynas</vt:lpstr>
      <vt:lpstr>Wesfarmers</vt:lpstr>
      <vt:lpstr>Jupiter Energy Limited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Orroth</dc:creator>
  <cp:lastModifiedBy>Gabe Orroth</cp:lastModifiedBy>
  <dcterms:created xsi:type="dcterms:W3CDTF">2024-07-24T23:41:24Z</dcterms:created>
  <dcterms:modified xsi:type="dcterms:W3CDTF">2024-07-30T00:47:32Z</dcterms:modified>
</cp:coreProperties>
</file>