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G S VASU\Desktop\Abhirama\IIT Kharagpur\Projects\Irrigation Scheduling\Irrigation Scheduling\"/>
    </mc:Choice>
  </mc:AlternateContent>
  <bookViews>
    <workbookView xWindow="0" yWindow="0" windowWidth="23040" windowHeight="9192"/>
  </bookViews>
  <sheets>
    <sheet name="Calculation" sheetId="1" r:id="rId1"/>
    <sheet name="Constants" sheetId="2" r:id="rId2"/>
    <sheet name="Crop and Soil Parameters" sheetId="3" r:id="rId3"/>
  </sheets>
  <calcPr calcId="162913"/>
</workbook>
</file>

<file path=xl/calcChain.xml><?xml version="1.0" encoding="utf-8"?>
<calcChain xmlns="http://schemas.openxmlformats.org/spreadsheetml/2006/main">
  <c r="AO3" i="1" l="1"/>
  <c r="AT3" i="1" l="1"/>
  <c r="B9" i="3" l="1"/>
  <c r="B11" i="3" s="1"/>
  <c r="AW122" i="1"/>
  <c r="AK122" i="1"/>
  <c r="AB122" i="1"/>
  <c r="AC122" i="1" s="1"/>
  <c r="P122" i="1"/>
  <c r="O122" i="1"/>
  <c r="M122" i="1"/>
  <c r="X122" i="1" s="1"/>
  <c r="Z122" i="1" s="1"/>
  <c r="L122" i="1"/>
  <c r="K122" i="1"/>
  <c r="I122" i="1"/>
  <c r="Y122" i="1" s="1"/>
  <c r="AA122" i="1" s="1"/>
  <c r="D122" i="1"/>
  <c r="C122" i="1"/>
  <c r="Q122" i="1" s="1"/>
  <c r="AK121" i="1"/>
  <c r="AB121" i="1"/>
  <c r="AC121" i="1" s="1"/>
  <c r="P121" i="1"/>
  <c r="O121" i="1"/>
  <c r="M121" i="1"/>
  <c r="X121" i="1" s="1"/>
  <c r="Z121" i="1" s="1"/>
  <c r="L121" i="1"/>
  <c r="K121" i="1"/>
  <c r="I121" i="1"/>
  <c r="Y121" i="1" s="1"/>
  <c r="AA121" i="1" s="1"/>
  <c r="D121" i="1"/>
  <c r="C121" i="1"/>
  <c r="Q121" i="1" s="1"/>
  <c r="AK120" i="1"/>
  <c r="AB120" i="1"/>
  <c r="AC120" i="1" s="1"/>
  <c r="Z120" i="1"/>
  <c r="R120" i="1"/>
  <c r="P120" i="1"/>
  <c r="O120" i="1"/>
  <c r="L120" i="1"/>
  <c r="K120" i="1"/>
  <c r="M120" i="1" s="1"/>
  <c r="X120" i="1" s="1"/>
  <c r="I120" i="1"/>
  <c r="Y120" i="1" s="1"/>
  <c r="AA120" i="1" s="1"/>
  <c r="D120" i="1"/>
  <c r="C120" i="1"/>
  <c r="Q120" i="1" s="1"/>
  <c r="S120" i="1" s="1"/>
  <c r="T120" i="1" s="1"/>
  <c r="AK119" i="1"/>
  <c r="AB119" i="1"/>
  <c r="AC119" i="1" s="1"/>
  <c r="Y119" i="1"/>
  <c r="AA119" i="1" s="1"/>
  <c r="X119" i="1"/>
  <c r="Z119" i="1" s="1"/>
  <c r="P119" i="1"/>
  <c r="O119" i="1"/>
  <c r="L119" i="1"/>
  <c r="K119" i="1"/>
  <c r="M119" i="1" s="1"/>
  <c r="I119" i="1"/>
  <c r="D119" i="1"/>
  <c r="C119" i="1"/>
  <c r="Q119" i="1" s="1"/>
  <c r="AK118" i="1"/>
  <c r="AC118" i="1"/>
  <c r="AB118" i="1"/>
  <c r="P118" i="1"/>
  <c r="O118" i="1"/>
  <c r="M118" i="1"/>
  <c r="X118" i="1" s="1"/>
  <c r="Z118" i="1" s="1"/>
  <c r="L118" i="1"/>
  <c r="K118" i="1"/>
  <c r="I118" i="1"/>
  <c r="Y118" i="1" s="1"/>
  <c r="AA118" i="1" s="1"/>
  <c r="D118" i="1"/>
  <c r="C118" i="1"/>
  <c r="Q118" i="1" s="1"/>
  <c r="AK117" i="1"/>
  <c r="AB117" i="1"/>
  <c r="AC117" i="1" s="1"/>
  <c r="P117" i="1"/>
  <c r="O117" i="1"/>
  <c r="L117" i="1"/>
  <c r="K117" i="1"/>
  <c r="M117" i="1" s="1"/>
  <c r="X117" i="1" s="1"/>
  <c r="Z117" i="1" s="1"/>
  <c r="I117" i="1"/>
  <c r="Y117" i="1" s="1"/>
  <c r="AA117" i="1" s="1"/>
  <c r="D117" i="1"/>
  <c r="C117" i="1"/>
  <c r="Q117" i="1" s="1"/>
  <c r="AK116" i="1"/>
  <c r="AB116" i="1"/>
  <c r="AC116" i="1" s="1"/>
  <c r="AI116" i="1" s="1"/>
  <c r="Z116" i="1"/>
  <c r="Y116" i="1"/>
  <c r="AA116" i="1" s="1"/>
  <c r="P116" i="1"/>
  <c r="O116" i="1"/>
  <c r="L116" i="1"/>
  <c r="K116" i="1"/>
  <c r="M116" i="1" s="1"/>
  <c r="X116" i="1" s="1"/>
  <c r="I116" i="1"/>
  <c r="D116" i="1"/>
  <c r="C116" i="1"/>
  <c r="Q116" i="1" s="1"/>
  <c r="AK115" i="1"/>
  <c r="AB115" i="1"/>
  <c r="AC115" i="1" s="1"/>
  <c r="Y115" i="1"/>
  <c r="AA115" i="1" s="1"/>
  <c r="P115" i="1"/>
  <c r="O115" i="1"/>
  <c r="L115" i="1"/>
  <c r="K115" i="1"/>
  <c r="M115" i="1" s="1"/>
  <c r="X115" i="1" s="1"/>
  <c r="Z115" i="1" s="1"/>
  <c r="I115" i="1"/>
  <c r="D115" i="1"/>
  <c r="C115" i="1"/>
  <c r="Q115" i="1" s="1"/>
  <c r="S115" i="1" s="1"/>
  <c r="AK114" i="1"/>
  <c r="AC114" i="1"/>
  <c r="AB114" i="1"/>
  <c r="P114" i="1"/>
  <c r="O114" i="1"/>
  <c r="M114" i="1"/>
  <c r="X114" i="1" s="1"/>
  <c r="Z114" i="1" s="1"/>
  <c r="L114" i="1"/>
  <c r="K114" i="1"/>
  <c r="I114" i="1"/>
  <c r="Y114" i="1" s="1"/>
  <c r="AA114" i="1" s="1"/>
  <c r="D114" i="1"/>
  <c r="C114" i="1"/>
  <c r="Q114" i="1" s="1"/>
  <c r="AK113" i="1"/>
  <c r="AB113" i="1"/>
  <c r="AC113" i="1" s="1"/>
  <c r="P113" i="1"/>
  <c r="O113" i="1"/>
  <c r="M113" i="1"/>
  <c r="X113" i="1" s="1"/>
  <c r="Z113" i="1" s="1"/>
  <c r="L113" i="1"/>
  <c r="K113" i="1"/>
  <c r="I113" i="1"/>
  <c r="Y113" i="1" s="1"/>
  <c r="AA113" i="1" s="1"/>
  <c r="D113" i="1"/>
  <c r="C113" i="1"/>
  <c r="Q113" i="1" s="1"/>
  <c r="AK112" i="1"/>
  <c r="AB112" i="1"/>
  <c r="AC112" i="1" s="1"/>
  <c r="AI112" i="1" s="1"/>
  <c r="Y112" i="1"/>
  <c r="AA112" i="1" s="1"/>
  <c r="P112" i="1"/>
  <c r="O112" i="1"/>
  <c r="L112" i="1"/>
  <c r="K112" i="1"/>
  <c r="M112" i="1" s="1"/>
  <c r="X112" i="1" s="1"/>
  <c r="Z112" i="1" s="1"/>
  <c r="I112" i="1"/>
  <c r="D112" i="1"/>
  <c r="C112" i="1"/>
  <c r="Q112" i="1" s="1"/>
  <c r="AK111" i="1"/>
  <c r="AB111" i="1"/>
  <c r="AC111" i="1" s="1"/>
  <c r="Y111" i="1"/>
  <c r="AA111" i="1" s="1"/>
  <c r="R111" i="1"/>
  <c r="P111" i="1"/>
  <c r="O111" i="1"/>
  <c r="L111" i="1"/>
  <c r="K111" i="1"/>
  <c r="M111" i="1" s="1"/>
  <c r="X111" i="1" s="1"/>
  <c r="Z111" i="1" s="1"/>
  <c r="I111" i="1"/>
  <c r="D111" i="1"/>
  <c r="C111" i="1"/>
  <c r="Q111" i="1" s="1"/>
  <c r="S111" i="1" s="1"/>
  <c r="AK110" i="1"/>
  <c r="AC110" i="1"/>
  <c r="AB110" i="1"/>
  <c r="X110" i="1"/>
  <c r="Z110" i="1" s="1"/>
  <c r="P110" i="1"/>
  <c r="O110" i="1"/>
  <c r="M110" i="1"/>
  <c r="L110" i="1"/>
  <c r="K110" i="1"/>
  <c r="I110" i="1"/>
  <c r="Y110" i="1" s="1"/>
  <c r="AA110" i="1" s="1"/>
  <c r="D110" i="1"/>
  <c r="C110" i="1"/>
  <c r="Q110" i="1" s="1"/>
  <c r="AK109" i="1"/>
  <c r="AB109" i="1"/>
  <c r="AC109" i="1" s="1"/>
  <c r="P109" i="1"/>
  <c r="O109" i="1"/>
  <c r="L109" i="1"/>
  <c r="K109" i="1"/>
  <c r="M109" i="1" s="1"/>
  <c r="X109" i="1" s="1"/>
  <c r="Z109" i="1" s="1"/>
  <c r="I109" i="1"/>
  <c r="Y109" i="1" s="1"/>
  <c r="AA109" i="1" s="1"/>
  <c r="D109" i="1"/>
  <c r="C109" i="1"/>
  <c r="Q109" i="1" s="1"/>
  <c r="AK108" i="1"/>
  <c r="AB108" i="1"/>
  <c r="AC108" i="1" s="1"/>
  <c r="Y108" i="1"/>
  <c r="AA108" i="1" s="1"/>
  <c r="P108" i="1"/>
  <c r="O108" i="1"/>
  <c r="L108" i="1"/>
  <c r="K108" i="1"/>
  <c r="M108" i="1" s="1"/>
  <c r="X108" i="1" s="1"/>
  <c r="Z108" i="1" s="1"/>
  <c r="I108" i="1"/>
  <c r="D108" i="1"/>
  <c r="C108" i="1"/>
  <c r="Q108" i="1" s="1"/>
  <c r="AK107" i="1"/>
  <c r="AB107" i="1"/>
  <c r="AC107" i="1" s="1"/>
  <c r="P107" i="1"/>
  <c r="O107" i="1"/>
  <c r="L107" i="1"/>
  <c r="K107" i="1"/>
  <c r="M107" i="1" s="1"/>
  <c r="X107" i="1" s="1"/>
  <c r="Z107" i="1" s="1"/>
  <c r="I107" i="1"/>
  <c r="Y107" i="1" s="1"/>
  <c r="AA107" i="1" s="1"/>
  <c r="D107" i="1"/>
  <c r="C107" i="1"/>
  <c r="Q107" i="1" s="1"/>
  <c r="AK106" i="1"/>
  <c r="AC106" i="1"/>
  <c r="AB106" i="1"/>
  <c r="P106" i="1"/>
  <c r="O106" i="1"/>
  <c r="M106" i="1"/>
  <c r="X106" i="1" s="1"/>
  <c r="Z106" i="1" s="1"/>
  <c r="L106" i="1"/>
  <c r="K106" i="1"/>
  <c r="I106" i="1"/>
  <c r="Y106" i="1" s="1"/>
  <c r="AA106" i="1" s="1"/>
  <c r="D106" i="1"/>
  <c r="C106" i="1"/>
  <c r="Q106" i="1" s="1"/>
  <c r="AK105" i="1"/>
  <c r="AB105" i="1"/>
  <c r="AC105" i="1" s="1"/>
  <c r="P105" i="1"/>
  <c r="O105" i="1"/>
  <c r="L105" i="1"/>
  <c r="K105" i="1"/>
  <c r="M105" i="1" s="1"/>
  <c r="X105" i="1" s="1"/>
  <c r="Z105" i="1" s="1"/>
  <c r="I105" i="1"/>
  <c r="Y105" i="1" s="1"/>
  <c r="AA105" i="1" s="1"/>
  <c r="D105" i="1"/>
  <c r="C105" i="1"/>
  <c r="Q105" i="1" s="1"/>
  <c r="AK104" i="1"/>
  <c r="AB104" i="1"/>
  <c r="AC104" i="1" s="1"/>
  <c r="AI104" i="1" s="1"/>
  <c r="Y104" i="1"/>
  <c r="AA104" i="1" s="1"/>
  <c r="R104" i="1"/>
  <c r="P104" i="1"/>
  <c r="O104" i="1"/>
  <c r="L104" i="1"/>
  <c r="K104" i="1"/>
  <c r="M104" i="1" s="1"/>
  <c r="X104" i="1" s="1"/>
  <c r="Z104" i="1" s="1"/>
  <c r="I104" i="1"/>
  <c r="D104" i="1"/>
  <c r="C104" i="1"/>
  <c r="Q104" i="1" s="1"/>
  <c r="S104" i="1" s="1"/>
  <c r="T104" i="1" s="1"/>
  <c r="AK103" i="1"/>
  <c r="AI103" i="1"/>
  <c r="AB103" i="1"/>
  <c r="AC103" i="1" s="1"/>
  <c r="P103" i="1"/>
  <c r="O103" i="1"/>
  <c r="L103" i="1"/>
  <c r="K103" i="1"/>
  <c r="M103" i="1" s="1"/>
  <c r="X103" i="1" s="1"/>
  <c r="Z103" i="1" s="1"/>
  <c r="I103" i="1"/>
  <c r="Y103" i="1" s="1"/>
  <c r="AA103" i="1" s="1"/>
  <c r="D103" i="1"/>
  <c r="C103" i="1"/>
  <c r="Q103" i="1" s="1"/>
  <c r="S103" i="1" s="1"/>
  <c r="AK102" i="1"/>
  <c r="AC102" i="1"/>
  <c r="AB102" i="1"/>
  <c r="P102" i="1"/>
  <c r="O102" i="1"/>
  <c r="L102" i="1"/>
  <c r="M102" i="1" s="1"/>
  <c r="X102" i="1" s="1"/>
  <c r="Z102" i="1" s="1"/>
  <c r="K102" i="1"/>
  <c r="I102" i="1"/>
  <c r="Y102" i="1" s="1"/>
  <c r="AA102" i="1" s="1"/>
  <c r="D102" i="1"/>
  <c r="C102" i="1"/>
  <c r="Q102" i="1" s="1"/>
  <c r="AK101" i="1"/>
  <c r="AB101" i="1"/>
  <c r="AC101" i="1" s="1"/>
  <c r="AA101" i="1"/>
  <c r="P101" i="1"/>
  <c r="O101" i="1"/>
  <c r="L101" i="1"/>
  <c r="K101" i="1"/>
  <c r="M101" i="1" s="1"/>
  <c r="X101" i="1" s="1"/>
  <c r="Z101" i="1" s="1"/>
  <c r="I101" i="1"/>
  <c r="Y101" i="1" s="1"/>
  <c r="D101" i="1"/>
  <c r="C101" i="1"/>
  <c r="Q101" i="1" s="1"/>
  <c r="R101" i="1" s="1"/>
  <c r="AP100" i="1"/>
  <c r="AK100" i="1"/>
  <c r="AB100" i="1"/>
  <c r="AC100" i="1" s="1"/>
  <c r="AI100" i="1" s="1"/>
  <c r="Y100" i="1"/>
  <c r="AA100" i="1" s="1"/>
  <c r="P100" i="1"/>
  <c r="O100" i="1"/>
  <c r="L100" i="1"/>
  <c r="K100" i="1"/>
  <c r="M100" i="1" s="1"/>
  <c r="X100" i="1" s="1"/>
  <c r="Z100" i="1" s="1"/>
  <c r="I100" i="1"/>
  <c r="D100" i="1"/>
  <c r="C100" i="1"/>
  <c r="Q100" i="1" s="1"/>
  <c r="AP99" i="1"/>
  <c r="AK99" i="1"/>
  <c r="AC99" i="1"/>
  <c r="AB99" i="1"/>
  <c r="P99" i="1"/>
  <c r="O99" i="1"/>
  <c r="L99" i="1"/>
  <c r="K99" i="1"/>
  <c r="M99" i="1" s="1"/>
  <c r="X99" i="1" s="1"/>
  <c r="Z99" i="1" s="1"/>
  <c r="I99" i="1"/>
  <c r="Y99" i="1" s="1"/>
  <c r="AA99" i="1" s="1"/>
  <c r="D99" i="1"/>
  <c r="C99" i="1"/>
  <c r="Q99" i="1" s="1"/>
  <c r="R99" i="1" s="1"/>
  <c r="AP98" i="1"/>
  <c r="AK98" i="1"/>
  <c r="AC98" i="1"/>
  <c r="AB98" i="1"/>
  <c r="P98" i="1"/>
  <c r="O98" i="1"/>
  <c r="L98" i="1"/>
  <c r="M98" i="1" s="1"/>
  <c r="X98" i="1" s="1"/>
  <c r="Z98" i="1" s="1"/>
  <c r="K98" i="1"/>
  <c r="I98" i="1"/>
  <c r="Y98" i="1" s="1"/>
  <c r="AA98" i="1" s="1"/>
  <c r="D98" i="1"/>
  <c r="C98" i="1"/>
  <c r="Q98" i="1" s="1"/>
  <c r="AP97" i="1"/>
  <c r="AK97" i="1"/>
  <c r="AB97" i="1"/>
  <c r="AC97" i="1" s="1"/>
  <c r="P97" i="1"/>
  <c r="O97" i="1"/>
  <c r="L97" i="1"/>
  <c r="K97" i="1"/>
  <c r="M97" i="1" s="1"/>
  <c r="X97" i="1" s="1"/>
  <c r="Z97" i="1" s="1"/>
  <c r="I97" i="1"/>
  <c r="Y97" i="1" s="1"/>
  <c r="AA97" i="1" s="1"/>
  <c r="D97" i="1"/>
  <c r="C97" i="1"/>
  <c r="Q97" i="1" s="1"/>
  <c r="AP96" i="1"/>
  <c r="AK96" i="1"/>
  <c r="AB96" i="1"/>
  <c r="AC96" i="1" s="1"/>
  <c r="Y96" i="1"/>
  <c r="AA96" i="1" s="1"/>
  <c r="P96" i="1"/>
  <c r="O96" i="1"/>
  <c r="L96" i="1"/>
  <c r="K96" i="1"/>
  <c r="M96" i="1" s="1"/>
  <c r="X96" i="1" s="1"/>
  <c r="Z96" i="1" s="1"/>
  <c r="I96" i="1"/>
  <c r="D96" i="1"/>
  <c r="C96" i="1"/>
  <c r="Q96" i="1" s="1"/>
  <c r="AP95" i="1"/>
  <c r="AK95" i="1"/>
  <c r="AB95" i="1"/>
  <c r="AC95" i="1" s="1"/>
  <c r="AA95" i="1"/>
  <c r="P95" i="1"/>
  <c r="O95" i="1"/>
  <c r="L95" i="1"/>
  <c r="K95" i="1"/>
  <c r="I95" i="1"/>
  <c r="Y95" i="1" s="1"/>
  <c r="D95" i="1"/>
  <c r="C95" i="1"/>
  <c r="AP94" i="1"/>
  <c r="AK94" i="1"/>
  <c r="AC94" i="1"/>
  <c r="AB94" i="1"/>
  <c r="Y94" i="1"/>
  <c r="AA94" i="1" s="1"/>
  <c r="P94" i="1"/>
  <c r="O94" i="1"/>
  <c r="M94" i="1"/>
  <c r="X94" i="1" s="1"/>
  <c r="Z94" i="1" s="1"/>
  <c r="L94" i="1"/>
  <c r="K94" i="1"/>
  <c r="I94" i="1"/>
  <c r="D94" i="1"/>
  <c r="C94" i="1"/>
  <c r="Q94" i="1" s="1"/>
  <c r="AP93" i="1"/>
  <c r="AK93" i="1"/>
  <c r="AB93" i="1"/>
  <c r="AC93" i="1" s="1"/>
  <c r="Y93" i="1"/>
  <c r="AA93" i="1" s="1"/>
  <c r="P93" i="1"/>
  <c r="O93" i="1"/>
  <c r="L93" i="1"/>
  <c r="K93" i="1"/>
  <c r="M93" i="1" s="1"/>
  <c r="X93" i="1" s="1"/>
  <c r="Z93" i="1" s="1"/>
  <c r="I93" i="1"/>
  <c r="D93" i="1"/>
  <c r="C93" i="1"/>
  <c r="Q93" i="1" s="1"/>
  <c r="AP92" i="1"/>
  <c r="AK92" i="1"/>
  <c r="AB92" i="1"/>
  <c r="AC92" i="1" s="1"/>
  <c r="AI92" i="1" s="1"/>
  <c r="Y92" i="1"/>
  <c r="AA92" i="1" s="1"/>
  <c r="P92" i="1"/>
  <c r="O92" i="1"/>
  <c r="L92" i="1"/>
  <c r="K92" i="1"/>
  <c r="M92" i="1" s="1"/>
  <c r="X92" i="1" s="1"/>
  <c r="Z92" i="1" s="1"/>
  <c r="I92" i="1"/>
  <c r="D92" i="1"/>
  <c r="C92" i="1"/>
  <c r="Q92" i="1" s="1"/>
  <c r="AP91" i="1"/>
  <c r="AK91" i="1"/>
  <c r="AC91" i="1"/>
  <c r="AB91" i="1"/>
  <c r="P91" i="1"/>
  <c r="O91" i="1"/>
  <c r="L91" i="1"/>
  <c r="K91" i="1"/>
  <c r="M91" i="1" s="1"/>
  <c r="X91" i="1" s="1"/>
  <c r="Z91" i="1" s="1"/>
  <c r="I91" i="1"/>
  <c r="Y91" i="1" s="1"/>
  <c r="AA91" i="1" s="1"/>
  <c r="D91" i="1"/>
  <c r="C91" i="1"/>
  <c r="Q91" i="1" s="1"/>
  <c r="R91" i="1" s="1"/>
  <c r="AP90" i="1"/>
  <c r="AK90" i="1"/>
  <c r="AC90" i="1"/>
  <c r="AB90" i="1"/>
  <c r="P90" i="1"/>
  <c r="O90" i="1"/>
  <c r="L90" i="1"/>
  <c r="M90" i="1" s="1"/>
  <c r="X90" i="1" s="1"/>
  <c r="Z90" i="1" s="1"/>
  <c r="K90" i="1"/>
  <c r="I90" i="1"/>
  <c r="Y90" i="1" s="1"/>
  <c r="AA90" i="1" s="1"/>
  <c r="D90" i="1"/>
  <c r="C90" i="1"/>
  <c r="Q90" i="1" s="1"/>
  <c r="AP89" i="1"/>
  <c r="AK89" i="1"/>
  <c r="AB89" i="1"/>
  <c r="AC89" i="1" s="1"/>
  <c r="P89" i="1"/>
  <c r="O89" i="1"/>
  <c r="L89" i="1"/>
  <c r="K89" i="1"/>
  <c r="M89" i="1" s="1"/>
  <c r="X89" i="1" s="1"/>
  <c r="Z89" i="1" s="1"/>
  <c r="I89" i="1"/>
  <c r="Y89" i="1" s="1"/>
  <c r="AA89" i="1" s="1"/>
  <c r="D89" i="1"/>
  <c r="C89" i="1"/>
  <c r="Q89" i="1" s="1"/>
  <c r="AP88" i="1"/>
  <c r="AK88" i="1"/>
  <c r="AB88" i="1"/>
  <c r="AC88" i="1" s="1"/>
  <c r="Y88" i="1"/>
  <c r="AA88" i="1" s="1"/>
  <c r="AI88" i="1" s="1"/>
  <c r="P88" i="1"/>
  <c r="O88" i="1"/>
  <c r="L88" i="1"/>
  <c r="K88" i="1"/>
  <c r="M88" i="1" s="1"/>
  <c r="X88" i="1" s="1"/>
  <c r="Z88" i="1" s="1"/>
  <c r="I88" i="1"/>
  <c r="D88" i="1"/>
  <c r="C88" i="1"/>
  <c r="Q88" i="1" s="1"/>
  <c r="AP87" i="1"/>
  <c r="AK87" i="1"/>
  <c r="AB87" i="1"/>
  <c r="AC87" i="1" s="1"/>
  <c r="AA87" i="1"/>
  <c r="P87" i="1"/>
  <c r="O87" i="1"/>
  <c r="L87" i="1"/>
  <c r="K87" i="1"/>
  <c r="I87" i="1"/>
  <c r="Y87" i="1" s="1"/>
  <c r="D87" i="1"/>
  <c r="C87" i="1"/>
  <c r="AP86" i="1"/>
  <c r="AK86" i="1"/>
  <c r="AC86" i="1"/>
  <c r="AB86" i="1"/>
  <c r="Y86" i="1"/>
  <c r="AA86" i="1" s="1"/>
  <c r="P86" i="1"/>
  <c r="O86" i="1"/>
  <c r="M86" i="1"/>
  <c r="X86" i="1" s="1"/>
  <c r="Z86" i="1" s="1"/>
  <c r="L86" i="1"/>
  <c r="K86" i="1"/>
  <c r="I86" i="1"/>
  <c r="D86" i="1"/>
  <c r="C86" i="1"/>
  <c r="Q86" i="1" s="1"/>
  <c r="AP85" i="1"/>
  <c r="AK85" i="1"/>
  <c r="AB85" i="1"/>
  <c r="AC85" i="1" s="1"/>
  <c r="Y85" i="1"/>
  <c r="AA85" i="1" s="1"/>
  <c r="P85" i="1"/>
  <c r="O85" i="1"/>
  <c r="L85" i="1"/>
  <c r="K85" i="1"/>
  <c r="M85" i="1" s="1"/>
  <c r="X85" i="1" s="1"/>
  <c r="Z85" i="1" s="1"/>
  <c r="I85" i="1"/>
  <c r="D85" i="1"/>
  <c r="C85" i="1"/>
  <c r="Q85" i="1" s="1"/>
  <c r="AP84" i="1"/>
  <c r="AK84" i="1"/>
  <c r="AC84" i="1"/>
  <c r="AB84" i="1"/>
  <c r="Y84" i="1"/>
  <c r="AA84" i="1" s="1"/>
  <c r="P84" i="1"/>
  <c r="O84" i="1"/>
  <c r="L84" i="1"/>
  <c r="M84" i="1" s="1"/>
  <c r="X84" i="1" s="1"/>
  <c r="Z84" i="1" s="1"/>
  <c r="K84" i="1"/>
  <c r="I84" i="1"/>
  <c r="D84" i="1"/>
  <c r="C84" i="1"/>
  <c r="AP83" i="1"/>
  <c r="AK83" i="1"/>
  <c r="AC83" i="1"/>
  <c r="AB83" i="1"/>
  <c r="Y83" i="1"/>
  <c r="AA83" i="1" s="1"/>
  <c r="P83" i="1"/>
  <c r="O83" i="1"/>
  <c r="L83" i="1"/>
  <c r="M83" i="1" s="1"/>
  <c r="X83" i="1" s="1"/>
  <c r="Z83" i="1" s="1"/>
  <c r="K83" i="1"/>
  <c r="I83" i="1"/>
  <c r="D83" i="1"/>
  <c r="C83" i="1"/>
  <c r="Q83" i="1" s="1"/>
  <c r="AP82" i="1"/>
  <c r="AK82" i="1"/>
  <c r="AB82" i="1"/>
  <c r="AC82" i="1" s="1"/>
  <c r="AA82" i="1"/>
  <c r="P82" i="1"/>
  <c r="O82" i="1"/>
  <c r="L82" i="1"/>
  <c r="K82" i="1"/>
  <c r="M82" i="1" s="1"/>
  <c r="X82" i="1" s="1"/>
  <c r="Z82" i="1" s="1"/>
  <c r="I82" i="1"/>
  <c r="Y82" i="1" s="1"/>
  <c r="D82" i="1"/>
  <c r="C82" i="1"/>
  <c r="Q82" i="1" s="1"/>
  <c r="AP81" i="1"/>
  <c r="AK81" i="1"/>
  <c r="AB81" i="1"/>
  <c r="AC81" i="1" s="1"/>
  <c r="Q81" i="1"/>
  <c r="S81" i="1" s="1"/>
  <c r="T81" i="1" s="1"/>
  <c r="P81" i="1"/>
  <c r="O81" i="1"/>
  <c r="L81" i="1"/>
  <c r="K81" i="1"/>
  <c r="M81" i="1" s="1"/>
  <c r="X81" i="1" s="1"/>
  <c r="Z81" i="1" s="1"/>
  <c r="I81" i="1"/>
  <c r="Y81" i="1" s="1"/>
  <c r="AA81" i="1" s="1"/>
  <c r="D81" i="1"/>
  <c r="C81" i="1"/>
  <c r="AP80" i="1"/>
  <c r="AK80" i="1"/>
  <c r="AB80" i="1"/>
  <c r="AC80" i="1" s="1"/>
  <c r="Y80" i="1"/>
  <c r="AA80" i="1" s="1"/>
  <c r="AI80" i="1" s="1"/>
  <c r="X80" i="1"/>
  <c r="Z80" i="1" s="1"/>
  <c r="P80" i="1"/>
  <c r="O80" i="1"/>
  <c r="M80" i="1"/>
  <c r="L80" i="1"/>
  <c r="K80" i="1"/>
  <c r="I80" i="1"/>
  <c r="D80" i="1"/>
  <c r="C80" i="1"/>
  <c r="Q80" i="1" s="1"/>
  <c r="AP79" i="1"/>
  <c r="AK79" i="1"/>
  <c r="AC79" i="1"/>
  <c r="AB79" i="1"/>
  <c r="Y79" i="1"/>
  <c r="AA79" i="1" s="1"/>
  <c r="P79" i="1"/>
  <c r="O79" i="1"/>
  <c r="L79" i="1"/>
  <c r="M79" i="1" s="1"/>
  <c r="X79" i="1" s="1"/>
  <c r="Z79" i="1" s="1"/>
  <c r="K79" i="1"/>
  <c r="I79" i="1"/>
  <c r="D79" i="1"/>
  <c r="C79" i="1"/>
  <c r="Q79" i="1" s="1"/>
  <c r="AP78" i="1"/>
  <c r="AK78" i="1"/>
  <c r="AB78" i="1"/>
  <c r="AC78" i="1" s="1"/>
  <c r="P78" i="1"/>
  <c r="O78" i="1"/>
  <c r="L78" i="1"/>
  <c r="K78" i="1"/>
  <c r="M78" i="1" s="1"/>
  <c r="X78" i="1" s="1"/>
  <c r="Z78" i="1" s="1"/>
  <c r="I78" i="1"/>
  <c r="Y78" i="1" s="1"/>
  <c r="AA78" i="1" s="1"/>
  <c r="D78" i="1"/>
  <c r="C78" i="1"/>
  <c r="Q78" i="1" s="1"/>
  <c r="R78" i="1" s="1"/>
  <c r="AP77" i="1"/>
  <c r="AK77" i="1"/>
  <c r="AB77" i="1"/>
  <c r="AC77" i="1" s="1"/>
  <c r="Y77" i="1"/>
  <c r="AA77" i="1" s="1"/>
  <c r="P77" i="1"/>
  <c r="O77" i="1"/>
  <c r="L77" i="1"/>
  <c r="K77" i="1"/>
  <c r="M77" i="1" s="1"/>
  <c r="X77" i="1" s="1"/>
  <c r="Z77" i="1" s="1"/>
  <c r="I77" i="1"/>
  <c r="D77" i="1"/>
  <c r="C77" i="1"/>
  <c r="Q77" i="1" s="1"/>
  <c r="AP76" i="1"/>
  <c r="AK76" i="1"/>
  <c r="AC76" i="1"/>
  <c r="AB76" i="1"/>
  <c r="P76" i="1"/>
  <c r="O76" i="1"/>
  <c r="L76" i="1"/>
  <c r="M76" i="1" s="1"/>
  <c r="X76" i="1" s="1"/>
  <c r="Z76" i="1" s="1"/>
  <c r="K76" i="1"/>
  <c r="I76" i="1"/>
  <c r="Y76" i="1" s="1"/>
  <c r="AA76" i="1" s="1"/>
  <c r="D76" i="1"/>
  <c r="C76" i="1"/>
  <c r="Q76" i="1" s="1"/>
  <c r="AP75" i="1"/>
  <c r="AK75" i="1"/>
  <c r="AC75" i="1"/>
  <c r="AB75" i="1"/>
  <c r="AA75" i="1"/>
  <c r="S75" i="1"/>
  <c r="T75" i="1" s="1"/>
  <c r="P75" i="1"/>
  <c r="O75" i="1"/>
  <c r="L75" i="1"/>
  <c r="K75" i="1"/>
  <c r="M75" i="1" s="1"/>
  <c r="X75" i="1" s="1"/>
  <c r="Z75" i="1" s="1"/>
  <c r="I75" i="1"/>
  <c r="Y75" i="1" s="1"/>
  <c r="D75" i="1"/>
  <c r="C75" i="1"/>
  <c r="Q75" i="1" s="1"/>
  <c r="R75" i="1" s="1"/>
  <c r="AP74" i="1"/>
  <c r="AK74" i="1"/>
  <c r="AB74" i="1"/>
  <c r="AC74" i="1" s="1"/>
  <c r="Y74" i="1"/>
  <c r="AA74" i="1" s="1"/>
  <c r="P74" i="1"/>
  <c r="O74" i="1"/>
  <c r="L74" i="1"/>
  <c r="K74" i="1"/>
  <c r="M74" i="1" s="1"/>
  <c r="X74" i="1" s="1"/>
  <c r="Z74" i="1" s="1"/>
  <c r="I74" i="1"/>
  <c r="D74" i="1"/>
  <c r="C74" i="1"/>
  <c r="Q74" i="1" s="1"/>
  <c r="AP73" i="1"/>
  <c r="AK73" i="1"/>
  <c r="AB73" i="1"/>
  <c r="AC73" i="1" s="1"/>
  <c r="Y73" i="1"/>
  <c r="AA73" i="1" s="1"/>
  <c r="P73" i="1"/>
  <c r="O73" i="1"/>
  <c r="L73" i="1"/>
  <c r="K73" i="1"/>
  <c r="M73" i="1" s="1"/>
  <c r="X73" i="1" s="1"/>
  <c r="Z73" i="1" s="1"/>
  <c r="I73" i="1"/>
  <c r="D73" i="1"/>
  <c r="C73" i="1"/>
  <c r="Q73" i="1" s="1"/>
  <c r="AP72" i="1"/>
  <c r="AK72" i="1"/>
  <c r="AC72" i="1"/>
  <c r="AB72" i="1"/>
  <c r="P72" i="1"/>
  <c r="O72" i="1"/>
  <c r="L72" i="1"/>
  <c r="M72" i="1" s="1"/>
  <c r="X72" i="1" s="1"/>
  <c r="Z72" i="1" s="1"/>
  <c r="K72" i="1"/>
  <c r="I72" i="1"/>
  <c r="Y72" i="1" s="1"/>
  <c r="AA72" i="1" s="1"/>
  <c r="D72" i="1"/>
  <c r="C72" i="1"/>
  <c r="Q72" i="1" s="1"/>
  <c r="AP71" i="1"/>
  <c r="AK71" i="1"/>
  <c r="AC71" i="1"/>
  <c r="AB71" i="1"/>
  <c r="AA71" i="1"/>
  <c r="S71" i="1"/>
  <c r="T71" i="1" s="1"/>
  <c r="P71" i="1"/>
  <c r="O71" i="1"/>
  <c r="L71" i="1"/>
  <c r="K71" i="1"/>
  <c r="M71" i="1" s="1"/>
  <c r="X71" i="1" s="1"/>
  <c r="Z71" i="1" s="1"/>
  <c r="I71" i="1"/>
  <c r="Y71" i="1" s="1"/>
  <c r="D71" i="1"/>
  <c r="C71" i="1"/>
  <c r="Q71" i="1" s="1"/>
  <c r="R71" i="1" s="1"/>
  <c r="AP70" i="1"/>
  <c r="AK70" i="1"/>
  <c r="AB70" i="1"/>
  <c r="AC70" i="1" s="1"/>
  <c r="Y70" i="1"/>
  <c r="AA70" i="1" s="1"/>
  <c r="P70" i="1"/>
  <c r="O70" i="1"/>
  <c r="L70" i="1"/>
  <c r="K70" i="1"/>
  <c r="M70" i="1" s="1"/>
  <c r="X70" i="1" s="1"/>
  <c r="Z70" i="1" s="1"/>
  <c r="I70" i="1"/>
  <c r="D70" i="1"/>
  <c r="C70" i="1"/>
  <c r="Q70" i="1" s="1"/>
  <c r="AP69" i="1"/>
  <c r="AK69" i="1"/>
  <c r="AB69" i="1"/>
  <c r="AC69" i="1" s="1"/>
  <c r="Y69" i="1"/>
  <c r="AA69" i="1" s="1"/>
  <c r="P69" i="1"/>
  <c r="O69" i="1"/>
  <c r="L69" i="1"/>
  <c r="K69" i="1"/>
  <c r="M69" i="1" s="1"/>
  <c r="X69" i="1" s="1"/>
  <c r="Z69" i="1" s="1"/>
  <c r="I69" i="1"/>
  <c r="D69" i="1"/>
  <c r="C69" i="1"/>
  <c r="Q69" i="1" s="1"/>
  <c r="AP68" i="1"/>
  <c r="AK68" i="1"/>
  <c r="AC68" i="1"/>
  <c r="AB68" i="1"/>
  <c r="P68" i="1"/>
  <c r="O68" i="1"/>
  <c r="L68" i="1"/>
  <c r="M68" i="1" s="1"/>
  <c r="X68" i="1" s="1"/>
  <c r="Z68" i="1" s="1"/>
  <c r="K68" i="1"/>
  <c r="I68" i="1"/>
  <c r="Y68" i="1" s="1"/>
  <c r="AA68" i="1" s="1"/>
  <c r="D68" i="1"/>
  <c r="C68" i="1"/>
  <c r="Q68" i="1" s="1"/>
  <c r="AP67" i="1"/>
  <c r="AK67" i="1"/>
  <c r="AB67" i="1"/>
  <c r="AC67" i="1" s="1"/>
  <c r="S67" i="1"/>
  <c r="T67" i="1" s="1"/>
  <c r="P67" i="1"/>
  <c r="O67" i="1"/>
  <c r="L67" i="1"/>
  <c r="K67" i="1"/>
  <c r="M67" i="1" s="1"/>
  <c r="X67" i="1" s="1"/>
  <c r="Z67" i="1" s="1"/>
  <c r="I67" i="1"/>
  <c r="Y67" i="1" s="1"/>
  <c r="AA67" i="1" s="1"/>
  <c r="D67" i="1"/>
  <c r="C67" i="1"/>
  <c r="Q67" i="1" s="1"/>
  <c r="R67" i="1" s="1"/>
  <c r="AP66" i="1"/>
  <c r="AK66" i="1"/>
  <c r="AB66" i="1"/>
  <c r="AC66" i="1" s="1"/>
  <c r="Y66" i="1"/>
  <c r="AA66" i="1" s="1"/>
  <c r="AI66" i="1" s="1"/>
  <c r="P66" i="1"/>
  <c r="O66" i="1"/>
  <c r="L66" i="1"/>
  <c r="K66" i="1"/>
  <c r="M66" i="1" s="1"/>
  <c r="X66" i="1" s="1"/>
  <c r="Z66" i="1" s="1"/>
  <c r="I66" i="1"/>
  <c r="D66" i="1"/>
  <c r="C66" i="1"/>
  <c r="Q66" i="1" s="1"/>
  <c r="AP65" i="1"/>
  <c r="AK65" i="1"/>
  <c r="AB65" i="1"/>
  <c r="AC65" i="1" s="1"/>
  <c r="Y65" i="1"/>
  <c r="AA65" i="1" s="1"/>
  <c r="X65" i="1"/>
  <c r="Z65" i="1" s="1"/>
  <c r="P65" i="1"/>
  <c r="O65" i="1"/>
  <c r="L65" i="1"/>
  <c r="K65" i="1"/>
  <c r="M65" i="1" s="1"/>
  <c r="I65" i="1"/>
  <c r="D65" i="1"/>
  <c r="C65" i="1"/>
  <c r="AP64" i="1"/>
  <c r="AK64" i="1"/>
  <c r="AC64" i="1"/>
  <c r="AB64" i="1"/>
  <c r="P64" i="1"/>
  <c r="O64" i="1"/>
  <c r="L64" i="1"/>
  <c r="M64" i="1" s="1"/>
  <c r="X64" i="1" s="1"/>
  <c r="Z64" i="1" s="1"/>
  <c r="K64" i="1"/>
  <c r="I64" i="1"/>
  <c r="Y64" i="1" s="1"/>
  <c r="AA64" i="1" s="1"/>
  <c r="D64" i="1"/>
  <c r="C64" i="1"/>
  <c r="Q64" i="1" s="1"/>
  <c r="AP63" i="1"/>
  <c r="AK63" i="1"/>
  <c r="AB63" i="1"/>
  <c r="AC63" i="1" s="1"/>
  <c r="P63" i="1"/>
  <c r="O63" i="1"/>
  <c r="L63" i="1"/>
  <c r="K63" i="1"/>
  <c r="M63" i="1" s="1"/>
  <c r="X63" i="1" s="1"/>
  <c r="Z63" i="1" s="1"/>
  <c r="I63" i="1"/>
  <c r="Y63" i="1" s="1"/>
  <c r="AA63" i="1" s="1"/>
  <c r="D63" i="1"/>
  <c r="C63" i="1"/>
  <c r="Q63" i="1" s="1"/>
  <c r="AP62" i="1"/>
  <c r="AK62" i="1"/>
  <c r="AB62" i="1"/>
  <c r="AC62" i="1" s="1"/>
  <c r="Y62" i="1"/>
  <c r="AA62" i="1" s="1"/>
  <c r="P62" i="1"/>
  <c r="O62" i="1"/>
  <c r="L62" i="1"/>
  <c r="K62" i="1"/>
  <c r="M62" i="1" s="1"/>
  <c r="X62" i="1" s="1"/>
  <c r="Z62" i="1" s="1"/>
  <c r="I62" i="1"/>
  <c r="D62" i="1"/>
  <c r="C62" i="1"/>
  <c r="Q62" i="1" s="1"/>
  <c r="AP61" i="1"/>
  <c r="AK61" i="1"/>
  <c r="AB61" i="1"/>
  <c r="AC61" i="1" s="1"/>
  <c r="Y61" i="1"/>
  <c r="AA61" i="1" s="1"/>
  <c r="P61" i="1"/>
  <c r="O61" i="1"/>
  <c r="L61" i="1"/>
  <c r="K61" i="1"/>
  <c r="M61" i="1" s="1"/>
  <c r="X61" i="1" s="1"/>
  <c r="Z61" i="1" s="1"/>
  <c r="I61" i="1"/>
  <c r="D61" i="1"/>
  <c r="C61" i="1"/>
  <c r="AP60" i="1"/>
  <c r="AK60" i="1"/>
  <c r="AC60" i="1"/>
  <c r="AB60" i="1"/>
  <c r="P60" i="1"/>
  <c r="O60" i="1"/>
  <c r="M60" i="1"/>
  <c r="X60" i="1" s="1"/>
  <c r="Z60" i="1" s="1"/>
  <c r="L60" i="1"/>
  <c r="K60" i="1"/>
  <c r="I60" i="1"/>
  <c r="Y60" i="1" s="1"/>
  <c r="AA60" i="1" s="1"/>
  <c r="D60" i="1"/>
  <c r="C60" i="1"/>
  <c r="Q60" i="1" s="1"/>
  <c r="AP59" i="1"/>
  <c r="AK59" i="1"/>
  <c r="AB59" i="1"/>
  <c r="AC59" i="1" s="1"/>
  <c r="AA59" i="1"/>
  <c r="S59" i="1"/>
  <c r="T59" i="1" s="1"/>
  <c r="P59" i="1"/>
  <c r="O59" i="1"/>
  <c r="L59" i="1"/>
  <c r="K59" i="1"/>
  <c r="M59" i="1" s="1"/>
  <c r="X59" i="1" s="1"/>
  <c r="Z59" i="1" s="1"/>
  <c r="I59" i="1"/>
  <c r="Y59" i="1" s="1"/>
  <c r="D59" i="1"/>
  <c r="C59" i="1"/>
  <c r="Q59" i="1" s="1"/>
  <c r="R59" i="1" s="1"/>
  <c r="AP58" i="1"/>
  <c r="AK58" i="1"/>
  <c r="AB58" i="1"/>
  <c r="AC58" i="1" s="1"/>
  <c r="Y58" i="1"/>
  <c r="AA58" i="1" s="1"/>
  <c r="Q58" i="1"/>
  <c r="S58" i="1" s="1"/>
  <c r="P58" i="1"/>
  <c r="O58" i="1"/>
  <c r="L58" i="1"/>
  <c r="K58" i="1"/>
  <c r="M58" i="1" s="1"/>
  <c r="X58" i="1" s="1"/>
  <c r="Z58" i="1" s="1"/>
  <c r="I58" i="1"/>
  <c r="D58" i="1"/>
  <c r="C58" i="1"/>
  <c r="AP57" i="1"/>
  <c r="AK57" i="1"/>
  <c r="AB57" i="1"/>
  <c r="AC57" i="1" s="1"/>
  <c r="X57" i="1"/>
  <c r="Z57" i="1" s="1"/>
  <c r="P57" i="1"/>
  <c r="O57" i="1"/>
  <c r="L57" i="1"/>
  <c r="K57" i="1"/>
  <c r="M57" i="1" s="1"/>
  <c r="I57" i="1"/>
  <c r="Y57" i="1" s="1"/>
  <c r="AA57" i="1" s="1"/>
  <c r="D57" i="1"/>
  <c r="C57" i="1"/>
  <c r="Q57" i="1" s="1"/>
  <c r="AP56" i="1"/>
  <c r="AK56" i="1"/>
  <c r="AC56" i="1"/>
  <c r="AB56" i="1"/>
  <c r="Y56" i="1"/>
  <c r="AA56" i="1" s="1"/>
  <c r="P56" i="1"/>
  <c r="O56" i="1"/>
  <c r="M56" i="1"/>
  <c r="X56" i="1" s="1"/>
  <c r="Z56" i="1" s="1"/>
  <c r="L56" i="1"/>
  <c r="K56" i="1"/>
  <c r="I56" i="1"/>
  <c r="D56" i="1"/>
  <c r="C56" i="1"/>
  <c r="Q56" i="1" s="1"/>
  <c r="AP55" i="1"/>
  <c r="AK55" i="1"/>
  <c r="AB55" i="1"/>
  <c r="AC55" i="1" s="1"/>
  <c r="Y55" i="1"/>
  <c r="AA55" i="1" s="1"/>
  <c r="P55" i="1"/>
  <c r="O55" i="1"/>
  <c r="L55" i="1"/>
  <c r="K55" i="1"/>
  <c r="M55" i="1" s="1"/>
  <c r="X55" i="1" s="1"/>
  <c r="Z55" i="1" s="1"/>
  <c r="I55" i="1"/>
  <c r="D55" i="1"/>
  <c r="C55" i="1"/>
  <c r="Q55" i="1" s="1"/>
  <c r="AP54" i="1"/>
  <c r="AK54" i="1"/>
  <c r="AB54" i="1"/>
  <c r="AC54" i="1" s="1"/>
  <c r="P54" i="1"/>
  <c r="O54" i="1"/>
  <c r="L54" i="1"/>
  <c r="K54" i="1"/>
  <c r="M54" i="1" s="1"/>
  <c r="X54" i="1" s="1"/>
  <c r="Z54" i="1" s="1"/>
  <c r="I54" i="1"/>
  <c r="Y54" i="1" s="1"/>
  <c r="AA54" i="1" s="1"/>
  <c r="D54" i="1"/>
  <c r="C54" i="1"/>
  <c r="Q54" i="1" s="1"/>
  <c r="S54" i="1" s="1"/>
  <c r="T54" i="1" s="1"/>
  <c r="AP53" i="1"/>
  <c r="AK53" i="1"/>
  <c r="AB53" i="1"/>
  <c r="AC53" i="1" s="1"/>
  <c r="X53" i="1"/>
  <c r="Z53" i="1" s="1"/>
  <c r="P53" i="1"/>
  <c r="O53" i="1"/>
  <c r="L53" i="1"/>
  <c r="K53" i="1"/>
  <c r="M53" i="1" s="1"/>
  <c r="I53" i="1"/>
  <c r="Y53" i="1" s="1"/>
  <c r="AA53" i="1" s="1"/>
  <c r="D53" i="1"/>
  <c r="C53" i="1"/>
  <c r="Q53" i="1" s="1"/>
  <c r="AP52" i="1"/>
  <c r="AK52" i="1"/>
  <c r="AC52" i="1"/>
  <c r="AB52" i="1"/>
  <c r="Y52" i="1"/>
  <c r="AA52" i="1" s="1"/>
  <c r="P52" i="1"/>
  <c r="O52" i="1"/>
  <c r="M52" i="1"/>
  <c r="X52" i="1" s="1"/>
  <c r="Z52" i="1" s="1"/>
  <c r="L52" i="1"/>
  <c r="K52" i="1"/>
  <c r="I52" i="1"/>
  <c r="D52" i="1"/>
  <c r="C52" i="1"/>
  <c r="Q52" i="1" s="1"/>
  <c r="AP51" i="1"/>
  <c r="AK51" i="1"/>
  <c r="AB51" i="1"/>
  <c r="AC51" i="1" s="1"/>
  <c r="Y51" i="1"/>
  <c r="AA51" i="1" s="1"/>
  <c r="P51" i="1"/>
  <c r="O51" i="1"/>
  <c r="L51" i="1"/>
  <c r="K51" i="1"/>
  <c r="M51" i="1" s="1"/>
  <c r="X51" i="1" s="1"/>
  <c r="Z51" i="1" s="1"/>
  <c r="I51" i="1"/>
  <c r="D51" i="1"/>
  <c r="C51" i="1"/>
  <c r="Q51" i="1" s="1"/>
  <c r="AP50" i="1"/>
  <c r="AK50" i="1"/>
  <c r="AI50" i="1"/>
  <c r="AB50" i="1"/>
  <c r="AC50" i="1" s="1"/>
  <c r="R50" i="1"/>
  <c r="U50" i="1" s="1"/>
  <c r="P50" i="1"/>
  <c r="O50" i="1"/>
  <c r="L50" i="1"/>
  <c r="K50" i="1"/>
  <c r="M50" i="1" s="1"/>
  <c r="X50" i="1" s="1"/>
  <c r="Z50" i="1" s="1"/>
  <c r="I50" i="1"/>
  <c r="Y50" i="1" s="1"/>
  <c r="AA50" i="1" s="1"/>
  <c r="D50" i="1"/>
  <c r="C50" i="1"/>
  <c r="Q50" i="1" s="1"/>
  <c r="S50" i="1" s="1"/>
  <c r="T50" i="1" s="1"/>
  <c r="AP49" i="1"/>
  <c r="AK49" i="1"/>
  <c r="AB49" i="1"/>
  <c r="AC49" i="1" s="1"/>
  <c r="X49" i="1"/>
  <c r="Z49" i="1" s="1"/>
  <c r="P49" i="1"/>
  <c r="O49" i="1"/>
  <c r="L49" i="1"/>
  <c r="K49" i="1"/>
  <c r="M49" i="1" s="1"/>
  <c r="I49" i="1"/>
  <c r="Y49" i="1" s="1"/>
  <c r="AA49" i="1" s="1"/>
  <c r="D49" i="1"/>
  <c r="C49" i="1"/>
  <c r="Q49" i="1" s="1"/>
  <c r="AP48" i="1"/>
  <c r="AK48" i="1"/>
  <c r="AB48" i="1"/>
  <c r="AC48" i="1" s="1"/>
  <c r="Y48" i="1"/>
  <c r="AA48" i="1" s="1"/>
  <c r="P48" i="1"/>
  <c r="O48" i="1"/>
  <c r="M48" i="1"/>
  <c r="X48" i="1" s="1"/>
  <c r="Z48" i="1" s="1"/>
  <c r="L48" i="1"/>
  <c r="K48" i="1"/>
  <c r="I48" i="1"/>
  <c r="D48" i="1"/>
  <c r="C48" i="1"/>
  <c r="Q48" i="1" s="1"/>
  <c r="AP47" i="1"/>
  <c r="AK47" i="1"/>
  <c r="AB47" i="1"/>
  <c r="AC47" i="1" s="1"/>
  <c r="P47" i="1"/>
  <c r="O47" i="1"/>
  <c r="L47" i="1"/>
  <c r="K47" i="1"/>
  <c r="M47" i="1" s="1"/>
  <c r="X47" i="1" s="1"/>
  <c r="Z47" i="1" s="1"/>
  <c r="I47" i="1"/>
  <c r="Y47" i="1" s="1"/>
  <c r="AA47" i="1" s="1"/>
  <c r="D47" i="1"/>
  <c r="C47" i="1"/>
  <c r="Q47" i="1" s="1"/>
  <c r="AP46" i="1"/>
  <c r="AK46" i="1"/>
  <c r="AB46" i="1"/>
  <c r="AC46" i="1" s="1"/>
  <c r="P46" i="1"/>
  <c r="O46" i="1"/>
  <c r="L46" i="1"/>
  <c r="K46" i="1"/>
  <c r="M46" i="1" s="1"/>
  <c r="X46" i="1" s="1"/>
  <c r="Z46" i="1" s="1"/>
  <c r="I46" i="1"/>
  <c r="Y46" i="1" s="1"/>
  <c r="AA46" i="1" s="1"/>
  <c r="D46" i="1"/>
  <c r="C46" i="1"/>
  <c r="Q46" i="1" s="1"/>
  <c r="S46" i="1" s="1"/>
  <c r="T46" i="1" s="1"/>
  <c r="AP45" i="1"/>
  <c r="AK45" i="1"/>
  <c r="AB45" i="1"/>
  <c r="AC45" i="1" s="1"/>
  <c r="P45" i="1"/>
  <c r="O45" i="1"/>
  <c r="L45" i="1"/>
  <c r="K45" i="1"/>
  <c r="M45" i="1" s="1"/>
  <c r="X45" i="1" s="1"/>
  <c r="Z45" i="1" s="1"/>
  <c r="I45" i="1"/>
  <c r="Y45" i="1" s="1"/>
  <c r="AA45" i="1" s="1"/>
  <c r="D45" i="1"/>
  <c r="C45" i="1"/>
  <c r="Q45" i="1" s="1"/>
  <c r="S45" i="1" s="1"/>
  <c r="AP44" i="1"/>
  <c r="AK44" i="1"/>
  <c r="AB44" i="1"/>
  <c r="AC44" i="1" s="1"/>
  <c r="P44" i="1"/>
  <c r="O44" i="1"/>
  <c r="M44" i="1"/>
  <c r="X44" i="1" s="1"/>
  <c r="Z44" i="1" s="1"/>
  <c r="L44" i="1"/>
  <c r="K44" i="1"/>
  <c r="I44" i="1"/>
  <c r="Y44" i="1" s="1"/>
  <c r="AA44" i="1" s="1"/>
  <c r="D44" i="1"/>
  <c r="C44" i="1"/>
  <c r="Q44" i="1" s="1"/>
  <c r="AP43" i="1"/>
  <c r="AK43" i="1"/>
  <c r="AB43" i="1"/>
  <c r="AC43" i="1" s="1"/>
  <c r="P43" i="1"/>
  <c r="O43" i="1"/>
  <c r="M43" i="1"/>
  <c r="X43" i="1" s="1"/>
  <c r="Z43" i="1" s="1"/>
  <c r="L43" i="1"/>
  <c r="K43" i="1"/>
  <c r="I43" i="1"/>
  <c r="Y43" i="1" s="1"/>
  <c r="AA43" i="1" s="1"/>
  <c r="D43" i="1"/>
  <c r="C43" i="1"/>
  <c r="Q43" i="1" s="1"/>
  <c r="AP42" i="1"/>
  <c r="AK42" i="1"/>
  <c r="AB42" i="1"/>
  <c r="AC42" i="1" s="1"/>
  <c r="P42" i="1"/>
  <c r="O42" i="1"/>
  <c r="L42" i="1"/>
  <c r="K42" i="1"/>
  <c r="M42" i="1" s="1"/>
  <c r="X42" i="1" s="1"/>
  <c r="Z42" i="1" s="1"/>
  <c r="I42" i="1"/>
  <c r="Y42" i="1" s="1"/>
  <c r="AA42" i="1" s="1"/>
  <c r="D42" i="1"/>
  <c r="C42" i="1"/>
  <c r="Q42" i="1" s="1"/>
  <c r="S42" i="1" s="1"/>
  <c r="T42" i="1" s="1"/>
  <c r="AP41" i="1"/>
  <c r="AK41" i="1"/>
  <c r="AI41" i="1"/>
  <c r="AB41" i="1"/>
  <c r="AC41" i="1" s="1"/>
  <c r="R41" i="1"/>
  <c r="P41" i="1"/>
  <c r="T41" i="1" s="1"/>
  <c r="O41" i="1"/>
  <c r="L41" i="1"/>
  <c r="K41" i="1"/>
  <c r="M41" i="1" s="1"/>
  <c r="X41" i="1" s="1"/>
  <c r="Z41" i="1" s="1"/>
  <c r="I41" i="1"/>
  <c r="Y41" i="1" s="1"/>
  <c r="AA41" i="1" s="1"/>
  <c r="D41" i="1"/>
  <c r="C41" i="1"/>
  <c r="Q41" i="1" s="1"/>
  <c r="S41" i="1" s="1"/>
  <c r="AP40" i="1"/>
  <c r="AK40" i="1"/>
  <c r="AB40" i="1"/>
  <c r="AC40" i="1" s="1"/>
  <c r="P40" i="1"/>
  <c r="O40" i="1"/>
  <c r="M40" i="1"/>
  <c r="X40" i="1" s="1"/>
  <c r="Z40" i="1" s="1"/>
  <c r="L40" i="1"/>
  <c r="K40" i="1"/>
  <c r="I40" i="1"/>
  <c r="Y40" i="1" s="1"/>
  <c r="AA40" i="1" s="1"/>
  <c r="AI40" i="1" s="1"/>
  <c r="D40" i="1"/>
  <c r="C40" i="1"/>
  <c r="Q40" i="1" s="1"/>
  <c r="S40" i="1" s="1"/>
  <c r="AP39" i="1"/>
  <c r="AK39" i="1"/>
  <c r="AB39" i="1"/>
  <c r="AC39" i="1" s="1"/>
  <c r="P39" i="1"/>
  <c r="O39" i="1"/>
  <c r="M39" i="1"/>
  <c r="X39" i="1" s="1"/>
  <c r="Z39" i="1" s="1"/>
  <c r="L39" i="1"/>
  <c r="K39" i="1"/>
  <c r="I39" i="1"/>
  <c r="Y39" i="1" s="1"/>
  <c r="AA39" i="1" s="1"/>
  <c r="D39" i="1"/>
  <c r="C39" i="1"/>
  <c r="Q39" i="1" s="1"/>
  <c r="AP38" i="1"/>
  <c r="AK38" i="1"/>
  <c r="AB38" i="1"/>
  <c r="AC38" i="1" s="1"/>
  <c r="P38" i="1"/>
  <c r="O38" i="1"/>
  <c r="M38" i="1"/>
  <c r="X38" i="1" s="1"/>
  <c r="Z38" i="1" s="1"/>
  <c r="L38" i="1"/>
  <c r="K38" i="1"/>
  <c r="I38" i="1"/>
  <c r="Y38" i="1" s="1"/>
  <c r="AA38" i="1" s="1"/>
  <c r="D38" i="1"/>
  <c r="C38" i="1"/>
  <c r="Q38" i="1" s="1"/>
  <c r="AP37" i="1"/>
  <c r="AK37" i="1"/>
  <c r="AB37" i="1"/>
  <c r="AC37" i="1" s="1"/>
  <c r="Y37" i="1"/>
  <c r="AA37" i="1" s="1"/>
  <c r="P37" i="1"/>
  <c r="O37" i="1"/>
  <c r="M37" i="1"/>
  <c r="X37" i="1" s="1"/>
  <c r="Z37" i="1" s="1"/>
  <c r="L37" i="1"/>
  <c r="K37" i="1"/>
  <c r="I37" i="1"/>
  <c r="D37" i="1"/>
  <c r="C37" i="1"/>
  <c r="Q37" i="1" s="1"/>
  <c r="AP36" i="1"/>
  <c r="AK36" i="1"/>
  <c r="AB36" i="1"/>
  <c r="AC36" i="1" s="1"/>
  <c r="P36" i="1"/>
  <c r="O36" i="1"/>
  <c r="L36" i="1"/>
  <c r="K36" i="1"/>
  <c r="M36" i="1" s="1"/>
  <c r="X36" i="1" s="1"/>
  <c r="Z36" i="1" s="1"/>
  <c r="I36" i="1"/>
  <c r="Y36" i="1" s="1"/>
  <c r="AA36" i="1" s="1"/>
  <c r="D36" i="1"/>
  <c r="C36" i="1"/>
  <c r="Q36" i="1" s="1"/>
  <c r="AP35" i="1"/>
  <c r="AK35" i="1"/>
  <c r="AB35" i="1"/>
  <c r="AC35" i="1" s="1"/>
  <c r="Z35" i="1"/>
  <c r="P35" i="1"/>
  <c r="O35" i="1"/>
  <c r="L35" i="1"/>
  <c r="K35" i="1"/>
  <c r="M35" i="1" s="1"/>
  <c r="X35" i="1" s="1"/>
  <c r="I35" i="1"/>
  <c r="Y35" i="1" s="1"/>
  <c r="AA35" i="1" s="1"/>
  <c r="D35" i="1"/>
  <c r="C35" i="1"/>
  <c r="Q35" i="1" s="1"/>
  <c r="S35" i="1" s="1"/>
  <c r="T35" i="1" s="1"/>
  <c r="AP34" i="1"/>
  <c r="AK34" i="1"/>
  <c r="AB34" i="1"/>
  <c r="AC34" i="1" s="1"/>
  <c r="Y34" i="1"/>
  <c r="AA34" i="1" s="1"/>
  <c r="X34" i="1"/>
  <c r="Z34" i="1" s="1"/>
  <c r="P34" i="1"/>
  <c r="O34" i="1"/>
  <c r="M34" i="1"/>
  <c r="L34" i="1"/>
  <c r="K34" i="1"/>
  <c r="I34" i="1"/>
  <c r="D34" i="1"/>
  <c r="C34" i="1"/>
  <c r="Q34" i="1" s="1"/>
  <c r="AP33" i="1"/>
  <c r="AK33" i="1"/>
  <c r="AB33" i="1"/>
  <c r="AC33" i="1" s="1"/>
  <c r="Y33" i="1"/>
  <c r="AA33" i="1" s="1"/>
  <c r="X33" i="1"/>
  <c r="Z33" i="1" s="1"/>
  <c r="P33" i="1"/>
  <c r="O33" i="1"/>
  <c r="M33" i="1"/>
  <c r="L33" i="1"/>
  <c r="K33" i="1"/>
  <c r="I33" i="1"/>
  <c r="D33" i="1"/>
  <c r="C33" i="1"/>
  <c r="Q33" i="1" s="1"/>
  <c r="AP32" i="1"/>
  <c r="AK32" i="1"/>
  <c r="AB32" i="1"/>
  <c r="AC32" i="1" s="1"/>
  <c r="P32" i="1"/>
  <c r="O32" i="1"/>
  <c r="L32" i="1"/>
  <c r="K32" i="1"/>
  <c r="M32" i="1" s="1"/>
  <c r="X32" i="1" s="1"/>
  <c r="Z32" i="1" s="1"/>
  <c r="I32" i="1"/>
  <c r="Y32" i="1" s="1"/>
  <c r="AA32" i="1" s="1"/>
  <c r="D32" i="1"/>
  <c r="C32" i="1"/>
  <c r="Q32" i="1" s="1"/>
  <c r="AP31" i="1"/>
  <c r="AK31" i="1"/>
  <c r="AI31" i="1"/>
  <c r="AB31" i="1"/>
  <c r="AC31" i="1" s="1"/>
  <c r="Z31" i="1"/>
  <c r="P31" i="1"/>
  <c r="O31" i="1"/>
  <c r="L31" i="1"/>
  <c r="K31" i="1"/>
  <c r="M31" i="1" s="1"/>
  <c r="X31" i="1" s="1"/>
  <c r="I31" i="1"/>
  <c r="Y31" i="1" s="1"/>
  <c r="AA31" i="1" s="1"/>
  <c r="D31" i="1"/>
  <c r="C31" i="1"/>
  <c r="Q31" i="1" s="1"/>
  <c r="S31" i="1" s="1"/>
  <c r="T31" i="1" s="1"/>
  <c r="AP30" i="1"/>
  <c r="AK30" i="1"/>
  <c r="AI30" i="1"/>
  <c r="AC30" i="1"/>
  <c r="AB30" i="1"/>
  <c r="Y30" i="1"/>
  <c r="AA30" i="1" s="1"/>
  <c r="R30" i="1"/>
  <c r="P30" i="1"/>
  <c r="T30" i="1" s="1"/>
  <c r="O30" i="1"/>
  <c r="L30" i="1"/>
  <c r="M30" i="1" s="1"/>
  <c r="X30" i="1" s="1"/>
  <c r="Z30" i="1" s="1"/>
  <c r="K30" i="1"/>
  <c r="I30" i="1"/>
  <c r="D30" i="1"/>
  <c r="C30" i="1"/>
  <c r="Q30" i="1" s="1"/>
  <c r="S30" i="1" s="1"/>
  <c r="AP29" i="1"/>
  <c r="AK29" i="1"/>
  <c r="AB29" i="1"/>
  <c r="AC29" i="1" s="1"/>
  <c r="X29" i="1"/>
  <c r="Z29" i="1" s="1"/>
  <c r="P29" i="1"/>
  <c r="O29" i="1"/>
  <c r="M29" i="1"/>
  <c r="L29" i="1"/>
  <c r="K29" i="1"/>
  <c r="I29" i="1"/>
  <c r="Y29" i="1" s="1"/>
  <c r="AA29" i="1" s="1"/>
  <c r="D29" i="1"/>
  <c r="C29" i="1"/>
  <c r="Q29" i="1" s="1"/>
  <c r="AP28" i="1"/>
  <c r="AK28" i="1"/>
  <c r="AB28" i="1"/>
  <c r="AC28" i="1" s="1"/>
  <c r="Y28" i="1"/>
  <c r="AA28" i="1" s="1"/>
  <c r="P28" i="1"/>
  <c r="O28" i="1"/>
  <c r="L28" i="1"/>
  <c r="K28" i="1"/>
  <c r="M28" i="1" s="1"/>
  <c r="X28" i="1" s="1"/>
  <c r="Z28" i="1" s="1"/>
  <c r="I28" i="1"/>
  <c r="D28" i="1"/>
  <c r="C28" i="1"/>
  <c r="Q28" i="1" s="1"/>
  <c r="AP27" i="1"/>
  <c r="AK27" i="1"/>
  <c r="AB27" i="1"/>
  <c r="AC27" i="1" s="1"/>
  <c r="P27" i="1"/>
  <c r="O27" i="1"/>
  <c r="L27" i="1"/>
  <c r="K27" i="1"/>
  <c r="M27" i="1" s="1"/>
  <c r="X27" i="1" s="1"/>
  <c r="Z27" i="1" s="1"/>
  <c r="I27" i="1"/>
  <c r="Y27" i="1" s="1"/>
  <c r="AA27" i="1" s="1"/>
  <c r="D27" i="1"/>
  <c r="C27" i="1"/>
  <c r="Q27" i="1" s="1"/>
  <c r="S27" i="1" s="1"/>
  <c r="T27" i="1" s="1"/>
  <c r="AP26" i="1"/>
  <c r="AK26" i="1"/>
  <c r="AI26" i="1"/>
  <c r="AC26" i="1"/>
  <c r="AB26" i="1"/>
  <c r="Y26" i="1"/>
  <c r="AA26" i="1" s="1"/>
  <c r="R26" i="1"/>
  <c r="P26" i="1"/>
  <c r="T26" i="1" s="1"/>
  <c r="O26" i="1"/>
  <c r="L26" i="1"/>
  <c r="M26" i="1" s="1"/>
  <c r="X26" i="1" s="1"/>
  <c r="Z26" i="1" s="1"/>
  <c r="K26" i="1"/>
  <c r="I26" i="1"/>
  <c r="D26" i="1"/>
  <c r="C26" i="1"/>
  <c r="Q26" i="1" s="1"/>
  <c r="S26" i="1" s="1"/>
  <c r="AP25" i="1"/>
  <c r="AK25" i="1"/>
  <c r="AB25" i="1"/>
  <c r="AC25" i="1" s="1"/>
  <c r="P25" i="1"/>
  <c r="O25" i="1"/>
  <c r="M25" i="1"/>
  <c r="X25" i="1" s="1"/>
  <c r="Z25" i="1" s="1"/>
  <c r="L25" i="1"/>
  <c r="K25" i="1"/>
  <c r="I25" i="1"/>
  <c r="Y25" i="1" s="1"/>
  <c r="AA25" i="1" s="1"/>
  <c r="D25" i="1"/>
  <c r="C25" i="1"/>
  <c r="Q25" i="1" s="1"/>
  <c r="AP24" i="1"/>
  <c r="AK24" i="1"/>
  <c r="AB24" i="1"/>
  <c r="AC24" i="1" s="1"/>
  <c r="Y24" i="1"/>
  <c r="AA24" i="1" s="1"/>
  <c r="P24" i="1"/>
  <c r="O24" i="1"/>
  <c r="L24" i="1"/>
  <c r="K24" i="1"/>
  <c r="M24" i="1" s="1"/>
  <c r="X24" i="1" s="1"/>
  <c r="Z24" i="1" s="1"/>
  <c r="I24" i="1"/>
  <c r="D24" i="1"/>
  <c r="C24" i="1"/>
  <c r="Q24" i="1" s="1"/>
  <c r="AP23" i="1"/>
  <c r="AK23" i="1"/>
  <c r="AI23" i="1"/>
  <c r="AB23" i="1"/>
  <c r="AC23" i="1" s="1"/>
  <c r="X23" i="1"/>
  <c r="Z23" i="1" s="1"/>
  <c r="P23" i="1"/>
  <c r="O23" i="1"/>
  <c r="L23" i="1"/>
  <c r="K23" i="1"/>
  <c r="M23" i="1" s="1"/>
  <c r="I23" i="1"/>
  <c r="Y23" i="1" s="1"/>
  <c r="AA23" i="1" s="1"/>
  <c r="D23" i="1"/>
  <c r="C23" i="1"/>
  <c r="AP22" i="1"/>
  <c r="AK22" i="1"/>
  <c r="AC22" i="1"/>
  <c r="AB22" i="1"/>
  <c r="Y22" i="1"/>
  <c r="AA22" i="1" s="1"/>
  <c r="P22" i="1"/>
  <c r="O22" i="1"/>
  <c r="M22" i="1"/>
  <c r="X22" i="1" s="1"/>
  <c r="Z22" i="1" s="1"/>
  <c r="L22" i="1"/>
  <c r="K22" i="1"/>
  <c r="I22" i="1"/>
  <c r="D22" i="1"/>
  <c r="C22" i="1"/>
  <c r="Q22" i="1" s="1"/>
  <c r="AP21" i="1"/>
  <c r="AK21" i="1"/>
  <c r="AB21" i="1"/>
  <c r="AC21" i="1" s="1"/>
  <c r="Y21" i="1"/>
  <c r="AA21" i="1" s="1"/>
  <c r="P21" i="1"/>
  <c r="O21" i="1"/>
  <c r="M21" i="1"/>
  <c r="X21" i="1" s="1"/>
  <c r="Z21" i="1" s="1"/>
  <c r="L21" i="1"/>
  <c r="K21" i="1"/>
  <c r="I21" i="1"/>
  <c r="D21" i="1"/>
  <c r="C21" i="1"/>
  <c r="Q21" i="1" s="1"/>
  <c r="AP20" i="1"/>
  <c r="AK20" i="1"/>
  <c r="AB20" i="1"/>
  <c r="AC20" i="1" s="1"/>
  <c r="Y20" i="1"/>
  <c r="AA20" i="1" s="1"/>
  <c r="P20" i="1"/>
  <c r="O20" i="1"/>
  <c r="L20" i="1"/>
  <c r="K20" i="1"/>
  <c r="M20" i="1" s="1"/>
  <c r="X20" i="1" s="1"/>
  <c r="Z20" i="1" s="1"/>
  <c r="I20" i="1"/>
  <c r="D20" i="1"/>
  <c r="C20" i="1"/>
  <c r="Q20" i="1" s="1"/>
  <c r="AP19" i="1"/>
  <c r="AK19" i="1"/>
  <c r="AB19" i="1"/>
  <c r="AC19" i="1" s="1"/>
  <c r="Y19" i="1"/>
  <c r="AA19" i="1" s="1"/>
  <c r="P19" i="1"/>
  <c r="O19" i="1"/>
  <c r="L19" i="1"/>
  <c r="K19" i="1"/>
  <c r="M19" i="1" s="1"/>
  <c r="X19" i="1" s="1"/>
  <c r="Z19" i="1" s="1"/>
  <c r="I19" i="1"/>
  <c r="D19" i="1"/>
  <c r="C19" i="1"/>
  <c r="Q19" i="1" s="1"/>
  <c r="AP18" i="1"/>
  <c r="AK18" i="1"/>
  <c r="AC18" i="1"/>
  <c r="AB18" i="1"/>
  <c r="Y18" i="1"/>
  <c r="AA18" i="1" s="1"/>
  <c r="P18" i="1"/>
  <c r="O18" i="1"/>
  <c r="L18" i="1"/>
  <c r="M18" i="1" s="1"/>
  <c r="X18" i="1" s="1"/>
  <c r="Z18" i="1" s="1"/>
  <c r="K18" i="1"/>
  <c r="I18" i="1"/>
  <c r="D18" i="1"/>
  <c r="C18" i="1"/>
  <c r="Q18" i="1" s="1"/>
  <c r="AP17" i="1"/>
  <c r="AK17" i="1"/>
  <c r="AC17" i="1"/>
  <c r="AB17" i="1"/>
  <c r="S17" i="1"/>
  <c r="T17" i="1" s="1"/>
  <c r="P17" i="1"/>
  <c r="O17" i="1"/>
  <c r="L17" i="1"/>
  <c r="M17" i="1" s="1"/>
  <c r="X17" i="1" s="1"/>
  <c r="Z17" i="1" s="1"/>
  <c r="K17" i="1"/>
  <c r="I17" i="1"/>
  <c r="Y17" i="1" s="1"/>
  <c r="AA17" i="1" s="1"/>
  <c r="D17" i="1"/>
  <c r="C17" i="1"/>
  <c r="Q17" i="1" s="1"/>
  <c r="R17" i="1" s="1"/>
  <c r="AP16" i="1"/>
  <c r="AK16" i="1"/>
  <c r="AB16" i="1"/>
  <c r="AC16" i="1" s="1"/>
  <c r="Y16" i="1"/>
  <c r="AA16" i="1" s="1"/>
  <c r="P16" i="1"/>
  <c r="O16" i="1"/>
  <c r="L16" i="1"/>
  <c r="K16" i="1"/>
  <c r="M16" i="1" s="1"/>
  <c r="X16" i="1" s="1"/>
  <c r="Z16" i="1" s="1"/>
  <c r="I16" i="1"/>
  <c r="D16" i="1"/>
  <c r="C16" i="1"/>
  <c r="Q16" i="1" s="1"/>
  <c r="AP15" i="1"/>
  <c r="AK15" i="1"/>
  <c r="AB15" i="1"/>
  <c r="AC15" i="1" s="1"/>
  <c r="Y15" i="1"/>
  <c r="AA15" i="1" s="1"/>
  <c r="P15" i="1"/>
  <c r="O15" i="1"/>
  <c r="Q15" i="1" s="1"/>
  <c r="L15" i="1"/>
  <c r="K15" i="1"/>
  <c r="M15" i="1" s="1"/>
  <c r="X15" i="1" s="1"/>
  <c r="Z15" i="1" s="1"/>
  <c r="I15" i="1"/>
  <c r="D15" i="1"/>
  <c r="C15" i="1"/>
  <c r="AP14" i="1"/>
  <c r="AK14" i="1"/>
  <c r="AC14" i="1"/>
  <c r="AB14" i="1"/>
  <c r="Y14" i="1"/>
  <c r="AA14" i="1" s="1"/>
  <c r="P14" i="1"/>
  <c r="O14" i="1"/>
  <c r="L14" i="1"/>
  <c r="M14" i="1" s="1"/>
  <c r="X14" i="1" s="1"/>
  <c r="Z14" i="1" s="1"/>
  <c r="K14" i="1"/>
  <c r="I14" i="1"/>
  <c r="D14" i="1"/>
  <c r="C14" i="1"/>
  <c r="Q14" i="1" s="1"/>
  <c r="AP13" i="1"/>
  <c r="AK13" i="1"/>
  <c r="AC13" i="1"/>
  <c r="AB13" i="1"/>
  <c r="AA13" i="1"/>
  <c r="S13" i="1"/>
  <c r="T13" i="1" s="1"/>
  <c r="P13" i="1"/>
  <c r="O13" i="1"/>
  <c r="L13" i="1"/>
  <c r="M13" i="1" s="1"/>
  <c r="X13" i="1" s="1"/>
  <c r="Z13" i="1" s="1"/>
  <c r="K13" i="1"/>
  <c r="I13" i="1"/>
  <c r="Y13" i="1" s="1"/>
  <c r="D13" i="1"/>
  <c r="C13" i="1"/>
  <c r="Q13" i="1" s="1"/>
  <c r="R13" i="1" s="1"/>
  <c r="AP12" i="1"/>
  <c r="AK12" i="1"/>
  <c r="AB12" i="1"/>
  <c r="AC12" i="1" s="1"/>
  <c r="Y12" i="1"/>
  <c r="AA12" i="1" s="1"/>
  <c r="AI12" i="1" s="1"/>
  <c r="P12" i="1"/>
  <c r="O12" i="1"/>
  <c r="L12" i="1"/>
  <c r="K12" i="1"/>
  <c r="M12" i="1" s="1"/>
  <c r="X12" i="1" s="1"/>
  <c r="Z12" i="1" s="1"/>
  <c r="I12" i="1"/>
  <c r="D12" i="1"/>
  <c r="C12" i="1"/>
  <c r="Q12" i="1" s="1"/>
  <c r="AP11" i="1"/>
  <c r="AK11" i="1"/>
  <c r="AB11" i="1"/>
  <c r="AC11" i="1" s="1"/>
  <c r="Y11" i="1"/>
  <c r="AA11" i="1" s="1"/>
  <c r="P11" i="1"/>
  <c r="O11" i="1"/>
  <c r="L11" i="1"/>
  <c r="K11" i="1"/>
  <c r="M11" i="1" s="1"/>
  <c r="X11" i="1" s="1"/>
  <c r="Z11" i="1" s="1"/>
  <c r="I11" i="1"/>
  <c r="D11" i="1"/>
  <c r="C11" i="1"/>
  <c r="Q11" i="1" s="1"/>
  <c r="AP10" i="1"/>
  <c r="AK10" i="1"/>
  <c r="AC10" i="1"/>
  <c r="AB10" i="1"/>
  <c r="Y10" i="1"/>
  <c r="AA10" i="1" s="1"/>
  <c r="P10" i="1"/>
  <c r="O10" i="1"/>
  <c r="L10" i="1"/>
  <c r="M10" i="1" s="1"/>
  <c r="X10" i="1" s="1"/>
  <c r="Z10" i="1" s="1"/>
  <c r="K10" i="1"/>
  <c r="I10" i="1"/>
  <c r="D10" i="1"/>
  <c r="C10" i="1"/>
  <c r="Q10" i="1" s="1"/>
  <c r="AP9" i="1"/>
  <c r="AK9" i="1"/>
  <c r="AC9" i="1"/>
  <c r="AB9" i="1"/>
  <c r="AA9" i="1"/>
  <c r="P9" i="1"/>
  <c r="O9" i="1"/>
  <c r="L9" i="1"/>
  <c r="M9" i="1" s="1"/>
  <c r="X9" i="1" s="1"/>
  <c r="Z9" i="1" s="1"/>
  <c r="K9" i="1"/>
  <c r="I9" i="1"/>
  <c r="Y9" i="1" s="1"/>
  <c r="D9" i="1"/>
  <c r="C9" i="1"/>
  <c r="Q9" i="1" s="1"/>
  <c r="R9" i="1" s="1"/>
  <c r="AP8" i="1"/>
  <c r="AK8" i="1"/>
  <c r="AB8" i="1"/>
  <c r="AC8" i="1" s="1"/>
  <c r="Y8" i="1"/>
  <c r="AA8" i="1" s="1"/>
  <c r="Q8" i="1"/>
  <c r="P8" i="1"/>
  <c r="O8" i="1"/>
  <c r="L8" i="1"/>
  <c r="K8" i="1"/>
  <c r="M8" i="1" s="1"/>
  <c r="X8" i="1" s="1"/>
  <c r="Z8" i="1" s="1"/>
  <c r="I8" i="1"/>
  <c r="D8" i="1"/>
  <c r="C8" i="1"/>
  <c r="AP7" i="1"/>
  <c r="AK7" i="1"/>
  <c r="AB7" i="1"/>
  <c r="AC7" i="1" s="1"/>
  <c r="Y7" i="1"/>
  <c r="AA7" i="1" s="1"/>
  <c r="P7" i="1"/>
  <c r="O7" i="1"/>
  <c r="L7" i="1"/>
  <c r="K7" i="1"/>
  <c r="M7" i="1" s="1"/>
  <c r="X7" i="1" s="1"/>
  <c r="Z7" i="1" s="1"/>
  <c r="I7" i="1"/>
  <c r="D7" i="1"/>
  <c r="C7" i="1"/>
  <c r="AP6" i="1"/>
  <c r="AK6" i="1"/>
  <c r="AC6" i="1"/>
  <c r="AB6" i="1"/>
  <c r="Y6" i="1"/>
  <c r="AA6" i="1" s="1"/>
  <c r="P6" i="1"/>
  <c r="O6" i="1"/>
  <c r="L6" i="1"/>
  <c r="M6" i="1" s="1"/>
  <c r="X6" i="1" s="1"/>
  <c r="Z6" i="1" s="1"/>
  <c r="K6" i="1"/>
  <c r="I6" i="1"/>
  <c r="D6" i="1"/>
  <c r="C6" i="1"/>
  <c r="Q6" i="1" s="1"/>
  <c r="AP5" i="1"/>
  <c r="AK5" i="1"/>
  <c r="AC5" i="1"/>
  <c r="AB5" i="1"/>
  <c r="AA5" i="1"/>
  <c r="S5" i="1"/>
  <c r="T5" i="1" s="1"/>
  <c r="P5" i="1"/>
  <c r="O5" i="1"/>
  <c r="L5" i="1"/>
  <c r="M5" i="1" s="1"/>
  <c r="X5" i="1" s="1"/>
  <c r="Z5" i="1" s="1"/>
  <c r="K5" i="1"/>
  <c r="I5" i="1"/>
  <c r="Y5" i="1" s="1"/>
  <c r="D5" i="1"/>
  <c r="C5" i="1"/>
  <c r="Q5" i="1" s="1"/>
  <c r="R5" i="1" s="1"/>
  <c r="AP4" i="1"/>
  <c r="AK4" i="1"/>
  <c r="AB4" i="1"/>
  <c r="AC4" i="1" s="1"/>
  <c r="Y4" i="1"/>
  <c r="AA4" i="1" s="1"/>
  <c r="AI4" i="1" s="1"/>
  <c r="P4" i="1"/>
  <c r="O4" i="1"/>
  <c r="L4" i="1"/>
  <c r="K4" i="1"/>
  <c r="M4" i="1" s="1"/>
  <c r="X4" i="1" s="1"/>
  <c r="Z4" i="1" s="1"/>
  <c r="I4" i="1"/>
  <c r="D4" i="1"/>
  <c r="C4" i="1"/>
  <c r="Q4" i="1" s="1"/>
  <c r="AP3" i="1"/>
  <c r="AK3" i="1"/>
  <c r="AB3" i="1"/>
  <c r="AC3" i="1" s="1"/>
  <c r="Y3" i="1"/>
  <c r="AA3" i="1" s="1"/>
  <c r="P3" i="1"/>
  <c r="O3" i="1"/>
  <c r="L3" i="1"/>
  <c r="K3" i="1"/>
  <c r="M3" i="1" s="1"/>
  <c r="X3" i="1" s="1"/>
  <c r="Z3" i="1" s="1"/>
  <c r="I3" i="1"/>
  <c r="D3" i="1"/>
  <c r="C3" i="1"/>
  <c r="S4" i="1" l="1"/>
  <c r="T4" i="1" s="1"/>
  <c r="R4" i="1"/>
  <c r="S12" i="1"/>
  <c r="T12" i="1" s="1"/>
  <c r="R12" i="1"/>
  <c r="U12" i="1" s="1"/>
  <c r="S11" i="1"/>
  <c r="R11" i="1"/>
  <c r="U11" i="1" s="1"/>
  <c r="U5" i="1"/>
  <c r="AI5" i="1"/>
  <c r="S9" i="1"/>
  <c r="T9" i="1" s="1"/>
  <c r="S10" i="1"/>
  <c r="R10" i="1"/>
  <c r="AI10" i="1"/>
  <c r="AI15" i="1"/>
  <c r="U17" i="1"/>
  <c r="S19" i="1"/>
  <c r="R19" i="1"/>
  <c r="S14" i="1"/>
  <c r="R14" i="1"/>
  <c r="U13" i="1"/>
  <c r="AI13" i="1"/>
  <c r="AI17" i="1"/>
  <c r="AI20" i="1"/>
  <c r="S22" i="1"/>
  <c r="T22" i="1" s="1"/>
  <c r="R22" i="1"/>
  <c r="AI22" i="1"/>
  <c r="S6" i="1"/>
  <c r="R6" i="1"/>
  <c r="AI11" i="1"/>
  <c r="T14" i="1"/>
  <c r="S8" i="1"/>
  <c r="T8" i="1" s="1"/>
  <c r="R8" i="1"/>
  <c r="U8" i="1" s="1"/>
  <c r="AI18" i="1"/>
  <c r="AI8" i="1"/>
  <c r="AI16" i="1"/>
  <c r="S18" i="1"/>
  <c r="T18" i="1" s="1"/>
  <c r="R18" i="1"/>
  <c r="AI19" i="1"/>
  <c r="AI9" i="1"/>
  <c r="AI14" i="1"/>
  <c r="Q3" i="1"/>
  <c r="T6" i="1"/>
  <c r="T11" i="1"/>
  <c r="S15" i="1"/>
  <c r="R15" i="1"/>
  <c r="S16" i="1"/>
  <c r="T16" i="1" s="1"/>
  <c r="R16" i="1"/>
  <c r="T21" i="1"/>
  <c r="AI6" i="1"/>
  <c r="U9" i="1"/>
  <c r="S20" i="1"/>
  <c r="T20" i="1" s="1"/>
  <c r="R20" i="1"/>
  <c r="AI3" i="1"/>
  <c r="Q7" i="1"/>
  <c r="AI7" i="1"/>
  <c r="T10" i="1"/>
  <c r="T15" i="1"/>
  <c r="T19" i="1"/>
  <c r="R21" i="1"/>
  <c r="U21" i="1" s="1"/>
  <c r="S21" i="1"/>
  <c r="AI21" i="1"/>
  <c r="S33" i="1"/>
  <c r="T33" i="1" s="1"/>
  <c r="R33" i="1"/>
  <c r="T85" i="1"/>
  <c r="S92" i="1"/>
  <c r="T92" i="1" s="1"/>
  <c r="R92" i="1"/>
  <c r="AI99" i="1"/>
  <c r="S24" i="1"/>
  <c r="T24" i="1" s="1"/>
  <c r="R24" i="1"/>
  <c r="U24" i="1" s="1"/>
  <c r="AI32" i="1"/>
  <c r="R35" i="1"/>
  <c r="U35" i="1" s="1"/>
  <c r="AI28" i="1"/>
  <c r="S29" i="1"/>
  <c r="T29" i="1" s="1"/>
  <c r="R29" i="1"/>
  <c r="AI33" i="1"/>
  <c r="AI36" i="1"/>
  <c r="AI45" i="1"/>
  <c r="R89" i="1"/>
  <c r="S89" i="1"/>
  <c r="Q23" i="1"/>
  <c r="AI24" i="1"/>
  <c r="S25" i="1"/>
  <c r="T25" i="1" s="1"/>
  <c r="R25" i="1"/>
  <c r="AI27" i="1"/>
  <c r="U30" i="1"/>
  <c r="S34" i="1"/>
  <c r="T34" i="1" s="1"/>
  <c r="R34" i="1"/>
  <c r="T38" i="1"/>
  <c r="U26" i="1"/>
  <c r="AI29" i="1"/>
  <c r="AI34" i="1"/>
  <c r="AI35" i="1"/>
  <c r="S37" i="1"/>
  <c r="T37" i="1" s="1"/>
  <c r="R37" i="1"/>
  <c r="S38" i="1"/>
  <c r="R38" i="1"/>
  <c r="AI25" i="1"/>
  <c r="AI37" i="1"/>
  <c r="AI58" i="1"/>
  <c r="R31" i="1"/>
  <c r="U31" i="1" s="1"/>
  <c r="AI38" i="1"/>
  <c r="AI42" i="1"/>
  <c r="S28" i="1"/>
  <c r="T28" i="1" s="1"/>
  <c r="R28" i="1"/>
  <c r="S36" i="1"/>
  <c r="T36" i="1" s="1"/>
  <c r="R36" i="1"/>
  <c r="R27" i="1"/>
  <c r="U27" i="1" s="1"/>
  <c r="S32" i="1"/>
  <c r="T32" i="1" s="1"/>
  <c r="R32" i="1"/>
  <c r="T39" i="1"/>
  <c r="S39" i="1"/>
  <c r="R39" i="1"/>
  <c r="U39" i="1" s="1"/>
  <c r="AI46" i="1"/>
  <c r="S48" i="1"/>
  <c r="T48" i="1" s="1"/>
  <c r="R48" i="1"/>
  <c r="S49" i="1"/>
  <c r="R49" i="1"/>
  <c r="S52" i="1"/>
  <c r="T52" i="1" s="1"/>
  <c r="R52" i="1"/>
  <c r="AI54" i="1"/>
  <c r="AI74" i="1"/>
  <c r="U41" i="1"/>
  <c r="AI48" i="1"/>
  <c r="AI52" i="1"/>
  <c r="S53" i="1"/>
  <c r="T53" i="1" s="1"/>
  <c r="R53" i="1"/>
  <c r="S56" i="1"/>
  <c r="T56" i="1" s="1"/>
  <c r="R56" i="1"/>
  <c r="R63" i="1"/>
  <c r="U63" i="1" s="1"/>
  <c r="S63" i="1"/>
  <c r="T63" i="1" s="1"/>
  <c r="AI70" i="1"/>
  <c r="S74" i="1"/>
  <c r="T74" i="1" s="1"/>
  <c r="R74" i="1"/>
  <c r="AI39" i="1"/>
  <c r="S43" i="1"/>
  <c r="T43" i="1" s="1"/>
  <c r="R43" i="1"/>
  <c r="T44" i="1"/>
  <c r="AI49" i="1"/>
  <c r="AI56" i="1"/>
  <c r="S57" i="1"/>
  <c r="T57" i="1" s="1"/>
  <c r="R57" i="1"/>
  <c r="AI67" i="1"/>
  <c r="S70" i="1"/>
  <c r="R70" i="1"/>
  <c r="S79" i="1"/>
  <c r="R79" i="1"/>
  <c r="T40" i="1"/>
  <c r="S44" i="1"/>
  <c r="R44" i="1"/>
  <c r="T45" i="1"/>
  <c r="S51" i="1"/>
  <c r="T51" i="1" s="1"/>
  <c r="R51" i="1"/>
  <c r="AI51" i="1"/>
  <c r="AI53" i="1"/>
  <c r="AI63" i="1"/>
  <c r="T77" i="1"/>
  <c r="R40" i="1"/>
  <c r="AI43" i="1"/>
  <c r="R45" i="1"/>
  <c r="S47" i="1"/>
  <c r="T47" i="1" s="1"/>
  <c r="R47" i="1"/>
  <c r="U47" i="1" s="1"/>
  <c r="W50" i="1"/>
  <c r="AE50" i="1" s="1"/>
  <c r="AD50" i="1"/>
  <c r="V50" i="1"/>
  <c r="S55" i="1"/>
  <c r="T55" i="1" s="1"/>
  <c r="R55" i="1"/>
  <c r="U55" i="1" s="1"/>
  <c r="AI55" i="1"/>
  <c r="AI57" i="1"/>
  <c r="S64" i="1"/>
  <c r="R64" i="1"/>
  <c r="S66" i="1"/>
  <c r="T66" i="1" s="1"/>
  <c r="R66" i="1"/>
  <c r="T73" i="1"/>
  <c r="R42" i="1"/>
  <c r="U42" i="1" s="1"/>
  <c r="AI44" i="1"/>
  <c r="R46" i="1"/>
  <c r="U46" i="1" s="1"/>
  <c r="R54" i="1"/>
  <c r="U54" i="1" s="1"/>
  <c r="AI62" i="1"/>
  <c r="T69" i="1"/>
  <c r="AI47" i="1"/>
  <c r="T49" i="1"/>
  <c r="S62" i="1"/>
  <c r="R62" i="1"/>
  <c r="U62" i="1" s="1"/>
  <c r="AI77" i="1"/>
  <c r="T60" i="1"/>
  <c r="AI64" i="1"/>
  <c r="T68" i="1"/>
  <c r="S69" i="1"/>
  <c r="R69" i="1"/>
  <c r="U69" i="1" s="1"/>
  <c r="AI69" i="1"/>
  <c r="S73" i="1"/>
  <c r="R73" i="1"/>
  <c r="AI73" i="1"/>
  <c r="T76" i="1"/>
  <c r="S77" i="1"/>
  <c r="R77" i="1"/>
  <c r="U77" i="1" s="1"/>
  <c r="U59" i="1"/>
  <c r="S60" i="1"/>
  <c r="R60" i="1"/>
  <c r="Q65" i="1"/>
  <c r="T58" i="1"/>
  <c r="AI59" i="1"/>
  <c r="AI65" i="1"/>
  <c r="S68" i="1"/>
  <c r="R68" i="1"/>
  <c r="U68" i="1" s="1"/>
  <c r="S72" i="1"/>
  <c r="T72" i="1" s="1"/>
  <c r="R72" i="1"/>
  <c r="S76" i="1"/>
  <c r="R76" i="1"/>
  <c r="U76" i="1" s="1"/>
  <c r="AI60" i="1"/>
  <c r="T62" i="1"/>
  <c r="U67" i="1"/>
  <c r="U71" i="1"/>
  <c r="AI71" i="1"/>
  <c r="U75" i="1"/>
  <c r="AI75" i="1"/>
  <c r="S80" i="1"/>
  <c r="R80" i="1"/>
  <c r="U80" i="1" s="1"/>
  <c r="R58" i="1"/>
  <c r="U58" i="1" s="1"/>
  <c r="Q61" i="1"/>
  <c r="AI68" i="1"/>
  <c r="T70" i="1"/>
  <c r="AI72" i="1"/>
  <c r="AI76" i="1"/>
  <c r="AI81" i="1"/>
  <c r="AI82" i="1"/>
  <c r="AI61" i="1"/>
  <c r="T64" i="1"/>
  <c r="AI78" i="1"/>
  <c r="R82" i="1"/>
  <c r="S82" i="1"/>
  <c r="T82" i="1" s="1"/>
  <c r="AI85" i="1"/>
  <c r="R97" i="1"/>
  <c r="S97" i="1"/>
  <c r="T97" i="1" s="1"/>
  <c r="S100" i="1"/>
  <c r="T100" i="1" s="1"/>
  <c r="R100" i="1"/>
  <c r="U100" i="1" s="1"/>
  <c r="R85" i="1"/>
  <c r="S85" i="1"/>
  <c r="AI89" i="1"/>
  <c r="S90" i="1"/>
  <c r="T90" i="1" s="1"/>
  <c r="R90" i="1"/>
  <c r="AI93" i="1"/>
  <c r="AI79" i="1"/>
  <c r="R81" i="1"/>
  <c r="U81" i="1" s="1"/>
  <c r="R93" i="1"/>
  <c r="S93" i="1"/>
  <c r="T93" i="1" s="1"/>
  <c r="AI97" i="1"/>
  <c r="S98" i="1"/>
  <c r="R98" i="1"/>
  <c r="AI90" i="1"/>
  <c r="Q84" i="1"/>
  <c r="AI84" i="1"/>
  <c r="S86" i="1"/>
  <c r="R86" i="1"/>
  <c r="AI86" i="1"/>
  <c r="S88" i="1"/>
  <c r="T88" i="1" s="1"/>
  <c r="R88" i="1"/>
  <c r="U88" i="1" s="1"/>
  <c r="AI96" i="1"/>
  <c r="AI98" i="1"/>
  <c r="T80" i="1"/>
  <c r="S83" i="1"/>
  <c r="T83" i="1" s="1"/>
  <c r="R83" i="1"/>
  <c r="AI83" i="1"/>
  <c r="T89" i="1"/>
  <c r="S94" i="1"/>
  <c r="R94" i="1"/>
  <c r="AI94" i="1"/>
  <c r="S96" i="1"/>
  <c r="T96" i="1" s="1"/>
  <c r="R96" i="1"/>
  <c r="U99" i="1"/>
  <c r="S78" i="1"/>
  <c r="T78" i="1" s="1"/>
  <c r="U78" i="1" s="1"/>
  <c r="T79" i="1"/>
  <c r="AI91" i="1"/>
  <c r="S91" i="1"/>
  <c r="T91" i="1" s="1"/>
  <c r="U91" i="1" s="1"/>
  <c r="S99" i="1"/>
  <c r="T99" i="1" s="1"/>
  <c r="U101" i="1"/>
  <c r="S101" i="1"/>
  <c r="T101" i="1" s="1"/>
  <c r="S106" i="1"/>
  <c r="R106" i="1"/>
  <c r="S107" i="1"/>
  <c r="R107" i="1"/>
  <c r="U111" i="1"/>
  <c r="S116" i="1"/>
  <c r="T116" i="1" s="1"/>
  <c r="R116" i="1"/>
  <c r="U116" i="1" s="1"/>
  <c r="S110" i="1"/>
  <c r="R110" i="1"/>
  <c r="AI111" i="1"/>
  <c r="AI118" i="1"/>
  <c r="S121" i="1"/>
  <c r="T121" i="1" s="1"/>
  <c r="R121" i="1"/>
  <c r="T86" i="1"/>
  <c r="T94" i="1"/>
  <c r="AI101" i="1"/>
  <c r="S102" i="1"/>
  <c r="T102" i="1" s="1"/>
  <c r="R102" i="1"/>
  <c r="U104" i="1"/>
  <c r="S105" i="1"/>
  <c r="T105" i="1" s="1"/>
  <c r="R105" i="1"/>
  <c r="U105" i="1" s="1"/>
  <c r="AI106" i="1"/>
  <c r="AI107" i="1"/>
  <c r="S109" i="1"/>
  <c r="T109" i="1" s="1"/>
  <c r="R109" i="1"/>
  <c r="S119" i="1"/>
  <c r="R119" i="1"/>
  <c r="AI119" i="1"/>
  <c r="AI110" i="1"/>
  <c r="S113" i="1"/>
  <c r="T113" i="1" s="1"/>
  <c r="R113" i="1"/>
  <c r="AI114" i="1"/>
  <c r="Q87" i="1"/>
  <c r="Q95" i="1"/>
  <c r="AI102" i="1"/>
  <c r="R103" i="1"/>
  <c r="AI105" i="1"/>
  <c r="AI109" i="1"/>
  <c r="AI115" i="1"/>
  <c r="S117" i="1"/>
  <c r="T117" i="1" s="1"/>
  <c r="R117" i="1"/>
  <c r="S108" i="1"/>
  <c r="T108" i="1" s="1"/>
  <c r="R108" i="1"/>
  <c r="U108" i="1" s="1"/>
  <c r="AI108" i="1"/>
  <c r="AI113" i="1"/>
  <c r="U120" i="1"/>
  <c r="T98" i="1"/>
  <c r="T107" i="1"/>
  <c r="S112" i="1"/>
  <c r="T112" i="1" s="1"/>
  <c r="R112" i="1"/>
  <c r="U112" i="1" s="1"/>
  <c r="AI117" i="1"/>
  <c r="M87" i="1"/>
  <c r="X87" i="1" s="1"/>
  <c r="Z87" i="1" s="1"/>
  <c r="AI87" i="1"/>
  <c r="M95" i="1"/>
  <c r="X95" i="1" s="1"/>
  <c r="Z95" i="1" s="1"/>
  <c r="AI95" i="1"/>
  <c r="T106" i="1"/>
  <c r="T111" i="1"/>
  <c r="T110" i="1"/>
  <c r="S122" i="1"/>
  <c r="T122" i="1" s="1"/>
  <c r="R122" i="1"/>
  <c r="T114" i="1"/>
  <c r="AI121" i="1"/>
  <c r="AI122" i="1"/>
  <c r="S114" i="1"/>
  <c r="R114" i="1"/>
  <c r="T115" i="1"/>
  <c r="T103" i="1"/>
  <c r="R115" i="1"/>
  <c r="U115" i="1" s="1"/>
  <c r="AI120" i="1"/>
  <c r="S118" i="1"/>
  <c r="T118" i="1" s="1"/>
  <c r="R118" i="1"/>
  <c r="T119" i="1"/>
  <c r="AP122" i="1"/>
  <c r="AP118" i="1"/>
  <c r="AP114" i="1"/>
  <c r="AP110" i="1"/>
  <c r="AP106" i="1"/>
  <c r="AP102" i="1"/>
  <c r="AP119" i="1"/>
  <c r="AP115" i="1"/>
  <c r="AP111" i="1"/>
  <c r="AP107" i="1"/>
  <c r="AP103" i="1"/>
  <c r="AP120" i="1"/>
  <c r="AP116" i="1"/>
  <c r="AP112" i="1"/>
  <c r="AP108" i="1"/>
  <c r="AP104" i="1"/>
  <c r="AP121" i="1"/>
  <c r="AP117" i="1"/>
  <c r="AP113" i="1"/>
  <c r="AP109" i="1"/>
  <c r="AP105" i="1"/>
  <c r="AP101" i="1"/>
  <c r="AD91" i="1" l="1"/>
  <c r="V91" i="1"/>
  <c r="W91" i="1"/>
  <c r="AE91" i="1" s="1"/>
  <c r="AD75" i="1"/>
  <c r="V75" i="1"/>
  <c r="W75" i="1" s="1"/>
  <c r="AE75" i="1" s="1"/>
  <c r="W76" i="1"/>
  <c r="AE76" i="1" s="1"/>
  <c r="AD76" i="1"/>
  <c r="AF76" i="1" s="1"/>
  <c r="AH76" i="1" s="1"/>
  <c r="AJ76" i="1" s="1"/>
  <c r="V76" i="1"/>
  <c r="AD77" i="1"/>
  <c r="V77" i="1"/>
  <c r="W77" i="1" s="1"/>
  <c r="AE77" i="1" s="1"/>
  <c r="AD47" i="1"/>
  <c r="V47" i="1"/>
  <c r="W47" i="1" s="1"/>
  <c r="AE47" i="1" s="1"/>
  <c r="W27" i="1"/>
  <c r="AE27" i="1" s="1"/>
  <c r="AD27" i="1"/>
  <c r="V27" i="1"/>
  <c r="V21" i="1"/>
  <c r="W21" i="1"/>
  <c r="AE21" i="1" s="1"/>
  <c r="AD21" i="1"/>
  <c r="AF21" i="1" s="1"/>
  <c r="AH21" i="1" s="1"/>
  <c r="AJ21" i="1" s="1"/>
  <c r="AD13" i="1"/>
  <c r="V13" i="1"/>
  <c r="W13" i="1" s="1"/>
  <c r="AE13" i="1" s="1"/>
  <c r="U118" i="1"/>
  <c r="U122" i="1"/>
  <c r="U96" i="1"/>
  <c r="U82" i="1"/>
  <c r="AD42" i="1"/>
  <c r="V42" i="1"/>
  <c r="W42" i="1" s="1"/>
  <c r="AE42" i="1" s="1"/>
  <c r="U44" i="1"/>
  <c r="U43" i="1"/>
  <c r="U36" i="1"/>
  <c r="U16" i="1"/>
  <c r="V5" i="1"/>
  <c r="W5" i="1" s="1"/>
  <c r="AE5" i="1" s="1"/>
  <c r="AD5" i="1"/>
  <c r="W112" i="1"/>
  <c r="AE112" i="1" s="1"/>
  <c r="AD112" i="1"/>
  <c r="AF112" i="1" s="1"/>
  <c r="AH112" i="1" s="1"/>
  <c r="AJ112" i="1" s="1"/>
  <c r="V112" i="1"/>
  <c r="U93" i="1"/>
  <c r="U97" i="1"/>
  <c r="AD58" i="1"/>
  <c r="V58" i="1"/>
  <c r="W58" i="1" s="1"/>
  <c r="AE58" i="1" s="1"/>
  <c r="W71" i="1"/>
  <c r="AE71" i="1" s="1"/>
  <c r="AD71" i="1"/>
  <c r="AF71" i="1" s="1"/>
  <c r="AH71" i="1" s="1"/>
  <c r="AJ71" i="1" s="1"/>
  <c r="V71" i="1"/>
  <c r="U66" i="1"/>
  <c r="AD55" i="1"/>
  <c r="V55" i="1"/>
  <c r="W55" i="1" s="1"/>
  <c r="AE55" i="1" s="1"/>
  <c r="U56" i="1"/>
  <c r="W41" i="1"/>
  <c r="AE41" i="1" s="1"/>
  <c r="AD41" i="1"/>
  <c r="AF41" i="1" s="1"/>
  <c r="AH41" i="1" s="1"/>
  <c r="AJ41" i="1" s="1"/>
  <c r="V41" i="1"/>
  <c r="U28" i="1"/>
  <c r="AD31" i="1"/>
  <c r="V31" i="1"/>
  <c r="W31" i="1" s="1"/>
  <c r="AE31" i="1" s="1"/>
  <c r="U33" i="1"/>
  <c r="U20" i="1"/>
  <c r="U15" i="1"/>
  <c r="U6" i="1"/>
  <c r="U14" i="1"/>
  <c r="AD99" i="1"/>
  <c r="V99" i="1"/>
  <c r="W99" i="1"/>
  <c r="AE99" i="1" s="1"/>
  <c r="AD69" i="1"/>
  <c r="V69" i="1"/>
  <c r="W69" i="1"/>
  <c r="AE69" i="1" s="1"/>
  <c r="U52" i="1"/>
  <c r="S23" i="1"/>
  <c r="T23" i="1" s="1"/>
  <c r="R23" i="1"/>
  <c r="S87" i="1"/>
  <c r="T87" i="1" s="1"/>
  <c r="R87" i="1"/>
  <c r="U87" i="1" s="1"/>
  <c r="AD108" i="1"/>
  <c r="V108" i="1"/>
  <c r="W108" i="1" s="1"/>
  <c r="AE108" i="1" s="1"/>
  <c r="U119" i="1"/>
  <c r="W105" i="1"/>
  <c r="AE105" i="1" s="1"/>
  <c r="V105" i="1"/>
  <c r="AD105" i="1"/>
  <c r="AD80" i="1"/>
  <c r="V80" i="1"/>
  <c r="W80" i="1"/>
  <c r="AE80" i="1" s="1"/>
  <c r="W67" i="1"/>
  <c r="AE67" i="1" s="1"/>
  <c r="AD67" i="1"/>
  <c r="V67" i="1"/>
  <c r="AD68" i="1"/>
  <c r="V68" i="1"/>
  <c r="W68" i="1" s="1"/>
  <c r="AE68" i="1" s="1"/>
  <c r="S65" i="1"/>
  <c r="T65" i="1" s="1"/>
  <c r="R65" i="1"/>
  <c r="U65" i="1" s="1"/>
  <c r="W62" i="1"/>
  <c r="AE62" i="1" s="1"/>
  <c r="AD62" i="1"/>
  <c r="V62" i="1"/>
  <c r="U79" i="1"/>
  <c r="U49" i="1"/>
  <c r="AD30" i="1"/>
  <c r="V30" i="1"/>
  <c r="W30" i="1" s="1"/>
  <c r="AE30" i="1" s="1"/>
  <c r="U10" i="1"/>
  <c r="W12" i="1"/>
  <c r="AE12" i="1" s="1"/>
  <c r="AD12" i="1"/>
  <c r="V12" i="1"/>
  <c r="V100" i="1"/>
  <c r="W100" i="1" s="1"/>
  <c r="AE100" i="1" s="1"/>
  <c r="AD100" i="1"/>
  <c r="W111" i="1"/>
  <c r="AE111" i="1" s="1"/>
  <c r="AD111" i="1"/>
  <c r="AF111" i="1" s="1"/>
  <c r="AH111" i="1" s="1"/>
  <c r="AJ111" i="1" s="1"/>
  <c r="V111" i="1"/>
  <c r="U83" i="1"/>
  <c r="U34" i="1"/>
  <c r="AD115" i="1"/>
  <c r="V115" i="1"/>
  <c r="W115" i="1" s="1"/>
  <c r="AE115" i="1" s="1"/>
  <c r="U110" i="1"/>
  <c r="U106" i="1"/>
  <c r="U94" i="1"/>
  <c r="W81" i="1"/>
  <c r="AE81" i="1" s="1"/>
  <c r="AD81" i="1"/>
  <c r="V81" i="1"/>
  <c r="U60" i="1"/>
  <c r="U73" i="1"/>
  <c r="W54" i="1"/>
  <c r="AE54" i="1" s="1"/>
  <c r="AD54" i="1"/>
  <c r="AF54" i="1" s="1"/>
  <c r="AH54" i="1" s="1"/>
  <c r="AJ54" i="1" s="1"/>
  <c r="V54" i="1"/>
  <c r="U64" i="1"/>
  <c r="U74" i="1"/>
  <c r="U53" i="1"/>
  <c r="U38" i="1"/>
  <c r="U89" i="1"/>
  <c r="W35" i="1"/>
  <c r="AE35" i="1" s="1"/>
  <c r="AD35" i="1"/>
  <c r="AF35" i="1" s="1"/>
  <c r="AH35" i="1" s="1"/>
  <c r="AJ35" i="1" s="1"/>
  <c r="V35" i="1"/>
  <c r="W9" i="1"/>
  <c r="AE9" i="1" s="1"/>
  <c r="AD9" i="1"/>
  <c r="V9" i="1"/>
  <c r="U19" i="1"/>
  <c r="V101" i="1"/>
  <c r="W101" i="1" s="1"/>
  <c r="AE101" i="1" s="1"/>
  <c r="AD101" i="1"/>
  <c r="S95" i="1"/>
  <c r="T95" i="1" s="1"/>
  <c r="R95" i="1"/>
  <c r="S84" i="1"/>
  <c r="T84" i="1" s="1"/>
  <c r="R84" i="1"/>
  <c r="U84" i="1" s="1"/>
  <c r="U90" i="1"/>
  <c r="U72" i="1"/>
  <c r="AD63" i="1"/>
  <c r="V63" i="1"/>
  <c r="W63" i="1" s="1"/>
  <c r="AE63" i="1" s="1"/>
  <c r="W39" i="1"/>
  <c r="AE39" i="1" s="1"/>
  <c r="AD39" i="1"/>
  <c r="V39" i="1"/>
  <c r="AD24" i="1"/>
  <c r="V24" i="1"/>
  <c r="W24" i="1" s="1"/>
  <c r="AE24" i="1" s="1"/>
  <c r="AD11" i="1"/>
  <c r="V11" i="1"/>
  <c r="W11" i="1" s="1"/>
  <c r="AE11" i="1" s="1"/>
  <c r="U107" i="1"/>
  <c r="U117" i="1"/>
  <c r="U103" i="1"/>
  <c r="U113" i="1"/>
  <c r="U109" i="1"/>
  <c r="W104" i="1"/>
  <c r="AE104" i="1" s="1"/>
  <c r="AD104" i="1"/>
  <c r="V104" i="1"/>
  <c r="U86" i="1"/>
  <c r="U98" i="1"/>
  <c r="AD46" i="1"/>
  <c r="V46" i="1"/>
  <c r="W46" i="1" s="1"/>
  <c r="AE46" i="1" s="1"/>
  <c r="AF50" i="1"/>
  <c r="AH50" i="1" s="1"/>
  <c r="AJ50" i="1" s="1"/>
  <c r="U40" i="1"/>
  <c r="U51" i="1"/>
  <c r="U70" i="1"/>
  <c r="U48" i="1"/>
  <c r="U32" i="1"/>
  <c r="U25" i="1"/>
  <c r="U29" i="1"/>
  <c r="U18" i="1"/>
  <c r="W8" i="1"/>
  <c r="AE8" i="1" s="1"/>
  <c r="AD8" i="1"/>
  <c r="V8" i="1"/>
  <c r="U4" i="1"/>
  <c r="AD116" i="1"/>
  <c r="V116" i="1"/>
  <c r="W116" i="1" s="1"/>
  <c r="AE116" i="1" s="1"/>
  <c r="U114" i="1"/>
  <c r="W88" i="1"/>
  <c r="AE88" i="1" s="1"/>
  <c r="V88" i="1"/>
  <c r="AD88" i="1"/>
  <c r="S61" i="1"/>
  <c r="T61" i="1" s="1"/>
  <c r="R61" i="1"/>
  <c r="U61" i="1" s="1"/>
  <c r="U45" i="1"/>
  <c r="U57" i="1"/>
  <c r="W120" i="1"/>
  <c r="AE120" i="1" s="1"/>
  <c r="AD120" i="1"/>
  <c r="V120" i="1"/>
  <c r="U102" i="1"/>
  <c r="U121" i="1"/>
  <c r="AD78" i="1"/>
  <c r="V78" i="1"/>
  <c r="W78" i="1" s="1"/>
  <c r="AE78" i="1" s="1"/>
  <c r="U85" i="1"/>
  <c r="W59" i="1"/>
  <c r="AE59" i="1" s="1"/>
  <c r="AD59" i="1"/>
  <c r="V59" i="1"/>
  <c r="U37" i="1"/>
  <c r="AD26" i="1"/>
  <c r="V26" i="1"/>
  <c r="W26" i="1" s="1"/>
  <c r="AE26" i="1" s="1"/>
  <c r="U92" i="1"/>
  <c r="S7" i="1"/>
  <c r="T7" i="1" s="1"/>
  <c r="R7" i="1"/>
  <c r="S3" i="1"/>
  <c r="T3" i="1" s="1"/>
  <c r="R3" i="1"/>
  <c r="U3" i="1" s="1"/>
  <c r="U22" i="1"/>
  <c r="AD17" i="1"/>
  <c r="V17" i="1"/>
  <c r="W17" i="1" s="1"/>
  <c r="AE17" i="1" s="1"/>
  <c r="V92" i="1" l="1"/>
  <c r="W92" i="1" s="1"/>
  <c r="AE92" i="1" s="1"/>
  <c r="AD92" i="1"/>
  <c r="AF63" i="1"/>
  <c r="AH63" i="1" s="1"/>
  <c r="AJ63" i="1" s="1"/>
  <c r="AO76" i="1"/>
  <c r="AL76" i="1"/>
  <c r="W109" i="1"/>
  <c r="AE109" i="1" s="1"/>
  <c r="AD109" i="1"/>
  <c r="AF109" i="1" s="1"/>
  <c r="AH109" i="1" s="1"/>
  <c r="AJ109" i="1" s="1"/>
  <c r="V109" i="1"/>
  <c r="AD65" i="1"/>
  <c r="V65" i="1"/>
  <c r="W65" i="1"/>
  <c r="AE65" i="1" s="1"/>
  <c r="AF116" i="1"/>
  <c r="AH116" i="1" s="1"/>
  <c r="AJ116" i="1" s="1"/>
  <c r="AD72" i="1"/>
  <c r="V72" i="1"/>
  <c r="W72" i="1" s="1"/>
  <c r="AE72" i="1" s="1"/>
  <c r="AF30" i="1"/>
  <c r="AH30" i="1" s="1"/>
  <c r="AJ30" i="1" s="1"/>
  <c r="AF5" i="1"/>
  <c r="AH5" i="1" s="1"/>
  <c r="AJ5" i="1" s="1"/>
  <c r="AD85" i="1"/>
  <c r="V85" i="1"/>
  <c r="W85" i="1" s="1"/>
  <c r="AE85" i="1" s="1"/>
  <c r="AD18" i="1"/>
  <c r="V18" i="1"/>
  <c r="W18" i="1" s="1"/>
  <c r="AE18" i="1" s="1"/>
  <c r="AF11" i="1"/>
  <c r="AH11" i="1" s="1"/>
  <c r="AJ11" i="1" s="1"/>
  <c r="AF101" i="1"/>
  <c r="AH101" i="1" s="1"/>
  <c r="AJ101" i="1" s="1"/>
  <c r="AD15" i="1"/>
  <c r="V15" i="1"/>
  <c r="W15" i="1"/>
  <c r="AE15" i="1" s="1"/>
  <c r="AD57" i="1"/>
  <c r="V57" i="1"/>
  <c r="W57" i="1" s="1"/>
  <c r="AE57" i="1" s="1"/>
  <c r="AF108" i="1"/>
  <c r="AH108" i="1" s="1"/>
  <c r="AJ108" i="1" s="1"/>
  <c r="AD45" i="1"/>
  <c r="V45" i="1"/>
  <c r="W45" i="1" s="1"/>
  <c r="AE45" i="1" s="1"/>
  <c r="AD56" i="1"/>
  <c r="V56" i="1"/>
  <c r="W56" i="1" s="1"/>
  <c r="AE56" i="1" s="1"/>
  <c r="AF42" i="1"/>
  <c r="AH42" i="1" s="1"/>
  <c r="AJ42" i="1" s="1"/>
  <c r="AD103" i="1"/>
  <c r="V103" i="1"/>
  <c r="W103" i="1" s="1"/>
  <c r="AE103" i="1" s="1"/>
  <c r="V90" i="1"/>
  <c r="W90" i="1" s="1"/>
  <c r="AE90" i="1" s="1"/>
  <c r="AD90" i="1"/>
  <c r="AD19" i="1"/>
  <c r="V19" i="1"/>
  <c r="W19" i="1" s="1"/>
  <c r="AE19" i="1" s="1"/>
  <c r="W38" i="1"/>
  <c r="AE38" i="1" s="1"/>
  <c r="V38" i="1"/>
  <c r="AD38" i="1"/>
  <c r="AF38" i="1" s="1"/>
  <c r="AH38" i="1" s="1"/>
  <c r="AJ38" i="1" s="1"/>
  <c r="AD60" i="1"/>
  <c r="V60" i="1"/>
  <c r="W60" i="1" s="1"/>
  <c r="AE60" i="1" s="1"/>
  <c r="AF115" i="1"/>
  <c r="AH115" i="1" s="1"/>
  <c r="AJ115" i="1" s="1"/>
  <c r="AF80" i="1"/>
  <c r="AH80" i="1" s="1"/>
  <c r="AJ80" i="1" s="1"/>
  <c r="AD87" i="1"/>
  <c r="V87" i="1"/>
  <c r="W87" i="1"/>
  <c r="AE87" i="1" s="1"/>
  <c r="AF58" i="1"/>
  <c r="AH58" i="1" s="1"/>
  <c r="AJ58" i="1" s="1"/>
  <c r="AL21" i="1"/>
  <c r="AO21" i="1"/>
  <c r="AF75" i="1"/>
  <c r="AH75" i="1" s="1"/>
  <c r="AJ75" i="1" s="1"/>
  <c r="V114" i="1"/>
  <c r="W114" i="1" s="1"/>
  <c r="AE114" i="1" s="1"/>
  <c r="AD114" i="1"/>
  <c r="AO35" i="1"/>
  <c r="AL35" i="1"/>
  <c r="AD106" i="1"/>
  <c r="V106" i="1"/>
  <c r="W106" i="1" s="1"/>
  <c r="AE106" i="1" s="1"/>
  <c r="AD10" i="1"/>
  <c r="V10" i="1"/>
  <c r="W10" i="1" s="1"/>
  <c r="AE10" i="1" s="1"/>
  <c r="AL112" i="1"/>
  <c r="AO112" i="1"/>
  <c r="AD20" i="1"/>
  <c r="V20" i="1"/>
  <c r="W20" i="1" s="1"/>
  <c r="AE20" i="1" s="1"/>
  <c r="AF78" i="1"/>
  <c r="AH78" i="1" s="1"/>
  <c r="AJ78" i="1" s="1"/>
  <c r="AD25" i="1"/>
  <c r="V25" i="1"/>
  <c r="W25" i="1" s="1"/>
  <c r="AE25" i="1" s="1"/>
  <c r="AF24" i="1"/>
  <c r="AH24" i="1" s="1"/>
  <c r="AJ24" i="1" s="1"/>
  <c r="AD73" i="1"/>
  <c r="V73" i="1"/>
  <c r="W73" i="1"/>
  <c r="AE73" i="1" s="1"/>
  <c r="AD33" i="1"/>
  <c r="V33" i="1"/>
  <c r="W33" i="1" s="1"/>
  <c r="AE33" i="1" s="1"/>
  <c r="AD61" i="1"/>
  <c r="V61" i="1"/>
  <c r="W61" i="1"/>
  <c r="AE61" i="1" s="1"/>
  <c r="W4" i="1"/>
  <c r="AE4" i="1" s="1"/>
  <c r="AD4" i="1"/>
  <c r="AF4" i="1" s="1"/>
  <c r="AH4" i="1" s="1"/>
  <c r="AJ4" i="1" s="1"/>
  <c r="V4" i="1"/>
  <c r="AD48" i="1"/>
  <c r="V48" i="1"/>
  <c r="W48" i="1" s="1"/>
  <c r="AE48" i="1" s="1"/>
  <c r="V98" i="1"/>
  <c r="W98" i="1" s="1"/>
  <c r="AE98" i="1" s="1"/>
  <c r="AD98" i="1"/>
  <c r="W117" i="1"/>
  <c r="AE117" i="1" s="1"/>
  <c r="V117" i="1"/>
  <c r="AD117" i="1"/>
  <c r="AD84" i="1"/>
  <c r="V84" i="1"/>
  <c r="W84" i="1"/>
  <c r="AE84" i="1" s="1"/>
  <c r="AD53" i="1"/>
  <c r="V53" i="1"/>
  <c r="W53" i="1" s="1"/>
  <c r="AE53" i="1" s="1"/>
  <c r="AD49" i="1"/>
  <c r="V49" i="1"/>
  <c r="W49" i="1" s="1"/>
  <c r="AE49" i="1" s="1"/>
  <c r="AF68" i="1"/>
  <c r="AH68" i="1" s="1"/>
  <c r="AJ68" i="1" s="1"/>
  <c r="AF105" i="1"/>
  <c r="AH105" i="1" s="1"/>
  <c r="AJ105" i="1" s="1"/>
  <c r="AF31" i="1"/>
  <c r="AH31" i="1" s="1"/>
  <c r="AJ31" i="1" s="1"/>
  <c r="AF55" i="1"/>
  <c r="AH55" i="1" s="1"/>
  <c r="AJ55" i="1" s="1"/>
  <c r="W82" i="1"/>
  <c r="AE82" i="1" s="1"/>
  <c r="AD82" i="1"/>
  <c r="V82" i="1"/>
  <c r="AO50" i="1"/>
  <c r="AL50" i="1"/>
  <c r="AL111" i="1"/>
  <c r="AO111" i="1"/>
  <c r="AO71" i="1"/>
  <c r="AL71" i="1"/>
  <c r="AF13" i="1"/>
  <c r="AH13" i="1" s="1"/>
  <c r="AJ13" i="1" s="1"/>
  <c r="AF26" i="1"/>
  <c r="AH26" i="1" s="1"/>
  <c r="AJ26" i="1" s="1"/>
  <c r="AF46" i="1"/>
  <c r="AH46" i="1" s="1"/>
  <c r="AJ46" i="1" s="1"/>
  <c r="V113" i="1"/>
  <c r="W113" i="1" s="1"/>
  <c r="AE113" i="1" s="1"/>
  <c r="AD113" i="1"/>
  <c r="V89" i="1"/>
  <c r="W89" i="1" s="1"/>
  <c r="AE89" i="1" s="1"/>
  <c r="AD89" i="1"/>
  <c r="AF100" i="1"/>
  <c r="AH100" i="1" s="1"/>
  <c r="AJ100" i="1" s="1"/>
  <c r="AF69" i="1"/>
  <c r="AH69" i="1" s="1"/>
  <c r="AJ69" i="1" s="1"/>
  <c r="AF47" i="1"/>
  <c r="AH47" i="1" s="1"/>
  <c r="AJ47" i="1" s="1"/>
  <c r="V22" i="1"/>
  <c r="W22" i="1" s="1"/>
  <c r="AE22" i="1" s="1"/>
  <c r="AD22" i="1"/>
  <c r="W32" i="1"/>
  <c r="AE32" i="1" s="1"/>
  <c r="V32" i="1"/>
  <c r="AD32" i="1"/>
  <c r="AD3" i="1"/>
  <c r="V3" i="1"/>
  <c r="W3" i="1"/>
  <c r="AE3" i="1" s="1"/>
  <c r="AD37" i="1"/>
  <c r="V37" i="1"/>
  <c r="W37" i="1" s="1"/>
  <c r="AE37" i="1" s="1"/>
  <c r="AD121" i="1"/>
  <c r="V121" i="1"/>
  <c r="W121" i="1" s="1"/>
  <c r="AE121" i="1" s="1"/>
  <c r="AD102" i="1"/>
  <c r="V102" i="1"/>
  <c r="W102" i="1" s="1"/>
  <c r="AE102" i="1" s="1"/>
  <c r="AF88" i="1"/>
  <c r="AH88" i="1" s="1"/>
  <c r="AJ88" i="1" s="1"/>
  <c r="W70" i="1"/>
  <c r="AE70" i="1" s="1"/>
  <c r="AD70" i="1"/>
  <c r="V70" i="1"/>
  <c r="W86" i="1"/>
  <c r="AE86" i="1" s="1"/>
  <c r="V86" i="1"/>
  <c r="AD86" i="1"/>
  <c r="AF86" i="1" s="1"/>
  <c r="AH86" i="1" s="1"/>
  <c r="AJ86" i="1" s="1"/>
  <c r="AD107" i="1"/>
  <c r="V107" i="1"/>
  <c r="W107" i="1" s="1"/>
  <c r="AE107" i="1" s="1"/>
  <c r="AF39" i="1"/>
  <c r="AH39" i="1" s="1"/>
  <c r="AJ39" i="1" s="1"/>
  <c r="AF9" i="1"/>
  <c r="AH9" i="1" s="1"/>
  <c r="AJ9" i="1" s="1"/>
  <c r="AD74" i="1"/>
  <c r="V74" i="1"/>
  <c r="W74" i="1" s="1"/>
  <c r="AE74" i="1" s="1"/>
  <c r="AF81" i="1"/>
  <c r="AH81" i="1" s="1"/>
  <c r="AJ81" i="1" s="1"/>
  <c r="W34" i="1"/>
  <c r="AE34" i="1" s="1"/>
  <c r="AD34" i="1"/>
  <c r="AF34" i="1" s="1"/>
  <c r="AH34" i="1" s="1"/>
  <c r="AJ34" i="1" s="1"/>
  <c r="V34" i="1"/>
  <c r="AD79" i="1"/>
  <c r="W79" i="1"/>
  <c r="AE79" i="1" s="1"/>
  <c r="V79" i="1"/>
  <c r="U23" i="1"/>
  <c r="AF99" i="1"/>
  <c r="AH99" i="1" s="1"/>
  <c r="AJ99" i="1" s="1"/>
  <c r="V97" i="1"/>
  <c r="W97" i="1" s="1"/>
  <c r="AE97" i="1" s="1"/>
  <c r="AD97" i="1"/>
  <c r="AD16" i="1"/>
  <c r="V16" i="1"/>
  <c r="W16" i="1" s="1"/>
  <c r="AE16" i="1" s="1"/>
  <c r="V96" i="1"/>
  <c r="W96" i="1" s="1"/>
  <c r="AE96" i="1" s="1"/>
  <c r="AD96" i="1"/>
  <c r="AF77" i="1"/>
  <c r="AH77" i="1" s="1"/>
  <c r="AJ77" i="1" s="1"/>
  <c r="AO54" i="1"/>
  <c r="AL54" i="1"/>
  <c r="AL41" i="1"/>
  <c r="AO41" i="1"/>
  <c r="AD44" i="1"/>
  <c r="V44" i="1"/>
  <c r="W44" i="1" s="1"/>
  <c r="AE44" i="1" s="1"/>
  <c r="AF17" i="1"/>
  <c r="AH17" i="1" s="1"/>
  <c r="AJ17" i="1" s="1"/>
  <c r="AD29" i="1"/>
  <c r="V29" i="1"/>
  <c r="W29" i="1" s="1"/>
  <c r="AE29" i="1" s="1"/>
  <c r="AD110" i="1"/>
  <c r="V110" i="1"/>
  <c r="W110" i="1" s="1"/>
  <c r="AE110" i="1" s="1"/>
  <c r="U7" i="1"/>
  <c r="AF59" i="1"/>
  <c r="AH59" i="1" s="1"/>
  <c r="AJ59" i="1" s="1"/>
  <c r="AF8" i="1"/>
  <c r="AH8" i="1" s="1"/>
  <c r="AJ8" i="1" s="1"/>
  <c r="AD51" i="1"/>
  <c r="V51" i="1"/>
  <c r="W51" i="1" s="1"/>
  <c r="AE51" i="1" s="1"/>
  <c r="U95" i="1"/>
  <c r="AD64" i="1"/>
  <c r="V64" i="1"/>
  <c r="W64" i="1" s="1"/>
  <c r="AE64" i="1" s="1"/>
  <c r="AD83" i="1"/>
  <c r="V83" i="1"/>
  <c r="W83" i="1" s="1"/>
  <c r="AE83" i="1" s="1"/>
  <c r="AF12" i="1"/>
  <c r="AH12" i="1" s="1"/>
  <c r="AJ12" i="1" s="1"/>
  <c r="AD14" i="1"/>
  <c r="V14" i="1"/>
  <c r="W14" i="1" s="1"/>
  <c r="AE14" i="1" s="1"/>
  <c r="W28" i="1"/>
  <c r="AE28" i="1" s="1"/>
  <c r="AD28" i="1"/>
  <c r="V28" i="1"/>
  <c r="AD66" i="1"/>
  <c r="V66" i="1"/>
  <c r="W66" i="1" s="1"/>
  <c r="AE66" i="1" s="1"/>
  <c r="AD93" i="1"/>
  <c r="V93" i="1"/>
  <c r="W93" i="1" s="1"/>
  <c r="AE93" i="1" s="1"/>
  <c r="AD36" i="1"/>
  <c r="V36" i="1"/>
  <c r="W36" i="1" s="1"/>
  <c r="AE36" i="1" s="1"/>
  <c r="AD122" i="1"/>
  <c r="V122" i="1"/>
  <c r="W122" i="1" s="1"/>
  <c r="AE122" i="1" s="1"/>
  <c r="AF120" i="1"/>
  <c r="AH120" i="1" s="1"/>
  <c r="AJ120" i="1" s="1"/>
  <c r="W40" i="1"/>
  <c r="AE40" i="1" s="1"/>
  <c r="V40" i="1"/>
  <c r="AD40" i="1"/>
  <c r="AF104" i="1"/>
  <c r="AH104" i="1" s="1"/>
  <c r="AJ104" i="1" s="1"/>
  <c r="V94" i="1"/>
  <c r="W94" i="1" s="1"/>
  <c r="AE94" i="1" s="1"/>
  <c r="AD94" i="1"/>
  <c r="AF62" i="1"/>
  <c r="AH62" i="1" s="1"/>
  <c r="AJ62" i="1" s="1"/>
  <c r="AF67" i="1"/>
  <c r="AH67" i="1" s="1"/>
  <c r="AJ67" i="1" s="1"/>
  <c r="AD119" i="1"/>
  <c r="V119" i="1"/>
  <c r="W119" i="1" s="1"/>
  <c r="AE119" i="1" s="1"/>
  <c r="AD52" i="1"/>
  <c r="V52" i="1"/>
  <c r="W52" i="1" s="1"/>
  <c r="AE52" i="1" s="1"/>
  <c r="W6" i="1"/>
  <c r="AE6" i="1" s="1"/>
  <c r="AD6" i="1"/>
  <c r="AF6" i="1" s="1"/>
  <c r="AH6" i="1" s="1"/>
  <c r="AJ6" i="1" s="1"/>
  <c r="V6" i="1"/>
  <c r="AD43" i="1"/>
  <c r="V43" i="1"/>
  <c r="W43" i="1" s="1"/>
  <c r="AE43" i="1" s="1"/>
  <c r="V118" i="1"/>
  <c r="W118" i="1" s="1"/>
  <c r="AE118" i="1" s="1"/>
  <c r="AD118" i="1"/>
  <c r="AF27" i="1"/>
  <c r="AH27" i="1" s="1"/>
  <c r="AJ27" i="1" s="1"/>
  <c r="AF91" i="1"/>
  <c r="AH91" i="1" s="1"/>
  <c r="AJ91" i="1" s="1"/>
  <c r="AO27" i="1" l="1"/>
  <c r="AL27" i="1"/>
  <c r="AO59" i="1"/>
  <c r="AL59" i="1"/>
  <c r="AF118" i="1"/>
  <c r="AH118" i="1" s="1"/>
  <c r="AJ118" i="1" s="1"/>
  <c r="AO62" i="1"/>
  <c r="AL62" i="1"/>
  <c r="AL120" i="1"/>
  <c r="AO120" i="1"/>
  <c r="AF64" i="1"/>
  <c r="AH64" i="1" s="1"/>
  <c r="AJ64" i="1" s="1"/>
  <c r="AD7" i="1"/>
  <c r="V7" i="1"/>
  <c r="W7" i="1"/>
  <c r="AE7" i="1" s="1"/>
  <c r="AF96" i="1"/>
  <c r="AH96" i="1" s="1"/>
  <c r="AJ96" i="1" s="1"/>
  <c r="AF107" i="1"/>
  <c r="AH107" i="1" s="1"/>
  <c r="AJ107" i="1" s="1"/>
  <c r="AO88" i="1"/>
  <c r="AL88" i="1"/>
  <c r="AF37" i="1"/>
  <c r="AH37" i="1" s="1"/>
  <c r="AJ37" i="1" s="1"/>
  <c r="AF22" i="1"/>
  <c r="AH22" i="1" s="1"/>
  <c r="AJ22" i="1" s="1"/>
  <c r="AO55" i="1"/>
  <c r="AL55" i="1"/>
  <c r="AF53" i="1"/>
  <c r="AH53" i="1" s="1"/>
  <c r="AJ53" i="1" s="1"/>
  <c r="AF98" i="1"/>
  <c r="AH98" i="1" s="1"/>
  <c r="AJ98" i="1" s="1"/>
  <c r="AF20" i="1"/>
  <c r="AH20" i="1" s="1"/>
  <c r="AJ20" i="1" s="1"/>
  <c r="AF106" i="1"/>
  <c r="AH106" i="1" s="1"/>
  <c r="AJ106" i="1" s="1"/>
  <c r="AF19" i="1"/>
  <c r="AH19" i="1" s="1"/>
  <c r="AJ19" i="1" s="1"/>
  <c r="AF57" i="1"/>
  <c r="AH57" i="1" s="1"/>
  <c r="AJ57" i="1" s="1"/>
  <c r="AF18" i="1"/>
  <c r="AH18" i="1" s="1"/>
  <c r="AJ18" i="1" s="1"/>
  <c r="AF72" i="1"/>
  <c r="AH72" i="1" s="1"/>
  <c r="AJ72" i="1" s="1"/>
  <c r="AO6" i="1"/>
  <c r="AL6" i="1"/>
  <c r="AL17" i="1"/>
  <c r="AO17" i="1"/>
  <c r="AL109" i="1"/>
  <c r="AO109" i="1"/>
  <c r="AF93" i="1"/>
  <c r="AH93" i="1" s="1"/>
  <c r="AJ93" i="1" s="1"/>
  <c r="AF113" i="1"/>
  <c r="AH113" i="1" s="1"/>
  <c r="AJ113" i="1" s="1"/>
  <c r="AF90" i="1"/>
  <c r="AH90" i="1" s="1"/>
  <c r="AJ90" i="1" s="1"/>
  <c r="AD23" i="1"/>
  <c r="V23" i="1"/>
  <c r="W23" i="1" s="1"/>
  <c r="AE23" i="1" s="1"/>
  <c r="AO86" i="1"/>
  <c r="AL86" i="1"/>
  <c r="AF102" i="1"/>
  <c r="AH102" i="1" s="1"/>
  <c r="AJ102" i="1" s="1"/>
  <c r="AL105" i="1"/>
  <c r="AO105" i="1"/>
  <c r="AO24" i="1"/>
  <c r="AL24" i="1"/>
  <c r="AO58" i="1"/>
  <c r="AL58" i="1"/>
  <c r="AL116" i="1"/>
  <c r="AO116" i="1"/>
  <c r="AO77" i="1"/>
  <c r="AL77" i="1"/>
  <c r="AL115" i="1"/>
  <c r="AO115" i="1"/>
  <c r="AO31" i="1"/>
  <c r="AL31" i="1"/>
  <c r="AF122" i="1"/>
  <c r="AH122" i="1" s="1"/>
  <c r="AJ122" i="1" s="1"/>
  <c r="AF66" i="1"/>
  <c r="AH66" i="1" s="1"/>
  <c r="AJ66" i="1" s="1"/>
  <c r="AO12" i="1"/>
  <c r="AL12" i="1"/>
  <c r="AF74" i="1"/>
  <c r="AH74" i="1" s="1"/>
  <c r="AJ74" i="1" s="1"/>
  <c r="AO47" i="1"/>
  <c r="AL47" i="1"/>
  <c r="AO68" i="1"/>
  <c r="AL68" i="1"/>
  <c r="AF61" i="1"/>
  <c r="AH61" i="1" s="1"/>
  <c r="AJ61" i="1" s="1"/>
  <c r="AO38" i="1"/>
  <c r="AL38" i="1"/>
  <c r="AO63" i="1"/>
  <c r="AL63" i="1"/>
  <c r="AO67" i="1"/>
  <c r="AL67" i="1"/>
  <c r="AL99" i="1"/>
  <c r="AO99" i="1"/>
  <c r="AF73" i="1"/>
  <c r="AH73" i="1" s="1"/>
  <c r="AJ73" i="1" s="1"/>
  <c r="AF56" i="1"/>
  <c r="AH56" i="1" s="1"/>
  <c r="AJ56" i="1" s="1"/>
  <c r="AF52" i="1"/>
  <c r="AH52" i="1" s="1"/>
  <c r="AJ52" i="1" s="1"/>
  <c r="AF16" i="1"/>
  <c r="AH16" i="1" s="1"/>
  <c r="AJ16" i="1" s="1"/>
  <c r="AF3" i="1"/>
  <c r="AH3" i="1" s="1"/>
  <c r="AJ3" i="1" s="1"/>
  <c r="AL69" i="1"/>
  <c r="AO69" i="1"/>
  <c r="AO46" i="1"/>
  <c r="AL46" i="1"/>
  <c r="AF84" i="1"/>
  <c r="AH84" i="1" s="1"/>
  <c r="AJ84" i="1" s="1"/>
  <c r="AF48" i="1"/>
  <c r="AH48" i="1" s="1"/>
  <c r="AJ48" i="1" s="1"/>
  <c r="AF25" i="1"/>
  <c r="AH25" i="1" s="1"/>
  <c r="AJ25" i="1" s="1"/>
  <c r="AF114" i="1"/>
  <c r="AH114" i="1" s="1"/>
  <c r="AJ114" i="1" s="1"/>
  <c r="AF45" i="1"/>
  <c r="AH45" i="1" s="1"/>
  <c r="AJ45" i="1" s="1"/>
  <c r="AF15" i="1"/>
  <c r="AH15" i="1" s="1"/>
  <c r="AJ15" i="1" s="1"/>
  <c r="AF85" i="1"/>
  <c r="AH85" i="1" s="1"/>
  <c r="AJ85" i="1" s="1"/>
  <c r="AF92" i="1"/>
  <c r="AH92" i="1" s="1"/>
  <c r="AJ92" i="1" s="1"/>
  <c r="AO4" i="1"/>
  <c r="AL4" i="1"/>
  <c r="AO42" i="1"/>
  <c r="AL42" i="1"/>
  <c r="AO81" i="1"/>
  <c r="AL81" i="1"/>
  <c r="AD95" i="1"/>
  <c r="V95" i="1"/>
  <c r="W95" i="1" s="1"/>
  <c r="AE95" i="1" s="1"/>
  <c r="AF43" i="1"/>
  <c r="AH43" i="1" s="1"/>
  <c r="AJ43" i="1" s="1"/>
  <c r="AF51" i="1"/>
  <c r="AH51" i="1" s="1"/>
  <c r="AJ51" i="1" s="1"/>
  <c r="AF40" i="1"/>
  <c r="AH40" i="1" s="1"/>
  <c r="AJ40" i="1" s="1"/>
  <c r="AF36" i="1"/>
  <c r="AH36" i="1" s="1"/>
  <c r="AJ36" i="1" s="1"/>
  <c r="AF83" i="1"/>
  <c r="AH83" i="1" s="1"/>
  <c r="AJ83" i="1" s="1"/>
  <c r="AF29" i="1"/>
  <c r="AH29" i="1" s="1"/>
  <c r="AJ29" i="1" s="1"/>
  <c r="AF79" i="1"/>
  <c r="AH79" i="1" s="1"/>
  <c r="AJ79" i="1" s="1"/>
  <c r="AL9" i="1"/>
  <c r="AO9" i="1"/>
  <c r="AF121" i="1"/>
  <c r="AH121" i="1" s="1"/>
  <c r="AJ121" i="1" s="1"/>
  <c r="AF32" i="1"/>
  <c r="AH32" i="1" s="1"/>
  <c r="AJ32" i="1" s="1"/>
  <c r="AL100" i="1"/>
  <c r="AO100" i="1"/>
  <c r="AL26" i="1"/>
  <c r="AO26" i="1"/>
  <c r="AF49" i="1"/>
  <c r="AH49" i="1" s="1"/>
  <c r="AJ49" i="1" s="1"/>
  <c r="AF117" i="1"/>
  <c r="AH117" i="1" s="1"/>
  <c r="AJ117" i="1" s="1"/>
  <c r="AF33" i="1"/>
  <c r="AH33" i="1" s="1"/>
  <c r="AJ33" i="1" s="1"/>
  <c r="AF10" i="1"/>
  <c r="AH10" i="1" s="1"/>
  <c r="AJ10" i="1" s="1"/>
  <c r="AF87" i="1"/>
  <c r="AH87" i="1" s="1"/>
  <c r="AJ87" i="1" s="1"/>
  <c r="AF103" i="1"/>
  <c r="AH103" i="1" s="1"/>
  <c r="AJ103" i="1" s="1"/>
  <c r="AL101" i="1"/>
  <c r="AO101" i="1"/>
  <c r="AO5" i="1"/>
  <c r="AL5" i="1"/>
  <c r="AF65" i="1"/>
  <c r="AH65" i="1" s="1"/>
  <c r="AJ65" i="1" s="1"/>
  <c r="AL34" i="1"/>
  <c r="AO34" i="1"/>
  <c r="AO75" i="1"/>
  <c r="AL75" i="1"/>
  <c r="AF94" i="1"/>
  <c r="AH94" i="1" s="1"/>
  <c r="AJ94" i="1" s="1"/>
  <c r="AF14" i="1"/>
  <c r="AH14" i="1" s="1"/>
  <c r="AJ14" i="1" s="1"/>
  <c r="AF44" i="1"/>
  <c r="AH44" i="1" s="1"/>
  <c r="AJ44" i="1" s="1"/>
  <c r="AF60" i="1"/>
  <c r="AH60" i="1" s="1"/>
  <c r="AJ60" i="1" s="1"/>
  <c r="AF110" i="1"/>
  <c r="AH110" i="1" s="1"/>
  <c r="AJ110" i="1" s="1"/>
  <c r="AL104" i="1"/>
  <c r="AO104" i="1"/>
  <c r="AF119" i="1"/>
  <c r="AH119" i="1" s="1"/>
  <c r="AJ119" i="1" s="1"/>
  <c r="AL91" i="1"/>
  <c r="AO91" i="1"/>
  <c r="AF28" i="1"/>
  <c r="AH28" i="1" s="1"/>
  <c r="AJ28" i="1" s="1"/>
  <c r="AO8" i="1"/>
  <c r="AL8" i="1"/>
  <c r="AF97" i="1"/>
  <c r="AH97" i="1" s="1"/>
  <c r="AJ97" i="1" s="1"/>
  <c r="AL39" i="1"/>
  <c r="AO39" i="1"/>
  <c r="AF70" i="1"/>
  <c r="AH70" i="1" s="1"/>
  <c r="AJ70" i="1" s="1"/>
  <c r="AF89" i="1"/>
  <c r="AH89" i="1" s="1"/>
  <c r="AJ89" i="1" s="1"/>
  <c r="AO13" i="1"/>
  <c r="AL13" i="1"/>
  <c r="AF82" i="1"/>
  <c r="AH82" i="1" s="1"/>
  <c r="AJ82" i="1" s="1"/>
  <c r="AO78" i="1"/>
  <c r="AL78" i="1"/>
  <c r="AL80" i="1"/>
  <c r="AO80" i="1"/>
  <c r="AL108" i="1"/>
  <c r="AO108" i="1"/>
  <c r="AL11" i="1"/>
  <c r="AO11" i="1"/>
  <c r="AL30" i="1"/>
  <c r="AO30" i="1"/>
  <c r="AO60" i="1" l="1"/>
  <c r="AL60" i="1"/>
  <c r="AO20" i="1"/>
  <c r="AL20" i="1"/>
  <c r="AL65" i="1"/>
  <c r="AO65" i="1"/>
  <c r="AO66" i="1"/>
  <c r="AL66" i="1"/>
  <c r="AF23" i="1"/>
  <c r="AH23" i="1" s="1"/>
  <c r="AJ23" i="1" s="1"/>
  <c r="AL44" i="1"/>
  <c r="AO44" i="1"/>
  <c r="AL114" i="1"/>
  <c r="AO114" i="1"/>
  <c r="AL3" i="1"/>
  <c r="AL122" i="1"/>
  <c r="AO122" i="1"/>
  <c r="AO90" i="1"/>
  <c r="AL90" i="1"/>
  <c r="AL53" i="1"/>
  <c r="AO53" i="1"/>
  <c r="AO96" i="1"/>
  <c r="AL96" i="1"/>
  <c r="AO36" i="1"/>
  <c r="AL36" i="1"/>
  <c r="AL119" i="1"/>
  <c r="AO119" i="1"/>
  <c r="AO43" i="1"/>
  <c r="AL43" i="1"/>
  <c r="AL25" i="1"/>
  <c r="AO25" i="1"/>
  <c r="AO16" i="1"/>
  <c r="AL16" i="1"/>
  <c r="AL113" i="1"/>
  <c r="AO113" i="1"/>
  <c r="AO72" i="1"/>
  <c r="AL72" i="1"/>
  <c r="AL118" i="1"/>
  <c r="AO118" i="1"/>
  <c r="AO32" i="1"/>
  <c r="AL32" i="1"/>
  <c r="AL33" i="1"/>
  <c r="AO33" i="1"/>
  <c r="AL117" i="1"/>
  <c r="AO117" i="1"/>
  <c r="AL49" i="1"/>
  <c r="AO49" i="1"/>
  <c r="AO94" i="1"/>
  <c r="AL94" i="1"/>
  <c r="AO79" i="1"/>
  <c r="AL79" i="1"/>
  <c r="AL48" i="1"/>
  <c r="AO48" i="1"/>
  <c r="AL52" i="1"/>
  <c r="AO52" i="1"/>
  <c r="AO102" i="1"/>
  <c r="AL102" i="1"/>
  <c r="AL93" i="1"/>
  <c r="AO93" i="1"/>
  <c r="AO18" i="1"/>
  <c r="AL18" i="1"/>
  <c r="AO28" i="1"/>
  <c r="AL28" i="1"/>
  <c r="AL15" i="1"/>
  <c r="AO15" i="1"/>
  <c r="AL40" i="1"/>
  <c r="AO40" i="1"/>
  <c r="AL107" i="1"/>
  <c r="AO107" i="1"/>
  <c r="AO51" i="1"/>
  <c r="AL51" i="1"/>
  <c r="AL97" i="1"/>
  <c r="AO97" i="1"/>
  <c r="AO84" i="1"/>
  <c r="AL84" i="1"/>
  <c r="AL56" i="1"/>
  <c r="AO56" i="1"/>
  <c r="AL57" i="1"/>
  <c r="AO57" i="1"/>
  <c r="AO22" i="1"/>
  <c r="AL22" i="1"/>
  <c r="AF7" i="1"/>
  <c r="AH7" i="1" s="1"/>
  <c r="AJ7" i="1" s="1"/>
  <c r="AO10" i="1"/>
  <c r="AL10" i="1"/>
  <c r="AL89" i="1"/>
  <c r="AO89" i="1"/>
  <c r="AL45" i="1"/>
  <c r="AO45" i="1"/>
  <c r="AO70" i="1"/>
  <c r="AL70" i="1"/>
  <c r="AL103" i="1"/>
  <c r="AO103" i="1"/>
  <c r="AL29" i="1"/>
  <c r="AO29" i="1"/>
  <c r="AF95" i="1"/>
  <c r="AH95" i="1" s="1"/>
  <c r="AJ95" i="1" s="1"/>
  <c r="AO92" i="1"/>
  <c r="AL92" i="1"/>
  <c r="AL73" i="1"/>
  <c r="AO73" i="1"/>
  <c r="AO74" i="1"/>
  <c r="AL74" i="1"/>
  <c r="AL19" i="1"/>
  <c r="AO19" i="1"/>
  <c r="AL37" i="1"/>
  <c r="AO37" i="1"/>
  <c r="AO64" i="1"/>
  <c r="AL64" i="1"/>
  <c r="AL61" i="1"/>
  <c r="AO61" i="1"/>
  <c r="AL121" i="1"/>
  <c r="AO121" i="1"/>
  <c r="AO98" i="1"/>
  <c r="AL98" i="1"/>
  <c r="AO14" i="1"/>
  <c r="AL14" i="1"/>
  <c r="AO82" i="1"/>
  <c r="AL82" i="1"/>
  <c r="AL110" i="1"/>
  <c r="AO110" i="1"/>
  <c r="AO87" i="1"/>
  <c r="AL87" i="1"/>
  <c r="AO83" i="1"/>
  <c r="AL83" i="1"/>
  <c r="AL85" i="1"/>
  <c r="AO85" i="1"/>
  <c r="AL106" i="1"/>
  <c r="AO106" i="1"/>
  <c r="AL7" i="1" l="1"/>
  <c r="AO7" i="1"/>
  <c r="AL23" i="1"/>
  <c r="AO23" i="1"/>
  <c r="AO95" i="1"/>
  <c r="AL95" i="1"/>
  <c r="AM3" i="1"/>
  <c r="AN3" i="1" s="1"/>
  <c r="AS3" i="1" l="1"/>
  <c r="AV3" i="1"/>
  <c r="AU3" i="1"/>
  <c r="AT4" i="1" l="1"/>
  <c r="AM4" i="1"/>
  <c r="AN4" i="1" s="1"/>
  <c r="AW3" i="1" l="1"/>
  <c r="AS4" i="1"/>
  <c r="AU4" i="1" s="1"/>
  <c r="AT5" i="1" l="1"/>
  <c r="AV4" i="1"/>
  <c r="AM5" i="1" l="1"/>
  <c r="AN5" i="1" s="1"/>
  <c r="AW4" i="1"/>
  <c r="AS5" i="1"/>
  <c r="AV5" i="1" s="1"/>
  <c r="AM6" i="1" l="1"/>
  <c r="AN6" i="1" s="1"/>
  <c r="AU5" i="1"/>
  <c r="AT6" i="1" l="1"/>
  <c r="AW5" i="1" l="1"/>
  <c r="AS6" i="1"/>
  <c r="AU6" i="1" s="1"/>
  <c r="AV6" i="1"/>
  <c r="AT7" i="1" l="1"/>
  <c r="AM7" i="1"/>
  <c r="AN7" i="1" s="1"/>
  <c r="AS7" i="1" l="1"/>
  <c r="AV7" i="1" s="1"/>
  <c r="AW6" i="1"/>
  <c r="AM8" i="1" l="1"/>
  <c r="AN8" i="1" s="1"/>
  <c r="AU7" i="1"/>
  <c r="AT8" i="1" l="1"/>
  <c r="AW7" i="1" l="1"/>
  <c r="AS8" i="1"/>
  <c r="AU8" i="1" s="1"/>
  <c r="AV8" i="1"/>
  <c r="AM9" i="1" l="1"/>
  <c r="AN9" i="1" s="1"/>
  <c r="AT9" i="1"/>
  <c r="AS9" i="1" l="1"/>
  <c r="AU9" i="1" s="1"/>
  <c r="AW8" i="1"/>
  <c r="AV9" i="1"/>
  <c r="AM10" i="1" l="1"/>
  <c r="AN10" i="1" s="1"/>
  <c r="AT10" i="1"/>
  <c r="AS10" i="1" l="1"/>
  <c r="AU10" i="1" s="1"/>
  <c r="AW9" i="1"/>
  <c r="AV10" i="1"/>
  <c r="AM11" i="1" l="1"/>
  <c r="AN11" i="1" s="1"/>
  <c r="AT11" i="1"/>
  <c r="AW10" i="1" l="1"/>
  <c r="AS11" i="1"/>
  <c r="AU11" i="1" s="1"/>
  <c r="AV11" i="1"/>
  <c r="AM12" i="1" l="1"/>
  <c r="AN12" i="1" s="1"/>
  <c r="AT12" i="1"/>
  <c r="AS12" i="1" l="1"/>
  <c r="AU12" i="1" s="1"/>
  <c r="AW11" i="1"/>
  <c r="AV12" i="1"/>
  <c r="AM13" i="1" l="1"/>
  <c r="AN13" i="1" s="1"/>
  <c r="AT13" i="1"/>
  <c r="AS13" i="1" l="1"/>
  <c r="AU13" i="1" s="1"/>
  <c r="AW12" i="1"/>
  <c r="AV13" i="1"/>
  <c r="AM14" i="1" l="1"/>
  <c r="AN14" i="1" s="1"/>
  <c r="AT14" i="1"/>
  <c r="AW13" i="1" l="1"/>
  <c r="AS14" i="1"/>
  <c r="AU14" i="1" s="1"/>
  <c r="AV14" i="1"/>
  <c r="AM15" i="1" l="1"/>
  <c r="AN15" i="1" s="1"/>
  <c r="AT15" i="1"/>
  <c r="AS15" i="1" l="1"/>
  <c r="AU15" i="1" s="1"/>
  <c r="AW14" i="1"/>
  <c r="AV15" i="1"/>
  <c r="AM16" i="1" l="1"/>
  <c r="AN16" i="1" s="1"/>
  <c r="AT16" i="1"/>
  <c r="AS16" i="1" l="1"/>
  <c r="AU16" i="1" s="1"/>
  <c r="AW15" i="1"/>
  <c r="AV16" i="1"/>
  <c r="AM17" i="1" l="1"/>
  <c r="AN17" i="1" s="1"/>
  <c r="AT17" i="1"/>
  <c r="AW16" i="1" l="1"/>
  <c r="AS17" i="1"/>
  <c r="AU17" i="1" s="1"/>
  <c r="AV17" i="1"/>
  <c r="AM18" i="1" l="1"/>
  <c r="AN18" i="1" s="1"/>
  <c r="AT18" i="1"/>
  <c r="AW17" i="1" l="1"/>
  <c r="AS18" i="1"/>
  <c r="AU18" i="1" s="1"/>
  <c r="AV18" i="1"/>
  <c r="AM19" i="1" l="1"/>
  <c r="AN19" i="1" s="1"/>
  <c r="AT19" i="1"/>
  <c r="AS19" i="1" l="1"/>
  <c r="AU19" i="1" s="1"/>
  <c r="AW18" i="1"/>
  <c r="AV19" i="1"/>
  <c r="AM20" i="1" l="1"/>
  <c r="AN20" i="1" s="1"/>
  <c r="AT20" i="1"/>
  <c r="AW19" i="1" l="1"/>
  <c r="AS20" i="1"/>
  <c r="AU20" i="1" s="1"/>
  <c r="AV20" i="1"/>
  <c r="AM21" i="1" l="1"/>
  <c r="AN21" i="1" s="1"/>
  <c r="AT21" i="1"/>
  <c r="AS21" i="1" l="1"/>
  <c r="AU21" i="1" s="1"/>
  <c r="AW20" i="1"/>
  <c r="AV21" i="1"/>
  <c r="AM22" i="1" l="1"/>
  <c r="AN22" i="1" s="1"/>
  <c r="AT22" i="1"/>
  <c r="AS22" i="1" l="1"/>
  <c r="AU22" i="1" s="1"/>
  <c r="AW21" i="1"/>
  <c r="AV22" i="1"/>
  <c r="AM23" i="1" l="1"/>
  <c r="AN23" i="1" s="1"/>
  <c r="AT23" i="1"/>
  <c r="AS23" i="1" l="1"/>
  <c r="AU23" i="1" s="1"/>
  <c r="AW22" i="1"/>
  <c r="AV23" i="1"/>
  <c r="AM24" i="1" l="1"/>
  <c r="AN24" i="1" s="1"/>
  <c r="AT24" i="1"/>
  <c r="AW23" i="1" l="1"/>
  <c r="AS24" i="1"/>
  <c r="AU24" i="1" s="1"/>
  <c r="AT25" i="1" l="1"/>
  <c r="AV24" i="1"/>
  <c r="AM25" i="1" l="1"/>
  <c r="AN25" i="1" s="1"/>
  <c r="AS25" i="1"/>
  <c r="AV25" i="1" s="1"/>
  <c r="AW24" i="1"/>
  <c r="AM26" i="1" l="1"/>
  <c r="AN26" i="1" s="1"/>
  <c r="AU25" i="1"/>
  <c r="AT26" i="1" l="1"/>
  <c r="AW25" i="1" l="1"/>
  <c r="AS26" i="1"/>
  <c r="AU26" i="1" s="1"/>
  <c r="AV26" i="1"/>
  <c r="AM27" i="1" l="1"/>
  <c r="AN27" i="1" s="1"/>
  <c r="AT27" i="1"/>
  <c r="AS27" i="1" l="1"/>
  <c r="AU27" i="1" s="1"/>
  <c r="AW26" i="1"/>
  <c r="AV27" i="1"/>
  <c r="AM28" i="1" l="1"/>
  <c r="AN28" i="1" s="1"/>
  <c r="AT28" i="1"/>
  <c r="AW27" i="1" l="1"/>
  <c r="AS28" i="1"/>
  <c r="AU28" i="1" s="1"/>
  <c r="AV28" i="1"/>
  <c r="AM29" i="1" l="1"/>
  <c r="AN29" i="1" s="1"/>
  <c r="AT29" i="1"/>
  <c r="AS29" i="1" l="1"/>
  <c r="AU29" i="1" s="1"/>
  <c r="AW28" i="1"/>
  <c r="AV29" i="1"/>
  <c r="AM30" i="1" l="1"/>
  <c r="AN30" i="1" s="1"/>
  <c r="AT30" i="1"/>
  <c r="AS30" i="1" l="1"/>
  <c r="AU30" i="1" s="1"/>
  <c r="AW29" i="1"/>
  <c r="AV30" i="1"/>
  <c r="AM31" i="1" l="1"/>
  <c r="AN31" i="1" s="1"/>
  <c r="AT31" i="1"/>
  <c r="AS31" i="1" l="1"/>
  <c r="AU31" i="1" s="1"/>
  <c r="AW30" i="1"/>
  <c r="AV31" i="1"/>
  <c r="AM32" i="1" l="1"/>
  <c r="AN32" i="1" s="1"/>
  <c r="AT32" i="1"/>
  <c r="AS32" i="1" l="1"/>
  <c r="AU32" i="1" s="1"/>
  <c r="AW31" i="1"/>
  <c r="AV32" i="1"/>
  <c r="AM33" i="1" l="1"/>
  <c r="AN33" i="1" s="1"/>
  <c r="AT33" i="1"/>
  <c r="AW32" i="1" l="1"/>
  <c r="AS33" i="1"/>
  <c r="AU33" i="1" s="1"/>
  <c r="AV33" i="1"/>
  <c r="AM34" i="1" l="1"/>
  <c r="AN34" i="1" s="1"/>
  <c r="AT34" i="1"/>
  <c r="AS34" i="1" l="1"/>
  <c r="AU34" i="1" s="1"/>
  <c r="AW33" i="1"/>
  <c r="AV34" i="1"/>
  <c r="AM35" i="1" l="1"/>
  <c r="AN35" i="1" s="1"/>
  <c r="AT35" i="1"/>
  <c r="AW34" i="1" l="1"/>
  <c r="AS35" i="1"/>
  <c r="AU35" i="1" s="1"/>
  <c r="AV35" i="1"/>
  <c r="AM36" i="1" l="1"/>
  <c r="AN36" i="1" s="1"/>
  <c r="AT36" i="1"/>
  <c r="AS36" i="1" l="1"/>
  <c r="AU36" i="1" s="1"/>
  <c r="AW35" i="1"/>
  <c r="AV36" i="1"/>
  <c r="AM37" i="1" l="1"/>
  <c r="AN37" i="1" s="1"/>
  <c r="AT37" i="1"/>
  <c r="AW36" i="1" l="1"/>
  <c r="AS37" i="1"/>
  <c r="AU37" i="1" s="1"/>
  <c r="AV37" i="1"/>
  <c r="AM38" i="1" l="1"/>
  <c r="AN38" i="1" s="1"/>
  <c r="AT38" i="1"/>
  <c r="AS38" i="1" l="1"/>
  <c r="AU38" i="1" s="1"/>
  <c r="AW37" i="1"/>
  <c r="AV38" i="1"/>
  <c r="AM39" i="1" l="1"/>
  <c r="AN39" i="1" s="1"/>
  <c r="AT39" i="1"/>
  <c r="AS39" i="1" l="1"/>
  <c r="AU39" i="1" s="1"/>
  <c r="AW38" i="1"/>
  <c r="AV39" i="1"/>
  <c r="AM40" i="1" l="1"/>
  <c r="AN40" i="1" s="1"/>
  <c r="AT40" i="1"/>
  <c r="AW39" i="1" l="1"/>
  <c r="AS40" i="1"/>
  <c r="AU40" i="1" s="1"/>
  <c r="AV40" i="1"/>
  <c r="AM41" i="1" l="1"/>
  <c r="AN41" i="1" s="1"/>
  <c r="AT41" i="1"/>
  <c r="AS41" i="1" l="1"/>
  <c r="AU41" i="1" s="1"/>
  <c r="AW40" i="1"/>
  <c r="AV41" i="1"/>
  <c r="AM42" i="1" l="1"/>
  <c r="AN42" i="1" s="1"/>
  <c r="AT42" i="1"/>
  <c r="AS42" i="1" l="1"/>
  <c r="AU42" i="1" s="1"/>
  <c r="AW41" i="1"/>
  <c r="AV42" i="1"/>
  <c r="AM43" i="1" l="1"/>
  <c r="AN43" i="1" s="1"/>
  <c r="AT43" i="1"/>
  <c r="AW42" i="1" l="1"/>
  <c r="AS43" i="1"/>
  <c r="AU43" i="1" s="1"/>
  <c r="AV43" i="1"/>
  <c r="AT44" i="1" l="1"/>
  <c r="AM44" i="1"/>
  <c r="AN44" i="1" s="1"/>
  <c r="AS44" i="1" l="1"/>
  <c r="AU44" i="1" s="1"/>
  <c r="AW43" i="1"/>
  <c r="AT45" i="1" l="1"/>
  <c r="AV44" i="1"/>
  <c r="AM45" i="1" l="1"/>
  <c r="AN45" i="1" s="1"/>
  <c r="AS45" i="1"/>
  <c r="AV45" i="1" s="1"/>
  <c r="AW44" i="1"/>
  <c r="AM46" i="1" l="1"/>
  <c r="AN46" i="1" s="1"/>
  <c r="AU45" i="1"/>
  <c r="AT46" i="1" l="1"/>
  <c r="AW45" i="1" l="1"/>
  <c r="AS46" i="1"/>
  <c r="AU46" i="1" s="1"/>
  <c r="AV46" i="1"/>
  <c r="AM47" i="1" l="1"/>
  <c r="AN47" i="1" s="1"/>
  <c r="AT47" i="1"/>
  <c r="AS47" i="1" l="1"/>
  <c r="AU47" i="1" s="1"/>
  <c r="AW46" i="1"/>
  <c r="AV47" i="1"/>
  <c r="AM48" i="1" l="1"/>
  <c r="AN48" i="1" s="1"/>
  <c r="AT48" i="1"/>
  <c r="AS48" i="1" l="1"/>
  <c r="AU48" i="1" s="1"/>
  <c r="AW47" i="1"/>
  <c r="AV48" i="1"/>
  <c r="AM49" i="1" l="1"/>
  <c r="AN49" i="1" s="1"/>
  <c r="AT49" i="1"/>
  <c r="AS49" i="1" l="1"/>
  <c r="AU49" i="1" s="1"/>
  <c r="AW48" i="1"/>
  <c r="AT50" i="1" l="1"/>
  <c r="AV49" i="1"/>
  <c r="AM50" i="1" l="1"/>
  <c r="AN50" i="1" s="1"/>
  <c r="AW49" i="1"/>
  <c r="AS50" i="1"/>
  <c r="AU50" i="1" l="1"/>
  <c r="AV50" i="1"/>
  <c r="AM51" i="1" l="1"/>
  <c r="AN51" i="1" s="1"/>
  <c r="AT51" i="1"/>
  <c r="AW50" i="1" l="1"/>
  <c r="AS51" i="1"/>
  <c r="AU51" i="1" s="1"/>
  <c r="AV51" i="1"/>
  <c r="AM52" i="1" l="1"/>
  <c r="AN52" i="1" s="1"/>
  <c r="AT52" i="1"/>
  <c r="AS52" i="1" l="1"/>
  <c r="AU52" i="1" s="1"/>
  <c r="AW51" i="1"/>
  <c r="AV52" i="1"/>
  <c r="AM53" i="1" l="1"/>
  <c r="AN53" i="1" s="1"/>
  <c r="AT53" i="1"/>
  <c r="AW52" i="1" l="1"/>
  <c r="AS53" i="1"/>
  <c r="AU53" i="1" s="1"/>
  <c r="AV53" i="1"/>
  <c r="AT54" i="1" l="1"/>
  <c r="AM54" i="1"/>
  <c r="AN54" i="1" s="1"/>
  <c r="AW53" i="1" l="1"/>
  <c r="AS54" i="1"/>
  <c r="AU54" i="1" s="1"/>
  <c r="AT55" i="1" l="1"/>
  <c r="AV54" i="1"/>
  <c r="AM55" i="1" l="1"/>
  <c r="AN55" i="1" s="1"/>
  <c r="AS55" i="1"/>
  <c r="AV55" i="1" s="1"/>
  <c r="AW54" i="1"/>
  <c r="AM56" i="1" l="1"/>
  <c r="AN56" i="1" s="1"/>
  <c r="AU55" i="1"/>
  <c r="AT56" i="1" l="1"/>
  <c r="AS56" i="1" l="1"/>
  <c r="AU56" i="1" s="1"/>
  <c r="AW55" i="1"/>
  <c r="AV56" i="1"/>
  <c r="AM57" i="1" l="1"/>
  <c r="AN57" i="1" s="1"/>
  <c r="AT57" i="1"/>
  <c r="AW56" i="1" l="1"/>
  <c r="AS57" i="1"/>
  <c r="AU57" i="1" s="1"/>
  <c r="AV57" i="1"/>
  <c r="AM58" i="1" l="1"/>
  <c r="AN58" i="1" s="1"/>
  <c r="AT58" i="1"/>
  <c r="AW57" i="1" l="1"/>
  <c r="AS58" i="1"/>
  <c r="AU58" i="1" s="1"/>
  <c r="AV58" i="1"/>
  <c r="AM59" i="1" l="1"/>
  <c r="AN59" i="1" s="1"/>
  <c r="AT59" i="1"/>
  <c r="AW58" i="1" l="1"/>
  <c r="AS59" i="1"/>
  <c r="AU59" i="1" s="1"/>
  <c r="AV59" i="1"/>
  <c r="AT60" i="1" l="1"/>
  <c r="AM60" i="1"/>
  <c r="AN60" i="1" s="1"/>
  <c r="AW59" i="1" l="1"/>
  <c r="AS60" i="1"/>
  <c r="AV60" i="1" s="1"/>
  <c r="AM61" i="1" l="1"/>
  <c r="AN61" i="1" s="1"/>
  <c r="AU60" i="1"/>
  <c r="AT61" i="1" l="1"/>
  <c r="AW60" i="1" l="1"/>
  <c r="AS61" i="1"/>
  <c r="AU61" i="1" s="1"/>
  <c r="AV61" i="1"/>
  <c r="AM62" i="1" l="1"/>
  <c r="AN62" i="1" s="1"/>
  <c r="AT62" i="1"/>
  <c r="AW61" i="1" l="1"/>
  <c r="AS62" i="1"/>
  <c r="AU62" i="1" s="1"/>
  <c r="AV62" i="1"/>
  <c r="AM63" i="1" l="1"/>
  <c r="AN63" i="1" s="1"/>
  <c r="AT63" i="1"/>
  <c r="AS63" i="1" l="1"/>
  <c r="AU63" i="1" s="1"/>
  <c r="AW62" i="1"/>
  <c r="AV63" i="1"/>
  <c r="AM64" i="1" l="1"/>
  <c r="AN64" i="1" s="1"/>
  <c r="AT64" i="1"/>
  <c r="AS64" i="1" l="1"/>
  <c r="AU64" i="1" s="1"/>
  <c r="AW63" i="1"/>
  <c r="AV64" i="1"/>
  <c r="AM65" i="1" l="1"/>
  <c r="AN65" i="1" s="1"/>
  <c r="AT65" i="1"/>
  <c r="AS65" i="1" l="1"/>
  <c r="AU65" i="1" s="1"/>
  <c r="AW64" i="1"/>
  <c r="AT66" i="1" l="1"/>
  <c r="AV65" i="1"/>
  <c r="AM66" i="1" l="1"/>
  <c r="AN66" i="1" s="1"/>
  <c r="AW65" i="1"/>
  <c r="AS66" i="1"/>
  <c r="AU66" i="1" l="1"/>
  <c r="AV66" i="1"/>
  <c r="AM67" i="1" l="1"/>
  <c r="AN67" i="1" s="1"/>
  <c r="AT67" i="1"/>
  <c r="AS67" i="1" l="1"/>
  <c r="AU67" i="1" s="1"/>
  <c r="AW66" i="1"/>
  <c r="AV67" i="1"/>
  <c r="AM68" i="1" l="1"/>
  <c r="AN68" i="1" s="1"/>
  <c r="AT68" i="1"/>
  <c r="AW67" i="1" l="1"/>
  <c r="AS68" i="1"/>
  <c r="AU68" i="1" s="1"/>
  <c r="AV68" i="1"/>
  <c r="AM69" i="1" l="1"/>
  <c r="AN69" i="1" s="1"/>
  <c r="AT69" i="1"/>
  <c r="AS69" i="1" l="1"/>
  <c r="AU69" i="1" s="1"/>
  <c r="AW68" i="1"/>
  <c r="AT70" i="1" l="1"/>
  <c r="AV69" i="1"/>
  <c r="AM70" i="1" l="1"/>
  <c r="AN70" i="1" s="1"/>
  <c r="AW69" i="1"/>
  <c r="AS70" i="1"/>
  <c r="AU70" i="1" l="1"/>
  <c r="AV70" i="1"/>
  <c r="AM71" i="1" l="1"/>
  <c r="AN71" i="1" s="1"/>
  <c r="AT71" i="1"/>
  <c r="AW70" i="1" l="1"/>
  <c r="AS71" i="1"/>
  <c r="AU71" i="1" s="1"/>
  <c r="AT72" i="1" l="1"/>
  <c r="AV71" i="1"/>
  <c r="AM72" i="1" l="1"/>
  <c r="AN72" i="1" s="1"/>
  <c r="AS72" i="1"/>
  <c r="AW71" i="1"/>
  <c r="AU72" i="1" l="1"/>
  <c r="AV72" i="1"/>
  <c r="AM73" i="1" l="1"/>
  <c r="AN73" i="1" s="1"/>
  <c r="AT73" i="1"/>
  <c r="AS73" i="1" l="1"/>
  <c r="AU73" i="1" s="1"/>
  <c r="AW72" i="1"/>
  <c r="AV73" i="1"/>
  <c r="AT74" i="1" l="1"/>
  <c r="AM74" i="1"/>
  <c r="AN74" i="1" s="1"/>
  <c r="AW73" i="1" l="1"/>
  <c r="AS74" i="1"/>
  <c r="AV74" i="1" s="1"/>
  <c r="AM75" i="1" l="1"/>
  <c r="AN75" i="1" s="1"/>
  <c r="AU74" i="1"/>
  <c r="AT75" i="1" l="1"/>
  <c r="AS75" i="1" l="1"/>
  <c r="AU75" i="1" s="1"/>
  <c r="AW74" i="1"/>
  <c r="AV75" i="1"/>
  <c r="AM76" i="1" l="1"/>
  <c r="AN76" i="1" s="1"/>
  <c r="AT76" i="1"/>
  <c r="AS76" i="1" l="1"/>
  <c r="AU76" i="1" s="1"/>
  <c r="AW75" i="1"/>
  <c r="AV76" i="1"/>
  <c r="AM77" i="1" l="1"/>
  <c r="AN77" i="1" s="1"/>
  <c r="AT77" i="1"/>
  <c r="AW76" i="1" l="1"/>
  <c r="AS77" i="1"/>
  <c r="AU77" i="1" s="1"/>
  <c r="AV77" i="1"/>
  <c r="AM78" i="1" l="1"/>
  <c r="AN78" i="1" s="1"/>
  <c r="AT78" i="1"/>
  <c r="AW77" i="1" l="1"/>
  <c r="AS78" i="1"/>
  <c r="AU78" i="1" s="1"/>
  <c r="AT79" i="1" l="1"/>
  <c r="AV78" i="1"/>
  <c r="AM79" i="1" l="1"/>
  <c r="AN79" i="1" s="1"/>
  <c r="AS79" i="1"/>
  <c r="AV79" i="1" s="1"/>
  <c r="AW78" i="1"/>
  <c r="AM80" i="1" l="1"/>
  <c r="AN80" i="1" s="1"/>
  <c r="AU79" i="1"/>
  <c r="AT80" i="1" l="1"/>
  <c r="AS80" i="1" l="1"/>
  <c r="AU80" i="1" s="1"/>
  <c r="AW79" i="1"/>
  <c r="AV80" i="1"/>
  <c r="AM81" i="1" l="1"/>
  <c r="AN81" i="1" s="1"/>
  <c r="AT81" i="1"/>
  <c r="AS81" i="1" l="1"/>
  <c r="AU81" i="1" s="1"/>
  <c r="AW80" i="1"/>
  <c r="AV81" i="1"/>
  <c r="AM82" i="1" l="1"/>
  <c r="AN82" i="1" s="1"/>
  <c r="AT82" i="1"/>
  <c r="AS82" i="1" l="1"/>
  <c r="AU82" i="1" s="1"/>
  <c r="AW81" i="1"/>
  <c r="AV82" i="1"/>
  <c r="AM83" i="1" l="1"/>
  <c r="AN83" i="1" s="1"/>
  <c r="AT83" i="1"/>
  <c r="AW82" i="1" l="1"/>
  <c r="AS83" i="1"/>
  <c r="AU83" i="1" s="1"/>
  <c r="AV83" i="1"/>
  <c r="AM84" i="1" l="1"/>
  <c r="AN84" i="1" s="1"/>
  <c r="AT84" i="1"/>
  <c r="AW83" i="1" l="1"/>
  <c r="AS84" i="1"/>
  <c r="AU84" i="1" s="1"/>
  <c r="AV84" i="1"/>
  <c r="AM85" i="1" l="1"/>
  <c r="AN85" i="1" s="1"/>
  <c r="AT85" i="1"/>
  <c r="AW84" i="1" l="1"/>
  <c r="AS85" i="1"/>
  <c r="AU85" i="1" s="1"/>
  <c r="AV85" i="1"/>
  <c r="AM86" i="1" l="1"/>
  <c r="AN86" i="1" s="1"/>
  <c r="AT86" i="1"/>
  <c r="AS86" i="1" l="1"/>
  <c r="AU86" i="1" s="1"/>
  <c r="AW85" i="1"/>
  <c r="AV86" i="1"/>
  <c r="AM87" i="1" l="1"/>
  <c r="AN87" i="1" s="1"/>
  <c r="AT87" i="1"/>
  <c r="AW86" i="1" l="1"/>
  <c r="AS87" i="1"/>
  <c r="AU87" i="1" s="1"/>
  <c r="AV87" i="1"/>
  <c r="AM88" i="1" l="1"/>
  <c r="AN88" i="1" s="1"/>
  <c r="AT88" i="1"/>
  <c r="AW87" i="1" l="1"/>
  <c r="AS88" i="1"/>
  <c r="AU88" i="1" s="1"/>
  <c r="AV88" i="1"/>
  <c r="AM89" i="1" l="1"/>
  <c r="AN89" i="1" s="1"/>
  <c r="AT89" i="1"/>
  <c r="AW88" i="1" l="1"/>
  <c r="AS89" i="1"/>
  <c r="AU89" i="1" s="1"/>
  <c r="AT90" i="1" l="1"/>
  <c r="AV89" i="1"/>
  <c r="AM90" i="1" l="1"/>
  <c r="AN90" i="1" s="1"/>
  <c r="AW89" i="1"/>
  <c r="AS90" i="1"/>
  <c r="AV90" i="1" s="1"/>
  <c r="AM91" i="1" l="1"/>
  <c r="AN91" i="1" s="1"/>
  <c r="AU90" i="1"/>
  <c r="AT91" i="1" l="1"/>
  <c r="AW90" i="1" l="1"/>
  <c r="AS91" i="1"/>
  <c r="AU91" i="1" s="1"/>
  <c r="AV91" i="1"/>
  <c r="AM92" i="1" l="1"/>
  <c r="AN92" i="1" s="1"/>
  <c r="AT92" i="1"/>
  <c r="AS92" i="1" l="1"/>
  <c r="AU92" i="1" s="1"/>
  <c r="AW91" i="1"/>
  <c r="AV92" i="1"/>
  <c r="AM93" i="1" l="1"/>
  <c r="AN93" i="1" s="1"/>
  <c r="AT93" i="1"/>
  <c r="AS93" i="1" l="1"/>
  <c r="AU93" i="1" s="1"/>
  <c r="AW92" i="1"/>
  <c r="AV93" i="1"/>
  <c r="AM94" i="1" l="1"/>
  <c r="AN94" i="1" s="1"/>
  <c r="AT94" i="1"/>
  <c r="AW93" i="1" l="1"/>
  <c r="AS94" i="1"/>
  <c r="AU94" i="1" s="1"/>
  <c r="AV94" i="1"/>
  <c r="AM95" i="1" l="1"/>
  <c r="AN95" i="1" s="1"/>
  <c r="AT95" i="1"/>
  <c r="AW94" i="1" l="1"/>
  <c r="AS95" i="1"/>
  <c r="AU95" i="1" s="1"/>
  <c r="AV95" i="1"/>
  <c r="AM96" i="1" l="1"/>
  <c r="AN96" i="1" s="1"/>
  <c r="AT96" i="1"/>
  <c r="AW95" i="1" l="1"/>
  <c r="AS96" i="1"/>
  <c r="AU96" i="1" s="1"/>
  <c r="AV96" i="1"/>
  <c r="AM97" i="1" l="1"/>
  <c r="AN97" i="1" s="1"/>
  <c r="AT97" i="1"/>
  <c r="AS97" i="1" l="1"/>
  <c r="AU97" i="1" s="1"/>
  <c r="AW96" i="1"/>
  <c r="AV97" i="1"/>
  <c r="AM98" i="1" l="1"/>
  <c r="AN98" i="1" s="1"/>
  <c r="AT98" i="1"/>
  <c r="AW97" i="1" l="1"/>
  <c r="AS98" i="1"/>
  <c r="AU98" i="1" s="1"/>
  <c r="AV98" i="1"/>
  <c r="AM99" i="1" l="1"/>
  <c r="AN99" i="1" s="1"/>
  <c r="AT99" i="1"/>
  <c r="AS99" i="1" l="1"/>
  <c r="AU99" i="1" s="1"/>
  <c r="AW98" i="1"/>
  <c r="AV99" i="1"/>
  <c r="AM100" i="1" l="1"/>
  <c r="AN100" i="1" s="1"/>
  <c r="AT100" i="1"/>
  <c r="AW99" i="1" l="1"/>
  <c r="AS100" i="1"/>
  <c r="AU100" i="1" s="1"/>
  <c r="AT101" i="1" l="1"/>
  <c r="AV100" i="1"/>
  <c r="AM101" i="1" l="1"/>
  <c r="AN101" i="1" s="1"/>
  <c r="AW100" i="1"/>
  <c r="AS101" i="1"/>
  <c r="AV101" i="1" s="1"/>
  <c r="AM102" i="1" l="1"/>
  <c r="AN102" i="1" s="1"/>
  <c r="AU101" i="1"/>
  <c r="AT102" i="1" l="1"/>
  <c r="AS102" i="1" l="1"/>
  <c r="AU102" i="1" s="1"/>
  <c r="AW101" i="1"/>
  <c r="AV102" i="1"/>
  <c r="AM103" i="1" l="1"/>
  <c r="AN103" i="1" s="1"/>
  <c r="AT103" i="1"/>
  <c r="AW102" i="1" l="1"/>
  <c r="AS103" i="1"/>
  <c r="AU103" i="1" s="1"/>
  <c r="AV103" i="1"/>
  <c r="AM104" i="1" l="1"/>
  <c r="AN104" i="1" s="1"/>
  <c r="AT104" i="1"/>
  <c r="AW103" i="1" l="1"/>
  <c r="AS104" i="1"/>
  <c r="AU104" i="1" s="1"/>
  <c r="AV104" i="1"/>
  <c r="AM105" i="1" l="1"/>
  <c r="AN105" i="1" s="1"/>
  <c r="AT105" i="1"/>
  <c r="AW104" i="1" l="1"/>
  <c r="AS105" i="1"/>
  <c r="AU105" i="1" s="1"/>
  <c r="AV105" i="1"/>
  <c r="AM106" i="1" l="1"/>
  <c r="AN106" i="1" s="1"/>
  <c r="AT106" i="1"/>
  <c r="AS106" i="1" l="1"/>
  <c r="AU106" i="1" s="1"/>
  <c r="AW105" i="1"/>
  <c r="AV106" i="1"/>
  <c r="AM107" i="1" l="1"/>
  <c r="AN107" i="1" s="1"/>
  <c r="AT107" i="1"/>
  <c r="AS107" i="1" l="1"/>
  <c r="AU107" i="1" s="1"/>
  <c r="AW106" i="1"/>
  <c r="AT108" i="1" l="1"/>
  <c r="AV107" i="1"/>
  <c r="AM108" i="1" l="1"/>
  <c r="AN108" i="1" s="1"/>
  <c r="AW107" i="1"/>
  <c r="AS108" i="1"/>
  <c r="AU108" i="1" l="1"/>
  <c r="AV108" i="1"/>
  <c r="AM109" i="1" l="1"/>
  <c r="AN109" i="1" s="1"/>
  <c r="AT109" i="1"/>
  <c r="AS109" i="1" l="1"/>
  <c r="AU109" i="1" s="1"/>
  <c r="AW108" i="1"/>
  <c r="AV109" i="1"/>
  <c r="AM110" i="1" l="1"/>
  <c r="AN110" i="1" s="1"/>
  <c r="AT110" i="1"/>
  <c r="AW109" i="1" l="1"/>
  <c r="AS110" i="1"/>
  <c r="AU110" i="1" s="1"/>
  <c r="AV110" i="1"/>
  <c r="AM111" i="1" l="1"/>
  <c r="AN111" i="1" s="1"/>
  <c r="AT111" i="1"/>
  <c r="AW110" i="1" l="1"/>
  <c r="AS111" i="1"/>
  <c r="AU111" i="1" s="1"/>
  <c r="AV111" i="1"/>
  <c r="AM112" i="1" l="1"/>
  <c r="AN112" i="1" s="1"/>
  <c r="AT112" i="1"/>
  <c r="AW111" i="1" l="1"/>
  <c r="AS112" i="1"/>
  <c r="AU112" i="1" s="1"/>
  <c r="AV112" i="1"/>
  <c r="AM113" i="1" l="1"/>
  <c r="AN113" i="1" s="1"/>
  <c r="AT113" i="1"/>
  <c r="AW112" i="1" l="1"/>
  <c r="AS113" i="1"/>
  <c r="AU113" i="1" s="1"/>
  <c r="AV113" i="1"/>
  <c r="AM114" i="1" l="1"/>
  <c r="AN114" i="1" s="1"/>
  <c r="AT114" i="1"/>
  <c r="AS114" i="1" l="1"/>
  <c r="AU114" i="1" s="1"/>
  <c r="AW113" i="1"/>
  <c r="AV114" i="1"/>
  <c r="AM115" i="1" l="1"/>
  <c r="AN115" i="1" s="1"/>
  <c r="AT115" i="1"/>
  <c r="AS115" i="1" l="1"/>
  <c r="AU115" i="1" s="1"/>
  <c r="AW114" i="1"/>
  <c r="AV115" i="1"/>
  <c r="AM116" i="1" l="1"/>
  <c r="AN116" i="1" s="1"/>
  <c r="AT116" i="1"/>
  <c r="AS116" i="1" l="1"/>
  <c r="AU116" i="1" s="1"/>
  <c r="AW115" i="1"/>
  <c r="AV116" i="1"/>
  <c r="AM117" i="1" l="1"/>
  <c r="AN117" i="1" s="1"/>
  <c r="AT117" i="1"/>
  <c r="AS117" i="1" l="1"/>
  <c r="AU117" i="1" s="1"/>
  <c r="AW116" i="1"/>
  <c r="AV117" i="1"/>
  <c r="AM118" i="1" l="1"/>
  <c r="AN118" i="1" s="1"/>
  <c r="AT118" i="1"/>
  <c r="AS118" i="1" l="1"/>
  <c r="AU118" i="1" s="1"/>
  <c r="AW117" i="1"/>
  <c r="AV118" i="1"/>
  <c r="AM119" i="1" l="1"/>
  <c r="AN119" i="1" s="1"/>
  <c r="AT119" i="1"/>
  <c r="AW118" i="1" l="1"/>
  <c r="AS119" i="1"/>
  <c r="AU119" i="1" s="1"/>
  <c r="AV119" i="1"/>
  <c r="AM120" i="1" l="1"/>
  <c r="AN120" i="1" s="1"/>
  <c r="AT120" i="1"/>
  <c r="AW119" i="1" l="1"/>
  <c r="AS120" i="1"/>
  <c r="AU120" i="1" s="1"/>
  <c r="AV120" i="1"/>
  <c r="AM121" i="1" l="1"/>
  <c r="AN121" i="1" s="1"/>
  <c r="AT121" i="1"/>
  <c r="AW120" i="1" l="1"/>
  <c r="AS121" i="1"/>
  <c r="AU121" i="1" s="1"/>
  <c r="AV121" i="1"/>
  <c r="AT122" i="1" l="1"/>
  <c r="AM122" i="1"/>
  <c r="AN122" i="1" s="1"/>
  <c r="AS122" i="1" l="1"/>
  <c r="AU122" i="1" s="1"/>
  <c r="AW121" i="1"/>
  <c r="AV122" i="1" l="1"/>
</calcChain>
</file>

<file path=xl/sharedStrings.xml><?xml version="1.0" encoding="utf-8"?>
<sst xmlns="http://schemas.openxmlformats.org/spreadsheetml/2006/main" count="66" uniqueCount="65">
  <si>
    <t>Date</t>
  </si>
  <si>
    <t>J</t>
  </si>
  <si>
    <t>Latitude</t>
  </si>
  <si>
    <t>Longitude</t>
  </si>
  <si>
    <t>elevation</t>
  </si>
  <si>
    <t>wind speed</t>
  </si>
  <si>
    <t>Tmax</t>
  </si>
  <si>
    <t>Tmin</t>
  </si>
  <si>
    <t>Tmean</t>
  </si>
  <si>
    <t>RHmean</t>
  </si>
  <si>
    <t>DPTmax</t>
  </si>
  <si>
    <t>DPTmin</t>
  </si>
  <si>
    <t>DPTmean</t>
  </si>
  <si>
    <t>n</t>
  </si>
  <si>
    <t>𝛿</t>
  </si>
  <si>
    <t>dr</t>
  </si>
  <si>
    <t>ws</t>
  </si>
  <si>
    <t>N</t>
  </si>
  <si>
    <t>sinx</t>
  </si>
  <si>
    <t>Ra</t>
  </si>
  <si>
    <t>Rs</t>
  </si>
  <si>
    <t>Rso</t>
  </si>
  <si>
    <t>f</t>
  </si>
  <si>
    <t>ea</t>
  </si>
  <si>
    <t>es</t>
  </si>
  <si>
    <t>epsilon</t>
  </si>
  <si>
    <t>delta</t>
  </si>
  <si>
    <t>Bp</t>
  </si>
  <si>
    <t>gamma</t>
  </si>
  <si>
    <t>Rns</t>
  </si>
  <si>
    <t>Rnl</t>
  </si>
  <si>
    <t>Rn</t>
  </si>
  <si>
    <t>G</t>
  </si>
  <si>
    <t>numerator</t>
  </si>
  <si>
    <t>denominator</t>
  </si>
  <si>
    <t>ETo</t>
  </si>
  <si>
    <t>Kc</t>
  </si>
  <si>
    <t>ETc</t>
  </si>
  <si>
    <t>Ks</t>
  </si>
  <si>
    <t>ETc,adj</t>
  </si>
  <si>
    <t>RAW</t>
  </si>
  <si>
    <t>MAD</t>
  </si>
  <si>
    <t>Rainfall</t>
  </si>
  <si>
    <t>Effective Rainfall</t>
  </si>
  <si>
    <t>Deep Percolation</t>
  </si>
  <si>
    <t>Irrigation</t>
  </si>
  <si>
    <t>Soil Water</t>
  </si>
  <si>
    <t>Root Zone Depletion</t>
  </si>
  <si>
    <t>Irrigation Scheduled</t>
  </si>
  <si>
    <t>Start</t>
  </si>
  <si>
    <t>START</t>
  </si>
  <si>
    <t>Latent Heat of Vapourization</t>
  </si>
  <si>
    <t>Albedo / Crop Canopy Coefficient</t>
  </si>
  <si>
    <t>Stefan-Bolzmann Constant</t>
  </si>
  <si>
    <t>Solar Constant</t>
  </si>
  <si>
    <t>Crop = Tomato</t>
  </si>
  <si>
    <t>Soil Type</t>
  </si>
  <si>
    <t>Sandy Loam</t>
  </si>
  <si>
    <t>Maximum Root Depth</t>
  </si>
  <si>
    <t>Field Capacity</t>
  </si>
  <si>
    <t>Wilting Point</t>
  </si>
  <si>
    <t>p</t>
  </si>
  <si>
    <t>q</t>
  </si>
  <si>
    <t>Total Available Water</t>
  </si>
  <si>
    <t xml:space="preserve">Maximum Available Deficiency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</si>
</sst>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0"/>
    <numFmt numFmtId="166" formatCode="0.00000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2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2" fillId="0" borderId="0" xfId="0" applyFont="1" applyAlignment="1"/>
    <xf numFmtId="1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2" fillId="0" borderId="0" xfId="0" applyFont="1"/>
    <xf numFmtId="0" fontId="1" fillId="0" borderId="0" xfId="0" applyFont="1" applyAlignment="1"/>
    <xf numFmtId="14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1" fillId="0" borderId="0" xfId="0" applyFont="1"/>
    <xf numFmtId="0" fontId="3" fillId="0" borderId="0" xfId="0" applyFont="1"/>
    <xf numFmtId="0" fontId="4" fillId="0" borderId="0" xfId="0" applyFont="1"/>
    <xf numFmtId="11" fontId="2" fillId="0" borderId="0" xfId="0" applyNumberFormat="1" applyFont="1"/>
    <xf numFmtId="0" fontId="1" fillId="3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00"/>
  <sheetViews>
    <sheetView tabSelected="1" topLeftCell="AG1" workbookViewId="0">
      <pane ySplit="1" topLeftCell="A2" activePane="bottomLeft" state="frozen"/>
      <selection activeCell="AF1" sqref="AF1"/>
      <selection pane="bottomLeft" activeCell="AJ23" sqref="AJ23"/>
    </sheetView>
  </sheetViews>
  <sheetFormatPr defaultColWidth="14.44140625" defaultRowHeight="15" customHeight="1" x14ac:dyDescent="0.3"/>
  <cols>
    <col min="1" max="1" width="9.5546875" customWidth="1"/>
    <col min="2" max="2" width="4.33203125" customWidth="1"/>
    <col min="3" max="3" width="8.33203125" customWidth="1"/>
    <col min="4" max="4" width="9.88671875" customWidth="1"/>
    <col min="5" max="5" width="9.109375" customWidth="1"/>
    <col min="6" max="6" width="11.109375" customWidth="1"/>
    <col min="7" max="8" width="5.88671875" customWidth="1"/>
    <col min="9" max="9" width="7" customWidth="1"/>
    <col min="10" max="10" width="8.5546875" customWidth="1"/>
    <col min="11" max="11" width="8.109375" customWidth="1"/>
    <col min="12" max="12" width="7.33203125" customWidth="1"/>
    <col min="13" max="13" width="8.6640625" customWidth="1"/>
    <col min="14" max="14" width="5" customWidth="1"/>
    <col min="15" max="15" width="12.6640625" customWidth="1"/>
    <col min="16" max="16" width="6.109375" customWidth="1"/>
    <col min="17" max="17" width="12.109375" customWidth="1"/>
    <col min="18" max="18" width="5.5546875" customWidth="1"/>
    <col min="19" max="22" width="12.109375" customWidth="1"/>
    <col min="23" max="23" width="6.5546875" customWidth="1"/>
    <col min="24" max="25" width="7.109375" customWidth="1"/>
    <col min="26" max="27" width="12.109375" customWidth="1"/>
    <col min="28" max="28" width="8.5546875" customWidth="1"/>
    <col min="29" max="29" width="12.109375" customWidth="1"/>
    <col min="30" max="30" width="11.109375" customWidth="1"/>
    <col min="31" max="31" width="12.109375" customWidth="1"/>
    <col min="32" max="32" width="12.6640625" customWidth="1"/>
    <col min="33" max="33" width="4.5546875" customWidth="1"/>
    <col min="34" max="34" width="12.6640625" customWidth="1"/>
    <col min="35" max="35" width="11.6640625" customWidth="1"/>
    <col min="36" max="36" width="13.33203125" customWidth="1"/>
    <col min="37" max="37" width="8.6640625" customWidth="1"/>
    <col min="38" max="38" width="13.33203125" customWidth="1"/>
    <col min="39" max="39" width="8.6640625" customWidth="1"/>
    <col min="40" max="40" width="13.33203125" customWidth="1"/>
    <col min="41" max="41" width="8.6640625" customWidth="1"/>
    <col min="42" max="43" width="8.88671875" customWidth="1"/>
    <col min="44" max="44" width="14.88671875" customWidth="1"/>
    <col min="45" max="45" width="15.109375" customWidth="1"/>
    <col min="46" max="46" width="11.5546875" customWidth="1"/>
    <col min="47" max="47" width="12.33203125" customWidth="1"/>
    <col min="48" max="48" width="18" customWidth="1"/>
    <col min="49" max="49" width="18.5546875" customWidth="1"/>
    <col min="50" max="50" width="15.88671875" customWidth="1"/>
  </cols>
  <sheetData>
    <row r="1" spans="1:50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2" t="s">
        <v>48</v>
      </c>
      <c r="AX1" s="19"/>
    </row>
    <row r="2" spans="1:50" ht="14.25" customHeight="1" x14ac:dyDescent="0.3">
      <c r="A2" s="3" t="s">
        <v>49</v>
      </c>
      <c r="B2" s="4"/>
      <c r="C2" s="5"/>
      <c r="D2" s="5"/>
      <c r="E2" s="5"/>
      <c r="F2" s="6"/>
      <c r="G2" s="6"/>
      <c r="H2" s="6"/>
      <c r="I2" s="5"/>
      <c r="J2" s="5"/>
      <c r="K2" s="5"/>
      <c r="L2" s="5"/>
      <c r="M2" s="5"/>
      <c r="N2" s="7"/>
      <c r="O2" s="8"/>
      <c r="P2" s="5"/>
      <c r="Q2" s="8"/>
      <c r="R2" s="5"/>
      <c r="S2" s="8"/>
      <c r="T2" s="9"/>
      <c r="U2" s="9"/>
      <c r="V2" s="9"/>
      <c r="W2" s="9"/>
      <c r="X2" s="9"/>
      <c r="Y2" s="9"/>
      <c r="Z2" s="9"/>
      <c r="AA2" s="8"/>
      <c r="AB2" s="9"/>
      <c r="AC2" s="10"/>
      <c r="AD2" s="9"/>
      <c r="AE2" s="9"/>
      <c r="AF2" s="9"/>
      <c r="AG2" s="4"/>
      <c r="AH2" s="9"/>
      <c r="AI2" s="10"/>
      <c r="AJ2" s="8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3">
        <v>91</v>
      </c>
      <c r="AV2" s="3">
        <v>0</v>
      </c>
      <c r="AW2" s="12" t="s">
        <v>50</v>
      </c>
      <c r="AX2" s="11"/>
    </row>
    <row r="3" spans="1:50" ht="14.25" customHeight="1" x14ac:dyDescent="0.3">
      <c r="A3" s="13">
        <v>44197</v>
      </c>
      <c r="B3" s="4">
        <v>1</v>
      </c>
      <c r="C3" s="5">
        <f t="shared" ref="C3:C122" si="0">RADIANS(22 + 34/60)</f>
        <v>0.39386263453338705</v>
      </c>
      <c r="D3" s="5">
        <f t="shared" ref="D3:D122" si="1">RADIANS(87 + 23/60)</f>
        <v>1.5251268780343785</v>
      </c>
      <c r="E3" s="5">
        <v>53</v>
      </c>
      <c r="F3" s="14">
        <v>1.6666666666666667</v>
      </c>
      <c r="G3" s="14">
        <v>25.5</v>
      </c>
      <c r="H3" s="14">
        <v>10.5</v>
      </c>
      <c r="I3" s="14">
        <f t="shared" ref="I3:I122" si="2">(G3+H3)/2</f>
        <v>18</v>
      </c>
      <c r="J3" s="14">
        <v>0.44</v>
      </c>
      <c r="K3" s="5">
        <f t="shared" ref="K3:K122" si="3">(4030 * (235 + G3) / (4030 - ((G3 + 235) * LOG(J3,10)))) - 235</f>
        <v>19.631435520857707</v>
      </c>
      <c r="L3" s="5">
        <f t="shared" ref="L3:L122" si="4">(4030 * (235 + H3) / (4030 - ((H3 + 235) * LOG(J3,10)))) - 235</f>
        <v>5.2810498121596936</v>
      </c>
      <c r="M3" s="5">
        <f t="shared" ref="M3:M122" si="5">(K3+L3)/2</f>
        <v>12.4562426665087</v>
      </c>
      <c r="N3" s="7">
        <v>6.3</v>
      </c>
      <c r="O3" s="8">
        <f t="shared" ref="O3:O122" si="6">0.409 *SIN((2 * PI() * B3 / 365) - 1.39)</f>
        <v>-0.40100809259462372</v>
      </c>
      <c r="P3" s="5">
        <f t="shared" ref="P3:P122" si="7">1 + 0.033 * COS(2 * PI() * B3/ 365)</f>
        <v>1.0329951106939008</v>
      </c>
      <c r="Q3" s="8">
        <f t="shared" ref="Q3:Q122" si="8">ACOS(-TAN(C3) * TAN(O3))</f>
        <v>1.3936743120907376</v>
      </c>
      <c r="R3" s="5">
        <f t="shared" ref="R3:R122" si="9">24*Q3/PI()</f>
        <v>10.64688747981301</v>
      </c>
      <c r="S3" s="8">
        <f t="shared" ref="S3:S122" si="10">(Q3* SIN(C3) *SIN(O3)) + (COS(C3) * COS(O3))</f>
        <v>0.64140513771450158</v>
      </c>
      <c r="T3" s="9">
        <f>24 * 60 * Constants!$B$4 * P3 * S3 / PI()</f>
        <v>24.90331557969434</v>
      </c>
      <c r="U3" s="9">
        <f t="shared" ref="U3:U122" si="11">(0.25+(0.5*(N3/R3)))*T3</f>
        <v>13.593751607056436</v>
      </c>
      <c r="V3" s="9">
        <f t="shared" ref="V3:V122" si="12">(0.75 + (0.00002*E3))*U3</f>
        <v>10.209723081995806</v>
      </c>
      <c r="W3" s="9">
        <f t="shared" ref="W3:W122" si="13">(1.35*U3/V3) - 0.35</f>
        <v>1.4474595904455039</v>
      </c>
      <c r="X3" s="9">
        <f t="shared" ref="X3:X122" si="14">0.6108*(EXP(17.27*M3/(M3+237.3)))</f>
        <v>1.4453208625999663</v>
      </c>
      <c r="Y3" s="9">
        <f t="shared" ref="Y3:Y122" si="15">0.6108*(EXP(17.27*I3/(I3+237.3)))</f>
        <v>2.0639892026604851</v>
      </c>
      <c r="Z3" s="9">
        <f t="shared" ref="Z3:Z122" si="16">0.34 - (0.14 * SQRT(X3))</f>
        <v>0.17168990254010505</v>
      </c>
      <c r="AA3" s="8">
        <f t="shared" ref="AA3:AA122" si="17">4098*Y3/((I3+237.3)^2)</f>
        <v>0.12977102815536121</v>
      </c>
      <c r="AB3" s="9">
        <f t="shared" ref="AB3:AB122" si="18">101.3*((1-(0.0000221843*E3))*5.6)</f>
        <v>566.61301038568797</v>
      </c>
      <c r="AC3" s="10">
        <f>0.00163*AB3/Constants!$B$1</f>
        <v>0.37697110486884544</v>
      </c>
      <c r="AD3" s="9">
        <f>(1-Constants!$B$2)*U3</f>
        <v>10.467188737433457</v>
      </c>
      <c r="AE3" s="9">
        <f>W3*Z3*Constants!$B$3*((I3 + 273.15)^4)</f>
        <v>8.75548630874186</v>
      </c>
      <c r="AF3" s="9">
        <f t="shared" ref="AF3:AF122" si="19">AD3-AE3</f>
        <v>1.7117024286915967</v>
      </c>
      <c r="AG3" s="4">
        <v>0</v>
      </c>
      <c r="AH3" s="9">
        <f t="shared" ref="AH3:AH122" si="20">0.408*AA3*(AF3-AG3) + AC3*F3*900*(Y3-X3)/(I3+273)</f>
        <v>1.292794189214878</v>
      </c>
      <c r="AI3" s="10">
        <f t="shared" ref="AI3:AI122" si="21">AA3 + AC3*(1+(0.34*F3))</f>
        <v>0.72035909244988583</v>
      </c>
      <c r="AJ3" s="8">
        <f t="shared" ref="AJ3:AJ122" si="22">AH3/AI3</f>
        <v>1.7946524209449268</v>
      </c>
      <c r="AK3" s="11">
        <f>'Crop and Soil Parameters'!$B$2</f>
        <v>0.6</v>
      </c>
      <c r="AL3" s="11">
        <f t="shared" ref="AL3:AL122" si="23">AJ3*AK3</f>
        <v>1.076791452566956</v>
      </c>
      <c r="AM3" s="11">
        <f>IF(AV2&lt;=AO3,1,('Crop and Soil Parameters'!$B$9-AV2)/('Crop and Soil Parameters'!$B$9-AO3))</f>
        <v>1</v>
      </c>
      <c r="AN3" s="11">
        <f t="shared" ref="AN3:AN122" si="24">AL3*AM3</f>
        <v>1.076791452566956</v>
      </c>
      <c r="AO3" s="11">
        <f>'Crop and Soil Parameters'!$B$9*('Crop and Soil Parameters'!$B$7 + 0.04*(5-AJ3))</f>
        <v>48.067465187760469</v>
      </c>
      <c r="AP3" s="11">
        <f>'Crop and Soil Parameters'!$B$11</f>
        <v>45.5</v>
      </c>
      <c r="AQ3" s="11">
        <v>0</v>
      </c>
      <c r="AR3" s="11">
        <v>0</v>
      </c>
      <c r="AS3" s="11">
        <f t="shared" ref="AS3:AS122" si="25">IF(AR3+AT3-AN3-AV2&lt;0,0,AR3+AT3-AN3-AV2)</f>
        <v>0</v>
      </c>
      <c r="AT3" s="11">
        <f>IF(AU2&gt;'Crop and Soil Parameters'!$B$11,0,'Crop and Soil Parameters'!$B$9-AU2-AR3+AV2)</f>
        <v>0</v>
      </c>
      <c r="AU3" s="11">
        <f t="shared" ref="AU3:AU122" si="26">AU2-AN3-AS3+AR3+AT3</f>
        <v>89.923208547433049</v>
      </c>
      <c r="AV3" s="11">
        <f t="shared" ref="AV3:AV122" si="27">AV2-AR3-AT3+AN3+AS3</f>
        <v>1.076791452566956</v>
      </c>
      <c r="AW3" s="15" t="str">
        <f t="shared" ref="AW3:AW122" si="28">IF(AT4&gt;0,"YES","")</f>
        <v/>
      </c>
      <c r="AX3" s="11"/>
    </row>
    <row r="4" spans="1:50" ht="14.25" customHeight="1" x14ac:dyDescent="0.3">
      <c r="A4" s="13">
        <v>44198</v>
      </c>
      <c r="B4" s="4">
        <v>2</v>
      </c>
      <c r="C4" s="5">
        <f t="shared" si="0"/>
        <v>0.39386263453338705</v>
      </c>
      <c r="D4" s="5">
        <f t="shared" si="1"/>
        <v>1.5251268780343785</v>
      </c>
      <c r="E4" s="5">
        <v>53</v>
      </c>
      <c r="F4" s="14">
        <v>1.1111111111111112</v>
      </c>
      <c r="G4" s="14">
        <v>26.2</v>
      </c>
      <c r="H4" s="14">
        <v>9.1999999999999993</v>
      </c>
      <c r="I4" s="14">
        <f t="shared" si="2"/>
        <v>17.7</v>
      </c>
      <c r="J4" s="14">
        <v>0.42</v>
      </c>
      <c r="K4" s="5">
        <f t="shared" si="3"/>
        <v>19.973874243430345</v>
      </c>
      <c r="L4" s="5">
        <f t="shared" si="4"/>
        <v>3.7494899483340873</v>
      </c>
      <c r="M4" s="5">
        <f t="shared" si="5"/>
        <v>11.861682095882216</v>
      </c>
      <c r="N4" s="7">
        <v>8.3000000000000007</v>
      </c>
      <c r="O4" s="8">
        <f t="shared" si="6"/>
        <v>-0.39956372457913614</v>
      </c>
      <c r="P4" s="5">
        <f t="shared" si="7"/>
        <v>1.0329804442244102</v>
      </c>
      <c r="Q4" s="8">
        <f t="shared" si="8"/>
        <v>1.3943932287832375</v>
      </c>
      <c r="R4" s="5">
        <f t="shared" si="9"/>
        <v>10.652379598786577</v>
      </c>
      <c r="S4" s="8">
        <f t="shared" si="10"/>
        <v>0.64252899140903896</v>
      </c>
      <c r="T4" s="9">
        <f>24 * 60 * Constants!$B$4 * P4 * S4 / PI()</f>
        <v>24.946596336056398</v>
      </c>
      <c r="U4" s="9">
        <f t="shared" si="11"/>
        <v>15.955451707836017</v>
      </c>
      <c r="V4" s="9">
        <f t="shared" si="12"/>
        <v>11.983501559687319</v>
      </c>
      <c r="W4" s="9">
        <f t="shared" si="13"/>
        <v>1.4474595904455039</v>
      </c>
      <c r="X4" s="9">
        <f t="shared" si="14"/>
        <v>1.3898227566557042</v>
      </c>
      <c r="Y4" s="9">
        <f t="shared" si="15"/>
        <v>2.0253762197498539</v>
      </c>
      <c r="Z4" s="9">
        <f t="shared" si="16"/>
        <v>0.17495295812874501</v>
      </c>
      <c r="AA4" s="8">
        <f t="shared" si="17"/>
        <v>0.12764308725159401</v>
      </c>
      <c r="AB4" s="9">
        <f t="shared" si="18"/>
        <v>566.61301038568797</v>
      </c>
      <c r="AC4" s="10">
        <f>0.00163*AB4/Constants!$B$1</f>
        <v>0.37697110486884544</v>
      </c>
      <c r="AD4" s="9">
        <f>(1-Constants!$B$2)*U4</f>
        <v>12.285697815033734</v>
      </c>
      <c r="AE4" s="9">
        <f>W4*Z4*Constants!$B$3*((I4 + 273.15)^4)</f>
        <v>8.8851733208544559</v>
      </c>
      <c r="AF4" s="9">
        <f t="shared" si="19"/>
        <v>3.4005244941792778</v>
      </c>
      <c r="AG4" s="4">
        <v>0</v>
      </c>
      <c r="AH4" s="9">
        <f t="shared" si="20"/>
        <v>1.0012606137871398</v>
      </c>
      <c r="AI4" s="10">
        <f t="shared" si="21"/>
        <v>0.64702549840422552</v>
      </c>
      <c r="AJ4" s="11">
        <f t="shared" si="22"/>
        <v>1.547482465925335</v>
      </c>
      <c r="AK4" s="11">
        <f>'Crop and Soil Parameters'!$B$2</f>
        <v>0.6</v>
      </c>
      <c r="AL4" s="11">
        <f t="shared" si="23"/>
        <v>0.928489479555201</v>
      </c>
      <c r="AM4" s="11">
        <f>IF(AV3&lt;=AO4,1,('Crop and Soil Parameters'!$B$9-AV3)/('Crop and Soil Parameters'!$B$9-AO4))</f>
        <v>1</v>
      </c>
      <c r="AN4" s="11">
        <f t="shared" si="24"/>
        <v>0.928489479555201</v>
      </c>
      <c r="AO4" s="11">
        <f>'Crop and Soil Parameters'!$B$9*('Crop and Soil Parameters'!$B$7 + 0.04*(5-AJ4))</f>
        <v>48.967163824031779</v>
      </c>
      <c r="AP4" s="11">
        <f>'Crop and Soil Parameters'!$B$11</f>
        <v>45.5</v>
      </c>
      <c r="AQ4" s="11">
        <v>0</v>
      </c>
      <c r="AR4" s="11">
        <v>0</v>
      </c>
      <c r="AS4" s="11">
        <f t="shared" si="25"/>
        <v>0</v>
      </c>
      <c r="AT4" s="11">
        <f>IF(AU3&gt;'Crop and Soil Parameters'!$B$11,0,'Crop and Soil Parameters'!$B$9-AU3-AR4+AV3)</f>
        <v>0</v>
      </c>
      <c r="AU4" s="11">
        <f t="shared" si="26"/>
        <v>88.994719067877853</v>
      </c>
      <c r="AV4" s="11">
        <f t="shared" si="27"/>
        <v>2.0052809321221572</v>
      </c>
      <c r="AW4" s="15" t="str">
        <f t="shared" si="28"/>
        <v/>
      </c>
      <c r="AX4" s="11"/>
    </row>
    <row r="5" spans="1:50" ht="14.25" customHeight="1" x14ac:dyDescent="0.3">
      <c r="A5" s="13">
        <v>44199</v>
      </c>
      <c r="B5" s="4">
        <v>3</v>
      </c>
      <c r="C5" s="5">
        <f t="shared" si="0"/>
        <v>0.39386263453338705</v>
      </c>
      <c r="D5" s="5">
        <f t="shared" si="1"/>
        <v>1.5251268780343785</v>
      </c>
      <c r="E5" s="5">
        <v>53</v>
      </c>
      <c r="F5" s="14">
        <v>1.6666666666666667</v>
      </c>
      <c r="G5" s="14">
        <v>27.5</v>
      </c>
      <c r="H5" s="14">
        <v>9.4</v>
      </c>
      <c r="I5" s="14">
        <f t="shared" si="2"/>
        <v>18.45</v>
      </c>
      <c r="J5" s="14">
        <v>0.42</v>
      </c>
      <c r="K5" s="5">
        <f t="shared" si="3"/>
        <v>21.212490721303936</v>
      </c>
      <c r="L5" s="5">
        <f t="shared" si="4"/>
        <v>3.9406581446287134</v>
      </c>
      <c r="M5" s="5">
        <f t="shared" si="5"/>
        <v>12.576574432966325</v>
      </c>
      <c r="N5" s="7">
        <v>7.8</v>
      </c>
      <c r="O5" s="8">
        <f t="shared" si="6"/>
        <v>-0.39800095720876433</v>
      </c>
      <c r="P5" s="5">
        <f t="shared" si="7"/>
        <v>1.0329560049375197</v>
      </c>
      <c r="Q5" s="8">
        <f t="shared" si="8"/>
        <v>1.3951699867705432</v>
      </c>
      <c r="R5" s="5">
        <f t="shared" si="9"/>
        <v>10.658313592703335</v>
      </c>
      <c r="S5" s="8">
        <f t="shared" si="10"/>
        <v>0.64374445021711524</v>
      </c>
      <c r="T5" s="9">
        <f>24 * 60 * Constants!$B$4 * P5 * S5 / PI()</f>
        <v>24.993195968472225</v>
      </c>
      <c r="U5" s="9">
        <f t="shared" si="11"/>
        <v>15.393597957966824</v>
      </c>
      <c r="V5" s="9">
        <f t="shared" si="12"/>
        <v>11.561515682310562</v>
      </c>
      <c r="W5" s="9">
        <f t="shared" si="13"/>
        <v>1.4474595904455039</v>
      </c>
      <c r="X5" s="9">
        <f t="shared" si="14"/>
        <v>1.4567868045131271</v>
      </c>
      <c r="Y5" s="9">
        <f t="shared" si="15"/>
        <v>2.1231169367508138</v>
      </c>
      <c r="Z5" s="9">
        <f t="shared" si="16"/>
        <v>0.17102360706756317</v>
      </c>
      <c r="AA5" s="8">
        <f t="shared" si="17"/>
        <v>0.13301927735292321</v>
      </c>
      <c r="AB5" s="9">
        <f t="shared" si="18"/>
        <v>566.61301038568797</v>
      </c>
      <c r="AC5" s="10">
        <f>0.00163*AB5/Constants!$B$1</f>
        <v>0.37697110486884544</v>
      </c>
      <c r="AD5" s="9">
        <f>(1-Constants!$B$2)*U5</f>
        <v>11.853070427634455</v>
      </c>
      <c r="AE5" s="9">
        <f>W5*Z5*Constants!$B$3*((I5 + 273.15)^4)</f>
        <v>8.7755527652965046</v>
      </c>
      <c r="AF5" s="9">
        <f t="shared" si="19"/>
        <v>3.0775176623379501</v>
      </c>
      <c r="AG5" s="4">
        <v>0</v>
      </c>
      <c r="AH5" s="9">
        <f t="shared" si="20"/>
        <v>1.4598028920335402</v>
      </c>
      <c r="AI5" s="10">
        <f t="shared" si="21"/>
        <v>0.72360734164744778</v>
      </c>
      <c r="AJ5" s="11">
        <f t="shared" si="22"/>
        <v>2.0173964635433146</v>
      </c>
      <c r="AK5" s="11">
        <f>'Crop and Soil Parameters'!$B$2</f>
        <v>0.6</v>
      </c>
      <c r="AL5" s="11">
        <f t="shared" si="23"/>
        <v>1.2104378781259888</v>
      </c>
      <c r="AM5" s="11">
        <f>IF(AV4&lt;=AO5,1,('Crop and Soil Parameters'!$B$9-AV4)/('Crop and Soil Parameters'!$B$9-AO5))</f>
        <v>1</v>
      </c>
      <c r="AN5" s="11">
        <f t="shared" si="24"/>
        <v>1.2104378781259888</v>
      </c>
      <c r="AO5" s="11">
        <f>'Crop and Soil Parameters'!$B$9*('Crop and Soil Parameters'!$B$7 + 0.04*(5-AJ5))</f>
        <v>47.256676872702336</v>
      </c>
      <c r="AP5" s="11">
        <f>'Crop and Soil Parameters'!$B$11</f>
        <v>45.5</v>
      </c>
      <c r="AQ5" s="11">
        <v>0</v>
      </c>
      <c r="AR5" s="11">
        <v>0</v>
      </c>
      <c r="AS5" s="11">
        <f t="shared" si="25"/>
        <v>0</v>
      </c>
      <c r="AT5" s="11">
        <f>IF(AU4&gt;'Crop and Soil Parameters'!$B$11,0,'Crop and Soil Parameters'!$B$9-AU4-AR5+AV4)</f>
        <v>0</v>
      </c>
      <c r="AU5" s="11">
        <f t="shared" si="26"/>
        <v>87.784281189751866</v>
      </c>
      <c r="AV5" s="11">
        <f t="shared" si="27"/>
        <v>3.2157188102481458</v>
      </c>
      <c r="AW5" s="15" t="str">
        <f t="shared" si="28"/>
        <v/>
      </c>
      <c r="AX5" s="11"/>
    </row>
    <row r="6" spans="1:50" ht="14.25" customHeight="1" x14ac:dyDescent="0.3">
      <c r="A6" s="13">
        <v>44200</v>
      </c>
      <c r="B6" s="4">
        <v>4</v>
      </c>
      <c r="C6" s="5">
        <f t="shared" si="0"/>
        <v>0.39386263453338705</v>
      </c>
      <c r="D6" s="5">
        <f t="shared" si="1"/>
        <v>1.5251268780343785</v>
      </c>
      <c r="E6" s="5">
        <v>53</v>
      </c>
      <c r="F6" s="14">
        <v>1.6666666666666667</v>
      </c>
      <c r="G6" s="14">
        <v>28.7</v>
      </c>
      <c r="H6" s="14">
        <v>9.1999999999999993</v>
      </c>
      <c r="I6" s="14">
        <f t="shared" si="2"/>
        <v>18.95</v>
      </c>
      <c r="J6" s="14">
        <v>0.53</v>
      </c>
      <c r="K6" s="5">
        <f t="shared" si="3"/>
        <v>24.026692275604034</v>
      </c>
      <c r="L6" s="5">
        <f t="shared" si="4"/>
        <v>5.1870388332859534</v>
      </c>
      <c r="M6" s="5">
        <f t="shared" si="5"/>
        <v>14.606865554444994</v>
      </c>
      <c r="N6" s="7">
        <v>7.2</v>
      </c>
      <c r="O6" s="8">
        <f t="shared" si="6"/>
        <v>-0.39632025356520739</v>
      </c>
      <c r="P6" s="5">
        <f t="shared" si="7"/>
        <v>1.0329218000751172</v>
      </c>
      <c r="Q6" s="8">
        <f t="shared" si="8"/>
        <v>1.3960041063169049</v>
      </c>
      <c r="R6" s="5">
        <f t="shared" si="9"/>
        <v>10.664685796652121</v>
      </c>
      <c r="S6" s="8">
        <f t="shared" si="10"/>
        <v>0.64505102532545</v>
      </c>
      <c r="T6" s="9">
        <f>24 * 60 * Constants!$B$4 * P6 * S6 / PI()</f>
        <v>25.043094083281218</v>
      </c>
      <c r="U6" s="9">
        <f t="shared" si="11"/>
        <v>14.714387665562766</v>
      </c>
      <c r="V6" s="9">
        <f t="shared" si="12"/>
        <v>11.051388000097571</v>
      </c>
      <c r="W6" s="9">
        <f t="shared" si="13"/>
        <v>1.4474595904455039</v>
      </c>
      <c r="X6" s="9">
        <f t="shared" si="14"/>
        <v>1.6626594436792246</v>
      </c>
      <c r="Y6" s="9">
        <f t="shared" si="15"/>
        <v>2.1905482508197767</v>
      </c>
      <c r="Z6" s="9">
        <f t="shared" si="16"/>
        <v>0.15947818664739488</v>
      </c>
      <c r="AA6" s="8">
        <f t="shared" si="17"/>
        <v>0.13670897580940022</v>
      </c>
      <c r="AB6" s="9">
        <f t="shared" si="18"/>
        <v>566.61301038568797</v>
      </c>
      <c r="AC6" s="10">
        <f>0.00163*AB6/Constants!$B$1</f>
        <v>0.37697110486884544</v>
      </c>
      <c r="AD6" s="9">
        <f>(1-Constants!$B$2)*U6</f>
        <v>11.33007850248333</v>
      </c>
      <c r="AE6" s="9">
        <f>W6*Z6*Constants!$B$3*((I6 + 273.15)^4)</f>
        <v>8.2394051406017734</v>
      </c>
      <c r="AF6" s="9">
        <f t="shared" si="19"/>
        <v>3.0906733618815565</v>
      </c>
      <c r="AG6" s="4">
        <v>0</v>
      </c>
      <c r="AH6" s="9">
        <f t="shared" si="20"/>
        <v>1.1948186194274948</v>
      </c>
      <c r="AI6" s="10">
        <f t="shared" si="21"/>
        <v>0.72729704010392482</v>
      </c>
      <c r="AJ6" s="11">
        <f t="shared" si="22"/>
        <v>1.6428206819826532</v>
      </c>
      <c r="AK6" s="11">
        <f>'Crop and Soil Parameters'!$B$2</f>
        <v>0.6</v>
      </c>
      <c r="AL6" s="11">
        <f t="shared" si="23"/>
        <v>0.98569240918959189</v>
      </c>
      <c r="AM6" s="11">
        <f>IF(AV5&lt;=AO6,1,('Crop and Soil Parameters'!$B$9-AV5)/('Crop and Soil Parameters'!$B$9-AO6))</f>
        <v>1</v>
      </c>
      <c r="AN6" s="11">
        <f t="shared" si="24"/>
        <v>0.98569240918959189</v>
      </c>
      <c r="AO6" s="11">
        <f>'Crop and Soil Parameters'!$B$9*('Crop and Soil Parameters'!$B$7 + 0.04*(5-AJ6))</f>
        <v>48.620132717583147</v>
      </c>
      <c r="AP6" s="11">
        <f>'Crop and Soil Parameters'!$B$11</f>
        <v>45.5</v>
      </c>
      <c r="AQ6" s="11">
        <v>0</v>
      </c>
      <c r="AR6" s="11">
        <v>0</v>
      </c>
      <c r="AS6" s="11">
        <f t="shared" si="25"/>
        <v>0</v>
      </c>
      <c r="AT6" s="11">
        <f>IF(AU5&gt;'Crop and Soil Parameters'!$B$11,0,'Crop and Soil Parameters'!$B$9-AU5-AR6+AV5)</f>
        <v>0</v>
      </c>
      <c r="AU6" s="11">
        <f t="shared" si="26"/>
        <v>86.79858878056227</v>
      </c>
      <c r="AV6" s="11">
        <f t="shared" si="27"/>
        <v>4.2014112194377375</v>
      </c>
      <c r="AW6" s="15" t="str">
        <f t="shared" si="28"/>
        <v/>
      </c>
      <c r="AX6" s="11"/>
    </row>
    <row r="7" spans="1:50" ht="14.25" customHeight="1" x14ac:dyDescent="0.3">
      <c r="A7" s="13">
        <v>44201</v>
      </c>
      <c r="B7" s="4">
        <v>5</v>
      </c>
      <c r="C7" s="5">
        <f t="shared" si="0"/>
        <v>0.39386263453338705</v>
      </c>
      <c r="D7" s="5">
        <f t="shared" si="1"/>
        <v>1.5251268780343785</v>
      </c>
      <c r="E7" s="5">
        <v>53</v>
      </c>
      <c r="F7" s="14">
        <v>1.1111111111111112</v>
      </c>
      <c r="G7" s="14">
        <v>30</v>
      </c>
      <c r="H7" s="14">
        <v>11.8</v>
      </c>
      <c r="I7" s="14">
        <f t="shared" si="2"/>
        <v>20.9</v>
      </c>
      <c r="J7" s="14">
        <v>0.49</v>
      </c>
      <c r="K7" s="5">
        <f t="shared" si="3"/>
        <v>24.709274906688165</v>
      </c>
      <c r="L7" s="5">
        <f t="shared" si="4"/>
        <v>7.2047444947043573</v>
      </c>
      <c r="M7" s="5">
        <f t="shared" si="5"/>
        <v>15.957009700696261</v>
      </c>
      <c r="N7" s="7">
        <v>7.2</v>
      </c>
      <c r="O7" s="8">
        <f t="shared" si="6"/>
        <v>-0.3945221116772275</v>
      </c>
      <c r="P7" s="5">
        <f t="shared" si="7"/>
        <v>1.032877839772842</v>
      </c>
      <c r="Q7" s="8">
        <f t="shared" si="8"/>
        <v>1.3968950757668257</v>
      </c>
      <c r="R7" s="5">
        <f t="shared" si="9"/>
        <v>10.671492301872863</v>
      </c>
      <c r="S7" s="8">
        <f t="shared" si="10"/>
        <v>0.64644818955534744</v>
      </c>
      <c r="T7" s="9">
        <f>24 * 60 * Constants!$B$4 * P7 * S7 / PI()</f>
        <v>25.096268670582379</v>
      </c>
      <c r="U7" s="9">
        <f t="shared" si="11"/>
        <v>14.740227724987758</v>
      </c>
      <c r="V7" s="9">
        <f t="shared" si="12"/>
        <v>11.070795435129305</v>
      </c>
      <c r="W7" s="9">
        <f t="shared" si="13"/>
        <v>1.4474595904455039</v>
      </c>
      <c r="X7" s="9">
        <f t="shared" si="14"/>
        <v>1.8132997880523944</v>
      </c>
      <c r="Y7" s="9">
        <f t="shared" si="15"/>
        <v>2.4717700446226427</v>
      </c>
      <c r="Z7" s="9">
        <f t="shared" si="16"/>
        <v>0.1514776516011247</v>
      </c>
      <c r="AA7" s="8">
        <f t="shared" si="17"/>
        <v>0.15193839797273131</v>
      </c>
      <c r="AB7" s="9">
        <f t="shared" si="18"/>
        <v>566.61301038568797</v>
      </c>
      <c r="AC7" s="10">
        <f>0.00163*AB7/Constants!$B$1</f>
        <v>0.37697110486884544</v>
      </c>
      <c r="AD7" s="9">
        <f>(1-Constants!$B$2)*U7</f>
        <v>11.349975348240573</v>
      </c>
      <c r="AE7" s="9">
        <f>W7*Z7*Constants!$B$3*((I7 + 273.15)^4)</f>
        <v>8.0371419692541135</v>
      </c>
      <c r="AF7" s="9">
        <f t="shared" si="19"/>
        <v>3.3128333789864595</v>
      </c>
      <c r="AG7" s="4">
        <v>0</v>
      </c>
      <c r="AH7" s="9">
        <f t="shared" si="20"/>
        <v>1.0499528905316691</v>
      </c>
      <c r="AI7" s="10">
        <f t="shared" si="21"/>
        <v>0.67132080912536285</v>
      </c>
      <c r="AJ7" s="11">
        <f t="shared" si="22"/>
        <v>1.5640106432863461</v>
      </c>
      <c r="AK7" s="11">
        <f>'Crop and Soil Parameters'!$B$2</f>
        <v>0.6</v>
      </c>
      <c r="AL7" s="11">
        <f t="shared" si="23"/>
        <v>0.93840638597180759</v>
      </c>
      <c r="AM7" s="11">
        <f>IF(AV6&lt;=AO7,1,('Crop and Soil Parameters'!$B$9-AV6)/('Crop and Soil Parameters'!$B$9-AO7))</f>
        <v>1</v>
      </c>
      <c r="AN7" s="11">
        <f t="shared" si="24"/>
        <v>0.93840638597180759</v>
      </c>
      <c r="AO7" s="11">
        <f>'Crop and Soil Parameters'!$B$9*('Crop and Soil Parameters'!$B$7 + 0.04*(5-AJ7))</f>
        <v>48.907001258437703</v>
      </c>
      <c r="AP7" s="11">
        <f>'Crop and Soil Parameters'!$B$11</f>
        <v>45.5</v>
      </c>
      <c r="AQ7" s="11">
        <v>0</v>
      </c>
      <c r="AR7" s="11">
        <v>0</v>
      </c>
      <c r="AS7" s="11">
        <f t="shared" si="25"/>
        <v>0</v>
      </c>
      <c r="AT7" s="11">
        <f>IF(AU6&gt;'Crop and Soil Parameters'!$B$11,0,'Crop and Soil Parameters'!$B$9-AU6-AR7+AV6)</f>
        <v>0</v>
      </c>
      <c r="AU7" s="11">
        <f t="shared" si="26"/>
        <v>85.860182394590467</v>
      </c>
      <c r="AV7" s="11">
        <f t="shared" si="27"/>
        <v>5.1398176054095455</v>
      </c>
      <c r="AW7" s="15" t="str">
        <f t="shared" si="28"/>
        <v/>
      </c>
      <c r="AX7" s="11"/>
    </row>
    <row r="8" spans="1:50" ht="14.25" customHeight="1" x14ac:dyDescent="0.3">
      <c r="A8" s="13">
        <v>44202</v>
      </c>
      <c r="B8" s="4">
        <v>6</v>
      </c>
      <c r="C8" s="5">
        <f t="shared" si="0"/>
        <v>0.39386263453338705</v>
      </c>
      <c r="D8" s="5">
        <f t="shared" si="1"/>
        <v>1.5251268780343785</v>
      </c>
      <c r="E8" s="5">
        <v>53</v>
      </c>
      <c r="F8" s="14">
        <v>1.1111111111111112</v>
      </c>
      <c r="G8" s="14">
        <v>31.5</v>
      </c>
      <c r="H8" s="14">
        <v>12</v>
      </c>
      <c r="I8" s="14">
        <f t="shared" si="2"/>
        <v>21.75</v>
      </c>
      <c r="J8" s="14">
        <v>0.48</v>
      </c>
      <c r="K8" s="5">
        <f t="shared" si="3"/>
        <v>25.998361128621411</v>
      </c>
      <c r="L8" s="5">
        <f t="shared" si="4"/>
        <v>7.2668739030509641</v>
      </c>
      <c r="M8" s="5">
        <f t="shared" si="5"/>
        <v>16.632617515836188</v>
      </c>
      <c r="N8" s="7">
        <v>7.7</v>
      </c>
      <c r="O8" s="8">
        <f t="shared" si="6"/>
        <v>-0.39260706437307313</v>
      </c>
      <c r="P8" s="5">
        <f t="shared" si="7"/>
        <v>1.0328241370570801</v>
      </c>
      <c r="Q8" s="8">
        <f t="shared" si="8"/>
        <v>1.3978423525807964</v>
      </c>
      <c r="R8" s="5">
        <f t="shared" si="9"/>
        <v>10.678728963669013</v>
      </c>
      <c r="S8" s="8">
        <f t="shared" si="10"/>
        <v>0.64793537722904371</v>
      </c>
      <c r="T8" s="9">
        <f>24 * 60 * Constants!$B$4 * P8 * S8 / PI()</f>
        <v>25.152696102209706</v>
      </c>
      <c r="U8" s="9">
        <f t="shared" si="11"/>
        <v>15.356470479462581</v>
      </c>
      <c r="V8" s="9">
        <f t="shared" si="12"/>
        <v>11.533630718305165</v>
      </c>
      <c r="W8" s="9">
        <f t="shared" si="13"/>
        <v>1.4474595904455039</v>
      </c>
      <c r="X8" s="9">
        <f t="shared" si="14"/>
        <v>1.8930729483732793</v>
      </c>
      <c r="Y8" s="9">
        <f t="shared" si="15"/>
        <v>2.6039103458651134</v>
      </c>
      <c r="Z8" s="9">
        <f t="shared" si="16"/>
        <v>0.1473754174874965</v>
      </c>
      <c r="AA8" s="8">
        <f t="shared" si="17"/>
        <v>0.15901232510851224</v>
      </c>
      <c r="AB8" s="9">
        <f t="shared" si="18"/>
        <v>566.61301038568797</v>
      </c>
      <c r="AC8" s="10">
        <f>0.00163*AB8/Constants!$B$1</f>
        <v>0.37697110486884544</v>
      </c>
      <c r="AD8" s="9">
        <f>(1-Constants!$B$2)*U8</f>
        <v>11.824482269186188</v>
      </c>
      <c r="AE8" s="9">
        <f>W8*Z8*Constants!$B$3*((I8 + 273.15)^4)</f>
        <v>7.9102913560449517</v>
      </c>
      <c r="AF8" s="9">
        <f t="shared" si="19"/>
        <v>3.914190913141236</v>
      </c>
      <c r="AG8" s="4">
        <v>0</v>
      </c>
      <c r="AH8" s="9">
        <f t="shared" si="20"/>
        <v>1.163067994106679</v>
      </c>
      <c r="AI8" s="10">
        <f t="shared" si="21"/>
        <v>0.67839473626114377</v>
      </c>
      <c r="AJ8" s="11">
        <f t="shared" si="22"/>
        <v>1.7144413597852024</v>
      </c>
      <c r="AK8" s="11">
        <f>'Crop and Soil Parameters'!$B$2</f>
        <v>0.6</v>
      </c>
      <c r="AL8" s="11">
        <f t="shared" si="23"/>
        <v>1.0286648158711214</v>
      </c>
      <c r="AM8" s="11">
        <f>IF(AV7&lt;=AO8,1,('Crop and Soil Parameters'!$B$9-AV7)/('Crop and Soil Parameters'!$B$9-AO8))</f>
        <v>1</v>
      </c>
      <c r="AN8" s="11">
        <f t="shared" si="24"/>
        <v>1.0286648158711214</v>
      </c>
      <c r="AO8" s="11">
        <f>'Crop and Soil Parameters'!$B$9*('Crop and Soil Parameters'!$B$7 + 0.04*(5-AJ8))</f>
        <v>48.359433450381864</v>
      </c>
      <c r="AP8" s="11">
        <f>'Crop and Soil Parameters'!$B$11</f>
        <v>45.5</v>
      </c>
      <c r="AQ8" s="11">
        <v>0</v>
      </c>
      <c r="AR8" s="11">
        <v>0</v>
      </c>
      <c r="AS8" s="11">
        <f t="shared" si="25"/>
        <v>0</v>
      </c>
      <c r="AT8" s="11">
        <f>IF(AU7&gt;'Crop and Soil Parameters'!$B$11,0,'Crop and Soil Parameters'!$B$9-AU7-AR8+AV7)</f>
        <v>0</v>
      </c>
      <c r="AU8" s="11">
        <f t="shared" si="26"/>
        <v>84.831517578719343</v>
      </c>
      <c r="AV8" s="11">
        <f t="shared" si="27"/>
        <v>6.1684824212806664</v>
      </c>
      <c r="AW8" s="15" t="str">
        <f t="shared" si="28"/>
        <v/>
      </c>
      <c r="AX8" s="11"/>
    </row>
    <row r="9" spans="1:50" ht="14.25" customHeight="1" x14ac:dyDescent="0.3">
      <c r="A9" s="13">
        <v>44203</v>
      </c>
      <c r="B9" s="4">
        <v>7</v>
      </c>
      <c r="C9" s="5">
        <f t="shared" si="0"/>
        <v>0.39386263453338705</v>
      </c>
      <c r="D9" s="5">
        <f t="shared" si="1"/>
        <v>1.5251268780343785</v>
      </c>
      <c r="E9" s="5">
        <v>53</v>
      </c>
      <c r="F9" s="14">
        <v>1.6666666666666667</v>
      </c>
      <c r="G9" s="14">
        <v>32</v>
      </c>
      <c r="H9" s="14">
        <v>15</v>
      </c>
      <c r="I9" s="14">
        <f t="shared" si="2"/>
        <v>23.5</v>
      </c>
      <c r="J9" s="14">
        <v>0.48</v>
      </c>
      <c r="K9" s="5">
        <f t="shared" si="3"/>
        <v>26.477911594836883</v>
      </c>
      <c r="L9" s="5">
        <f t="shared" si="4"/>
        <v>10.152329211297399</v>
      </c>
      <c r="M9" s="5">
        <f t="shared" si="5"/>
        <v>18.315120403067141</v>
      </c>
      <c r="N9" s="7">
        <v>7.5</v>
      </c>
      <c r="O9" s="8">
        <f t="shared" si="6"/>
        <v>-0.39057567912259061</v>
      </c>
      <c r="P9" s="5">
        <f t="shared" si="7"/>
        <v>1.0327607078411054</v>
      </c>
      <c r="Q9" s="8">
        <f t="shared" si="8"/>
        <v>1.3988453644213432</v>
      </c>
      <c r="R9" s="5">
        <f t="shared" si="9"/>
        <v>10.686391409704342</v>
      </c>
      <c r="S9" s="8">
        <f t="shared" si="10"/>
        <v>0.64951198403944477</v>
      </c>
      <c r="T9" s="9">
        <f>24 * 60 * Constants!$B$4 * P9 * S9 / PI()</f>
        <v>25.212351130173136</v>
      </c>
      <c r="U9" s="9">
        <f t="shared" si="11"/>
        <v>15.150444491964528</v>
      </c>
      <c r="V9" s="9">
        <f t="shared" si="12"/>
        <v>11.378892840134878</v>
      </c>
      <c r="W9" s="9">
        <f t="shared" si="13"/>
        <v>1.4474595904455039</v>
      </c>
      <c r="X9" s="9">
        <f t="shared" si="14"/>
        <v>2.1052408153830049</v>
      </c>
      <c r="Y9" s="9">
        <f t="shared" si="15"/>
        <v>2.8955307729089892</v>
      </c>
      <c r="Z9" s="9">
        <f t="shared" si="16"/>
        <v>0.13686772786800494</v>
      </c>
      <c r="AA9" s="8">
        <f t="shared" si="17"/>
        <v>0.17445562008621771</v>
      </c>
      <c r="AB9" s="9">
        <f t="shared" si="18"/>
        <v>566.61301038568797</v>
      </c>
      <c r="AC9" s="10">
        <f>0.00163*AB9/Constants!$B$1</f>
        <v>0.37697110486884544</v>
      </c>
      <c r="AD9" s="9">
        <f>(1-Constants!$B$2)*U9</f>
        <v>11.665842258812686</v>
      </c>
      <c r="AE9" s="9">
        <f>W9*Z9*Constants!$B$3*((I9 + 273.15)^4)</f>
        <v>7.522233488185166</v>
      </c>
      <c r="AF9" s="9">
        <f t="shared" si="19"/>
        <v>4.1436087706275204</v>
      </c>
      <c r="AG9" s="4">
        <v>0</v>
      </c>
      <c r="AH9" s="9">
        <f t="shared" si="20"/>
        <v>1.8020993372477296</v>
      </c>
      <c r="AI9" s="10">
        <f t="shared" si="21"/>
        <v>0.76504368438074233</v>
      </c>
      <c r="AJ9" s="11">
        <f t="shared" si="22"/>
        <v>2.3555508973404868</v>
      </c>
      <c r="AK9" s="11">
        <f>'Crop and Soil Parameters'!$B$2</f>
        <v>0.6</v>
      </c>
      <c r="AL9" s="11">
        <f t="shared" si="23"/>
        <v>1.413330538404292</v>
      </c>
      <c r="AM9" s="11">
        <f>IF(AV8&lt;=AO9,1,('Crop and Soil Parameters'!$B$9-AV8)/('Crop and Soil Parameters'!$B$9-AO9))</f>
        <v>1</v>
      </c>
      <c r="AN9" s="11">
        <f t="shared" si="24"/>
        <v>1.413330538404292</v>
      </c>
      <c r="AO9" s="11">
        <f>'Crop and Soil Parameters'!$B$9*('Crop and Soil Parameters'!$B$7 + 0.04*(5-AJ9))</f>
        <v>46.025794733680627</v>
      </c>
      <c r="AP9" s="11">
        <f>'Crop and Soil Parameters'!$B$11</f>
        <v>45.5</v>
      </c>
      <c r="AQ9" s="11">
        <v>0</v>
      </c>
      <c r="AR9" s="11">
        <v>0</v>
      </c>
      <c r="AS9" s="11">
        <f t="shared" si="25"/>
        <v>0</v>
      </c>
      <c r="AT9" s="11">
        <f>IF(AU8&gt;'Crop and Soil Parameters'!$B$11,0,'Crop and Soil Parameters'!$B$9-AU8-AR9+AV8)</f>
        <v>0</v>
      </c>
      <c r="AU9" s="11">
        <f t="shared" si="26"/>
        <v>83.418187040315047</v>
      </c>
      <c r="AV9" s="11">
        <f t="shared" si="27"/>
        <v>7.5818129596849584</v>
      </c>
      <c r="AW9" s="15" t="str">
        <f t="shared" si="28"/>
        <v/>
      </c>
      <c r="AX9" s="11"/>
    </row>
    <row r="10" spans="1:50" ht="14.25" customHeight="1" x14ac:dyDescent="0.3">
      <c r="A10" s="13">
        <v>44204</v>
      </c>
      <c r="B10" s="4">
        <v>8</v>
      </c>
      <c r="C10" s="5">
        <f t="shared" si="0"/>
        <v>0.39386263453338705</v>
      </c>
      <c r="D10" s="5">
        <f t="shared" si="1"/>
        <v>1.5251268780343785</v>
      </c>
      <c r="E10" s="5">
        <v>53</v>
      </c>
      <c r="F10" s="14">
        <v>1.3888888888888888</v>
      </c>
      <c r="G10" s="14">
        <v>32.4</v>
      </c>
      <c r="H10" s="14">
        <v>15.1</v>
      </c>
      <c r="I10" s="14">
        <f t="shared" si="2"/>
        <v>23.75</v>
      </c>
      <c r="J10" s="14">
        <v>0.48</v>
      </c>
      <c r="K10" s="5">
        <f t="shared" si="3"/>
        <v>26.861525223327249</v>
      </c>
      <c r="L10" s="5">
        <f t="shared" si="4"/>
        <v>10.248487928692469</v>
      </c>
      <c r="M10" s="5">
        <f t="shared" si="5"/>
        <v>18.555006576009859</v>
      </c>
      <c r="N10" s="7">
        <v>7.9</v>
      </c>
      <c r="O10" s="8">
        <f t="shared" si="6"/>
        <v>-0.38842855786907049</v>
      </c>
      <c r="P10" s="5">
        <f t="shared" si="7"/>
        <v>1.0326875709203633</v>
      </c>
      <c r="Q10" s="8">
        <f t="shared" si="8"/>
        <v>1.3999035102850514</v>
      </c>
      <c r="R10" s="5">
        <f t="shared" si="9"/>
        <v>10.69447504865097</v>
      </c>
      <c r="S10" s="8">
        <f t="shared" si="10"/>
        <v>0.65117736692564021</v>
      </c>
      <c r="T10" s="9">
        <f>24 * 60 * Constants!$B$4 * P10 * S10 / PI()</f>
        <v>25.275206885655187</v>
      </c>
      <c r="U10" s="9">
        <f t="shared" si="11"/>
        <v>15.654189082098855</v>
      </c>
      <c r="V10" s="9">
        <f t="shared" si="12"/>
        <v>11.757235252001164</v>
      </c>
      <c r="W10" s="9">
        <f t="shared" si="13"/>
        <v>1.4474595904455039</v>
      </c>
      <c r="X10" s="9">
        <f t="shared" si="14"/>
        <v>2.1371256996467163</v>
      </c>
      <c r="Y10" s="9">
        <f t="shared" si="15"/>
        <v>2.9394342447323618</v>
      </c>
      <c r="Z10" s="9">
        <f t="shared" si="16"/>
        <v>0.13533524066641167</v>
      </c>
      <c r="AA10" s="8">
        <f t="shared" si="17"/>
        <v>0.17676175645051403</v>
      </c>
      <c r="AB10" s="9">
        <f t="shared" si="18"/>
        <v>566.61301038568797</v>
      </c>
      <c r="AC10" s="10">
        <f>0.00163*AB10/Constants!$B$1</f>
        <v>0.37697110486884544</v>
      </c>
      <c r="AD10" s="9">
        <f>(1-Constants!$B$2)*U10</f>
        <v>12.053725593216118</v>
      </c>
      <c r="AE10" s="9">
        <f>W10*Z10*Constants!$B$3*((I10 + 273.15)^4)</f>
        <v>7.4631132398186768</v>
      </c>
      <c r="AF10" s="9">
        <f t="shared" si="19"/>
        <v>4.5906123533974412</v>
      </c>
      <c r="AG10" s="4">
        <v>0</v>
      </c>
      <c r="AH10" s="9">
        <f t="shared" si="20"/>
        <v>1.6050674955399651</v>
      </c>
      <c r="AI10" s="10">
        <f t="shared" si="21"/>
        <v>0.73174699417409206</v>
      </c>
      <c r="AJ10" s="11">
        <f t="shared" si="22"/>
        <v>2.1934733020004709</v>
      </c>
      <c r="AK10" s="11">
        <f>'Crop and Soil Parameters'!$B$2</f>
        <v>0.6</v>
      </c>
      <c r="AL10" s="11">
        <f t="shared" si="23"/>
        <v>1.3160839812002825</v>
      </c>
      <c r="AM10" s="11">
        <f>IF(AV9&lt;=AO10,1,('Crop and Soil Parameters'!$B$9-AV9)/('Crop and Soil Parameters'!$B$9-AO10))</f>
        <v>1</v>
      </c>
      <c r="AN10" s="11">
        <f t="shared" si="24"/>
        <v>1.3160839812002825</v>
      </c>
      <c r="AO10" s="11">
        <f>'Crop and Soil Parameters'!$B$9*('Crop and Soil Parameters'!$B$7 + 0.04*(5-AJ10))</f>
        <v>46.615757180718283</v>
      </c>
      <c r="AP10" s="11">
        <f>'Crop and Soil Parameters'!$B$11</f>
        <v>45.5</v>
      </c>
      <c r="AQ10" s="11">
        <v>0</v>
      </c>
      <c r="AR10" s="11">
        <v>0</v>
      </c>
      <c r="AS10" s="11">
        <f t="shared" si="25"/>
        <v>0</v>
      </c>
      <c r="AT10" s="11">
        <f>IF(AU9&gt;'Crop and Soil Parameters'!$B$11,0,'Crop and Soil Parameters'!$B$9-AU9-AR10+AV9)</f>
        <v>0</v>
      </c>
      <c r="AU10" s="11">
        <f t="shared" si="26"/>
        <v>82.102103059114768</v>
      </c>
      <c r="AV10" s="11">
        <f t="shared" si="27"/>
        <v>8.8978969408852411</v>
      </c>
      <c r="AW10" s="15" t="str">
        <f t="shared" si="28"/>
        <v/>
      </c>
      <c r="AX10" s="11"/>
    </row>
    <row r="11" spans="1:50" ht="14.25" customHeight="1" x14ac:dyDescent="0.3">
      <c r="A11" s="13">
        <v>44205</v>
      </c>
      <c r="B11" s="4">
        <v>9</v>
      </c>
      <c r="C11" s="5">
        <f t="shared" si="0"/>
        <v>0.39386263453338705</v>
      </c>
      <c r="D11" s="5">
        <f t="shared" si="1"/>
        <v>1.5251268780343785</v>
      </c>
      <c r="E11" s="5">
        <v>53</v>
      </c>
      <c r="F11" s="14">
        <v>1.6666666666666667</v>
      </c>
      <c r="G11" s="14">
        <v>31.4</v>
      </c>
      <c r="H11" s="14">
        <v>16</v>
      </c>
      <c r="I11" s="14">
        <f t="shared" si="2"/>
        <v>23.7</v>
      </c>
      <c r="J11" s="14">
        <v>0.5</v>
      </c>
      <c r="K11" s="5">
        <f t="shared" si="3"/>
        <v>26.202244446475959</v>
      </c>
      <c r="L11" s="5">
        <f t="shared" si="4"/>
        <v>11.380606408781631</v>
      </c>
      <c r="M11" s="5">
        <f t="shared" si="5"/>
        <v>18.791425427628795</v>
      </c>
      <c r="N11" s="7">
        <v>7.4</v>
      </c>
      <c r="O11" s="8">
        <f t="shared" si="6"/>
        <v>-0.38616633685087898</v>
      </c>
      <c r="P11" s="5">
        <f t="shared" si="7"/>
        <v>1.032604747966902</v>
      </c>
      <c r="Q11" s="8">
        <f t="shared" si="8"/>
        <v>1.4010161616761143</v>
      </c>
      <c r="R11" s="5">
        <f t="shared" si="9"/>
        <v>10.702975079154605</v>
      </c>
      <c r="S11" s="8">
        <f t="shared" si="10"/>
        <v>0.65293084395665679</v>
      </c>
      <c r="T11" s="9">
        <f>24 * 60 * Constants!$B$4 * P11 * S11 / PI()</f>
        <v>25.341234878656074</v>
      </c>
      <c r="U11" s="9">
        <f t="shared" si="11"/>
        <v>15.095729850947592</v>
      </c>
      <c r="V11" s="9">
        <f t="shared" si="12"/>
        <v>11.337798861852697</v>
      </c>
      <c r="W11" s="9">
        <f t="shared" si="13"/>
        <v>1.4474595904455039</v>
      </c>
      <c r="X11" s="9">
        <f t="shared" si="14"/>
        <v>2.1689624128579772</v>
      </c>
      <c r="Y11" s="9">
        <f t="shared" si="15"/>
        <v>2.9306073746865935</v>
      </c>
      <c r="Z11" s="9">
        <f t="shared" si="16"/>
        <v>0.13381643302140603</v>
      </c>
      <c r="AA11" s="8">
        <f t="shared" si="17"/>
        <v>0.17629848389579808</v>
      </c>
      <c r="AB11" s="9">
        <f t="shared" si="18"/>
        <v>566.61301038568797</v>
      </c>
      <c r="AC11" s="10">
        <f>0.00163*AB11/Constants!$B$1</f>
        <v>0.37697110486884544</v>
      </c>
      <c r="AD11" s="9">
        <f>(1-Constants!$B$2)*U11</f>
        <v>11.623711985229646</v>
      </c>
      <c r="AE11" s="9">
        <f>W11*Z11*Constants!$B$3*((I11 + 273.15)^4)</f>
        <v>7.3743883326666575</v>
      </c>
      <c r="AF11" s="9">
        <f t="shared" si="19"/>
        <v>4.2493236525629881</v>
      </c>
      <c r="AG11" s="4">
        <v>0</v>
      </c>
      <c r="AH11" s="9">
        <f t="shared" si="20"/>
        <v>1.7572107717963021</v>
      </c>
      <c r="AI11" s="10">
        <f t="shared" si="21"/>
        <v>0.76688654819032265</v>
      </c>
      <c r="AJ11" s="11">
        <f t="shared" si="22"/>
        <v>2.2913568844608356</v>
      </c>
      <c r="AK11" s="11">
        <f>'Crop and Soil Parameters'!$B$2</f>
        <v>0.6</v>
      </c>
      <c r="AL11" s="11">
        <f t="shared" si="23"/>
        <v>1.3748141306765014</v>
      </c>
      <c r="AM11" s="11">
        <f>IF(AV10&lt;=AO11,1,('Crop and Soil Parameters'!$B$9-AV10)/('Crop and Soil Parameters'!$B$9-AO11))</f>
        <v>1</v>
      </c>
      <c r="AN11" s="11">
        <f t="shared" si="24"/>
        <v>1.3748141306765014</v>
      </c>
      <c r="AO11" s="11">
        <f>'Crop and Soil Parameters'!$B$9*('Crop and Soil Parameters'!$B$7 + 0.04*(5-AJ11))</f>
        <v>46.259460940562562</v>
      </c>
      <c r="AP11" s="11">
        <f>'Crop and Soil Parameters'!$B$11</f>
        <v>45.5</v>
      </c>
      <c r="AQ11" s="11">
        <v>0</v>
      </c>
      <c r="AR11" s="11">
        <v>0</v>
      </c>
      <c r="AS11" s="11">
        <f t="shared" si="25"/>
        <v>0</v>
      </c>
      <c r="AT11" s="11">
        <f>IF(AU10&gt;'Crop and Soil Parameters'!$B$11,0,'Crop and Soil Parameters'!$B$9-AU10-AR11+AV10)</f>
        <v>0</v>
      </c>
      <c r="AU11" s="11">
        <f t="shared" si="26"/>
        <v>80.72728892843827</v>
      </c>
      <c r="AV11" s="11">
        <f t="shared" si="27"/>
        <v>10.272711071561742</v>
      </c>
      <c r="AW11" s="15" t="str">
        <f t="shared" si="28"/>
        <v/>
      </c>
      <c r="AX11" s="11"/>
    </row>
    <row r="12" spans="1:50" ht="14.25" customHeight="1" x14ac:dyDescent="0.3">
      <c r="A12" s="13">
        <v>44206</v>
      </c>
      <c r="B12" s="4">
        <v>10</v>
      </c>
      <c r="C12" s="5">
        <f t="shared" si="0"/>
        <v>0.39386263453338705</v>
      </c>
      <c r="D12" s="5">
        <f t="shared" si="1"/>
        <v>1.5251268780343785</v>
      </c>
      <c r="E12" s="5">
        <v>53</v>
      </c>
      <c r="F12" s="14">
        <v>1.3888888888888888</v>
      </c>
      <c r="G12" s="14">
        <v>31</v>
      </c>
      <c r="H12" s="14">
        <v>16.600000000000001</v>
      </c>
      <c r="I12" s="14">
        <f t="shared" si="2"/>
        <v>23.8</v>
      </c>
      <c r="J12" s="14">
        <v>0.52</v>
      </c>
      <c r="K12" s="5">
        <f t="shared" si="3"/>
        <v>26.105527605853581</v>
      </c>
      <c r="L12" s="5">
        <f t="shared" si="4"/>
        <v>12.216745350915545</v>
      </c>
      <c r="M12" s="5">
        <f t="shared" si="5"/>
        <v>19.161136478384563</v>
      </c>
      <c r="N12" s="7">
        <v>7</v>
      </c>
      <c r="O12" s="8">
        <f t="shared" si="6"/>
        <v>-0.38378968641292643</v>
      </c>
      <c r="P12" s="5">
        <f t="shared" si="7"/>
        <v>1.03251226352295</v>
      </c>
      <c r="Q12" s="8">
        <f t="shared" si="8"/>
        <v>1.4021826638168613</v>
      </c>
      <c r="R12" s="5">
        <f t="shared" si="9"/>
        <v>10.711886499082311</v>
      </c>
      <c r="S12" s="8">
        <f t="shared" si="10"/>
        <v>0.65477169422596904</v>
      </c>
      <c r="T12" s="9">
        <f>24 * 60 * Constants!$B$4 * P12 * S12 / PI()</f>
        <v>25.410404998381637</v>
      </c>
      <c r="U12" s="9">
        <f t="shared" si="11"/>
        <v>14.655192721410849</v>
      </c>
      <c r="V12" s="9">
        <f t="shared" si="12"/>
        <v>11.006929045342831</v>
      </c>
      <c r="W12" s="9">
        <f t="shared" si="13"/>
        <v>1.4474595904455039</v>
      </c>
      <c r="X12" s="9">
        <f t="shared" si="14"/>
        <v>2.2195806500060309</v>
      </c>
      <c r="Y12" s="9">
        <f t="shared" si="15"/>
        <v>2.9482843050220851</v>
      </c>
      <c r="Z12" s="9">
        <f t="shared" si="16"/>
        <v>0.13142440042009179</v>
      </c>
      <c r="AA12" s="8">
        <f t="shared" si="17"/>
        <v>0.17722605524927612</v>
      </c>
      <c r="AB12" s="9">
        <f t="shared" si="18"/>
        <v>566.61301038568797</v>
      </c>
      <c r="AC12" s="10">
        <f>0.00163*AB12/Constants!$B$1</f>
        <v>0.37697110486884544</v>
      </c>
      <c r="AD12" s="9">
        <f>(1-Constants!$B$2)*U12</f>
        <v>11.284498395486354</v>
      </c>
      <c r="AE12" s="9">
        <f>W12*Z12*Constants!$B$3*((I12 + 273.15)^4)</f>
        <v>7.25233178318223</v>
      </c>
      <c r="AF12" s="9">
        <f t="shared" si="19"/>
        <v>4.032166612304124</v>
      </c>
      <c r="AG12" s="4">
        <v>0</v>
      </c>
      <c r="AH12" s="9">
        <f t="shared" si="20"/>
        <v>1.4484836222091408</v>
      </c>
      <c r="AI12" s="10">
        <f t="shared" si="21"/>
        <v>0.73221129297285414</v>
      </c>
      <c r="AJ12" s="11">
        <f t="shared" si="22"/>
        <v>1.9782317428185878</v>
      </c>
      <c r="AK12" s="11">
        <f>'Crop and Soil Parameters'!$B$2</f>
        <v>0.6</v>
      </c>
      <c r="AL12" s="11">
        <f t="shared" si="23"/>
        <v>1.1869390456911526</v>
      </c>
      <c r="AM12" s="11">
        <f>IF(AV11&lt;=AO12,1,('Crop and Soil Parameters'!$B$9-AV11)/('Crop and Soil Parameters'!$B$9-AO12))</f>
        <v>1</v>
      </c>
      <c r="AN12" s="11">
        <f t="shared" si="24"/>
        <v>1.1869390456911526</v>
      </c>
      <c r="AO12" s="11">
        <f>'Crop and Soil Parameters'!$B$9*('Crop and Soil Parameters'!$B$7 + 0.04*(5-AJ12))</f>
        <v>47.399236456140343</v>
      </c>
      <c r="AP12" s="11">
        <f>'Crop and Soil Parameters'!$B$11</f>
        <v>45.5</v>
      </c>
      <c r="AQ12" s="11">
        <v>0</v>
      </c>
      <c r="AR12" s="11">
        <v>0</v>
      </c>
      <c r="AS12" s="11">
        <f t="shared" si="25"/>
        <v>0</v>
      </c>
      <c r="AT12" s="11">
        <f>IF(AU11&gt;'Crop and Soil Parameters'!$B$11,0,'Crop and Soil Parameters'!$B$9-AU11-AR12+AV11)</f>
        <v>0</v>
      </c>
      <c r="AU12" s="11">
        <f t="shared" si="26"/>
        <v>79.540349882747122</v>
      </c>
      <c r="AV12" s="11">
        <f t="shared" si="27"/>
        <v>11.459650117252895</v>
      </c>
      <c r="AW12" s="15" t="str">
        <f t="shared" si="28"/>
        <v/>
      </c>
      <c r="AX12" s="11"/>
    </row>
    <row r="13" spans="1:50" ht="14.25" customHeight="1" x14ac:dyDescent="0.3">
      <c r="A13" s="13">
        <v>44207</v>
      </c>
      <c r="B13" s="4">
        <v>11</v>
      </c>
      <c r="C13" s="5">
        <f t="shared" si="0"/>
        <v>0.39386263453338705</v>
      </c>
      <c r="D13" s="5">
        <f t="shared" si="1"/>
        <v>1.5251268780343785</v>
      </c>
      <c r="E13" s="5">
        <v>53</v>
      </c>
      <c r="F13" s="14">
        <v>1.6666666666666667</v>
      </c>
      <c r="G13" s="14">
        <v>29.5</v>
      </c>
      <c r="H13" s="14">
        <v>16.5</v>
      </c>
      <c r="I13" s="14">
        <f t="shared" si="2"/>
        <v>23</v>
      </c>
      <c r="J13" s="14">
        <v>0.55000000000000004</v>
      </c>
      <c r="K13" s="5">
        <f t="shared" si="3"/>
        <v>25.068251866783044</v>
      </c>
      <c r="L13" s="5">
        <f t="shared" si="4"/>
        <v>12.489878897423807</v>
      </c>
      <c r="M13" s="5">
        <f t="shared" si="5"/>
        <v>18.779065382103425</v>
      </c>
      <c r="N13" s="7">
        <v>0</v>
      </c>
      <c r="O13" s="8">
        <f t="shared" si="6"/>
        <v>-0.38129931080802992</v>
      </c>
      <c r="P13" s="5">
        <f t="shared" si="7"/>
        <v>1.032410144993644</v>
      </c>
      <c r="Q13" s="8">
        <f t="shared" si="8"/>
        <v>1.4034023368906592</v>
      </c>
      <c r="R13" s="5">
        <f t="shared" si="9"/>
        <v>10.721204115017558</v>
      </c>
      <c r="S13" s="8">
        <f t="shared" si="10"/>
        <v>0.65669915775932208</v>
      </c>
      <c r="T13" s="9">
        <f>24 * 60 * Constants!$B$4 * P13 * S13 / PI()</f>
        <v>25.482685514469374</v>
      </c>
      <c r="U13" s="9">
        <f t="shared" si="11"/>
        <v>6.3706713786173434</v>
      </c>
      <c r="V13" s="9">
        <f t="shared" si="12"/>
        <v>4.7847564456243417</v>
      </c>
      <c r="W13" s="9">
        <f t="shared" si="13"/>
        <v>1.4474595904455039</v>
      </c>
      <c r="X13" s="9">
        <f t="shared" si="14"/>
        <v>2.1672877578778271</v>
      </c>
      <c r="Y13" s="9">
        <f t="shared" si="15"/>
        <v>2.809437622397069</v>
      </c>
      <c r="Z13" s="9">
        <f t="shared" si="16"/>
        <v>0.13389604551487758</v>
      </c>
      <c r="AA13" s="8">
        <f t="shared" si="17"/>
        <v>0.16991941796793744</v>
      </c>
      <c r="AB13" s="9">
        <f t="shared" si="18"/>
        <v>566.61301038568797</v>
      </c>
      <c r="AC13" s="10">
        <f>0.00163*AB13/Constants!$B$1</f>
        <v>0.37697110486884544</v>
      </c>
      <c r="AD13" s="9">
        <f>(1-Constants!$B$2)*U13</f>
        <v>4.9054169615353542</v>
      </c>
      <c r="AE13" s="9">
        <f>W13*Z13*Constants!$B$3*((I13 + 273.15)^4)</f>
        <v>7.3094220671546424</v>
      </c>
      <c r="AF13" s="9">
        <f t="shared" si="19"/>
        <v>-2.4040051056192882</v>
      </c>
      <c r="AG13" s="4">
        <v>0</v>
      </c>
      <c r="AH13" s="9">
        <f t="shared" si="20"/>
        <v>1.060053175500741</v>
      </c>
      <c r="AI13" s="10">
        <f t="shared" si="21"/>
        <v>0.76050748226246201</v>
      </c>
      <c r="AJ13" s="11">
        <f t="shared" si="22"/>
        <v>1.3938760633191265</v>
      </c>
      <c r="AK13" s="11">
        <f>'Crop and Soil Parameters'!$B$2</f>
        <v>0.6</v>
      </c>
      <c r="AL13" s="11">
        <f t="shared" si="23"/>
        <v>0.83632563799147586</v>
      </c>
      <c r="AM13" s="11">
        <f>IF(AV12&lt;=AO13,1,('Crop and Soil Parameters'!$B$9-AV12)/('Crop and Soil Parameters'!$B$9-AO13))</f>
        <v>1</v>
      </c>
      <c r="AN13" s="11">
        <f t="shared" si="24"/>
        <v>0.83632563799147586</v>
      </c>
      <c r="AO13" s="11">
        <f>'Crop and Soil Parameters'!$B$9*('Crop and Soil Parameters'!$B$7 + 0.04*(5-AJ13))</f>
        <v>49.526291129518384</v>
      </c>
      <c r="AP13" s="11">
        <f>'Crop and Soil Parameters'!$B$11</f>
        <v>45.5</v>
      </c>
      <c r="AQ13" s="11">
        <v>0</v>
      </c>
      <c r="AR13" s="11">
        <v>0</v>
      </c>
      <c r="AS13" s="11">
        <f t="shared" si="25"/>
        <v>0</v>
      </c>
      <c r="AT13" s="11">
        <f>IF(AU12&gt;'Crop and Soil Parameters'!$B$11,0,'Crop and Soil Parameters'!$B$9-AU12-AR13+AV12)</f>
        <v>0</v>
      </c>
      <c r="AU13" s="11">
        <f t="shared" si="26"/>
        <v>78.704024244755644</v>
      </c>
      <c r="AV13" s="11">
        <f t="shared" si="27"/>
        <v>12.29597575524437</v>
      </c>
      <c r="AW13" s="15" t="str">
        <f t="shared" si="28"/>
        <v/>
      </c>
      <c r="AX13" s="11"/>
    </row>
    <row r="14" spans="1:50" ht="14.25" customHeight="1" x14ac:dyDescent="0.3">
      <c r="A14" s="13">
        <v>44208</v>
      </c>
      <c r="B14" s="4">
        <v>12</v>
      </c>
      <c r="C14" s="5">
        <f t="shared" si="0"/>
        <v>0.39386263453338705</v>
      </c>
      <c r="D14" s="5">
        <f t="shared" si="1"/>
        <v>1.5251268780343785</v>
      </c>
      <c r="E14" s="5">
        <v>53</v>
      </c>
      <c r="F14" s="14">
        <v>2.2222222222222223</v>
      </c>
      <c r="G14" s="14">
        <v>28.2</v>
      </c>
      <c r="H14" s="14">
        <v>15.7</v>
      </c>
      <c r="I14" s="14">
        <f t="shared" si="2"/>
        <v>21.95</v>
      </c>
      <c r="J14" s="14">
        <v>0.53</v>
      </c>
      <c r="K14" s="5">
        <f t="shared" si="3"/>
        <v>23.544241090109608</v>
      </c>
      <c r="L14" s="5">
        <f t="shared" si="4"/>
        <v>11.472414658970479</v>
      </c>
      <c r="M14" s="5">
        <f t="shared" si="5"/>
        <v>17.508327874540043</v>
      </c>
      <c r="N14" s="7">
        <v>2.5</v>
      </c>
      <c r="O14" s="8">
        <f t="shared" si="6"/>
        <v>-0.37869594798822787</v>
      </c>
      <c r="P14" s="5">
        <f t="shared" si="7"/>
        <v>1.0322984226389083</v>
      </c>
      <c r="Q14" s="8">
        <f t="shared" si="8"/>
        <v>1.4046744773125346</v>
      </c>
      <c r="R14" s="5">
        <f t="shared" si="9"/>
        <v>10.730922551967085</v>
      </c>
      <c r="S14" s="8">
        <f t="shared" si="10"/>
        <v>0.65871243543845459</v>
      </c>
      <c r="T14" s="9">
        <f>24 * 60 * Constants!$B$4 * P14 * S14 / PI()</f>
        <v>25.558043079148568</v>
      </c>
      <c r="U14" s="9">
        <f t="shared" si="11"/>
        <v>9.366659630402058</v>
      </c>
      <c r="V14" s="9">
        <f t="shared" si="12"/>
        <v>7.0349233820097687</v>
      </c>
      <c r="W14" s="9">
        <f t="shared" si="13"/>
        <v>1.4474595904455039</v>
      </c>
      <c r="X14" s="9">
        <f t="shared" si="14"/>
        <v>2.0010385796222372</v>
      </c>
      <c r="Y14" s="9">
        <f t="shared" si="15"/>
        <v>2.6358843179743165</v>
      </c>
      <c r="Z14" s="9">
        <f t="shared" si="16"/>
        <v>0.14195870087126813</v>
      </c>
      <c r="AA14" s="8">
        <f t="shared" si="17"/>
        <v>0.16071661258687947</v>
      </c>
      <c r="AB14" s="9">
        <f t="shared" si="18"/>
        <v>566.61301038568797</v>
      </c>
      <c r="AC14" s="10">
        <f>0.00163*AB14/Constants!$B$1</f>
        <v>0.37697110486884544</v>
      </c>
      <c r="AD14" s="9">
        <f>(1-Constants!$B$2)*U14</f>
        <v>7.2123279154095847</v>
      </c>
      <c r="AE14" s="9">
        <f>W14*Z14*Constants!$B$3*((I14 + 273.15)^4)</f>
        <v>7.6402434219715918</v>
      </c>
      <c r="AF14" s="9">
        <f t="shared" si="19"/>
        <v>-0.42791550656200705</v>
      </c>
      <c r="AG14" s="4">
        <v>0</v>
      </c>
      <c r="AH14" s="9">
        <f t="shared" si="20"/>
        <v>1.594713910079592</v>
      </c>
      <c r="AI14" s="10">
        <f t="shared" si="21"/>
        <v>0.82251033002329699</v>
      </c>
      <c r="AJ14" s="11">
        <f t="shared" si="22"/>
        <v>1.9388375463131544</v>
      </c>
      <c r="AK14" s="11">
        <f>'Crop and Soil Parameters'!$B$2</f>
        <v>0.6</v>
      </c>
      <c r="AL14" s="11">
        <f t="shared" si="23"/>
        <v>1.1633025277878926</v>
      </c>
      <c r="AM14" s="11">
        <f>IF(AV13&lt;=AO14,1,('Crop and Soil Parameters'!$B$9-AV13)/('Crop and Soil Parameters'!$B$9-AO14))</f>
        <v>1</v>
      </c>
      <c r="AN14" s="11">
        <f t="shared" si="24"/>
        <v>1.1633025277878926</v>
      </c>
      <c r="AO14" s="11">
        <f>'Crop and Soil Parameters'!$B$9*('Crop and Soil Parameters'!$B$7 + 0.04*(5-AJ14))</f>
        <v>47.542631331420125</v>
      </c>
      <c r="AP14" s="11">
        <f>'Crop and Soil Parameters'!$B$11</f>
        <v>45.5</v>
      </c>
      <c r="AQ14" s="11">
        <v>0</v>
      </c>
      <c r="AR14" s="11">
        <v>0</v>
      </c>
      <c r="AS14" s="11">
        <f t="shared" si="25"/>
        <v>0</v>
      </c>
      <c r="AT14" s="11">
        <f>IF(AU13&gt;'Crop and Soil Parameters'!$B$11,0,'Crop and Soil Parameters'!$B$9-AU13-AR14+AV13)</f>
        <v>0</v>
      </c>
      <c r="AU14" s="11">
        <f t="shared" si="26"/>
        <v>77.540721716967752</v>
      </c>
      <c r="AV14" s="11">
        <f t="shared" si="27"/>
        <v>13.459278283032264</v>
      </c>
      <c r="AW14" s="15" t="str">
        <f t="shared" si="28"/>
        <v/>
      </c>
      <c r="AX14" s="11"/>
    </row>
    <row r="15" spans="1:50" ht="14.25" customHeight="1" x14ac:dyDescent="0.3">
      <c r="A15" s="13">
        <v>44209</v>
      </c>
      <c r="B15" s="4">
        <v>13</v>
      </c>
      <c r="C15" s="5">
        <f t="shared" si="0"/>
        <v>0.39386263453338705</v>
      </c>
      <c r="D15" s="5">
        <f t="shared" si="1"/>
        <v>1.5251268780343785</v>
      </c>
      <c r="E15" s="5">
        <v>53</v>
      </c>
      <c r="F15" s="14">
        <v>1.6666666666666667</v>
      </c>
      <c r="G15" s="14">
        <v>22.6</v>
      </c>
      <c r="H15" s="14">
        <v>14.3</v>
      </c>
      <c r="I15" s="14">
        <f t="shared" si="2"/>
        <v>18.450000000000003</v>
      </c>
      <c r="J15" s="14">
        <v>0.54</v>
      </c>
      <c r="K15" s="5">
        <f t="shared" si="3"/>
        <v>18.267716353592562</v>
      </c>
      <c r="L15" s="5">
        <f t="shared" si="4"/>
        <v>10.24019548417067</v>
      </c>
      <c r="M15" s="5">
        <f t="shared" si="5"/>
        <v>14.253955918881616</v>
      </c>
      <c r="N15" s="7">
        <v>0</v>
      </c>
      <c r="O15" s="8">
        <f t="shared" si="6"/>
        <v>-0.37598036938610901</v>
      </c>
      <c r="P15" s="5">
        <f t="shared" si="7"/>
        <v>1.0321771295644875</v>
      </c>
      <c r="Q15" s="8">
        <f t="shared" si="8"/>
        <v>1.4059983590228646</v>
      </c>
      <c r="R15" s="5">
        <f t="shared" si="9"/>
        <v>10.741036263243947</v>
      </c>
      <c r="S15" s="8">
        <f t="shared" si="10"/>
        <v>0.66081068894331962</v>
      </c>
      <c r="T15" s="9">
        <f>24 * 60 * Constants!$B$4 * P15 * S15 / PI()</f>
        <v>25.63644273043036</v>
      </c>
      <c r="U15" s="9">
        <f t="shared" si="11"/>
        <v>6.4091106826075901</v>
      </c>
      <c r="V15" s="9">
        <f t="shared" si="12"/>
        <v>4.8136266692792562</v>
      </c>
      <c r="W15" s="9">
        <f t="shared" si="13"/>
        <v>1.4474595904455039</v>
      </c>
      <c r="X15" s="9">
        <f t="shared" si="14"/>
        <v>1.6251414933730026</v>
      </c>
      <c r="Y15" s="9">
        <f t="shared" si="15"/>
        <v>2.1231169367508143</v>
      </c>
      <c r="Z15" s="9">
        <f t="shared" si="16"/>
        <v>0.16152654743600983</v>
      </c>
      <c r="AA15" s="8">
        <f t="shared" si="17"/>
        <v>0.13301927735292324</v>
      </c>
      <c r="AB15" s="9">
        <f t="shared" si="18"/>
        <v>566.61301038568797</v>
      </c>
      <c r="AC15" s="10">
        <f>0.00163*AB15/Constants!$B$1</f>
        <v>0.37697110486884544</v>
      </c>
      <c r="AD15" s="9">
        <f>(1-Constants!$B$2)*U15</f>
        <v>4.9350152256078443</v>
      </c>
      <c r="AE15" s="9">
        <f>W15*Z15*Constants!$B$3*((I15 + 273.15)^4)</f>
        <v>8.2882402279171519</v>
      </c>
      <c r="AF15" s="9">
        <f t="shared" si="19"/>
        <v>-3.3532250023093075</v>
      </c>
      <c r="AG15" s="4">
        <v>0</v>
      </c>
      <c r="AH15" s="9">
        <f t="shared" si="20"/>
        <v>0.78416117844005773</v>
      </c>
      <c r="AI15" s="10">
        <f t="shared" si="21"/>
        <v>0.72360734164744778</v>
      </c>
      <c r="AJ15" s="11">
        <f t="shared" si="22"/>
        <v>1.0836832813978174</v>
      </c>
      <c r="AK15" s="11">
        <f>'Crop and Soil Parameters'!$B$2</f>
        <v>0.6</v>
      </c>
      <c r="AL15" s="11">
        <f t="shared" si="23"/>
        <v>0.65020996883869042</v>
      </c>
      <c r="AM15" s="11">
        <f>IF(AV14&lt;=AO15,1,('Crop and Soil Parameters'!$B$9-AV14)/('Crop and Soil Parameters'!$B$9-AO15))</f>
        <v>1</v>
      </c>
      <c r="AN15" s="11">
        <f t="shared" si="24"/>
        <v>0.65020996883869042</v>
      </c>
      <c r="AO15" s="11">
        <f>'Crop and Soil Parameters'!$B$9*('Crop and Soil Parameters'!$B$7 + 0.04*(5-AJ15))</f>
        <v>50.655392855711952</v>
      </c>
      <c r="AP15" s="11">
        <f>'Crop and Soil Parameters'!$B$11</f>
        <v>45.5</v>
      </c>
      <c r="AQ15" s="11">
        <v>0</v>
      </c>
      <c r="AR15" s="11">
        <v>0</v>
      </c>
      <c r="AS15" s="11">
        <f t="shared" si="25"/>
        <v>0</v>
      </c>
      <c r="AT15" s="11">
        <f>IF(AU14&gt;'Crop and Soil Parameters'!$B$11,0,'Crop and Soil Parameters'!$B$9-AU14-AR15+AV14)</f>
        <v>0</v>
      </c>
      <c r="AU15" s="11">
        <f t="shared" si="26"/>
        <v>76.890511748129057</v>
      </c>
      <c r="AV15" s="11">
        <f t="shared" si="27"/>
        <v>14.109488251870953</v>
      </c>
      <c r="AW15" s="15" t="str">
        <f t="shared" si="28"/>
        <v/>
      </c>
      <c r="AX15" s="11"/>
    </row>
    <row r="16" spans="1:50" ht="14.25" customHeight="1" x14ac:dyDescent="0.3">
      <c r="A16" s="13">
        <v>44210</v>
      </c>
      <c r="B16" s="4">
        <v>14</v>
      </c>
      <c r="C16" s="5">
        <f t="shared" si="0"/>
        <v>0.39386263453338705</v>
      </c>
      <c r="D16" s="5">
        <f t="shared" si="1"/>
        <v>1.5251268780343785</v>
      </c>
      <c r="E16" s="5">
        <v>53</v>
      </c>
      <c r="F16" s="14">
        <v>2.2222222222222223</v>
      </c>
      <c r="G16" s="14">
        <v>25.5</v>
      </c>
      <c r="H16" s="14">
        <v>13.7</v>
      </c>
      <c r="I16" s="14">
        <f t="shared" si="2"/>
        <v>19.600000000000001</v>
      </c>
      <c r="J16" s="14">
        <v>0.56000000000000005</v>
      </c>
      <c r="K16" s="5">
        <f t="shared" si="3"/>
        <v>21.327708790385032</v>
      </c>
      <c r="L16" s="5">
        <f t="shared" si="4"/>
        <v>9.8943755743277677</v>
      </c>
      <c r="M16" s="5">
        <f t="shared" si="5"/>
        <v>15.6110421823564</v>
      </c>
      <c r="N16" s="7">
        <v>3</v>
      </c>
      <c r="O16" s="8">
        <f t="shared" si="6"/>
        <v>-0.37315337968622003</v>
      </c>
      <c r="P16" s="5">
        <f t="shared" si="7"/>
        <v>1.0320463017121373</v>
      </c>
      <c r="Q16" s="8">
        <f t="shared" si="8"/>
        <v>1.4073732347994785</v>
      </c>
      <c r="R16" s="5">
        <f t="shared" si="9"/>
        <v>10.751539540491249</v>
      </c>
      <c r="S16" s="8">
        <f t="shared" si="10"/>
        <v>0.66299304071539711</v>
      </c>
      <c r="T16" s="9">
        <f>24 * 60 * Constants!$B$4 * P16 * S16 / PI()</f>
        <v>25.717847896422704</v>
      </c>
      <c r="U16" s="9">
        <f t="shared" si="11"/>
        <v>10.01748503809112</v>
      </c>
      <c r="V16" s="9">
        <f t="shared" si="12"/>
        <v>7.5237323127087166</v>
      </c>
      <c r="W16" s="9">
        <f t="shared" si="13"/>
        <v>1.4474595904455039</v>
      </c>
      <c r="X16" s="9">
        <f t="shared" si="14"/>
        <v>1.7736018567599379</v>
      </c>
      <c r="Y16" s="9">
        <f t="shared" si="15"/>
        <v>2.2810057729824531</v>
      </c>
      <c r="Z16" s="9">
        <f t="shared" si="16"/>
        <v>0.15355269808201896</v>
      </c>
      <c r="AA16" s="8">
        <f t="shared" si="17"/>
        <v>0.14163485098448397</v>
      </c>
      <c r="AB16" s="9">
        <f t="shared" si="18"/>
        <v>566.61301038568797</v>
      </c>
      <c r="AC16" s="10">
        <f>0.00163*AB16/Constants!$B$1</f>
        <v>0.37697110486884544</v>
      </c>
      <c r="AD16" s="9">
        <f>(1-Constants!$B$2)*U16</f>
        <v>7.7134634793301631</v>
      </c>
      <c r="AE16" s="9">
        <f>W16*Z16*Constants!$B$3*((I16 + 273.15)^4)</f>
        <v>8.004116629578732</v>
      </c>
      <c r="AF16" s="9">
        <f t="shared" si="19"/>
        <v>-0.29065315024856897</v>
      </c>
      <c r="AG16" s="4">
        <v>0</v>
      </c>
      <c r="AH16" s="9">
        <f t="shared" si="20"/>
        <v>1.290631327135749</v>
      </c>
      <c r="AI16" s="10">
        <f t="shared" si="21"/>
        <v>0.80342856842090149</v>
      </c>
      <c r="AJ16" s="11">
        <f t="shared" si="22"/>
        <v>1.6064045739279849</v>
      </c>
      <c r="AK16" s="11">
        <f>'Crop and Soil Parameters'!$B$2</f>
        <v>0.6</v>
      </c>
      <c r="AL16" s="11">
        <f t="shared" si="23"/>
        <v>0.96384274435679085</v>
      </c>
      <c r="AM16" s="11">
        <f>IF(AV15&lt;=AO16,1,('Crop and Soil Parameters'!$B$9-AV15)/('Crop and Soil Parameters'!$B$9-AO16))</f>
        <v>1</v>
      </c>
      <c r="AN16" s="11">
        <f t="shared" si="24"/>
        <v>0.96384274435679085</v>
      </c>
      <c r="AO16" s="11">
        <f>'Crop and Soil Parameters'!$B$9*('Crop and Soil Parameters'!$B$7 + 0.04*(5-AJ16))</f>
        <v>48.752687350902143</v>
      </c>
      <c r="AP16" s="11">
        <f>'Crop and Soil Parameters'!$B$11</f>
        <v>45.5</v>
      </c>
      <c r="AQ16" s="11">
        <v>0</v>
      </c>
      <c r="AR16" s="11">
        <v>0</v>
      </c>
      <c r="AS16" s="11">
        <f t="shared" si="25"/>
        <v>0</v>
      </c>
      <c r="AT16" s="11">
        <f>IF(AU15&gt;'Crop and Soil Parameters'!$B$11,0,'Crop and Soil Parameters'!$B$9-AU15-AR16+AV15)</f>
        <v>0</v>
      </c>
      <c r="AU16" s="11">
        <f t="shared" si="26"/>
        <v>75.926669003772261</v>
      </c>
      <c r="AV16" s="11">
        <f t="shared" si="27"/>
        <v>15.073330996227744</v>
      </c>
      <c r="AW16" s="15" t="str">
        <f t="shared" si="28"/>
        <v/>
      </c>
      <c r="AX16" s="11"/>
    </row>
    <row r="17" spans="1:50" ht="14.25" customHeight="1" x14ac:dyDescent="0.3">
      <c r="A17" s="13">
        <v>44211</v>
      </c>
      <c r="B17" s="4">
        <v>15</v>
      </c>
      <c r="C17" s="5">
        <f t="shared" si="0"/>
        <v>0.39386263453338705</v>
      </c>
      <c r="D17" s="5">
        <f t="shared" si="1"/>
        <v>1.5251268780343785</v>
      </c>
      <c r="E17" s="5">
        <v>53</v>
      </c>
      <c r="F17" s="14">
        <v>1.6666666666666667</v>
      </c>
      <c r="G17" s="14">
        <v>24.5</v>
      </c>
      <c r="H17" s="14">
        <v>11.8</v>
      </c>
      <c r="I17" s="14">
        <f t="shared" si="2"/>
        <v>18.149999999999999</v>
      </c>
      <c r="J17" s="14">
        <v>0.55000000000000004</v>
      </c>
      <c r="K17" s="5">
        <f t="shared" si="3"/>
        <v>20.232868571988149</v>
      </c>
      <c r="L17" s="5">
        <f t="shared" si="4"/>
        <v>7.9372086682474787</v>
      </c>
      <c r="M17" s="5">
        <f t="shared" si="5"/>
        <v>14.085038620117814</v>
      </c>
      <c r="N17" s="7">
        <v>2.8</v>
      </c>
      <c r="O17" s="8">
        <f t="shared" si="6"/>
        <v>-0.37021581658662056</v>
      </c>
      <c r="P17" s="5">
        <f t="shared" si="7"/>
        <v>1.0319059778489741</v>
      </c>
      <c r="Q17" s="8">
        <f t="shared" si="8"/>
        <v>1.4087983375835658</v>
      </c>
      <c r="R17" s="5">
        <f t="shared" si="9"/>
        <v>10.762426523811321</v>
      </c>
      <c r="S17" s="8">
        <f t="shared" si="10"/>
        <v>0.66525857394467813</v>
      </c>
      <c r="T17" s="9">
        <f>24 * 60 * Constants!$B$4 * P17 * S17 / PI()</f>
        <v>25.802220400864172</v>
      </c>
      <c r="U17" s="9">
        <f t="shared" si="11"/>
        <v>9.8069644082182208</v>
      </c>
      <c r="V17" s="9">
        <f t="shared" si="12"/>
        <v>7.3656186884363768</v>
      </c>
      <c r="W17" s="9">
        <f t="shared" si="13"/>
        <v>1.4474595904455039</v>
      </c>
      <c r="X17" s="9">
        <f t="shared" si="14"/>
        <v>1.6074481514546117</v>
      </c>
      <c r="Y17" s="9">
        <f t="shared" si="15"/>
        <v>2.0835362182085597</v>
      </c>
      <c r="Z17" s="9">
        <f t="shared" si="16"/>
        <v>0.16250074994944236</v>
      </c>
      <c r="AA17" s="8">
        <f t="shared" si="17"/>
        <v>0.1308462240283553</v>
      </c>
      <c r="AB17" s="9">
        <f t="shared" si="18"/>
        <v>566.61301038568797</v>
      </c>
      <c r="AC17" s="10">
        <f>0.00163*AB17/Constants!$B$1</f>
        <v>0.37697110486884544</v>
      </c>
      <c r="AD17" s="9">
        <f>(1-Constants!$B$2)*U17</f>
        <v>7.5513625943280305</v>
      </c>
      <c r="AE17" s="9">
        <f>W17*Z17*Constants!$B$3*((I17 + 273.15)^4)</f>
        <v>8.3039676667438194</v>
      </c>
      <c r="AF17" s="9">
        <f t="shared" si="19"/>
        <v>-0.75260507241578889</v>
      </c>
      <c r="AG17" s="4">
        <v>0</v>
      </c>
      <c r="AH17" s="9">
        <f t="shared" si="20"/>
        <v>0.88445590641757299</v>
      </c>
      <c r="AI17" s="10">
        <f t="shared" si="21"/>
        <v>0.72143428832287992</v>
      </c>
      <c r="AJ17" s="11">
        <f t="shared" si="22"/>
        <v>1.2259687690665075</v>
      </c>
      <c r="AK17" s="11">
        <f>'Crop and Soil Parameters'!$B$2</f>
        <v>0.6</v>
      </c>
      <c r="AL17" s="11">
        <f t="shared" si="23"/>
        <v>0.73558126143990454</v>
      </c>
      <c r="AM17" s="11">
        <f>IF(AV16&lt;=AO17,1,('Crop and Soil Parameters'!$B$9-AV16)/('Crop and Soil Parameters'!$B$9-AO17))</f>
        <v>1</v>
      </c>
      <c r="AN17" s="11">
        <f t="shared" si="24"/>
        <v>0.73558126143990454</v>
      </c>
      <c r="AO17" s="11">
        <f>'Crop and Soil Parameters'!$B$9*('Crop and Soil Parameters'!$B$7 + 0.04*(5-AJ17))</f>
        <v>50.137473680597914</v>
      </c>
      <c r="AP17" s="11">
        <f>'Crop and Soil Parameters'!$B$11</f>
        <v>45.5</v>
      </c>
      <c r="AQ17" s="11">
        <v>0</v>
      </c>
      <c r="AR17" s="11">
        <v>0</v>
      </c>
      <c r="AS17" s="11">
        <f t="shared" si="25"/>
        <v>0</v>
      </c>
      <c r="AT17" s="11">
        <f>IF(AU16&gt;'Crop and Soil Parameters'!$B$11,0,'Crop and Soil Parameters'!$B$9-AU16-AR17+AV16)</f>
        <v>0</v>
      </c>
      <c r="AU17" s="11">
        <f t="shared" si="26"/>
        <v>75.191087742332357</v>
      </c>
      <c r="AV17" s="11">
        <f t="shared" si="27"/>
        <v>15.808912257667648</v>
      </c>
      <c r="AW17" s="15" t="str">
        <f t="shared" si="28"/>
        <v/>
      </c>
      <c r="AX17" s="11"/>
    </row>
    <row r="18" spans="1:50" ht="14.25" customHeight="1" x14ac:dyDescent="0.3">
      <c r="A18" s="13">
        <v>44212</v>
      </c>
      <c r="B18" s="4">
        <v>16</v>
      </c>
      <c r="C18" s="5">
        <f t="shared" si="0"/>
        <v>0.39386263453338705</v>
      </c>
      <c r="D18" s="5">
        <f t="shared" si="1"/>
        <v>1.5251268780343785</v>
      </c>
      <c r="E18" s="5">
        <v>53</v>
      </c>
      <c r="F18" s="14">
        <v>1.6666666666666667</v>
      </c>
      <c r="G18" s="14">
        <v>23.2</v>
      </c>
      <c r="H18" s="14">
        <v>11.2</v>
      </c>
      <c r="I18" s="14">
        <f t="shared" si="2"/>
        <v>17.2</v>
      </c>
      <c r="J18" s="14">
        <v>0.56000000000000005</v>
      </c>
      <c r="K18" s="5">
        <f t="shared" si="3"/>
        <v>19.100479595564849</v>
      </c>
      <c r="L18" s="5">
        <f t="shared" si="4"/>
        <v>7.4699276034495199</v>
      </c>
      <c r="M18" s="5">
        <f t="shared" si="5"/>
        <v>13.285203599507184</v>
      </c>
      <c r="N18" s="7">
        <v>0</v>
      </c>
      <c r="O18" s="8">
        <f t="shared" si="6"/>
        <v>-0.36716855055065478</v>
      </c>
      <c r="P18" s="5">
        <f t="shared" si="7"/>
        <v>1.031756199555987</v>
      </c>
      <c r="Q18" s="8">
        <f t="shared" si="8"/>
        <v>1.4102728818148347</v>
      </c>
      <c r="R18" s="5">
        <f t="shared" si="9"/>
        <v>10.773691211965597</v>
      </c>
      <c r="S18" s="8">
        <f t="shared" si="10"/>
        <v>0.66760633258287028</v>
      </c>
      <c r="T18" s="9">
        <f>24 * 60 * Constants!$B$4 * P18 * S18 / PI()</f>
        <v>25.889520469968467</v>
      </c>
      <c r="U18" s="9">
        <f t="shared" si="11"/>
        <v>6.4723801174921167</v>
      </c>
      <c r="V18" s="9">
        <f t="shared" si="12"/>
        <v>4.8611458110436292</v>
      </c>
      <c r="W18" s="9">
        <f t="shared" si="13"/>
        <v>1.4474595904455039</v>
      </c>
      <c r="X18" s="9">
        <f t="shared" si="14"/>
        <v>1.5259435081070574</v>
      </c>
      <c r="Y18" s="9">
        <f t="shared" si="15"/>
        <v>1.9624256575788694</v>
      </c>
      <c r="Z18" s="9">
        <f t="shared" si="16"/>
        <v>0.16705927963924078</v>
      </c>
      <c r="AA18" s="8">
        <f t="shared" si="17"/>
        <v>0.12416225573867952</v>
      </c>
      <c r="AB18" s="9">
        <f t="shared" si="18"/>
        <v>566.61301038568797</v>
      </c>
      <c r="AC18" s="10">
        <f>0.00163*AB18/Constants!$B$1</f>
        <v>0.37697110486884544</v>
      </c>
      <c r="AD18" s="9">
        <f>(1-Constants!$B$2)*U18</f>
        <v>4.9837326904689299</v>
      </c>
      <c r="AE18" s="9">
        <f>W18*Z18*Constants!$B$3*((I18 + 273.15)^4)</f>
        <v>8.42609336962005</v>
      </c>
      <c r="AF18" s="9">
        <f t="shared" si="19"/>
        <v>-3.4423606791511201</v>
      </c>
      <c r="AG18" s="4">
        <v>0</v>
      </c>
      <c r="AH18" s="9">
        <f t="shared" si="20"/>
        <v>0.67610461524220578</v>
      </c>
      <c r="AI18" s="10">
        <f t="shared" si="21"/>
        <v>0.71475032003320416</v>
      </c>
      <c r="AJ18" s="11">
        <f t="shared" si="22"/>
        <v>0.94593118224948392</v>
      </c>
      <c r="AK18" s="11">
        <f>'Crop and Soil Parameters'!$B$2</f>
        <v>0.6</v>
      </c>
      <c r="AL18" s="11">
        <f t="shared" si="23"/>
        <v>0.56755870934969033</v>
      </c>
      <c r="AM18" s="11">
        <f>IF(AV17&lt;=AO18,1,('Crop and Soil Parameters'!$B$9-AV17)/('Crop and Soil Parameters'!$B$9-AO18))</f>
        <v>1</v>
      </c>
      <c r="AN18" s="11">
        <f t="shared" si="24"/>
        <v>0.56755870934969033</v>
      </c>
      <c r="AO18" s="11">
        <f>'Crop and Soil Parameters'!$B$9*('Crop and Soil Parameters'!$B$7 + 0.04*(5-AJ18))</f>
        <v>51.156810496611882</v>
      </c>
      <c r="AP18" s="11">
        <f>'Crop and Soil Parameters'!$B$11</f>
        <v>45.5</v>
      </c>
      <c r="AQ18" s="11">
        <v>0</v>
      </c>
      <c r="AR18" s="11">
        <v>0</v>
      </c>
      <c r="AS18" s="11">
        <f t="shared" si="25"/>
        <v>0</v>
      </c>
      <c r="AT18" s="11">
        <f>IF(AU17&gt;'Crop and Soil Parameters'!$B$11,0,'Crop and Soil Parameters'!$B$9-AU17-AR18+AV17)</f>
        <v>0</v>
      </c>
      <c r="AU18" s="11">
        <f t="shared" si="26"/>
        <v>74.62352903298266</v>
      </c>
      <c r="AV18" s="11">
        <f t="shared" si="27"/>
        <v>16.37647096701734</v>
      </c>
      <c r="AW18" s="15" t="str">
        <f t="shared" si="28"/>
        <v/>
      </c>
      <c r="AX18" s="11"/>
    </row>
    <row r="19" spans="1:50" ht="14.25" customHeight="1" x14ac:dyDescent="0.3">
      <c r="A19" s="13">
        <v>44213</v>
      </c>
      <c r="B19" s="4">
        <v>17</v>
      </c>
      <c r="C19" s="5">
        <f t="shared" si="0"/>
        <v>0.39386263453338705</v>
      </c>
      <c r="D19" s="5">
        <f t="shared" si="1"/>
        <v>1.5251268780343785</v>
      </c>
      <c r="E19" s="5">
        <v>53</v>
      </c>
      <c r="F19" s="14">
        <v>2.2222222222222223</v>
      </c>
      <c r="G19" s="14">
        <v>23.6</v>
      </c>
      <c r="H19" s="14">
        <v>10.5</v>
      </c>
      <c r="I19" s="14">
        <f t="shared" si="2"/>
        <v>17.05</v>
      </c>
      <c r="J19" s="14">
        <v>0.55000000000000004</v>
      </c>
      <c r="K19" s="5">
        <f t="shared" si="3"/>
        <v>19.362174160989184</v>
      </c>
      <c r="L19" s="5">
        <f t="shared" si="4"/>
        <v>6.6774802637866912</v>
      </c>
      <c r="M19" s="5">
        <f t="shared" si="5"/>
        <v>13.019827212387938</v>
      </c>
      <c r="N19" s="7">
        <v>0</v>
      </c>
      <c r="O19" s="8">
        <f t="shared" si="6"/>
        <v>-0.36401248454901453</v>
      </c>
      <c r="P19" s="5">
        <f t="shared" si="7"/>
        <v>1.0315970112157162</v>
      </c>
      <c r="Q19" s="8">
        <f t="shared" si="8"/>
        <v>1.4117960647714487</v>
      </c>
      <c r="R19" s="5">
        <f t="shared" si="9"/>
        <v>10.785327472610962</v>
      </c>
      <c r="S19" s="8">
        <f t="shared" si="10"/>
        <v>0.67003532138532629</v>
      </c>
      <c r="T19" s="9">
        <f>24 * 60 * Constants!$B$4 * P19 * S19 / PI()</f>
        <v>25.979706740669208</v>
      </c>
      <c r="U19" s="9">
        <f t="shared" si="11"/>
        <v>6.494926685167302</v>
      </c>
      <c r="V19" s="9">
        <f t="shared" si="12"/>
        <v>4.8780796361617531</v>
      </c>
      <c r="W19" s="9">
        <f t="shared" si="13"/>
        <v>1.4474595904455039</v>
      </c>
      <c r="X19" s="9">
        <f t="shared" si="14"/>
        <v>1.4997145733566783</v>
      </c>
      <c r="Y19" s="9">
        <f t="shared" si="15"/>
        <v>1.943877767173084</v>
      </c>
      <c r="Z19" s="9">
        <f t="shared" si="16"/>
        <v>0.1685520322727887</v>
      </c>
      <c r="AA19" s="8">
        <f t="shared" si="17"/>
        <v>0.1231338398112326</v>
      </c>
      <c r="AB19" s="9">
        <f t="shared" si="18"/>
        <v>566.61301038568797</v>
      </c>
      <c r="AC19" s="10">
        <f>0.00163*AB19/Constants!$B$1</f>
        <v>0.37697110486884544</v>
      </c>
      <c r="AD19" s="9">
        <f>(1-Constants!$B$2)*U19</f>
        <v>5.0010935475788223</v>
      </c>
      <c r="AE19" s="9">
        <f>W19*Z19*Constants!$B$3*((I19 + 273.15)^4)</f>
        <v>8.483830186962944</v>
      </c>
      <c r="AF19" s="9">
        <f t="shared" si="19"/>
        <v>-3.4827366393841217</v>
      </c>
      <c r="AG19" s="4">
        <v>0</v>
      </c>
      <c r="AH19" s="9">
        <f t="shared" si="20"/>
        <v>0.97956889839276717</v>
      </c>
      <c r="AI19" s="10">
        <f t="shared" si="21"/>
        <v>0.78492755724765018</v>
      </c>
      <c r="AJ19" s="11">
        <f t="shared" si="22"/>
        <v>1.2479736369909438</v>
      </c>
      <c r="AK19" s="11">
        <f>'Crop and Soil Parameters'!$B$2</f>
        <v>0.6</v>
      </c>
      <c r="AL19" s="11">
        <f t="shared" si="23"/>
        <v>0.74878418219456622</v>
      </c>
      <c r="AM19" s="11">
        <f>IF(AV18&lt;=AO19,1,('Crop and Soil Parameters'!$B$9-AV18)/('Crop and Soil Parameters'!$B$9-AO19))</f>
        <v>1</v>
      </c>
      <c r="AN19" s="11">
        <f t="shared" si="24"/>
        <v>0.74878418219456622</v>
      </c>
      <c r="AO19" s="11">
        <f>'Crop and Soil Parameters'!$B$9*('Crop and Soil Parameters'!$B$7 + 0.04*(5-AJ19))</f>
        <v>50.057375961352967</v>
      </c>
      <c r="AP19" s="11">
        <f>'Crop and Soil Parameters'!$B$11</f>
        <v>45.5</v>
      </c>
      <c r="AQ19" s="11">
        <v>0</v>
      </c>
      <c r="AR19" s="11">
        <v>0</v>
      </c>
      <c r="AS19" s="11">
        <f t="shared" si="25"/>
        <v>0</v>
      </c>
      <c r="AT19" s="11">
        <f>IF(AU18&gt;'Crop and Soil Parameters'!$B$11,0,'Crop and Soil Parameters'!$B$9-AU18-AR19+AV18)</f>
        <v>0</v>
      </c>
      <c r="AU19" s="11">
        <f t="shared" si="26"/>
        <v>73.87474485078809</v>
      </c>
      <c r="AV19" s="11">
        <f t="shared" si="27"/>
        <v>17.125255149211906</v>
      </c>
      <c r="AW19" s="15" t="str">
        <f t="shared" si="28"/>
        <v/>
      </c>
      <c r="AX19" s="11"/>
    </row>
    <row r="20" spans="1:50" ht="14.25" customHeight="1" x14ac:dyDescent="0.3">
      <c r="A20" s="13">
        <v>44214</v>
      </c>
      <c r="B20" s="4">
        <v>18</v>
      </c>
      <c r="C20" s="5">
        <f t="shared" si="0"/>
        <v>0.39386263453338705</v>
      </c>
      <c r="D20" s="5">
        <f t="shared" si="1"/>
        <v>1.5251268780343785</v>
      </c>
      <c r="E20" s="5">
        <v>53</v>
      </c>
      <c r="F20" s="14">
        <v>1.1111111111111112</v>
      </c>
      <c r="G20" s="14">
        <v>25.6</v>
      </c>
      <c r="H20" s="14">
        <v>9.6</v>
      </c>
      <c r="I20" s="14">
        <f t="shared" si="2"/>
        <v>17.600000000000001</v>
      </c>
      <c r="J20" s="14">
        <v>0.65</v>
      </c>
      <c r="K20" s="5">
        <f t="shared" si="3"/>
        <v>22.484957257182657</v>
      </c>
      <c r="L20" s="5">
        <f t="shared" si="4"/>
        <v>6.8537065740410412</v>
      </c>
      <c r="M20" s="5">
        <f t="shared" si="5"/>
        <v>14.669331915611849</v>
      </c>
      <c r="N20" s="7">
        <v>3.7</v>
      </c>
      <c r="O20" s="8">
        <f t="shared" si="6"/>
        <v>-0.36074855379216958</v>
      </c>
      <c r="P20" s="5">
        <f t="shared" si="7"/>
        <v>1.031428459999103</v>
      </c>
      <c r="Q20" s="8">
        <f t="shared" si="8"/>
        <v>1.4133670679103747</v>
      </c>
      <c r="R20" s="5">
        <f t="shared" si="9"/>
        <v>10.797329052539263</v>
      </c>
      <c r="S20" s="8">
        <f t="shared" si="10"/>
        <v>0.6725445059841455</v>
      </c>
      <c r="T20" s="9">
        <f>24 * 60 * Constants!$B$4 * P20 * S20 / PI()</f>
        <v>26.072736270351701</v>
      </c>
      <c r="U20" s="9">
        <f t="shared" si="11"/>
        <v>10.985452024824728</v>
      </c>
      <c r="V20" s="9">
        <f t="shared" si="12"/>
        <v>8.2507335977648601</v>
      </c>
      <c r="W20" s="9">
        <f t="shared" si="13"/>
        <v>1.4474595904455039</v>
      </c>
      <c r="X20" s="9">
        <f t="shared" si="14"/>
        <v>1.6693788049027241</v>
      </c>
      <c r="Y20" s="9">
        <f t="shared" si="15"/>
        <v>2.0126465426273383</v>
      </c>
      <c r="Z20" s="9">
        <f t="shared" si="16"/>
        <v>0.15911378002707507</v>
      </c>
      <c r="AA20" s="8">
        <f t="shared" si="17"/>
        <v>0.12694038018719841</v>
      </c>
      <c r="AB20" s="9">
        <f t="shared" si="18"/>
        <v>566.61301038568797</v>
      </c>
      <c r="AC20" s="10">
        <f>0.00163*AB20/Constants!$B$1</f>
        <v>0.37697110486884544</v>
      </c>
      <c r="AD20" s="9">
        <f>(1-Constants!$B$2)*U20</f>
        <v>8.4587980591150398</v>
      </c>
      <c r="AE20" s="9">
        <f>W20*Z20*Constants!$B$3*((I20 + 273.15)^4)</f>
        <v>8.0696561228000512</v>
      </c>
      <c r="AF20" s="9">
        <f t="shared" si="19"/>
        <v>0.38914193631498861</v>
      </c>
      <c r="AG20" s="4">
        <v>0</v>
      </c>
      <c r="AH20" s="9">
        <f t="shared" si="20"/>
        <v>0.4654468741846457</v>
      </c>
      <c r="AI20" s="10">
        <f t="shared" si="21"/>
        <v>0.64632279133982995</v>
      </c>
      <c r="AJ20" s="11">
        <f t="shared" si="22"/>
        <v>0.72014615672112126</v>
      </c>
      <c r="AK20" s="11">
        <f>'Crop and Soil Parameters'!$B$2</f>
        <v>0.6</v>
      </c>
      <c r="AL20" s="11">
        <f t="shared" si="23"/>
        <v>0.43208769403267272</v>
      </c>
      <c r="AM20" s="11">
        <f>IF(AV19&lt;=AO20,1,('Crop and Soil Parameters'!$B$9-AV19)/('Crop and Soil Parameters'!$B$9-AO20))</f>
        <v>1</v>
      </c>
      <c r="AN20" s="11">
        <f t="shared" si="24"/>
        <v>0.43208769403267272</v>
      </c>
      <c r="AO20" s="11">
        <f>'Crop and Soil Parameters'!$B$9*('Crop and Soil Parameters'!$B$7 + 0.04*(5-AJ20))</f>
        <v>51.978667989535118</v>
      </c>
      <c r="AP20" s="11">
        <f>'Crop and Soil Parameters'!$B$11</f>
        <v>45.5</v>
      </c>
      <c r="AQ20" s="11">
        <v>0</v>
      </c>
      <c r="AR20" s="11">
        <v>0</v>
      </c>
      <c r="AS20" s="11">
        <f t="shared" si="25"/>
        <v>0</v>
      </c>
      <c r="AT20" s="11">
        <f>IF(AU19&gt;'Crop and Soil Parameters'!$B$11,0,'Crop and Soil Parameters'!$B$9-AU19-AR20+AV19)</f>
        <v>0</v>
      </c>
      <c r="AU20" s="11">
        <f t="shared" si="26"/>
        <v>73.442657156755416</v>
      </c>
      <c r="AV20" s="11">
        <f t="shared" si="27"/>
        <v>17.55734284324458</v>
      </c>
      <c r="AW20" s="15" t="str">
        <f t="shared" si="28"/>
        <v/>
      </c>
      <c r="AX20" s="11"/>
    </row>
    <row r="21" spans="1:50" ht="14.25" customHeight="1" x14ac:dyDescent="0.3">
      <c r="A21" s="13">
        <v>44215</v>
      </c>
      <c r="B21" s="4">
        <v>19</v>
      </c>
      <c r="C21" s="5">
        <f t="shared" si="0"/>
        <v>0.39386263453338705</v>
      </c>
      <c r="D21" s="5">
        <f t="shared" si="1"/>
        <v>1.5251268780343785</v>
      </c>
      <c r="E21" s="5">
        <v>53</v>
      </c>
      <c r="F21" s="14">
        <v>1.6666666666666667</v>
      </c>
      <c r="G21" s="14">
        <v>28.4</v>
      </c>
      <c r="H21" s="14">
        <v>9.6</v>
      </c>
      <c r="I21" s="14">
        <f t="shared" si="2"/>
        <v>19</v>
      </c>
      <c r="J21" s="14">
        <v>0.67</v>
      </c>
      <c r="K21" s="5">
        <f t="shared" si="3"/>
        <v>25.43939878322044</v>
      </c>
      <c r="L21" s="5">
        <f t="shared" si="4"/>
        <v>7.0448886731175264</v>
      </c>
      <c r="M21" s="5">
        <f t="shared" si="5"/>
        <v>16.242143728168983</v>
      </c>
      <c r="N21" s="7">
        <v>2.9</v>
      </c>
      <c r="O21" s="8">
        <f t="shared" si="6"/>
        <v>-0.35737772545324453</v>
      </c>
      <c r="P21" s="5">
        <f t="shared" si="7"/>
        <v>1.0312505958515106</v>
      </c>
      <c r="Q21" s="8">
        <f t="shared" si="8"/>
        <v>1.4149850582038894</v>
      </c>
      <c r="R21" s="5">
        <f t="shared" si="9"/>
        <v>10.809689587887467</v>
      </c>
      <c r="S21" s="8">
        <f t="shared" si="10"/>
        <v>0.67513281299482375</v>
      </c>
      <c r="T21" s="9">
        <f>24 * 60 * Constants!$B$4 * P21 * S21 / PI()</f>
        <v>26.168564548154652</v>
      </c>
      <c r="U21" s="9">
        <f t="shared" si="11"/>
        <v>10.052363913217354</v>
      </c>
      <c r="V21" s="9">
        <f t="shared" si="12"/>
        <v>7.5499284406610254</v>
      </c>
      <c r="W21" s="9">
        <f t="shared" si="13"/>
        <v>1.4474595904455039</v>
      </c>
      <c r="X21" s="9">
        <f t="shared" si="14"/>
        <v>1.8466005963758321</v>
      </c>
      <c r="Y21" s="9">
        <f t="shared" si="15"/>
        <v>2.1973933238855259</v>
      </c>
      <c r="Z21" s="9">
        <f t="shared" si="16"/>
        <v>0.149754443707701</v>
      </c>
      <c r="AA21" s="8">
        <f t="shared" si="17"/>
        <v>0.13708266611218417</v>
      </c>
      <c r="AB21" s="9">
        <f t="shared" si="18"/>
        <v>566.61301038568797</v>
      </c>
      <c r="AC21" s="10">
        <f>0.00163*AB21/Constants!$B$1</f>
        <v>0.37697110486884544</v>
      </c>
      <c r="AD21" s="9">
        <f>(1-Constants!$B$2)*U21</f>
        <v>7.7403202131773625</v>
      </c>
      <c r="AE21" s="9">
        <f>W21*Z21*Constants!$B$3*((I21 + 273.15)^4)</f>
        <v>7.7423290001973823</v>
      </c>
      <c r="AF21" s="9">
        <f t="shared" si="19"/>
        <v>-2.008787020019831E-3</v>
      </c>
      <c r="AG21" s="4">
        <v>0</v>
      </c>
      <c r="AH21" s="9">
        <f t="shared" si="20"/>
        <v>0.67919615286938906</v>
      </c>
      <c r="AI21" s="10">
        <f t="shared" si="21"/>
        <v>0.72767073040670871</v>
      </c>
      <c r="AJ21" s="11">
        <f t="shared" si="22"/>
        <v>0.93338391182750158</v>
      </c>
      <c r="AK21" s="11">
        <f>'Crop and Soil Parameters'!$B$2</f>
        <v>0.6</v>
      </c>
      <c r="AL21" s="11">
        <f t="shared" si="23"/>
        <v>0.5600303470965009</v>
      </c>
      <c r="AM21" s="11">
        <f>IF(AV20&lt;=AO21,1,('Crop and Soil Parameters'!$B$9-AV20)/('Crop and Soil Parameters'!$B$9-AO21))</f>
        <v>1</v>
      </c>
      <c r="AN21" s="11">
        <f t="shared" si="24"/>
        <v>0.5600303470965009</v>
      </c>
      <c r="AO21" s="11">
        <f>'Crop and Soil Parameters'!$B$9*('Crop and Soil Parameters'!$B$7 + 0.04*(5-AJ21))</f>
        <v>51.202482560947892</v>
      </c>
      <c r="AP21" s="11">
        <f>'Crop and Soil Parameters'!$B$11</f>
        <v>45.5</v>
      </c>
      <c r="AQ21" s="11">
        <v>0</v>
      </c>
      <c r="AR21" s="11">
        <v>0</v>
      </c>
      <c r="AS21" s="11">
        <f t="shared" si="25"/>
        <v>0</v>
      </c>
      <c r="AT21" s="11">
        <f>IF(AU20&gt;'Crop and Soil Parameters'!$B$11,0,'Crop and Soil Parameters'!$B$9-AU20-AR21+AV20)</f>
        <v>0</v>
      </c>
      <c r="AU21" s="11">
        <f t="shared" si="26"/>
        <v>72.882626809658916</v>
      </c>
      <c r="AV21" s="11">
        <f t="shared" si="27"/>
        <v>18.11737319034108</v>
      </c>
      <c r="AW21" s="15" t="str">
        <f t="shared" si="28"/>
        <v/>
      </c>
      <c r="AX21" s="11"/>
    </row>
    <row r="22" spans="1:50" ht="14.25" customHeight="1" x14ac:dyDescent="0.3">
      <c r="A22" s="13">
        <v>44216</v>
      </c>
      <c r="B22" s="4">
        <v>20</v>
      </c>
      <c r="C22" s="5">
        <f t="shared" si="0"/>
        <v>0.39386263453338705</v>
      </c>
      <c r="D22" s="5">
        <f t="shared" si="1"/>
        <v>1.5251268780343785</v>
      </c>
      <c r="E22" s="5">
        <v>53</v>
      </c>
      <c r="F22" s="14">
        <v>1.1111111111111112</v>
      </c>
      <c r="G22" s="14">
        <v>28.2</v>
      </c>
      <c r="H22" s="14">
        <v>16.8</v>
      </c>
      <c r="I22" s="14">
        <f t="shared" si="2"/>
        <v>22.5</v>
      </c>
      <c r="J22" s="14">
        <v>0.49</v>
      </c>
      <c r="K22" s="5">
        <f t="shared" si="3"/>
        <v>22.980196943174974</v>
      </c>
      <c r="L22" s="5">
        <f t="shared" si="4"/>
        <v>12.018468588026309</v>
      </c>
      <c r="M22" s="5">
        <f t="shared" si="5"/>
        <v>17.499332765600641</v>
      </c>
      <c r="N22" s="7">
        <v>2.6</v>
      </c>
      <c r="O22" s="8">
        <f t="shared" si="6"/>
        <v>-0.35390099838142475</v>
      </c>
      <c r="P22" s="5">
        <f t="shared" si="7"/>
        <v>1.0310634714779239</v>
      </c>
      <c r="Q22" s="8">
        <f t="shared" si="8"/>
        <v>1.4166491894681359</v>
      </c>
      <c r="R22" s="5">
        <f t="shared" si="9"/>
        <v>10.82240261428708</v>
      </c>
      <c r="S22" s="8">
        <f t="shared" si="10"/>
        <v>0.67779913015874937</v>
      </c>
      <c r="T22" s="9">
        <f>24 * 60 * Constants!$B$4 * P22 * S22 / PI()</f>
        <v>26.267145507921327</v>
      </c>
      <c r="U22" s="9">
        <f t="shared" si="11"/>
        <v>9.7220274428799254</v>
      </c>
      <c r="V22" s="9">
        <f t="shared" si="12"/>
        <v>7.3018259312493958</v>
      </c>
      <c r="W22" s="9">
        <f t="shared" si="13"/>
        <v>1.4474595904455039</v>
      </c>
      <c r="X22" s="9">
        <f t="shared" si="14"/>
        <v>1.9999027406301428</v>
      </c>
      <c r="Y22" s="9">
        <f t="shared" si="15"/>
        <v>2.7255876066054592</v>
      </c>
      <c r="Z22" s="9">
        <f t="shared" si="16"/>
        <v>0.14201491541949227</v>
      </c>
      <c r="AA22" s="8">
        <f t="shared" si="17"/>
        <v>0.16548316037309999</v>
      </c>
      <c r="AB22" s="9">
        <f t="shared" si="18"/>
        <v>566.61301038568797</v>
      </c>
      <c r="AC22" s="10">
        <f>0.00163*AB22/Constants!$B$1</f>
        <v>0.37697110486884544</v>
      </c>
      <c r="AD22" s="9">
        <f>(1-Constants!$B$2)*U22</f>
        <v>7.4859611310175431</v>
      </c>
      <c r="AE22" s="9">
        <f>W22*Z22*Constants!$B$3*((I22 + 273.15)^4)</f>
        <v>7.7004097316238926</v>
      </c>
      <c r="AF22" s="9">
        <f t="shared" si="19"/>
        <v>-0.21444860060634952</v>
      </c>
      <c r="AG22" s="4">
        <v>0</v>
      </c>
      <c r="AH22" s="9">
        <f t="shared" si="20"/>
        <v>0.91128153918396659</v>
      </c>
      <c r="AI22" s="10">
        <f t="shared" si="21"/>
        <v>0.68486557152573146</v>
      </c>
      <c r="AJ22" s="11">
        <f t="shared" si="22"/>
        <v>1.3305991380962976</v>
      </c>
      <c r="AK22" s="11">
        <f>'Crop and Soil Parameters'!$B$2</f>
        <v>0.6</v>
      </c>
      <c r="AL22" s="11">
        <f t="shared" si="23"/>
        <v>0.79835948285777858</v>
      </c>
      <c r="AM22" s="11">
        <f>IF(AV21&lt;=AO22,1,('Crop and Soil Parameters'!$B$9-AV21)/('Crop and Soil Parameters'!$B$9-AO22))</f>
        <v>1</v>
      </c>
      <c r="AN22" s="11">
        <f t="shared" si="24"/>
        <v>0.79835948285777858</v>
      </c>
      <c r="AO22" s="11">
        <f>'Crop and Soil Parameters'!$B$9*('Crop and Soil Parameters'!$B$7 + 0.04*(5-AJ22))</f>
        <v>49.756619137329473</v>
      </c>
      <c r="AP22" s="11">
        <f>'Crop and Soil Parameters'!$B$11</f>
        <v>45.5</v>
      </c>
      <c r="AQ22" s="11">
        <v>0</v>
      </c>
      <c r="AR22" s="11">
        <v>0</v>
      </c>
      <c r="AS22" s="11">
        <f t="shared" si="25"/>
        <v>0</v>
      </c>
      <c r="AT22" s="11">
        <f>IF(AU21&gt;'Crop and Soil Parameters'!$B$11,0,'Crop and Soil Parameters'!$B$9-AU21-AR22+AV21)</f>
        <v>0</v>
      </c>
      <c r="AU22" s="11">
        <f t="shared" si="26"/>
        <v>72.08426732680114</v>
      </c>
      <c r="AV22" s="11">
        <f t="shared" si="27"/>
        <v>18.91573267319886</v>
      </c>
      <c r="AW22" s="15" t="str">
        <f t="shared" si="28"/>
        <v/>
      </c>
      <c r="AX22" s="11"/>
    </row>
    <row r="23" spans="1:50" ht="14.25" customHeight="1" x14ac:dyDescent="0.3">
      <c r="A23" s="13">
        <v>44217</v>
      </c>
      <c r="B23" s="4">
        <v>21</v>
      </c>
      <c r="C23" s="5">
        <f t="shared" si="0"/>
        <v>0.39386263453338705</v>
      </c>
      <c r="D23" s="5">
        <f t="shared" si="1"/>
        <v>1.5251268780343785</v>
      </c>
      <c r="E23" s="5">
        <v>53</v>
      </c>
      <c r="F23" s="14">
        <v>1.6666666666666667</v>
      </c>
      <c r="G23" s="14">
        <v>28.8</v>
      </c>
      <c r="H23" s="14">
        <v>12</v>
      </c>
      <c r="I23" s="14">
        <f t="shared" si="2"/>
        <v>20.399999999999999</v>
      </c>
      <c r="J23" s="14">
        <v>0.61</v>
      </c>
      <c r="K23" s="5">
        <f t="shared" si="3"/>
        <v>25.144422843573182</v>
      </c>
      <c r="L23" s="5">
        <f t="shared" si="4"/>
        <v>8.7923740832777355</v>
      </c>
      <c r="M23" s="5">
        <f t="shared" si="5"/>
        <v>16.968398463425459</v>
      </c>
      <c r="N23" s="7">
        <v>8</v>
      </c>
      <c r="O23" s="8">
        <f t="shared" si="6"/>
        <v>-0.35031940280597534</v>
      </c>
      <c r="P23" s="5">
        <f t="shared" si="7"/>
        <v>1.0308671423273339</v>
      </c>
      <c r="Q23" s="8">
        <f t="shared" si="8"/>
        <v>1.4183586036797731</v>
      </c>
      <c r="R23" s="5">
        <f t="shared" si="9"/>
        <v>10.835461576922611</v>
      </c>
      <c r="S23" s="8">
        <f t="shared" si="10"/>
        <v>0.68054230652374414</v>
      </c>
      <c r="T23" s="9">
        <f>24 * 60 * Constants!$B$4 * P23 * S23 / PI()</f>
        <v>26.368431542874816</v>
      </c>
      <c r="U23" s="9">
        <f t="shared" si="11"/>
        <v>16.326231847372302</v>
      </c>
      <c r="V23" s="9">
        <f t="shared" si="12"/>
        <v>12.26197969128744</v>
      </c>
      <c r="W23" s="9">
        <f t="shared" si="13"/>
        <v>1.4474595904455043</v>
      </c>
      <c r="X23" s="9">
        <f t="shared" si="14"/>
        <v>1.9338521555317314</v>
      </c>
      <c r="Y23" s="9">
        <f t="shared" si="15"/>
        <v>2.3968104104453793</v>
      </c>
      <c r="Z23" s="9">
        <f t="shared" si="16"/>
        <v>0.14531178194759206</v>
      </c>
      <c r="AA23" s="8">
        <f t="shared" si="17"/>
        <v>0.14790293740537153</v>
      </c>
      <c r="AB23" s="9">
        <f t="shared" si="18"/>
        <v>566.61301038568797</v>
      </c>
      <c r="AC23" s="10">
        <f>0.00163*AB23/Constants!$B$1</f>
        <v>0.37697110486884544</v>
      </c>
      <c r="AD23" s="9">
        <f>(1-Constants!$B$2)*U23</f>
        <v>12.571198522476672</v>
      </c>
      <c r="AE23" s="9">
        <f>W23*Z23*Constants!$B$3*((I23 + 273.15)^4)</f>
        <v>7.657685196386244</v>
      </c>
      <c r="AF23" s="9">
        <f t="shared" si="19"/>
        <v>4.9135133260904285</v>
      </c>
      <c r="AG23" s="4">
        <v>0</v>
      </c>
      <c r="AH23" s="9">
        <f t="shared" si="20"/>
        <v>1.1887416811634168</v>
      </c>
      <c r="AI23" s="10">
        <f t="shared" si="21"/>
        <v>0.73849100169989612</v>
      </c>
      <c r="AJ23" s="11">
        <f t="shared" si="22"/>
        <v>1.6096901362739842</v>
      </c>
      <c r="AK23" s="11">
        <f>'Crop and Soil Parameters'!$B$2</f>
        <v>0.6</v>
      </c>
      <c r="AL23" s="11">
        <f t="shared" si="23"/>
        <v>0.96581408176439043</v>
      </c>
      <c r="AM23" s="11">
        <f>IF(AV22&lt;=AO23,1,('Crop and Soil Parameters'!$B$9-AV22)/('Crop and Soil Parameters'!$B$9-AO23))</f>
        <v>1</v>
      </c>
      <c r="AN23" s="11">
        <f t="shared" si="24"/>
        <v>0.96581408176439043</v>
      </c>
      <c r="AO23" s="11">
        <f>'Crop and Soil Parameters'!$B$9*('Crop and Soil Parameters'!$B$7 + 0.04*(5-AJ23))</f>
        <v>48.7407279039627</v>
      </c>
      <c r="AP23" s="11">
        <f>'Crop and Soil Parameters'!$B$11</f>
        <v>45.5</v>
      </c>
      <c r="AQ23" s="11">
        <v>0</v>
      </c>
      <c r="AR23" s="11">
        <v>0</v>
      </c>
      <c r="AS23" s="11">
        <f t="shared" si="25"/>
        <v>0</v>
      </c>
      <c r="AT23" s="11">
        <f>IF(AU22&gt;'Crop and Soil Parameters'!$B$11,0,'Crop and Soil Parameters'!$B$9-AU22-AR23+AV22)</f>
        <v>0</v>
      </c>
      <c r="AU23" s="11">
        <f t="shared" si="26"/>
        <v>71.118453245036747</v>
      </c>
      <c r="AV23" s="11">
        <f t="shared" si="27"/>
        <v>19.881546754963249</v>
      </c>
      <c r="AW23" s="15" t="str">
        <f t="shared" si="28"/>
        <v/>
      </c>
      <c r="AX23" s="11"/>
    </row>
    <row r="24" spans="1:50" ht="14.25" customHeight="1" x14ac:dyDescent="0.3">
      <c r="A24" s="13">
        <v>44218</v>
      </c>
      <c r="B24" s="4">
        <v>22</v>
      </c>
      <c r="C24" s="5">
        <f t="shared" si="0"/>
        <v>0.39386263453338705</v>
      </c>
      <c r="D24" s="5">
        <f t="shared" si="1"/>
        <v>1.5251268780343785</v>
      </c>
      <c r="E24" s="5">
        <v>53</v>
      </c>
      <c r="F24" s="14">
        <v>1.6666666666666667</v>
      </c>
      <c r="G24" s="14">
        <v>27</v>
      </c>
      <c r="H24" s="14">
        <v>11</v>
      </c>
      <c r="I24" s="14">
        <f t="shared" si="2"/>
        <v>19</v>
      </c>
      <c r="J24" s="14">
        <v>0.49</v>
      </c>
      <c r="K24" s="5">
        <f t="shared" si="3"/>
        <v>21.827217705766373</v>
      </c>
      <c r="L24" s="5">
        <f t="shared" si="4"/>
        <v>6.4342116049800779</v>
      </c>
      <c r="M24" s="5">
        <f t="shared" si="5"/>
        <v>14.130714655373225</v>
      </c>
      <c r="N24" s="7">
        <v>7</v>
      </c>
      <c r="O24" s="8">
        <f t="shared" si="6"/>
        <v>-0.34663400003096273</v>
      </c>
      <c r="P24" s="5">
        <f t="shared" si="7"/>
        <v>1.0306616665763046</v>
      </c>
      <c r="Q24" s="8">
        <f t="shared" si="8"/>
        <v>1.4201124322769292</v>
      </c>
      <c r="R24" s="5">
        <f t="shared" si="9"/>
        <v>10.848859840470132</v>
      </c>
      <c r="S24" s="8">
        <f t="shared" si="10"/>
        <v>0.68336115266474839</v>
      </c>
      <c r="T24" s="9">
        <f>24 * 60 * Constants!$B$4 * P24 * S24 / PI()</f>
        <v>26.472373522087455</v>
      </c>
      <c r="U24" s="9">
        <f t="shared" si="11"/>
        <v>15.158466165289171</v>
      </c>
      <c r="V24" s="9">
        <f t="shared" si="12"/>
        <v>11.384917598102085</v>
      </c>
      <c r="W24" s="9">
        <f t="shared" si="13"/>
        <v>1.4474595904455039</v>
      </c>
      <c r="X24" s="9">
        <f t="shared" si="14"/>
        <v>1.6122157639120571</v>
      </c>
      <c r="Y24" s="9">
        <f t="shared" si="15"/>
        <v>2.1973933238855259</v>
      </c>
      <c r="Z24" s="9">
        <f t="shared" si="16"/>
        <v>0.16223771780077664</v>
      </c>
      <c r="AA24" s="8">
        <f t="shared" si="17"/>
        <v>0.13708266611218417</v>
      </c>
      <c r="AB24" s="9">
        <f t="shared" si="18"/>
        <v>566.61301038568797</v>
      </c>
      <c r="AC24" s="10">
        <f>0.00163*AB24/Constants!$B$1</f>
        <v>0.37697110486884544</v>
      </c>
      <c r="AD24" s="9">
        <f>(1-Constants!$B$2)*U24</f>
        <v>11.672018947272662</v>
      </c>
      <c r="AE24" s="9">
        <f>W24*Z24*Constants!$B$3*((I24 + 273.15)^4)</f>
        <v>8.3877162931239173</v>
      </c>
      <c r="AF24" s="9">
        <f t="shared" si="19"/>
        <v>3.2843026541487443</v>
      </c>
      <c r="AG24" s="4">
        <v>0</v>
      </c>
      <c r="AH24" s="9">
        <f t="shared" si="20"/>
        <v>1.3168838074536258</v>
      </c>
      <c r="AI24" s="10">
        <f t="shared" si="21"/>
        <v>0.72767073040670871</v>
      </c>
      <c r="AJ24" s="11">
        <f t="shared" si="22"/>
        <v>1.8097248555230399</v>
      </c>
      <c r="AK24" s="11">
        <f>'Crop and Soil Parameters'!$B$2</f>
        <v>0.6</v>
      </c>
      <c r="AL24" s="11">
        <f t="shared" si="23"/>
        <v>1.0858349133138239</v>
      </c>
      <c r="AM24" s="11">
        <f>IF(AV23&lt;=AO24,1,('Crop and Soil Parameters'!$B$9-AV23)/('Crop and Soil Parameters'!$B$9-AO24))</f>
        <v>1</v>
      </c>
      <c r="AN24" s="11">
        <f t="shared" si="24"/>
        <v>1.0858349133138239</v>
      </c>
      <c r="AO24" s="11">
        <f>'Crop and Soil Parameters'!$B$9*('Crop and Soil Parameters'!$B$7 + 0.04*(5-AJ24))</f>
        <v>48.01260152589613</v>
      </c>
      <c r="AP24" s="11">
        <f>'Crop and Soil Parameters'!$B$11</f>
        <v>45.5</v>
      </c>
      <c r="AQ24" s="11">
        <v>0</v>
      </c>
      <c r="AR24" s="11">
        <v>0</v>
      </c>
      <c r="AS24" s="11">
        <f t="shared" si="25"/>
        <v>0</v>
      </c>
      <c r="AT24" s="11">
        <f>IF(AU23&gt;'Crop and Soil Parameters'!$B$11,0,'Crop and Soil Parameters'!$B$9-AU23-AR24+AV23)</f>
        <v>0</v>
      </c>
      <c r="AU24" s="11">
        <f t="shared" si="26"/>
        <v>70.032618331722929</v>
      </c>
      <c r="AV24" s="11">
        <f t="shared" si="27"/>
        <v>20.967381668277074</v>
      </c>
      <c r="AW24" s="15" t="str">
        <f t="shared" si="28"/>
        <v/>
      </c>
      <c r="AX24" s="11"/>
    </row>
    <row r="25" spans="1:50" ht="14.25" customHeight="1" x14ac:dyDescent="0.3">
      <c r="A25" s="13">
        <v>44219</v>
      </c>
      <c r="B25" s="4">
        <v>23</v>
      </c>
      <c r="C25" s="5">
        <f t="shared" si="0"/>
        <v>0.39386263453338705</v>
      </c>
      <c r="D25" s="5">
        <f t="shared" si="1"/>
        <v>1.5251268780343785</v>
      </c>
      <c r="E25" s="5">
        <v>53</v>
      </c>
      <c r="F25" s="14">
        <v>1.3888888888888888</v>
      </c>
      <c r="G25" s="14">
        <v>27</v>
      </c>
      <c r="H25" s="14">
        <v>11.2</v>
      </c>
      <c r="I25" s="14">
        <f t="shared" si="2"/>
        <v>19.100000000000001</v>
      </c>
      <c r="J25" s="14">
        <v>0.48</v>
      </c>
      <c r="K25" s="5">
        <f t="shared" si="3"/>
        <v>21.680734703108271</v>
      </c>
      <c r="L25" s="5">
        <f t="shared" si="4"/>
        <v>6.4971922994732552</v>
      </c>
      <c r="M25" s="5">
        <f t="shared" si="5"/>
        <v>14.088963501290763</v>
      </c>
      <c r="N25" s="7">
        <v>5</v>
      </c>
      <c r="O25" s="8">
        <f t="shared" si="6"/>
        <v>-0.3428458821207665</v>
      </c>
      <c r="P25" s="5">
        <f t="shared" si="7"/>
        <v>1.0304471051117361</v>
      </c>
      <c r="Q25" s="8">
        <f t="shared" si="8"/>
        <v>1.4219097974408517</v>
      </c>
      <c r="R25" s="5">
        <f t="shared" si="9"/>
        <v>10.862590698888345</v>
      </c>
      <c r="S25" s="8">
        <f t="shared" si="10"/>
        <v>0.68625444094663479</v>
      </c>
      <c r="T25" s="9">
        <f>24 * 60 * Constants!$B$4 * P25 * S25 / PI()</f>
        <v>26.57892080880935</v>
      </c>
      <c r="U25" s="9">
        <f t="shared" si="11"/>
        <v>12.761807045466206</v>
      </c>
      <c r="V25" s="9">
        <f t="shared" si="12"/>
        <v>9.5848827995678487</v>
      </c>
      <c r="W25" s="9">
        <f t="shared" si="13"/>
        <v>1.4474595904455039</v>
      </c>
      <c r="X25" s="9">
        <f t="shared" si="14"/>
        <v>1.6078573397465474</v>
      </c>
      <c r="Y25" s="9">
        <f t="shared" si="15"/>
        <v>2.2111396340059919</v>
      </c>
      <c r="Z25" s="9">
        <f t="shared" si="16"/>
        <v>0.16247815948725541</v>
      </c>
      <c r="AA25" s="8">
        <f t="shared" si="17"/>
        <v>0.13783264223942809</v>
      </c>
      <c r="AB25" s="9">
        <f t="shared" si="18"/>
        <v>566.61301038568797</v>
      </c>
      <c r="AC25" s="10">
        <f>0.00163*AB25/Constants!$B$1</f>
        <v>0.37697110486884544</v>
      </c>
      <c r="AD25" s="9">
        <f>(1-Constants!$B$2)*U25</f>
        <v>9.8265914250089796</v>
      </c>
      <c r="AE25" s="9">
        <f>W25*Z25*Constants!$B$3*((I25 + 273.15)^4)</f>
        <v>8.4116542164951351</v>
      </c>
      <c r="AF25" s="9">
        <f t="shared" si="19"/>
        <v>1.4149372085138445</v>
      </c>
      <c r="AG25" s="4">
        <v>0</v>
      </c>
      <c r="AH25" s="9">
        <f t="shared" si="20"/>
        <v>1.052781209032327</v>
      </c>
      <c r="AI25" s="10">
        <f t="shared" si="21"/>
        <v>0.69281787996300603</v>
      </c>
      <c r="AJ25" s="11">
        <f t="shared" si="22"/>
        <v>1.5195641444596402</v>
      </c>
      <c r="AK25" s="11">
        <f>'Crop and Soil Parameters'!$B$2</f>
        <v>0.6</v>
      </c>
      <c r="AL25" s="11">
        <f t="shared" si="23"/>
        <v>0.91173848667578405</v>
      </c>
      <c r="AM25" s="11">
        <f>IF(AV24&lt;=AO25,1,('Crop and Soil Parameters'!$B$9-AV24)/('Crop and Soil Parameters'!$B$9-AO25))</f>
        <v>1</v>
      </c>
      <c r="AN25" s="11">
        <f t="shared" si="24"/>
        <v>0.91173848667578405</v>
      </c>
      <c r="AO25" s="11">
        <f>'Crop and Soil Parameters'!$B$9*('Crop and Soil Parameters'!$B$7 + 0.04*(5-AJ25))</f>
        <v>49.068786514166909</v>
      </c>
      <c r="AP25" s="11">
        <f>'Crop and Soil Parameters'!$B$11</f>
        <v>45.5</v>
      </c>
      <c r="AQ25" s="11">
        <v>0</v>
      </c>
      <c r="AR25" s="11">
        <v>0</v>
      </c>
      <c r="AS25" s="11">
        <f t="shared" si="25"/>
        <v>0</v>
      </c>
      <c r="AT25" s="11">
        <f>IF(AU24&gt;'Crop and Soil Parameters'!$B$11,0,'Crop and Soil Parameters'!$B$9-AU24-AR25+AV24)</f>
        <v>0</v>
      </c>
      <c r="AU25" s="11">
        <f t="shared" si="26"/>
        <v>69.120879845047142</v>
      </c>
      <c r="AV25" s="11">
        <f t="shared" si="27"/>
        <v>21.879120154952858</v>
      </c>
      <c r="AW25" s="15" t="str">
        <f t="shared" si="28"/>
        <v/>
      </c>
      <c r="AX25" s="11"/>
    </row>
    <row r="26" spans="1:50" ht="14.25" customHeight="1" x14ac:dyDescent="0.3">
      <c r="A26" s="13">
        <v>44220</v>
      </c>
      <c r="B26" s="4">
        <v>24</v>
      </c>
      <c r="C26" s="5">
        <f t="shared" si="0"/>
        <v>0.39386263453338705</v>
      </c>
      <c r="D26" s="5">
        <f t="shared" si="1"/>
        <v>1.5251268780343785</v>
      </c>
      <c r="E26" s="5">
        <v>53</v>
      </c>
      <c r="F26" s="14">
        <v>1.6666666666666667</v>
      </c>
      <c r="G26" s="14">
        <v>27.6</v>
      </c>
      <c r="H26" s="14">
        <v>11.8</v>
      </c>
      <c r="I26" s="14">
        <f t="shared" si="2"/>
        <v>19.700000000000003</v>
      </c>
      <c r="J26" s="14">
        <v>0.55000000000000004</v>
      </c>
      <c r="K26" s="5">
        <f t="shared" si="3"/>
        <v>23.231167085931361</v>
      </c>
      <c r="L26" s="5">
        <f t="shared" si="4"/>
        <v>7.9372086682474787</v>
      </c>
      <c r="M26" s="5">
        <f t="shared" si="5"/>
        <v>15.58418787708942</v>
      </c>
      <c r="N26" s="7">
        <v>5</v>
      </c>
      <c r="O26" s="8">
        <f t="shared" si="6"/>
        <v>-0.33895617157647767</v>
      </c>
      <c r="P26" s="5">
        <f t="shared" si="7"/>
        <v>1.0302235215128204</v>
      </c>
      <c r="Q26" s="8">
        <f t="shared" si="8"/>
        <v>1.4237498133548387</v>
      </c>
      <c r="R26" s="5">
        <f t="shared" si="9"/>
        <v>10.876647385036128</v>
      </c>
      <c r="S26" s="8">
        <f t="shared" si="10"/>
        <v>0.68922090583100593</v>
      </c>
      <c r="T26" s="9">
        <f>24 * 60 * Constants!$B$4 * P26 * S26 / PI()</f>
        <v>26.688021280715056</v>
      </c>
      <c r="U26" s="9">
        <f t="shared" si="11"/>
        <v>12.806253387609887</v>
      </c>
      <c r="V26" s="9">
        <f t="shared" si="12"/>
        <v>9.6182646692982807</v>
      </c>
      <c r="W26" s="9">
        <f t="shared" si="13"/>
        <v>1.4474595904455039</v>
      </c>
      <c r="X26" s="9">
        <f t="shared" si="14"/>
        <v>1.7705525784394636</v>
      </c>
      <c r="Y26" s="9">
        <f t="shared" si="15"/>
        <v>2.2952083710657751</v>
      </c>
      <c r="Z26" s="9">
        <f t="shared" si="16"/>
        <v>0.15371304249246678</v>
      </c>
      <c r="AA26" s="8">
        <f t="shared" si="17"/>
        <v>0.14240584875815754</v>
      </c>
      <c r="AB26" s="9">
        <f t="shared" si="18"/>
        <v>566.61301038568797</v>
      </c>
      <c r="AC26" s="10">
        <f>0.00163*AB26/Constants!$B$1</f>
        <v>0.37697110486884544</v>
      </c>
      <c r="AD26" s="9">
        <f>(1-Constants!$B$2)*U26</f>
        <v>9.8608151084596134</v>
      </c>
      <c r="AE26" s="9">
        <f>W26*Z26*Constants!$B$3*((I26 + 273.15)^4)</f>
        <v>8.0234282563542685</v>
      </c>
      <c r="AF26" s="9">
        <f t="shared" si="19"/>
        <v>1.8373868521053449</v>
      </c>
      <c r="AG26" s="4">
        <v>0</v>
      </c>
      <c r="AH26" s="9">
        <f t="shared" si="20"/>
        <v>1.1203188445281966</v>
      </c>
      <c r="AI26" s="10">
        <f t="shared" si="21"/>
        <v>0.73299391305268213</v>
      </c>
      <c r="AJ26" s="11">
        <f t="shared" si="22"/>
        <v>1.5284149357563308</v>
      </c>
      <c r="AK26" s="11">
        <f>'Crop and Soil Parameters'!$B$2</f>
        <v>0.6</v>
      </c>
      <c r="AL26" s="11">
        <f t="shared" si="23"/>
        <v>0.91704896145379844</v>
      </c>
      <c r="AM26" s="11">
        <f>IF(AV25&lt;=AO26,1,('Crop and Soil Parameters'!$B$9-AV25)/('Crop and Soil Parameters'!$B$9-AO26))</f>
        <v>1</v>
      </c>
      <c r="AN26" s="11">
        <f t="shared" si="24"/>
        <v>0.91704896145379844</v>
      </c>
      <c r="AO26" s="11">
        <f>'Crop and Soil Parameters'!$B$9*('Crop and Soil Parameters'!$B$7 + 0.04*(5-AJ26))</f>
        <v>49.036569633846952</v>
      </c>
      <c r="AP26" s="11">
        <f>'Crop and Soil Parameters'!$B$11</f>
        <v>45.5</v>
      </c>
      <c r="AQ26" s="11">
        <v>0</v>
      </c>
      <c r="AR26" s="11">
        <v>0</v>
      </c>
      <c r="AS26" s="11">
        <f t="shared" si="25"/>
        <v>0</v>
      </c>
      <c r="AT26" s="11">
        <f>IF(AU25&gt;'Crop and Soil Parameters'!$B$11,0,'Crop and Soil Parameters'!$B$9-AU25-AR26+AV25)</f>
        <v>0</v>
      </c>
      <c r="AU26" s="11">
        <f t="shared" si="26"/>
        <v>68.203830883593341</v>
      </c>
      <c r="AV26" s="11">
        <f t="shared" si="27"/>
        <v>22.796169116406656</v>
      </c>
      <c r="AW26" s="15" t="str">
        <f t="shared" si="28"/>
        <v/>
      </c>
      <c r="AX26" s="11"/>
    </row>
    <row r="27" spans="1:50" ht="14.25" customHeight="1" x14ac:dyDescent="0.3">
      <c r="A27" s="13">
        <v>44221</v>
      </c>
      <c r="B27" s="4">
        <v>25</v>
      </c>
      <c r="C27" s="5">
        <f t="shared" si="0"/>
        <v>0.39386263453338705</v>
      </c>
      <c r="D27" s="5">
        <f t="shared" si="1"/>
        <v>1.5251268780343785</v>
      </c>
      <c r="E27" s="5">
        <v>53</v>
      </c>
      <c r="F27" s="14">
        <v>1.6666666666666667</v>
      </c>
      <c r="G27" s="14">
        <v>27</v>
      </c>
      <c r="H27" s="14">
        <v>11.7</v>
      </c>
      <c r="I27" s="14">
        <f t="shared" si="2"/>
        <v>19.350000000000001</v>
      </c>
      <c r="J27" s="14">
        <v>0.59</v>
      </c>
      <c r="K27" s="5">
        <f t="shared" si="3"/>
        <v>23.154158168731499</v>
      </c>
      <c r="L27" s="5">
        <f t="shared" si="4"/>
        <v>8.2872885423051059</v>
      </c>
      <c r="M27" s="5">
        <f t="shared" si="5"/>
        <v>15.720723355518302</v>
      </c>
      <c r="N27" s="7">
        <v>0</v>
      </c>
      <c r="O27" s="8">
        <f t="shared" si="6"/>
        <v>-0.33496602100327749</v>
      </c>
      <c r="P27" s="5">
        <f t="shared" si="7"/>
        <v>1.0299909820322035</v>
      </c>
      <c r="Q27" s="8">
        <f t="shared" si="8"/>
        <v>1.4256315874372372</v>
      </c>
      <c r="R27" s="5">
        <f t="shared" si="9"/>
        <v>10.89102308009193</v>
      </c>
      <c r="S27" s="8">
        <f t="shared" si="10"/>
        <v>0.69225924422870611</v>
      </c>
      <c r="T27" s="9">
        <f>24 * 60 * Constants!$B$4 * P27 * S27 / PI()</f>
        <v>26.799621352121875</v>
      </c>
      <c r="U27" s="9">
        <f t="shared" si="11"/>
        <v>6.6999053380304687</v>
      </c>
      <c r="V27" s="9">
        <f t="shared" si="12"/>
        <v>5.0320309031811634</v>
      </c>
      <c r="W27" s="9">
        <f t="shared" si="13"/>
        <v>1.4474595904455043</v>
      </c>
      <c r="X27" s="9">
        <f t="shared" si="14"/>
        <v>1.7861038884913292</v>
      </c>
      <c r="Y27" s="9">
        <f t="shared" si="15"/>
        <v>2.2458350576336601</v>
      </c>
      <c r="Z27" s="9">
        <f t="shared" si="16"/>
        <v>0.15289672313283756</v>
      </c>
      <c r="AA27" s="8">
        <f t="shared" si="17"/>
        <v>0.13972279794531864</v>
      </c>
      <c r="AB27" s="9">
        <f t="shared" si="18"/>
        <v>566.61301038568797</v>
      </c>
      <c r="AC27" s="10">
        <f>0.00163*AB27/Constants!$B$1</f>
        <v>0.37697110486884544</v>
      </c>
      <c r="AD27" s="9">
        <f>(1-Constants!$B$2)*U27</f>
        <v>5.1589271102834608</v>
      </c>
      <c r="AE27" s="9">
        <f>W27*Z27*Constants!$B$3*((I27 + 273.15)^4)</f>
        <v>7.9427336782746734</v>
      </c>
      <c r="AF27" s="9">
        <f t="shared" si="19"/>
        <v>-2.7838065679912125</v>
      </c>
      <c r="AG27" s="4">
        <v>0</v>
      </c>
      <c r="AH27" s="9">
        <f t="shared" si="20"/>
        <v>0.73050528440337847</v>
      </c>
      <c r="AI27" s="10">
        <f t="shared" si="21"/>
        <v>0.73031086223984321</v>
      </c>
      <c r="AJ27" s="11">
        <f t="shared" si="22"/>
        <v>1.0002662183647919</v>
      </c>
      <c r="AK27" s="11">
        <f>'Crop and Soil Parameters'!$B$2</f>
        <v>0.6</v>
      </c>
      <c r="AL27" s="11">
        <f t="shared" si="23"/>
        <v>0.6001597310188751</v>
      </c>
      <c r="AM27" s="11">
        <f>IF(AV26&lt;=AO27,1,('Crop and Soil Parameters'!$B$9-AV26)/('Crop and Soil Parameters'!$B$9-AO27))</f>
        <v>1</v>
      </c>
      <c r="AN27" s="11">
        <f t="shared" si="24"/>
        <v>0.6001597310188751</v>
      </c>
      <c r="AO27" s="11">
        <f>'Crop and Soil Parameters'!$B$9*('Crop and Soil Parameters'!$B$7 + 0.04*(5-AJ27))</f>
        <v>50.959030965152166</v>
      </c>
      <c r="AP27" s="11">
        <f>'Crop and Soil Parameters'!$B$11</f>
        <v>45.5</v>
      </c>
      <c r="AQ27" s="11">
        <v>0</v>
      </c>
      <c r="AR27" s="11">
        <v>0</v>
      </c>
      <c r="AS27" s="11">
        <f t="shared" si="25"/>
        <v>0</v>
      </c>
      <c r="AT27" s="11">
        <f>IF(AU26&gt;'Crop and Soil Parameters'!$B$11,0,'Crop and Soil Parameters'!$B$9-AU26-AR27+AV26)</f>
        <v>0</v>
      </c>
      <c r="AU27" s="11">
        <f t="shared" si="26"/>
        <v>67.603671152574464</v>
      </c>
      <c r="AV27" s="11">
        <f t="shared" si="27"/>
        <v>23.396328847425529</v>
      </c>
      <c r="AW27" s="15" t="str">
        <f t="shared" si="28"/>
        <v/>
      </c>
      <c r="AX27" s="11"/>
    </row>
    <row r="28" spans="1:50" ht="14.25" customHeight="1" x14ac:dyDescent="0.3">
      <c r="A28" s="13">
        <v>44222</v>
      </c>
      <c r="B28" s="4">
        <v>26</v>
      </c>
      <c r="C28" s="5">
        <f t="shared" si="0"/>
        <v>0.39386263453338705</v>
      </c>
      <c r="D28" s="5">
        <f t="shared" si="1"/>
        <v>1.5251268780343785</v>
      </c>
      <c r="E28" s="5">
        <v>53</v>
      </c>
      <c r="F28" s="14">
        <v>1.3888888888888888</v>
      </c>
      <c r="G28" s="14">
        <v>26.5</v>
      </c>
      <c r="H28" s="14">
        <v>14</v>
      </c>
      <c r="I28" s="14">
        <f t="shared" si="2"/>
        <v>20.25</v>
      </c>
      <c r="J28" s="14">
        <v>0.62</v>
      </c>
      <c r="K28" s="5">
        <f t="shared" si="3"/>
        <v>23.024065412997118</v>
      </c>
      <c r="L28" s="5">
        <f t="shared" si="4"/>
        <v>10.846426660254366</v>
      </c>
      <c r="M28" s="5">
        <f t="shared" si="5"/>
        <v>16.935246036625742</v>
      </c>
      <c r="N28" s="7">
        <v>0</v>
      </c>
      <c r="O28" s="8">
        <f t="shared" si="6"/>
        <v>-0.33087661276889524</v>
      </c>
      <c r="P28" s="5">
        <f t="shared" si="7"/>
        <v>1.0297495555763523</v>
      </c>
      <c r="Q28" s="8">
        <f t="shared" si="8"/>
        <v>1.4275542215455006</v>
      </c>
      <c r="R28" s="5">
        <f t="shared" si="9"/>
        <v>10.905710922752116</v>
      </c>
      <c r="S28" s="8">
        <f t="shared" si="10"/>
        <v>0.69536811589962977</v>
      </c>
      <c r="T28" s="9">
        <f>24 * 60 * Constants!$B$4 * P28 * S28 / PI()</f>
        <v>26.913665998226779</v>
      </c>
      <c r="U28" s="9">
        <f t="shared" si="11"/>
        <v>6.7284164995566949</v>
      </c>
      <c r="V28" s="9">
        <f t="shared" si="12"/>
        <v>5.0534444961570513</v>
      </c>
      <c r="W28" s="9">
        <f t="shared" si="13"/>
        <v>1.4474595904455039</v>
      </c>
      <c r="X28" s="9">
        <f t="shared" si="14"/>
        <v>1.9297919855354013</v>
      </c>
      <c r="Y28" s="9">
        <f t="shared" si="15"/>
        <v>2.3747136108806846</v>
      </c>
      <c r="Z28" s="9">
        <f t="shared" si="16"/>
        <v>0.14551626567629397</v>
      </c>
      <c r="AA28" s="8">
        <f t="shared" si="17"/>
        <v>0.14671012498663891</v>
      </c>
      <c r="AB28" s="9">
        <f t="shared" si="18"/>
        <v>566.61301038568797</v>
      </c>
      <c r="AC28" s="10">
        <f>0.00163*AB28/Constants!$B$1</f>
        <v>0.37697110486884544</v>
      </c>
      <c r="AD28" s="9">
        <f>(1-Constants!$B$2)*U28</f>
        <v>5.1808807046586551</v>
      </c>
      <c r="AE28" s="9">
        <f>W28*Z28*Constants!$B$3*((I28 + 273.15)^4)</f>
        <v>7.6527992413766075</v>
      </c>
      <c r="AF28" s="9">
        <f t="shared" si="19"/>
        <v>-2.4719185367179524</v>
      </c>
      <c r="AG28" s="4">
        <v>0</v>
      </c>
      <c r="AH28" s="9">
        <f t="shared" si="20"/>
        <v>0.56696664484110215</v>
      </c>
      <c r="AI28" s="10">
        <f t="shared" si="21"/>
        <v>0.70169536271021693</v>
      </c>
      <c r="AJ28" s="11">
        <f t="shared" si="22"/>
        <v>0.80799542788947509</v>
      </c>
      <c r="AK28" s="11">
        <f>'Crop and Soil Parameters'!$B$2</f>
        <v>0.6</v>
      </c>
      <c r="AL28" s="11">
        <f t="shared" si="23"/>
        <v>0.48479725673368501</v>
      </c>
      <c r="AM28" s="11">
        <f>IF(AV27&lt;=AO28,1,('Crop and Soil Parameters'!$B$9-AV27)/('Crop and Soil Parameters'!$B$9-AO28))</f>
        <v>1</v>
      </c>
      <c r="AN28" s="11">
        <f t="shared" si="24"/>
        <v>0.48479725673368501</v>
      </c>
      <c r="AO28" s="11">
        <f>'Crop and Soil Parameters'!$B$9*('Crop and Soil Parameters'!$B$7 + 0.04*(5-AJ28))</f>
        <v>51.658896642482311</v>
      </c>
      <c r="AP28" s="11">
        <f>'Crop and Soil Parameters'!$B$11</f>
        <v>45.5</v>
      </c>
      <c r="AQ28" s="11">
        <v>0</v>
      </c>
      <c r="AR28" s="11">
        <v>0</v>
      </c>
      <c r="AS28" s="11">
        <f t="shared" si="25"/>
        <v>0</v>
      </c>
      <c r="AT28" s="11">
        <f>IF(AU27&gt;'Crop and Soil Parameters'!$B$11,0,'Crop and Soil Parameters'!$B$9-AU27-AR28+AV27)</f>
        <v>0</v>
      </c>
      <c r="AU28" s="11">
        <f t="shared" si="26"/>
        <v>67.118873895840778</v>
      </c>
      <c r="AV28" s="11">
        <f t="shared" si="27"/>
        <v>23.881126104159215</v>
      </c>
      <c r="AW28" s="15" t="str">
        <f t="shared" si="28"/>
        <v/>
      </c>
      <c r="AX28" s="11"/>
    </row>
    <row r="29" spans="1:50" ht="14.25" customHeight="1" x14ac:dyDescent="0.3">
      <c r="A29" s="13">
        <v>44223</v>
      </c>
      <c r="B29" s="4">
        <v>27</v>
      </c>
      <c r="C29" s="5">
        <f t="shared" si="0"/>
        <v>0.39386263453338705</v>
      </c>
      <c r="D29" s="5">
        <f t="shared" si="1"/>
        <v>1.5251268780343785</v>
      </c>
      <c r="E29" s="5">
        <v>53</v>
      </c>
      <c r="F29" s="14">
        <v>2.2222222222222223</v>
      </c>
      <c r="G29" s="14">
        <v>24.5</v>
      </c>
      <c r="H29" s="14">
        <v>11.5</v>
      </c>
      <c r="I29" s="14">
        <f t="shared" si="2"/>
        <v>18</v>
      </c>
      <c r="J29" s="14">
        <v>0.59</v>
      </c>
      <c r="K29" s="5">
        <f t="shared" si="3"/>
        <v>20.726673424901747</v>
      </c>
      <c r="L29" s="5">
        <f t="shared" si="4"/>
        <v>8.092781467029738</v>
      </c>
      <c r="M29" s="5">
        <f t="shared" si="5"/>
        <v>14.409727445965743</v>
      </c>
      <c r="N29" s="7">
        <v>3.9</v>
      </c>
      <c r="O29" s="8">
        <f t="shared" si="6"/>
        <v>-0.32668915865324738</v>
      </c>
      <c r="P29" s="5">
        <f t="shared" si="7"/>
        <v>1.0294993136851356</v>
      </c>
      <c r="Q29" s="8">
        <f t="shared" si="8"/>
        <v>1.4295168131485132</v>
      </c>
      <c r="R29" s="5">
        <f t="shared" si="9"/>
        <v>10.920704018186841</v>
      </c>
      <c r="S29" s="8">
        <f t="shared" si="10"/>
        <v>0.6985461439012679</v>
      </c>
      <c r="T29" s="9">
        <f>24 * 60 * Constants!$B$4 * P29 * S29 / PI()</f>
        <v>27.030098781402586</v>
      </c>
      <c r="U29" s="9">
        <f t="shared" si="11"/>
        <v>11.584016882663514</v>
      </c>
      <c r="V29" s="9">
        <f t="shared" si="12"/>
        <v>8.7002917198932579</v>
      </c>
      <c r="W29" s="9">
        <f t="shared" si="13"/>
        <v>1.4474595904455043</v>
      </c>
      <c r="X29" s="9">
        <f t="shared" si="14"/>
        <v>1.6416090551288174</v>
      </c>
      <c r="Y29" s="9">
        <f t="shared" si="15"/>
        <v>2.0639892026604851</v>
      </c>
      <c r="Z29" s="9">
        <f t="shared" si="16"/>
        <v>0.16062459064708781</v>
      </c>
      <c r="AA29" s="8">
        <f t="shared" si="17"/>
        <v>0.12977102815536121</v>
      </c>
      <c r="AB29" s="9">
        <f t="shared" si="18"/>
        <v>566.61301038568797</v>
      </c>
      <c r="AC29" s="10">
        <f>0.00163*AB29/Constants!$B$1</f>
        <v>0.37697110486884544</v>
      </c>
      <c r="AD29" s="9">
        <f>(1-Constants!$B$2)*U29</f>
        <v>8.9196929996509056</v>
      </c>
      <c r="AE29" s="9">
        <f>W29*Z29*Constants!$B$3*((I29 + 273.15)^4)</f>
        <v>8.1912004343373379</v>
      </c>
      <c r="AF29" s="9">
        <f t="shared" si="19"/>
        <v>0.72849256531356765</v>
      </c>
      <c r="AG29" s="4">
        <v>0</v>
      </c>
      <c r="AH29" s="9">
        <f t="shared" si="20"/>
        <v>1.1329018485509381</v>
      </c>
      <c r="AI29" s="10">
        <f t="shared" si="21"/>
        <v>0.79156474559177881</v>
      </c>
      <c r="AJ29" s="11">
        <f t="shared" si="22"/>
        <v>1.4312181724363855</v>
      </c>
      <c r="AK29" s="11">
        <f>'Crop and Soil Parameters'!$B$2</f>
        <v>0.6</v>
      </c>
      <c r="AL29" s="11">
        <f t="shared" si="23"/>
        <v>0.85873090346183123</v>
      </c>
      <c r="AM29" s="11">
        <f>IF(AV28&lt;=AO29,1,('Crop and Soil Parameters'!$B$9-AV28)/('Crop and Soil Parameters'!$B$9-AO29))</f>
        <v>1</v>
      </c>
      <c r="AN29" s="11">
        <f t="shared" si="24"/>
        <v>0.85873090346183123</v>
      </c>
      <c r="AO29" s="11">
        <f>'Crop and Soil Parameters'!$B$9*('Crop and Soil Parameters'!$B$7 + 0.04*(5-AJ29))</f>
        <v>49.390365852331556</v>
      </c>
      <c r="AP29" s="11">
        <f>'Crop and Soil Parameters'!$B$11</f>
        <v>45.5</v>
      </c>
      <c r="AQ29" s="11">
        <v>0</v>
      </c>
      <c r="AR29" s="11">
        <v>0</v>
      </c>
      <c r="AS29" s="11">
        <f t="shared" si="25"/>
        <v>0</v>
      </c>
      <c r="AT29" s="11">
        <f>IF(AU28&gt;'Crop and Soil Parameters'!$B$11,0,'Crop and Soil Parameters'!$B$9-AU28-AR29+AV28)</f>
        <v>0</v>
      </c>
      <c r="AU29" s="11">
        <f t="shared" si="26"/>
        <v>66.260142992378945</v>
      </c>
      <c r="AV29" s="11">
        <f t="shared" si="27"/>
        <v>24.739857007621048</v>
      </c>
      <c r="AW29" s="15" t="str">
        <f t="shared" si="28"/>
        <v/>
      </c>
      <c r="AX29" s="11"/>
    </row>
    <row r="30" spans="1:50" ht="14.25" customHeight="1" x14ac:dyDescent="0.3">
      <c r="A30" s="13">
        <v>44224</v>
      </c>
      <c r="B30" s="4">
        <v>28</v>
      </c>
      <c r="C30" s="5">
        <f t="shared" si="0"/>
        <v>0.39386263453338705</v>
      </c>
      <c r="D30" s="5">
        <f t="shared" si="1"/>
        <v>1.5251268780343785</v>
      </c>
      <c r="E30" s="5">
        <v>53</v>
      </c>
      <c r="F30" s="14">
        <v>1.6666666666666667</v>
      </c>
      <c r="G30" s="14">
        <v>26.4</v>
      </c>
      <c r="H30" s="14">
        <v>10</v>
      </c>
      <c r="I30" s="14">
        <f t="shared" si="2"/>
        <v>18.2</v>
      </c>
      <c r="J30" s="14">
        <v>0.38</v>
      </c>
      <c r="K30" s="5">
        <f t="shared" si="3"/>
        <v>19.464142973496138</v>
      </c>
      <c r="L30" s="5">
        <f t="shared" si="4"/>
        <v>3.8969812871903002</v>
      </c>
      <c r="M30" s="5">
        <f t="shared" si="5"/>
        <v>11.680562130343219</v>
      </c>
      <c r="N30" s="7">
        <v>8</v>
      </c>
      <c r="O30" s="8">
        <f t="shared" si="6"/>
        <v>-0.32240489948936107</v>
      </c>
      <c r="P30" s="5">
        <f t="shared" si="7"/>
        <v>1.0292403305106266</v>
      </c>
      <c r="Q30" s="8">
        <f t="shared" si="8"/>
        <v>1.4315184564646093</v>
      </c>
      <c r="R30" s="5">
        <f t="shared" si="9"/>
        <v>10.935995446733893</v>
      </c>
      <c r="S30" s="8">
        <f t="shared" si="10"/>
        <v>0.70179191508727123</v>
      </c>
      <c r="T30" s="9">
        <f>24 * 60 * Constants!$B$4 * P30 * S30 / PI()</f>
        <v>27.148861879587333</v>
      </c>
      <c r="U30" s="9">
        <f t="shared" si="11"/>
        <v>16.717308075301318</v>
      </c>
      <c r="V30" s="9">
        <f t="shared" si="12"/>
        <v>12.555701403035807</v>
      </c>
      <c r="W30" s="9">
        <f t="shared" si="13"/>
        <v>1.4474595904455039</v>
      </c>
      <c r="X30" s="9">
        <f t="shared" si="14"/>
        <v>1.373292729555244</v>
      </c>
      <c r="Y30" s="9">
        <f t="shared" si="15"/>
        <v>2.0900878010879693</v>
      </c>
      <c r="Z30" s="9">
        <f t="shared" si="16"/>
        <v>0.1759373976212654</v>
      </c>
      <c r="AA30" s="8">
        <f t="shared" si="17"/>
        <v>0.13120629606747061</v>
      </c>
      <c r="AB30" s="9">
        <f t="shared" si="18"/>
        <v>566.61301038568797</v>
      </c>
      <c r="AC30" s="10">
        <f>0.00163*AB30/Constants!$B$1</f>
        <v>0.37697110486884544</v>
      </c>
      <c r="AD30" s="9">
        <f>(1-Constants!$B$2)*U30</f>
        <v>12.872327217982015</v>
      </c>
      <c r="AE30" s="9">
        <f>W30*Z30*Constants!$B$3*((I30 + 273.15)^4)</f>
        <v>8.9967695211926664</v>
      </c>
      <c r="AF30" s="9">
        <f t="shared" si="19"/>
        <v>3.8755576967893486</v>
      </c>
      <c r="AG30" s="4">
        <v>0</v>
      </c>
      <c r="AH30" s="9">
        <f t="shared" si="20"/>
        <v>1.5993507489124337</v>
      </c>
      <c r="AI30" s="10">
        <f t="shared" si="21"/>
        <v>0.72179436036199518</v>
      </c>
      <c r="AJ30" s="11">
        <f t="shared" si="22"/>
        <v>2.2157983447118168</v>
      </c>
      <c r="AK30" s="11">
        <f>'Crop and Soil Parameters'!$B$2</f>
        <v>0.6</v>
      </c>
      <c r="AL30" s="11">
        <f t="shared" si="23"/>
        <v>1.3294790068270901</v>
      </c>
      <c r="AM30" s="11">
        <f>IF(AV29&lt;=AO30,1,('Crop and Soil Parameters'!$B$9-AV29)/('Crop and Soil Parameters'!$B$9-AO30))</f>
        <v>1</v>
      </c>
      <c r="AN30" s="11">
        <f t="shared" si="24"/>
        <v>1.3294790068270901</v>
      </c>
      <c r="AO30" s="11">
        <f>'Crop and Soil Parameters'!$B$9*('Crop and Soil Parameters'!$B$7 + 0.04*(5-AJ30))</f>
        <v>46.534494025248982</v>
      </c>
      <c r="AP30" s="11">
        <f>'Crop and Soil Parameters'!$B$11</f>
        <v>45.5</v>
      </c>
      <c r="AQ30" s="11">
        <v>0</v>
      </c>
      <c r="AR30" s="11">
        <v>0</v>
      </c>
      <c r="AS30" s="11">
        <f t="shared" si="25"/>
        <v>0</v>
      </c>
      <c r="AT30" s="11">
        <f>IF(AU29&gt;'Crop and Soil Parameters'!$B$11,0,'Crop and Soil Parameters'!$B$9-AU29-AR30+AV29)</f>
        <v>0</v>
      </c>
      <c r="AU30" s="11">
        <f t="shared" si="26"/>
        <v>64.93066398555186</v>
      </c>
      <c r="AV30" s="11">
        <f t="shared" si="27"/>
        <v>26.069336014448137</v>
      </c>
      <c r="AW30" s="15" t="str">
        <f t="shared" si="28"/>
        <v/>
      </c>
      <c r="AX30" s="11"/>
    </row>
    <row r="31" spans="1:50" ht="14.25" customHeight="1" x14ac:dyDescent="0.3">
      <c r="A31" s="13">
        <v>44225</v>
      </c>
      <c r="B31" s="4">
        <v>29</v>
      </c>
      <c r="C31" s="5">
        <f t="shared" si="0"/>
        <v>0.39386263453338705</v>
      </c>
      <c r="D31" s="5">
        <f t="shared" si="1"/>
        <v>1.5251268780343785</v>
      </c>
      <c r="E31" s="5">
        <v>53</v>
      </c>
      <c r="F31" s="14">
        <v>1.6666666666666667</v>
      </c>
      <c r="G31" s="14">
        <v>26</v>
      </c>
      <c r="H31" s="14">
        <v>9.3000000000000007</v>
      </c>
      <c r="I31" s="14">
        <f t="shared" si="2"/>
        <v>17.649999999999999</v>
      </c>
      <c r="J31" s="14">
        <v>0.41</v>
      </c>
      <c r="K31" s="5">
        <f t="shared" si="3"/>
        <v>19.614827888901857</v>
      </c>
      <c r="L31" s="5">
        <f t="shared" si="4"/>
        <v>3.6970225119810323</v>
      </c>
      <c r="M31" s="5">
        <f t="shared" si="5"/>
        <v>11.655925200441445</v>
      </c>
      <c r="N31" s="7">
        <v>2.6</v>
      </c>
      <c r="O31" s="8">
        <f t="shared" si="6"/>
        <v>-0.31802510479568846</v>
      </c>
      <c r="P31" s="5">
        <f t="shared" si="7"/>
        <v>1.0289726827951293</v>
      </c>
      <c r="Q31" s="8">
        <f t="shared" si="8"/>
        <v>1.4335582435629288</v>
      </c>
      <c r="R31" s="5">
        <f t="shared" si="9"/>
        <v>10.951578272312419</v>
      </c>
      <c r="S31" s="8">
        <f t="shared" si="10"/>
        <v>0.70510398065715918</v>
      </c>
      <c r="T31" s="9">
        <f>24 * 60 * Constants!$B$4 * P31 * S31 / PI()</f>
        <v>27.26989611679376</v>
      </c>
      <c r="U31" s="9">
        <f t="shared" si="11"/>
        <v>10.054529371391274</v>
      </c>
      <c r="V31" s="9">
        <f t="shared" si="12"/>
        <v>7.55155482967713</v>
      </c>
      <c r="W31" s="9">
        <f t="shared" si="13"/>
        <v>1.4474595904455039</v>
      </c>
      <c r="X31" s="9">
        <f t="shared" si="14"/>
        <v>1.3710576230848535</v>
      </c>
      <c r="Y31" s="9">
        <f t="shared" si="15"/>
        <v>2.0190025969869776</v>
      </c>
      <c r="Z31" s="9">
        <f t="shared" si="16"/>
        <v>0.1760709622657928</v>
      </c>
      <c r="AA31" s="8">
        <f t="shared" si="17"/>
        <v>0.12729132261362514</v>
      </c>
      <c r="AB31" s="9">
        <f t="shared" si="18"/>
        <v>566.61301038568797</v>
      </c>
      <c r="AC31" s="10">
        <f>0.00163*AB31/Constants!$B$1</f>
        <v>0.37697110486884544</v>
      </c>
      <c r="AD31" s="9">
        <f>(1-Constants!$B$2)*U31</f>
        <v>7.741987615971281</v>
      </c>
      <c r="AE31" s="9">
        <f>W31*Z31*Constants!$B$3*((I31 + 273.15)^4)</f>
        <v>8.935805102289148</v>
      </c>
      <c r="AF31" s="9">
        <f t="shared" si="19"/>
        <v>-1.193817486317867</v>
      </c>
      <c r="AG31" s="4">
        <v>0</v>
      </c>
      <c r="AH31" s="9">
        <f t="shared" si="20"/>
        <v>1.1985696987445995</v>
      </c>
      <c r="AI31" s="10">
        <f t="shared" si="21"/>
        <v>0.71787938690814967</v>
      </c>
      <c r="AJ31" s="11">
        <f t="shared" si="22"/>
        <v>1.6695975962017038</v>
      </c>
      <c r="AK31" s="11">
        <f>'Crop and Soil Parameters'!$B$2</f>
        <v>0.6</v>
      </c>
      <c r="AL31" s="11">
        <f t="shared" si="23"/>
        <v>1.0017585577210222</v>
      </c>
      <c r="AM31" s="11">
        <f>IF(AV30&lt;=AO31,1,('Crop and Soil Parameters'!$B$9-AV30)/('Crop and Soil Parameters'!$B$9-AO31))</f>
        <v>1</v>
      </c>
      <c r="AN31" s="11">
        <f t="shared" si="24"/>
        <v>1.0017585577210222</v>
      </c>
      <c r="AO31" s="11">
        <f>'Crop and Soil Parameters'!$B$9*('Crop and Soil Parameters'!$B$7 + 0.04*(5-AJ31))</f>
        <v>48.5226647498258</v>
      </c>
      <c r="AP31" s="11">
        <f>'Crop and Soil Parameters'!$B$11</f>
        <v>45.5</v>
      </c>
      <c r="AQ31" s="11">
        <v>0</v>
      </c>
      <c r="AR31" s="11">
        <v>0</v>
      </c>
      <c r="AS31" s="11">
        <f t="shared" si="25"/>
        <v>0</v>
      </c>
      <c r="AT31" s="11">
        <f>IF(AU30&gt;'Crop and Soil Parameters'!$B$11,0,'Crop and Soil Parameters'!$B$9-AU30-AR31+AV30)</f>
        <v>0</v>
      </c>
      <c r="AU31" s="11">
        <f t="shared" si="26"/>
        <v>63.928905427830834</v>
      </c>
      <c r="AV31" s="11">
        <f t="shared" si="27"/>
        <v>27.071094572169159</v>
      </c>
      <c r="AW31" s="15" t="str">
        <f t="shared" si="28"/>
        <v/>
      </c>
      <c r="AX31" s="11"/>
    </row>
    <row r="32" spans="1:50" ht="14.25" customHeight="1" x14ac:dyDescent="0.3">
      <c r="A32" s="13">
        <v>44226</v>
      </c>
      <c r="B32" s="4">
        <v>30</v>
      </c>
      <c r="C32" s="5">
        <f t="shared" si="0"/>
        <v>0.39386263453338705</v>
      </c>
      <c r="D32" s="5">
        <f t="shared" si="1"/>
        <v>1.5251268780343785</v>
      </c>
      <c r="E32" s="5">
        <v>53</v>
      </c>
      <c r="F32" s="14">
        <v>1.6666666666666667</v>
      </c>
      <c r="G32" s="14">
        <v>25.8</v>
      </c>
      <c r="H32" s="14">
        <v>12.8</v>
      </c>
      <c r="I32" s="14">
        <f t="shared" si="2"/>
        <v>19.3</v>
      </c>
      <c r="J32" s="14">
        <v>0.56000000000000005</v>
      </c>
      <c r="K32" s="5">
        <f t="shared" si="3"/>
        <v>21.618170507234879</v>
      </c>
      <c r="L32" s="5">
        <f t="shared" si="4"/>
        <v>9.021660232624356</v>
      </c>
      <c r="M32" s="5">
        <f t="shared" si="5"/>
        <v>15.319915369929618</v>
      </c>
      <c r="N32" s="7">
        <v>0</v>
      </c>
      <c r="O32" s="8">
        <f t="shared" si="6"/>
        <v>-0.31355107239992103</v>
      </c>
      <c r="P32" s="5">
        <f t="shared" si="7"/>
        <v>1.0286964498484381</v>
      </c>
      <c r="Q32" s="8">
        <f t="shared" si="8"/>
        <v>1.4356352654259832</v>
      </c>
      <c r="R32" s="5">
        <f t="shared" si="9"/>
        <v>10.96744555054034</v>
      </c>
      <c r="S32" s="8">
        <f t="shared" si="10"/>
        <v>0.70848085675812877</v>
      </c>
      <c r="T32" s="9">
        <f>24 * 60 * Constants!$B$4 * P32 * S32 / PI()</f>
        <v>27.39314099575882</v>
      </c>
      <c r="U32" s="9">
        <f t="shared" si="11"/>
        <v>6.848285248939705</v>
      </c>
      <c r="V32" s="9">
        <f t="shared" si="12"/>
        <v>5.1434731190686547</v>
      </c>
      <c r="W32" s="9">
        <f t="shared" si="13"/>
        <v>1.4474595904455039</v>
      </c>
      <c r="X32" s="9">
        <f t="shared" si="14"/>
        <v>1.7407889770692266</v>
      </c>
      <c r="Y32" s="9">
        <f t="shared" si="15"/>
        <v>2.238858124675362</v>
      </c>
      <c r="Z32" s="9">
        <f t="shared" si="16"/>
        <v>0.15528545279118688</v>
      </c>
      <c r="AA32" s="8">
        <f t="shared" si="17"/>
        <v>0.13934302147270944</v>
      </c>
      <c r="AB32" s="9">
        <f t="shared" si="18"/>
        <v>566.61301038568797</v>
      </c>
      <c r="AC32" s="10">
        <f>0.00163*AB32/Constants!$B$1</f>
        <v>0.37697110486884544</v>
      </c>
      <c r="AD32" s="9">
        <f>(1-Constants!$B$2)*U32</f>
        <v>5.2731796416835728</v>
      </c>
      <c r="AE32" s="9">
        <f>W32*Z32*Constants!$B$3*((I32 + 273.15)^4)</f>
        <v>8.0613098980990507</v>
      </c>
      <c r="AF32" s="9">
        <f t="shared" si="19"/>
        <v>-2.788130256415478</v>
      </c>
      <c r="AG32" s="4">
        <v>0</v>
      </c>
      <c r="AH32" s="9">
        <f t="shared" si="20"/>
        <v>0.80500804798061587</v>
      </c>
      <c r="AI32" s="10">
        <f t="shared" si="21"/>
        <v>0.72993108576723409</v>
      </c>
      <c r="AJ32" s="11">
        <f t="shared" si="22"/>
        <v>1.1028548635306687</v>
      </c>
      <c r="AK32" s="11">
        <f>'Crop and Soil Parameters'!$B$2</f>
        <v>0.6</v>
      </c>
      <c r="AL32" s="11">
        <f t="shared" si="23"/>
        <v>0.66171291811840127</v>
      </c>
      <c r="AM32" s="11">
        <f>IF(AV31&lt;=AO32,1,('Crop and Soil Parameters'!$B$9-AV31)/('Crop and Soil Parameters'!$B$9-AO32))</f>
        <v>1</v>
      </c>
      <c r="AN32" s="11">
        <f t="shared" si="24"/>
        <v>0.66171291811840127</v>
      </c>
      <c r="AO32" s="11">
        <f>'Crop and Soil Parameters'!$B$9*('Crop and Soil Parameters'!$B$7 + 0.04*(5-AJ32))</f>
        <v>50.585608296748369</v>
      </c>
      <c r="AP32" s="11">
        <f>'Crop and Soil Parameters'!$B$11</f>
        <v>45.5</v>
      </c>
      <c r="AQ32" s="11">
        <v>0</v>
      </c>
      <c r="AR32" s="11">
        <v>0</v>
      </c>
      <c r="AS32" s="11">
        <f t="shared" si="25"/>
        <v>0</v>
      </c>
      <c r="AT32" s="11">
        <f>IF(AU31&gt;'Crop and Soil Parameters'!$B$11,0,'Crop and Soil Parameters'!$B$9-AU31-AR32+AV31)</f>
        <v>0</v>
      </c>
      <c r="AU32" s="11">
        <f t="shared" si="26"/>
        <v>63.26719250971243</v>
      </c>
      <c r="AV32" s="11">
        <f t="shared" si="27"/>
        <v>27.732807490287559</v>
      </c>
      <c r="AW32" s="15" t="str">
        <f t="shared" si="28"/>
        <v/>
      </c>
      <c r="AX32" s="11"/>
    </row>
    <row r="33" spans="1:50" ht="14.25" customHeight="1" x14ac:dyDescent="0.3">
      <c r="A33" s="13">
        <v>44227</v>
      </c>
      <c r="B33" s="4">
        <v>31</v>
      </c>
      <c r="C33" s="5">
        <f t="shared" si="0"/>
        <v>0.39386263453338705</v>
      </c>
      <c r="D33" s="5">
        <f t="shared" si="1"/>
        <v>1.5251268780343785</v>
      </c>
      <c r="E33" s="5">
        <v>53</v>
      </c>
      <c r="F33" s="14">
        <v>1.1111111111111112</v>
      </c>
      <c r="G33" s="14">
        <v>25.8</v>
      </c>
      <c r="H33" s="14">
        <v>8.9</v>
      </c>
      <c r="I33" s="14">
        <f t="shared" si="2"/>
        <v>17.350000000000001</v>
      </c>
      <c r="J33" s="14">
        <v>0.52</v>
      </c>
      <c r="K33" s="5">
        <f t="shared" si="3"/>
        <v>21.09332696075046</v>
      </c>
      <c r="L33" s="5">
        <f t="shared" si="4"/>
        <v>4.7787340213070024</v>
      </c>
      <c r="M33" s="5">
        <f t="shared" si="5"/>
        <v>12.936030491028731</v>
      </c>
      <c r="N33" s="7">
        <v>6</v>
      </c>
      <c r="O33" s="8">
        <f t="shared" si="6"/>
        <v>-0.30898412805441511</v>
      </c>
      <c r="P33" s="5">
        <f t="shared" si="7"/>
        <v>1.0284117135243369</v>
      </c>
      <c r="Q33" s="8">
        <f t="shared" si="8"/>
        <v>1.4377486129715142</v>
      </c>
      <c r="R33" s="5">
        <f t="shared" si="9"/>
        <v>10.983590336540773</v>
      </c>
      <c r="S33" s="8">
        <f t="shared" si="10"/>
        <v>0.71192102513975519</v>
      </c>
      <c r="T33" s="9">
        <f>24 * 60 * Constants!$B$4 * P33 * S33 / PI()</f>
        <v>27.518534732745895</v>
      </c>
      <c r="U33" s="9">
        <f t="shared" si="11"/>
        <v>14.395901285009481</v>
      </c>
      <c r="V33" s="9">
        <f t="shared" si="12"/>
        <v>10.812185619119219</v>
      </c>
      <c r="W33" s="9">
        <f t="shared" si="13"/>
        <v>1.4474595904455039</v>
      </c>
      <c r="X33" s="9">
        <f t="shared" si="14"/>
        <v>1.4915150109811528</v>
      </c>
      <c r="Y33" s="9">
        <f t="shared" si="15"/>
        <v>1.9811283619927047</v>
      </c>
      <c r="Z33" s="9">
        <f t="shared" si="16"/>
        <v>0.16902136327824288</v>
      </c>
      <c r="AA33" s="8">
        <f t="shared" si="17"/>
        <v>0.12519794731708817</v>
      </c>
      <c r="AB33" s="9">
        <f t="shared" si="18"/>
        <v>566.61301038568797</v>
      </c>
      <c r="AC33" s="10">
        <f>0.00163*AB33/Constants!$B$1</f>
        <v>0.37697110486884544</v>
      </c>
      <c r="AD33" s="9">
        <f>(1-Constants!$B$2)*U33</f>
        <v>11.084843989457301</v>
      </c>
      <c r="AE33" s="9">
        <f>W33*Z33*Constants!$B$3*((I33 + 273.15)^4)</f>
        <v>8.5426868867456438</v>
      </c>
      <c r="AF33" s="9">
        <f t="shared" si="19"/>
        <v>2.5421571027116574</v>
      </c>
      <c r="AG33" s="4">
        <v>0</v>
      </c>
      <c r="AH33" s="9">
        <f t="shared" si="20"/>
        <v>0.76553669359333831</v>
      </c>
      <c r="AI33" s="10">
        <f t="shared" si="21"/>
        <v>0.64458035846971962</v>
      </c>
      <c r="AJ33" s="11">
        <f t="shared" si="22"/>
        <v>1.187651288988665</v>
      </c>
      <c r="AK33" s="11">
        <f>'Crop and Soil Parameters'!$B$2</f>
        <v>0.6</v>
      </c>
      <c r="AL33" s="11">
        <f t="shared" si="23"/>
        <v>0.71259077339319898</v>
      </c>
      <c r="AM33" s="11">
        <f>IF(AV32&lt;=AO33,1,('Crop and Soil Parameters'!$B$9-AV32)/('Crop and Soil Parameters'!$B$9-AO33))</f>
        <v>1</v>
      </c>
      <c r="AN33" s="11">
        <f t="shared" si="24"/>
        <v>0.71259077339319898</v>
      </c>
      <c r="AO33" s="11">
        <f>'Crop and Soil Parameters'!$B$9*('Crop and Soil Parameters'!$B$7 + 0.04*(5-AJ33))</f>
        <v>50.276949308081257</v>
      </c>
      <c r="AP33" s="11">
        <f>'Crop and Soil Parameters'!$B$11</f>
        <v>45.5</v>
      </c>
      <c r="AQ33" s="11">
        <v>0</v>
      </c>
      <c r="AR33" s="11">
        <v>0</v>
      </c>
      <c r="AS33" s="11">
        <f t="shared" si="25"/>
        <v>0</v>
      </c>
      <c r="AT33" s="11">
        <f>IF(AU32&gt;'Crop and Soil Parameters'!$B$11,0,'Crop and Soil Parameters'!$B$9-AU32-AR33+AV32)</f>
        <v>0</v>
      </c>
      <c r="AU33" s="11">
        <f t="shared" si="26"/>
        <v>62.554601736319228</v>
      </c>
      <c r="AV33" s="11">
        <f t="shared" si="27"/>
        <v>28.445398263680758</v>
      </c>
      <c r="AW33" s="15" t="str">
        <f t="shared" si="28"/>
        <v/>
      </c>
      <c r="AX33" s="11"/>
    </row>
    <row r="34" spans="1:50" ht="14.25" customHeight="1" x14ac:dyDescent="0.3">
      <c r="A34" s="13">
        <v>44228</v>
      </c>
      <c r="B34" s="4">
        <v>32</v>
      </c>
      <c r="C34" s="5">
        <f t="shared" si="0"/>
        <v>0.39386263453338705</v>
      </c>
      <c r="D34" s="5">
        <f t="shared" si="1"/>
        <v>1.5251268780343785</v>
      </c>
      <c r="E34" s="5">
        <v>53</v>
      </c>
      <c r="F34" s="14">
        <v>2.2222222222222223</v>
      </c>
      <c r="G34" s="14">
        <v>25.2</v>
      </c>
      <c r="H34" s="14">
        <v>8</v>
      </c>
      <c r="I34" s="14">
        <f t="shared" si="2"/>
        <v>16.600000000000001</v>
      </c>
      <c r="J34" s="14">
        <v>0.46</v>
      </c>
      <c r="K34" s="5">
        <f t="shared" si="3"/>
        <v>19.655065274017346</v>
      </c>
      <c r="L34" s="5">
        <f t="shared" si="4"/>
        <v>3.1570876254628502</v>
      </c>
      <c r="M34" s="5">
        <f t="shared" si="5"/>
        <v>11.406076449740098</v>
      </c>
      <c r="N34" s="7">
        <v>8.1999999999999993</v>
      </c>
      <c r="O34" s="8">
        <f t="shared" si="6"/>
        <v>-0.30432562504334304</v>
      </c>
      <c r="P34" s="5">
        <f t="shared" si="7"/>
        <v>1.0281185581963432</v>
      </c>
      <c r="Q34" s="8">
        <f t="shared" si="8"/>
        <v>1.4398973780319606</v>
      </c>
      <c r="R34" s="5">
        <f t="shared" si="9"/>
        <v>11.000005692424608</v>
      </c>
      <c r="S34" s="8">
        <f t="shared" si="10"/>
        <v>0.71542293386220157</v>
      </c>
      <c r="T34" s="9">
        <f>24 * 60 * Constants!$B$4 * P34 * S34 / PI()</f>
        <v>27.646014294505083</v>
      </c>
      <c r="U34" s="9">
        <f t="shared" si="11"/>
        <v>17.215921750930562</v>
      </c>
      <c r="V34" s="9">
        <f t="shared" si="12"/>
        <v>12.930190190253906</v>
      </c>
      <c r="W34" s="9">
        <f t="shared" si="13"/>
        <v>1.4474595904455039</v>
      </c>
      <c r="X34" s="9">
        <f t="shared" si="14"/>
        <v>1.3485708015310511</v>
      </c>
      <c r="Y34" s="9">
        <f t="shared" si="15"/>
        <v>1.889152127641528</v>
      </c>
      <c r="Z34" s="9">
        <f t="shared" si="16"/>
        <v>0.17742082633372563</v>
      </c>
      <c r="AA34" s="8">
        <f t="shared" si="17"/>
        <v>0.12009183587666868</v>
      </c>
      <c r="AB34" s="9">
        <f t="shared" si="18"/>
        <v>566.61301038568797</v>
      </c>
      <c r="AC34" s="10">
        <f>0.00163*AB34/Constants!$B$1</f>
        <v>0.37697110486884544</v>
      </c>
      <c r="AD34" s="9">
        <f>(1-Constants!$B$2)*U34</f>
        <v>13.256259748216532</v>
      </c>
      <c r="AE34" s="9">
        <f>W34*Z34*Constants!$B$3*((I34 + 273.15)^4)</f>
        <v>8.8749664004247109</v>
      </c>
      <c r="AF34" s="9">
        <f t="shared" si="19"/>
        <v>4.3812933477918214</v>
      </c>
      <c r="AG34" s="4">
        <v>0</v>
      </c>
      <c r="AH34" s="9">
        <f t="shared" si="20"/>
        <v>1.6220171731046149</v>
      </c>
      <c r="AI34" s="10">
        <f t="shared" si="21"/>
        <v>0.78188555331308629</v>
      </c>
      <c r="AJ34" s="11">
        <f t="shared" si="22"/>
        <v>2.0744943633139608</v>
      </c>
      <c r="AK34" s="11">
        <f>'Crop and Soil Parameters'!$B$2</f>
        <v>0.6</v>
      </c>
      <c r="AL34" s="11">
        <f t="shared" si="23"/>
        <v>1.2446966179883765</v>
      </c>
      <c r="AM34" s="11">
        <f>IF(AV33&lt;=AO34,1,('Crop and Soil Parameters'!$B$9-AV33)/('Crop and Soil Parameters'!$B$9-AO34))</f>
        <v>1</v>
      </c>
      <c r="AN34" s="11">
        <f t="shared" si="24"/>
        <v>1.2446966179883765</v>
      </c>
      <c r="AO34" s="11">
        <f>'Crop and Soil Parameters'!$B$9*('Crop and Soil Parameters'!$B$7 + 0.04*(5-AJ34))</f>
        <v>47.048840517537187</v>
      </c>
      <c r="AP34" s="11">
        <f>'Crop and Soil Parameters'!$B$11</f>
        <v>45.5</v>
      </c>
      <c r="AQ34" s="11">
        <v>0</v>
      </c>
      <c r="AR34" s="11">
        <v>0</v>
      </c>
      <c r="AS34" s="11">
        <f t="shared" si="25"/>
        <v>0</v>
      </c>
      <c r="AT34" s="11">
        <f>IF(AU33&gt;'Crop and Soil Parameters'!$B$11,0,'Crop and Soil Parameters'!$B$9-AU33-AR34+AV33)</f>
        <v>0</v>
      </c>
      <c r="AU34" s="11">
        <f t="shared" si="26"/>
        <v>61.309905118330853</v>
      </c>
      <c r="AV34" s="11">
        <f t="shared" si="27"/>
        <v>29.690094881669136</v>
      </c>
      <c r="AW34" s="15" t="str">
        <f t="shared" si="28"/>
        <v/>
      </c>
      <c r="AX34" s="11"/>
    </row>
    <row r="35" spans="1:50" ht="14.25" customHeight="1" x14ac:dyDescent="0.3">
      <c r="A35" s="13">
        <v>44229</v>
      </c>
      <c r="B35" s="4">
        <v>33</v>
      </c>
      <c r="C35" s="5">
        <f t="shared" si="0"/>
        <v>0.39386263453338705</v>
      </c>
      <c r="D35" s="5">
        <f t="shared" si="1"/>
        <v>1.5251268780343785</v>
      </c>
      <c r="E35" s="5">
        <v>53</v>
      </c>
      <c r="F35" s="14">
        <v>1.6666666666666667</v>
      </c>
      <c r="G35" s="14">
        <v>26.5</v>
      </c>
      <c r="H35" s="14">
        <v>7.5</v>
      </c>
      <c r="I35" s="14">
        <f t="shared" si="2"/>
        <v>17</v>
      </c>
      <c r="J35" s="14">
        <v>0.54</v>
      </c>
      <c r="K35" s="5">
        <f t="shared" si="3"/>
        <v>22.036680389000992</v>
      </c>
      <c r="L35" s="5">
        <f t="shared" si="4"/>
        <v>3.6569414277908265</v>
      </c>
      <c r="M35" s="5">
        <f t="shared" si="5"/>
        <v>12.846810908395909</v>
      </c>
      <c r="N35" s="7">
        <v>8.4</v>
      </c>
      <c r="O35" s="8">
        <f t="shared" si="6"/>
        <v>-0.2995769437816857</v>
      </c>
      <c r="P35" s="5">
        <f t="shared" si="7"/>
        <v>1.0278170707327079</v>
      </c>
      <c r="Q35" s="8">
        <f t="shared" si="8"/>
        <v>1.4420806542900542</v>
      </c>
      <c r="R35" s="5">
        <f t="shared" si="9"/>
        <v>11.016684694437926</v>
      </c>
      <c r="S35" s="8">
        <f t="shared" si="10"/>
        <v>0.71898499805837779</v>
      </c>
      <c r="T35" s="9">
        <f>24 * 60 * Constants!$B$4 * P35 * S35 / PI()</f>
        <v>27.775515437389579</v>
      </c>
      <c r="U35" s="9">
        <f t="shared" si="11"/>
        <v>17.533014163903566</v>
      </c>
      <c r="V35" s="9">
        <f t="shared" si="12"/>
        <v>13.168345617941412</v>
      </c>
      <c r="W35" s="9">
        <f t="shared" si="13"/>
        <v>1.4474595904455039</v>
      </c>
      <c r="X35" s="9">
        <f t="shared" si="14"/>
        <v>1.4828281017011529</v>
      </c>
      <c r="Y35" s="9">
        <f t="shared" si="15"/>
        <v>1.9377293518704448</v>
      </c>
      <c r="Z35" s="9">
        <f t="shared" si="16"/>
        <v>0.16951999884636734</v>
      </c>
      <c r="AA35" s="8">
        <f t="shared" si="17"/>
        <v>0.12279264420686307</v>
      </c>
      <c r="AB35" s="9">
        <f t="shared" si="18"/>
        <v>566.61301038568797</v>
      </c>
      <c r="AC35" s="10">
        <f>0.00163*AB35/Constants!$B$1</f>
        <v>0.37697110486884544</v>
      </c>
      <c r="AD35" s="9">
        <f>(1-Constants!$B$2)*U35</f>
        <v>13.500420906205745</v>
      </c>
      <c r="AE35" s="9">
        <f>W35*Z35*Constants!$B$3*((I35 + 273.15)^4)</f>
        <v>8.5266724839345081</v>
      </c>
      <c r="AF35" s="9">
        <f t="shared" si="19"/>
        <v>4.9737484222712371</v>
      </c>
      <c r="AG35" s="4">
        <v>0</v>
      </c>
      <c r="AH35" s="9">
        <f t="shared" si="20"/>
        <v>1.1361712553117158</v>
      </c>
      <c r="AI35" s="10">
        <f t="shared" si="21"/>
        <v>0.71338070850138768</v>
      </c>
      <c r="AJ35" s="11">
        <f t="shared" si="22"/>
        <v>1.5926576675986825</v>
      </c>
      <c r="AK35" s="11">
        <f>'Crop and Soil Parameters'!$B$2</f>
        <v>0.6</v>
      </c>
      <c r="AL35" s="11">
        <f t="shared" si="23"/>
        <v>0.95559460055920953</v>
      </c>
      <c r="AM35" s="11">
        <f>IF(AV34&lt;=AO35,1,('Crop and Soil Parameters'!$B$9-AV34)/('Crop and Soil Parameters'!$B$9-AO35))</f>
        <v>1</v>
      </c>
      <c r="AN35" s="11">
        <f t="shared" si="24"/>
        <v>0.95559460055920953</v>
      </c>
      <c r="AO35" s="11">
        <f>'Crop and Soil Parameters'!$B$9*('Crop and Soil Parameters'!$B$7 + 0.04*(5-AJ35))</f>
        <v>48.802726089940798</v>
      </c>
      <c r="AP35" s="11">
        <f>'Crop and Soil Parameters'!$B$11</f>
        <v>45.5</v>
      </c>
      <c r="AQ35" s="11">
        <v>0</v>
      </c>
      <c r="AR35" s="11">
        <v>0</v>
      </c>
      <c r="AS35" s="11">
        <f t="shared" si="25"/>
        <v>0</v>
      </c>
      <c r="AT35" s="11">
        <f>IF(AU34&gt;'Crop and Soil Parameters'!$B$11,0,'Crop and Soil Parameters'!$B$9-AU34-AR35+AV34)</f>
        <v>0</v>
      </c>
      <c r="AU35" s="11">
        <f t="shared" si="26"/>
        <v>60.354310517771644</v>
      </c>
      <c r="AV35" s="11">
        <f t="shared" si="27"/>
        <v>30.645689482228345</v>
      </c>
      <c r="AW35" s="15" t="str">
        <f t="shared" si="28"/>
        <v/>
      </c>
      <c r="AX35" s="11"/>
    </row>
    <row r="36" spans="1:50" ht="14.25" customHeight="1" x14ac:dyDescent="0.3">
      <c r="A36" s="13">
        <v>44230</v>
      </c>
      <c r="B36" s="4">
        <v>34</v>
      </c>
      <c r="C36" s="5">
        <f t="shared" si="0"/>
        <v>0.39386263453338705</v>
      </c>
      <c r="D36" s="5">
        <f t="shared" si="1"/>
        <v>1.5251268780343785</v>
      </c>
      <c r="E36" s="5">
        <v>53</v>
      </c>
      <c r="F36" s="14">
        <v>2.2222222222222223</v>
      </c>
      <c r="G36" s="14">
        <v>27.6</v>
      </c>
      <c r="H36" s="14">
        <v>9.6</v>
      </c>
      <c r="I36" s="14">
        <f t="shared" si="2"/>
        <v>18.600000000000001</v>
      </c>
      <c r="J36" s="14">
        <v>0.51</v>
      </c>
      <c r="K36" s="5">
        <f t="shared" si="3"/>
        <v>22.689695876743315</v>
      </c>
      <c r="L36" s="5">
        <f t="shared" si="4"/>
        <v>5.3343143105892636</v>
      </c>
      <c r="M36" s="5">
        <f t="shared" si="5"/>
        <v>14.012005093666289</v>
      </c>
      <c r="N36" s="7">
        <v>8.4</v>
      </c>
      <c r="O36" s="8">
        <f t="shared" si="6"/>
        <v>-0.29473949140618588</v>
      </c>
      <c r="P36" s="5">
        <f t="shared" si="7"/>
        <v>1.0275073404706727</v>
      </c>
      <c r="Q36" s="8">
        <f t="shared" si="8"/>
        <v>1.4442975381692844</v>
      </c>
      <c r="R36" s="5">
        <f t="shared" si="9"/>
        <v>11.033620439764658</v>
      </c>
      <c r="S36" s="8">
        <f t="shared" si="10"/>
        <v>0.72260560075031577</v>
      </c>
      <c r="T36" s="9">
        <f>24 * 60 * Constants!$B$4 * P36 * S36 / PI()</f>
        <v>27.906972748618653</v>
      </c>
      <c r="U36" s="9">
        <f t="shared" si="11"/>
        <v>17.599664845922398</v>
      </c>
      <c r="V36" s="9">
        <f t="shared" si="12"/>
        <v>13.218404279178475</v>
      </c>
      <c r="W36" s="9">
        <f t="shared" si="13"/>
        <v>1.4474595904455039</v>
      </c>
      <c r="X36" s="9">
        <f t="shared" si="14"/>
        <v>1.5998506935061312</v>
      </c>
      <c r="Y36" s="9">
        <f t="shared" si="15"/>
        <v>2.143152914469288</v>
      </c>
      <c r="Z36" s="9">
        <f t="shared" si="16"/>
        <v>0.16292071382366549</v>
      </c>
      <c r="AA36" s="8">
        <f t="shared" si="17"/>
        <v>0.1341172196039836</v>
      </c>
      <c r="AB36" s="9">
        <f t="shared" si="18"/>
        <v>566.61301038568797</v>
      </c>
      <c r="AC36" s="10">
        <f>0.00163*AB36/Constants!$B$1</f>
        <v>0.37697110486884544</v>
      </c>
      <c r="AD36" s="9">
        <f>(1-Constants!$B$2)*U36</f>
        <v>13.551741931360246</v>
      </c>
      <c r="AE36" s="9">
        <f>W36*Z36*Constants!$B$3*((I36 + 273.15)^4)</f>
        <v>8.3769920730790322</v>
      </c>
      <c r="AF36" s="9">
        <f t="shared" si="19"/>
        <v>5.1747498582812135</v>
      </c>
      <c r="AG36" s="4">
        <v>0</v>
      </c>
      <c r="AH36" s="9">
        <f t="shared" si="20"/>
        <v>1.6878886972378448</v>
      </c>
      <c r="AI36" s="10">
        <f t="shared" si="21"/>
        <v>0.79591093704040117</v>
      </c>
      <c r="AJ36" s="11">
        <f t="shared" si="22"/>
        <v>2.1207004687160946</v>
      </c>
      <c r="AK36" s="11">
        <f>'Crop and Soil Parameters'!$B$2</f>
        <v>0.6</v>
      </c>
      <c r="AL36" s="11">
        <f t="shared" si="23"/>
        <v>1.2724202812296568</v>
      </c>
      <c r="AM36" s="11">
        <f>IF(AV35&lt;=AO36,1,('Crop and Soil Parameters'!$B$9-AV35)/('Crop and Soil Parameters'!$B$9-AO36))</f>
        <v>1</v>
      </c>
      <c r="AN36" s="11">
        <f t="shared" si="24"/>
        <v>1.2724202812296568</v>
      </c>
      <c r="AO36" s="11">
        <f>'Crop and Soil Parameters'!$B$9*('Crop and Soil Parameters'!$B$7 + 0.04*(5-AJ36))</f>
        <v>46.880650293873416</v>
      </c>
      <c r="AP36" s="11">
        <f>'Crop and Soil Parameters'!$B$11</f>
        <v>45.5</v>
      </c>
      <c r="AQ36" s="11">
        <v>0</v>
      </c>
      <c r="AR36" s="11">
        <v>0</v>
      </c>
      <c r="AS36" s="11">
        <f t="shared" si="25"/>
        <v>0</v>
      </c>
      <c r="AT36" s="11">
        <f>IF(AU35&gt;'Crop and Soil Parameters'!$B$11,0,'Crop and Soil Parameters'!$B$9-AU35-AR36+AV35)</f>
        <v>0</v>
      </c>
      <c r="AU36" s="11">
        <f t="shared" si="26"/>
        <v>59.081890236541987</v>
      </c>
      <c r="AV36" s="11">
        <f t="shared" si="27"/>
        <v>31.918109763458002</v>
      </c>
      <c r="AW36" s="15" t="str">
        <f t="shared" si="28"/>
        <v/>
      </c>
      <c r="AX36" s="11"/>
    </row>
    <row r="37" spans="1:50" ht="14.25" customHeight="1" x14ac:dyDescent="0.3">
      <c r="A37" s="13">
        <v>44231</v>
      </c>
      <c r="B37" s="4">
        <v>35</v>
      </c>
      <c r="C37" s="5">
        <f t="shared" si="0"/>
        <v>0.39386263453338705</v>
      </c>
      <c r="D37" s="5">
        <f t="shared" si="1"/>
        <v>1.5251268780343785</v>
      </c>
      <c r="E37" s="5">
        <v>53</v>
      </c>
      <c r="F37" s="14">
        <v>1.1111111111111112</v>
      </c>
      <c r="G37" s="14">
        <v>27.7</v>
      </c>
      <c r="H37" s="14">
        <v>9.5</v>
      </c>
      <c r="I37" s="14">
        <f t="shared" si="2"/>
        <v>18.600000000000001</v>
      </c>
      <c r="J37" s="14">
        <v>0.45</v>
      </c>
      <c r="K37" s="5">
        <f t="shared" si="3"/>
        <v>21.892753014683876</v>
      </c>
      <c r="L37" s="5">
        <f t="shared" si="4"/>
        <v>4.4618218817924458</v>
      </c>
      <c r="M37" s="5">
        <f t="shared" si="5"/>
        <v>13.177287448238161</v>
      </c>
      <c r="N37" s="7">
        <v>8.6</v>
      </c>
      <c r="O37" s="8">
        <f t="shared" si="6"/>
        <v>-0.28981470135838322</v>
      </c>
      <c r="P37" s="5">
        <f t="shared" si="7"/>
        <v>1.0271894591899993</v>
      </c>
      <c r="Q37" s="8">
        <f t="shared" si="8"/>
        <v>1.4465471296781798</v>
      </c>
      <c r="R37" s="5">
        <f t="shared" si="9"/>
        <v>11.050806052976412</v>
      </c>
      <c r="S37" s="8">
        <f t="shared" si="10"/>
        <v>0.72628309371984456</v>
      </c>
      <c r="T37" s="9">
        <f>24 * 60 * Constants!$B$4 * P37 * S37 / PI()</f>
        <v>28.040319689670444</v>
      </c>
      <c r="U37" s="9">
        <f t="shared" si="11"/>
        <v>17.920901638731038</v>
      </c>
      <c r="V37" s="9">
        <f t="shared" si="12"/>
        <v>13.459672384785334</v>
      </c>
      <c r="W37" s="9">
        <f t="shared" si="13"/>
        <v>1.4474595904455039</v>
      </c>
      <c r="X37" s="9">
        <f t="shared" si="14"/>
        <v>1.5152292513806938</v>
      </c>
      <c r="Y37" s="9">
        <f t="shared" si="15"/>
        <v>2.143152914469288</v>
      </c>
      <c r="Z37" s="9">
        <f t="shared" si="16"/>
        <v>0.16766749196085612</v>
      </c>
      <c r="AA37" s="8">
        <f t="shared" si="17"/>
        <v>0.1341172196039836</v>
      </c>
      <c r="AB37" s="9">
        <f t="shared" si="18"/>
        <v>566.61301038568797</v>
      </c>
      <c r="AC37" s="10">
        <f>0.00163*AB37/Constants!$B$1</f>
        <v>0.37697110486884544</v>
      </c>
      <c r="AD37" s="9">
        <f>(1-Constants!$B$2)*U37</f>
        <v>13.7990942618229</v>
      </c>
      <c r="AE37" s="9">
        <f>W37*Z37*Constants!$B$3*((I37 + 273.15)^4)</f>
        <v>8.6210600119842606</v>
      </c>
      <c r="AF37" s="9">
        <f t="shared" si="19"/>
        <v>5.1780342498386389</v>
      </c>
      <c r="AG37" s="4">
        <v>0</v>
      </c>
      <c r="AH37" s="9">
        <f t="shared" si="20"/>
        <v>1.0951006545773825</v>
      </c>
      <c r="AI37" s="10">
        <f t="shared" si="21"/>
        <v>0.6534996307566151</v>
      </c>
      <c r="AJ37" s="11">
        <f t="shared" si="22"/>
        <v>1.6757479316545081</v>
      </c>
      <c r="AK37" s="11">
        <f>'Crop and Soil Parameters'!$B$2</f>
        <v>0.6</v>
      </c>
      <c r="AL37" s="11">
        <f t="shared" si="23"/>
        <v>1.0054487589927048</v>
      </c>
      <c r="AM37" s="11">
        <f>IF(AV36&lt;=AO37,1,('Crop and Soil Parameters'!$B$9-AV36)/('Crop and Soil Parameters'!$B$9-AO37))</f>
        <v>1</v>
      </c>
      <c r="AN37" s="11">
        <f t="shared" si="24"/>
        <v>1.0054487589927048</v>
      </c>
      <c r="AO37" s="11">
        <f>'Crop and Soil Parameters'!$B$9*('Crop and Soil Parameters'!$B$7 + 0.04*(5-AJ37))</f>
        <v>48.500277528777595</v>
      </c>
      <c r="AP37" s="11">
        <f>'Crop and Soil Parameters'!$B$11</f>
        <v>45.5</v>
      </c>
      <c r="AQ37" s="11">
        <v>0</v>
      </c>
      <c r="AR37" s="11">
        <v>0</v>
      </c>
      <c r="AS37" s="11">
        <f t="shared" si="25"/>
        <v>0</v>
      </c>
      <c r="AT37" s="11">
        <f>IF(AU36&gt;'Crop and Soil Parameters'!$B$11,0,'Crop and Soil Parameters'!$B$9-AU36-AR37+AV36)</f>
        <v>0</v>
      </c>
      <c r="AU37" s="11">
        <f t="shared" si="26"/>
        <v>58.076441477549281</v>
      </c>
      <c r="AV37" s="11">
        <f t="shared" si="27"/>
        <v>32.923558522450705</v>
      </c>
      <c r="AW37" s="15" t="str">
        <f t="shared" si="28"/>
        <v/>
      </c>
      <c r="AX37" s="11"/>
    </row>
    <row r="38" spans="1:50" ht="14.25" customHeight="1" x14ac:dyDescent="0.3">
      <c r="A38" s="13">
        <v>44232</v>
      </c>
      <c r="B38" s="4">
        <v>36</v>
      </c>
      <c r="C38" s="5">
        <f t="shared" si="0"/>
        <v>0.39386263453338705</v>
      </c>
      <c r="D38" s="5">
        <f t="shared" si="1"/>
        <v>1.5251268780343785</v>
      </c>
      <c r="E38" s="5">
        <v>53</v>
      </c>
      <c r="F38" s="14">
        <v>2.2222222222222223</v>
      </c>
      <c r="G38" s="14">
        <v>28.4</v>
      </c>
      <c r="H38" s="14">
        <v>9.6</v>
      </c>
      <c r="I38" s="14">
        <f t="shared" si="2"/>
        <v>19</v>
      </c>
      <c r="J38" s="14">
        <v>0.43</v>
      </c>
      <c r="K38" s="5">
        <f t="shared" si="3"/>
        <v>22.237507910062277</v>
      </c>
      <c r="L38" s="5">
        <f t="shared" si="4"/>
        <v>4.2769130462191356</v>
      </c>
      <c r="M38" s="5">
        <f t="shared" si="5"/>
        <v>13.257210478140706</v>
      </c>
      <c r="N38" s="7">
        <v>8.1999999999999993</v>
      </c>
      <c r="O38" s="8">
        <f t="shared" si="6"/>
        <v>-0.28480403295985457</v>
      </c>
      <c r="P38" s="5">
        <f t="shared" si="7"/>
        <v>1.0268635210857713</v>
      </c>
      <c r="Q38" s="8">
        <f t="shared" si="8"/>
        <v>1.4488285332075492</v>
      </c>
      <c r="R38" s="5">
        <f t="shared" si="9"/>
        <v>11.068234692122962</v>
      </c>
      <c r="S38" s="8">
        <f t="shared" si="10"/>
        <v>0.73001579843347486</v>
      </c>
      <c r="T38" s="9">
        <f>24 * 60 * Constants!$B$4 * P38 * S38 / PI()</f>
        <v>28.175488641780273</v>
      </c>
      <c r="U38" s="9">
        <f t="shared" si="11"/>
        <v>17.480902693734354</v>
      </c>
      <c r="V38" s="9">
        <f t="shared" si="12"/>
        <v>13.129206777156122</v>
      </c>
      <c r="W38" s="9">
        <f t="shared" si="13"/>
        <v>1.4474595904455039</v>
      </c>
      <c r="X38" s="9">
        <f t="shared" si="14"/>
        <v>1.5231578948194</v>
      </c>
      <c r="Y38" s="9">
        <f t="shared" si="15"/>
        <v>2.1973933238855259</v>
      </c>
      <c r="Z38" s="9">
        <f t="shared" si="16"/>
        <v>0.16721720358073772</v>
      </c>
      <c r="AA38" s="8">
        <f t="shared" si="17"/>
        <v>0.13708266611218417</v>
      </c>
      <c r="AB38" s="9">
        <f t="shared" si="18"/>
        <v>566.61301038568797</v>
      </c>
      <c r="AC38" s="10">
        <f>0.00163*AB38/Constants!$B$1</f>
        <v>0.37697110486884544</v>
      </c>
      <c r="AD38" s="9">
        <f>(1-Constants!$B$2)*U38</f>
        <v>13.460295074175454</v>
      </c>
      <c r="AE38" s="9">
        <f>W38*Z38*Constants!$B$3*((I38 + 273.15)^4)</f>
        <v>8.6451565146342233</v>
      </c>
      <c r="AF38" s="9">
        <f t="shared" si="19"/>
        <v>4.8151385595412304</v>
      </c>
      <c r="AG38" s="4">
        <v>0</v>
      </c>
      <c r="AH38" s="9">
        <f t="shared" si="20"/>
        <v>2.0101811329156467</v>
      </c>
      <c r="AI38" s="10">
        <f t="shared" si="21"/>
        <v>0.79887638354860169</v>
      </c>
      <c r="AJ38" s="11">
        <f t="shared" si="22"/>
        <v>2.5162605558402418</v>
      </c>
      <c r="AK38" s="11">
        <f>'Crop and Soil Parameters'!$B$2</f>
        <v>0.6</v>
      </c>
      <c r="AL38" s="11">
        <f t="shared" si="23"/>
        <v>1.5097563335041451</v>
      </c>
      <c r="AM38" s="11">
        <f>IF(AV37&lt;=AO38,1,('Crop and Soil Parameters'!$B$9-AV37)/('Crop and Soil Parameters'!$B$9-AO38))</f>
        <v>1</v>
      </c>
      <c r="AN38" s="11">
        <f t="shared" si="24"/>
        <v>1.5097563335041451</v>
      </c>
      <c r="AO38" s="11">
        <f>'Crop and Soil Parameters'!$B$9*('Crop and Soil Parameters'!$B$7 + 0.04*(5-AJ38))</f>
        <v>45.440811576741517</v>
      </c>
      <c r="AP38" s="11">
        <f>'Crop and Soil Parameters'!$B$11</f>
        <v>45.5</v>
      </c>
      <c r="AQ38" s="11">
        <v>0</v>
      </c>
      <c r="AR38" s="11">
        <v>0</v>
      </c>
      <c r="AS38" s="11">
        <f t="shared" si="25"/>
        <v>0</v>
      </c>
      <c r="AT38" s="11">
        <f>IF(AU37&gt;'Crop and Soil Parameters'!$B$11,0,'Crop and Soil Parameters'!$B$9-AU37-AR38+AV37)</f>
        <v>0</v>
      </c>
      <c r="AU38" s="11">
        <f t="shared" si="26"/>
        <v>56.566685144045138</v>
      </c>
      <c r="AV38" s="11">
        <f t="shared" si="27"/>
        <v>34.433314855954848</v>
      </c>
      <c r="AW38" s="15" t="str">
        <f t="shared" si="28"/>
        <v/>
      </c>
      <c r="AX38" s="11"/>
    </row>
    <row r="39" spans="1:50" ht="14.25" customHeight="1" x14ac:dyDescent="0.3">
      <c r="A39" s="13">
        <v>44233</v>
      </c>
      <c r="B39" s="4">
        <v>37</v>
      </c>
      <c r="C39" s="5">
        <f t="shared" si="0"/>
        <v>0.39386263453338705</v>
      </c>
      <c r="D39" s="5">
        <f t="shared" si="1"/>
        <v>1.5251268780343785</v>
      </c>
      <c r="E39" s="5">
        <v>53</v>
      </c>
      <c r="F39" s="14">
        <v>1.6666666666666667</v>
      </c>
      <c r="G39" s="14">
        <v>27.4</v>
      </c>
      <c r="H39" s="14">
        <v>11.2</v>
      </c>
      <c r="I39" s="14">
        <f t="shared" si="2"/>
        <v>19.299999999999997</v>
      </c>
      <c r="J39" s="14">
        <v>0.48</v>
      </c>
      <c r="K39" s="5">
        <f t="shared" si="3"/>
        <v>22.064645649111071</v>
      </c>
      <c r="L39" s="5">
        <f t="shared" si="4"/>
        <v>6.4971922994732552</v>
      </c>
      <c r="M39" s="5">
        <f t="shared" si="5"/>
        <v>14.280918974292163</v>
      </c>
      <c r="N39" s="7">
        <v>5</v>
      </c>
      <c r="O39" s="8">
        <f t="shared" si="6"/>
        <v>-0.27970897097978542</v>
      </c>
      <c r="P39" s="5">
        <f t="shared" si="7"/>
        <v>1.0265296227404832</v>
      </c>
      <c r="Q39" s="8">
        <f t="shared" si="8"/>
        <v>1.4511408582800271</v>
      </c>
      <c r="R39" s="5">
        <f t="shared" si="9"/>
        <v>11.085899554458331</v>
      </c>
      <c r="S39" s="8">
        <f t="shared" si="10"/>
        <v>0.73380200702122089</v>
      </c>
      <c r="T39" s="9">
        <f>24 * 60 * Constants!$B$4 * P39 * S39 / PI()</f>
        <v>28.312410953513016</v>
      </c>
      <c r="U39" s="9">
        <f t="shared" si="11"/>
        <v>13.462882524274571</v>
      </c>
      <c r="V39" s="9">
        <f t="shared" si="12"/>
        <v>10.111432548681659</v>
      </c>
      <c r="W39" s="9">
        <f t="shared" si="13"/>
        <v>1.4474595904455039</v>
      </c>
      <c r="X39" s="9">
        <f t="shared" si="14"/>
        <v>1.6279815088572993</v>
      </c>
      <c r="Y39" s="9">
        <f t="shared" si="15"/>
        <v>2.238858124675362</v>
      </c>
      <c r="Z39" s="9">
        <f t="shared" si="16"/>
        <v>0.16137066989544224</v>
      </c>
      <c r="AA39" s="8">
        <f t="shared" si="17"/>
        <v>0.13934302147270944</v>
      </c>
      <c r="AB39" s="9">
        <f t="shared" si="18"/>
        <v>566.61301038568797</v>
      </c>
      <c r="AC39" s="10">
        <f>0.00163*AB39/Constants!$B$1</f>
        <v>0.37697110486884544</v>
      </c>
      <c r="AD39" s="9">
        <f>(1-Constants!$B$2)*U39</f>
        <v>10.366419543691419</v>
      </c>
      <c r="AE39" s="9">
        <f>W39*Z39*Constants!$B$3*((I39 + 273.15)^4)</f>
        <v>8.3772108404788845</v>
      </c>
      <c r="AF39" s="9">
        <f t="shared" si="19"/>
        <v>1.989208703212535</v>
      </c>
      <c r="AG39" s="4">
        <v>0</v>
      </c>
      <c r="AH39" s="9">
        <f t="shared" si="20"/>
        <v>1.2948360345505734</v>
      </c>
      <c r="AI39" s="10">
        <f t="shared" si="21"/>
        <v>0.72993108576723409</v>
      </c>
      <c r="AJ39" s="11">
        <f t="shared" si="22"/>
        <v>1.7739154555797072</v>
      </c>
      <c r="AK39" s="11">
        <f>'Crop and Soil Parameters'!$B$2</f>
        <v>0.6</v>
      </c>
      <c r="AL39" s="11">
        <f t="shared" si="23"/>
        <v>1.0643492733478244</v>
      </c>
      <c r="AM39" s="11">
        <f>IF(AV38&lt;=AO39,1,('Crop and Soil Parameters'!$B$9-AV38)/('Crop and Soil Parameters'!$B$9-AO39))</f>
        <v>1</v>
      </c>
      <c r="AN39" s="11">
        <f t="shared" si="24"/>
        <v>1.0643492733478244</v>
      </c>
      <c r="AO39" s="11">
        <f>'Crop and Soil Parameters'!$B$9*('Crop and Soil Parameters'!$B$7 + 0.04*(5-AJ39))</f>
        <v>48.142947741689873</v>
      </c>
      <c r="AP39" s="11">
        <f>'Crop and Soil Parameters'!$B$11</f>
        <v>45.5</v>
      </c>
      <c r="AQ39" s="11">
        <v>0</v>
      </c>
      <c r="AR39" s="11">
        <v>0</v>
      </c>
      <c r="AS39" s="11">
        <f t="shared" si="25"/>
        <v>0</v>
      </c>
      <c r="AT39" s="11">
        <f>IF(AU38&gt;'Crop and Soil Parameters'!$B$11,0,'Crop and Soil Parameters'!$B$9-AU38-AR39+AV38)</f>
        <v>0</v>
      </c>
      <c r="AU39" s="11">
        <f t="shared" si="26"/>
        <v>55.502335870697316</v>
      </c>
      <c r="AV39" s="11">
        <f t="shared" si="27"/>
        <v>35.49766412930267</v>
      </c>
      <c r="AW39" s="15" t="str">
        <f t="shared" si="28"/>
        <v/>
      </c>
      <c r="AX39" s="11"/>
    </row>
    <row r="40" spans="1:50" ht="14.25" customHeight="1" x14ac:dyDescent="0.3">
      <c r="A40" s="13">
        <v>44234</v>
      </c>
      <c r="B40" s="4">
        <v>38</v>
      </c>
      <c r="C40" s="5">
        <f t="shared" si="0"/>
        <v>0.39386263453338705</v>
      </c>
      <c r="D40" s="5">
        <f t="shared" si="1"/>
        <v>1.5251268780343785</v>
      </c>
      <c r="E40" s="5">
        <v>53</v>
      </c>
      <c r="F40" s="14">
        <v>1.6666666666666667</v>
      </c>
      <c r="G40" s="14">
        <v>26.4</v>
      </c>
      <c r="H40" s="14">
        <v>13.5</v>
      </c>
      <c r="I40" s="14">
        <f t="shared" si="2"/>
        <v>19.95</v>
      </c>
      <c r="J40" s="14">
        <v>0.44</v>
      </c>
      <c r="K40" s="5">
        <f t="shared" si="3"/>
        <v>20.491274819117592</v>
      </c>
      <c r="L40" s="5">
        <f t="shared" si="4"/>
        <v>8.1541085043983514</v>
      </c>
      <c r="M40" s="5">
        <f t="shared" si="5"/>
        <v>14.322691661757972</v>
      </c>
      <c r="N40" s="7">
        <v>3.1</v>
      </c>
      <c r="O40" s="8">
        <f t="shared" si="6"/>
        <v>-0.27453102519500105</v>
      </c>
      <c r="P40" s="5">
        <f t="shared" si="7"/>
        <v>1.0261878630954209</v>
      </c>
      <c r="Q40" s="8">
        <f t="shared" si="8"/>
        <v>1.4534832202514532</v>
      </c>
      <c r="R40" s="5">
        <f t="shared" si="9"/>
        <v>11.103793881798952</v>
      </c>
      <c r="S40" s="8">
        <f t="shared" si="10"/>
        <v>0.73763998330890557</v>
      </c>
      <c r="T40" s="9">
        <f>24 * 60 * Constants!$B$4 * P40 * S40 / PI()</f>
        <v>28.451016990370501</v>
      </c>
      <c r="U40" s="9">
        <f t="shared" si="11"/>
        <v>11.084286572896351</v>
      </c>
      <c r="V40" s="9">
        <f t="shared" si="12"/>
        <v>8.3249642734395337</v>
      </c>
      <c r="W40" s="9">
        <f t="shared" si="13"/>
        <v>1.4474595904455039</v>
      </c>
      <c r="X40" s="9">
        <f t="shared" si="14"/>
        <v>1.6323900187637332</v>
      </c>
      <c r="Y40" s="9">
        <f t="shared" si="15"/>
        <v>2.3310537459217993</v>
      </c>
      <c r="Z40" s="9">
        <f t="shared" si="16"/>
        <v>0.16112897281066124</v>
      </c>
      <c r="AA40" s="8">
        <f t="shared" si="17"/>
        <v>0.14434889847729784</v>
      </c>
      <c r="AB40" s="9">
        <f t="shared" si="18"/>
        <v>566.61301038568797</v>
      </c>
      <c r="AC40" s="10">
        <f>0.00163*AB40/Constants!$B$1</f>
        <v>0.37697110486884544</v>
      </c>
      <c r="AD40" s="9">
        <f>(1-Constants!$B$2)*U40</f>
        <v>8.534900661130191</v>
      </c>
      <c r="AE40" s="9">
        <f>W40*Z40*Constants!$B$3*((I40 + 273.15)^4)</f>
        <v>8.4392772288374438</v>
      </c>
      <c r="AF40" s="9">
        <f t="shared" si="19"/>
        <v>9.5623432292747168E-2</v>
      </c>
      <c r="AG40" s="4">
        <v>0</v>
      </c>
      <c r="AH40" s="9">
        <f t="shared" si="20"/>
        <v>1.3542032987804329</v>
      </c>
      <c r="AI40" s="10">
        <f t="shared" si="21"/>
        <v>0.73493696277182241</v>
      </c>
      <c r="AJ40" s="11">
        <f t="shared" si="22"/>
        <v>1.8426114991863263</v>
      </c>
      <c r="AK40" s="11">
        <f>'Crop and Soil Parameters'!$B$2</f>
        <v>0.6</v>
      </c>
      <c r="AL40" s="11">
        <f t="shared" si="23"/>
        <v>1.1055668995117958</v>
      </c>
      <c r="AM40" s="11">
        <f>IF(AV39&lt;=AO40,1,('Crop and Soil Parameters'!$B$9-AV39)/('Crop and Soil Parameters'!$B$9-AO40))</f>
        <v>1</v>
      </c>
      <c r="AN40" s="11">
        <f t="shared" si="24"/>
        <v>1.1055668995117958</v>
      </c>
      <c r="AO40" s="11">
        <f>'Crop and Soil Parameters'!$B$9*('Crop and Soil Parameters'!$B$7 + 0.04*(5-AJ40))</f>
        <v>47.892894142961772</v>
      </c>
      <c r="AP40" s="11">
        <f>'Crop and Soil Parameters'!$B$11</f>
        <v>45.5</v>
      </c>
      <c r="AQ40" s="11">
        <v>0</v>
      </c>
      <c r="AR40" s="11">
        <v>0</v>
      </c>
      <c r="AS40" s="11">
        <f t="shared" si="25"/>
        <v>0</v>
      </c>
      <c r="AT40" s="11">
        <f>IF(AU39&gt;'Crop and Soil Parameters'!$B$11,0,'Crop and Soil Parameters'!$B$9-AU39-AR40+AV39)</f>
        <v>0</v>
      </c>
      <c r="AU40" s="11">
        <f t="shared" si="26"/>
        <v>54.396768971185523</v>
      </c>
      <c r="AV40" s="11">
        <f t="shared" si="27"/>
        <v>36.603231028814463</v>
      </c>
      <c r="AW40" s="15" t="str">
        <f t="shared" si="28"/>
        <v/>
      </c>
      <c r="AX40" s="11"/>
    </row>
    <row r="41" spans="1:50" ht="14.25" customHeight="1" x14ac:dyDescent="0.3">
      <c r="A41" s="13">
        <v>44235</v>
      </c>
      <c r="B41" s="4">
        <v>39</v>
      </c>
      <c r="C41" s="5">
        <f t="shared" si="0"/>
        <v>0.39386263453338705</v>
      </c>
      <c r="D41" s="5">
        <f t="shared" si="1"/>
        <v>1.5251268780343785</v>
      </c>
      <c r="E41" s="5">
        <v>53</v>
      </c>
      <c r="F41" s="14">
        <v>1.3888888888888888</v>
      </c>
      <c r="G41" s="14">
        <v>27.6</v>
      </c>
      <c r="H41" s="14">
        <v>11.6</v>
      </c>
      <c r="I41" s="14">
        <f t="shared" si="2"/>
        <v>19.600000000000001</v>
      </c>
      <c r="J41" s="14">
        <v>0.37</v>
      </c>
      <c r="K41" s="5">
        <f t="shared" si="3"/>
        <v>20.413548315441034</v>
      </c>
      <c r="L41" s="5">
        <f t="shared" si="4"/>
        <v>5.2520139032558859</v>
      </c>
      <c r="M41" s="5">
        <f t="shared" si="5"/>
        <v>12.83278110934846</v>
      </c>
      <c r="N41" s="7">
        <v>8.8000000000000007</v>
      </c>
      <c r="O41" s="8">
        <f t="shared" si="6"/>
        <v>-0.26927172994258658</v>
      </c>
      <c r="P41" s="5">
        <f t="shared" si="7"/>
        <v>1.0258383434213432</v>
      </c>
      <c r="Q41" s="8">
        <f t="shared" si="8"/>
        <v>1.4558547409637907</v>
      </c>
      <c r="R41" s="5">
        <f t="shared" si="9"/>
        <v>11.121910965511592</v>
      </c>
      <c r="S41" s="8">
        <f t="shared" si="10"/>
        <v>0.74152796390332731</v>
      </c>
      <c r="T41" s="9">
        <f>24 * 60 * Constants!$B$4 * P41 * S41 / PI()</f>
        <v>28.591236186388198</v>
      </c>
      <c r="U41" s="9">
        <f t="shared" si="11"/>
        <v>18.458944301159967</v>
      </c>
      <c r="V41" s="9">
        <f t="shared" si="12"/>
        <v>13.863774706829204</v>
      </c>
      <c r="W41" s="9">
        <f t="shared" si="13"/>
        <v>1.4474595904455039</v>
      </c>
      <c r="X41" s="9">
        <f t="shared" si="14"/>
        <v>1.4814661326872181</v>
      </c>
      <c r="Y41" s="9">
        <f t="shared" si="15"/>
        <v>2.2810057729824531</v>
      </c>
      <c r="Z41" s="9">
        <f t="shared" si="16"/>
        <v>0.1695983092787238</v>
      </c>
      <c r="AA41" s="8">
        <f t="shared" si="17"/>
        <v>0.14163485098448397</v>
      </c>
      <c r="AB41" s="9">
        <f t="shared" si="18"/>
        <v>566.61301038568797</v>
      </c>
      <c r="AC41" s="10">
        <f>0.00163*AB41/Constants!$B$1</f>
        <v>0.37697110486884544</v>
      </c>
      <c r="AD41" s="9">
        <f>(1-Constants!$B$2)*U41</f>
        <v>14.213387111893175</v>
      </c>
      <c r="AE41" s="9">
        <f>W41*Z41*Constants!$B$3*((I41 + 273.15)^4)</f>
        <v>8.8405131567351578</v>
      </c>
      <c r="AF41" s="9">
        <f t="shared" si="19"/>
        <v>5.3728739551580169</v>
      </c>
      <c r="AG41" s="4">
        <v>0</v>
      </c>
      <c r="AH41" s="9">
        <f t="shared" si="20"/>
        <v>1.5980906307896696</v>
      </c>
      <c r="AI41" s="10">
        <f t="shared" si="21"/>
        <v>0.69662008870806202</v>
      </c>
      <c r="AJ41" s="11">
        <f t="shared" si="22"/>
        <v>2.2940633735576839</v>
      </c>
      <c r="AK41" s="11">
        <f>'Crop and Soil Parameters'!$B$2</f>
        <v>0.6</v>
      </c>
      <c r="AL41" s="11">
        <f t="shared" si="23"/>
        <v>1.3764380241346104</v>
      </c>
      <c r="AM41" s="11">
        <f>IF(AV40&lt;=AO41,1,('Crop and Soil Parameters'!$B$9-AV40)/('Crop and Soil Parameters'!$B$9-AO41))</f>
        <v>1</v>
      </c>
      <c r="AN41" s="11">
        <f t="shared" si="24"/>
        <v>1.3764380241346104</v>
      </c>
      <c r="AO41" s="11">
        <f>'Crop and Soil Parameters'!$B$9*('Crop and Soil Parameters'!$B$7 + 0.04*(5-AJ41))</f>
        <v>46.24960932025003</v>
      </c>
      <c r="AP41" s="11">
        <f>'Crop and Soil Parameters'!$B$11</f>
        <v>45.5</v>
      </c>
      <c r="AQ41" s="11">
        <v>0</v>
      </c>
      <c r="AR41" s="11">
        <v>0</v>
      </c>
      <c r="AS41" s="11">
        <f t="shared" si="25"/>
        <v>0</v>
      </c>
      <c r="AT41" s="11">
        <f>IF(AU40&gt;'Crop and Soil Parameters'!$B$11,0,'Crop and Soil Parameters'!$B$9-AU40-AR41+AV40)</f>
        <v>0</v>
      </c>
      <c r="AU41" s="11">
        <f t="shared" si="26"/>
        <v>53.020330947050915</v>
      </c>
      <c r="AV41" s="11">
        <f t="shared" si="27"/>
        <v>37.97966905294907</v>
      </c>
      <c r="AW41" s="15" t="str">
        <f t="shared" si="28"/>
        <v/>
      </c>
      <c r="AX41" s="11"/>
    </row>
    <row r="42" spans="1:50" ht="14.25" customHeight="1" x14ac:dyDescent="0.3">
      <c r="A42" s="13">
        <v>44236</v>
      </c>
      <c r="B42" s="4">
        <v>40</v>
      </c>
      <c r="C42" s="5">
        <f t="shared" si="0"/>
        <v>0.39386263453338705</v>
      </c>
      <c r="D42" s="5">
        <f t="shared" si="1"/>
        <v>1.5251268780343785</v>
      </c>
      <c r="E42" s="5">
        <v>53</v>
      </c>
      <c r="F42" s="14">
        <v>1.6666666666666667</v>
      </c>
      <c r="G42" s="14">
        <v>28</v>
      </c>
      <c r="H42" s="14">
        <v>11.8</v>
      </c>
      <c r="I42" s="14">
        <f t="shared" si="2"/>
        <v>19.899999999999999</v>
      </c>
      <c r="J42" s="14">
        <v>0.44</v>
      </c>
      <c r="K42" s="5">
        <f t="shared" si="3"/>
        <v>22.019547602881971</v>
      </c>
      <c r="L42" s="5">
        <f t="shared" si="4"/>
        <v>6.5262251633140806</v>
      </c>
      <c r="M42" s="5">
        <f t="shared" si="5"/>
        <v>14.272886383098026</v>
      </c>
      <c r="N42" s="7">
        <v>9</v>
      </c>
      <c r="O42" s="8">
        <f t="shared" si="6"/>
        <v>-0.26393264366523023</v>
      </c>
      <c r="P42" s="5">
        <f t="shared" si="7"/>
        <v>1.0254811672884725</v>
      </c>
      <c r="Q42" s="8">
        <f t="shared" si="8"/>
        <v>1.4582545493494659</v>
      </c>
      <c r="R42" s="5">
        <f t="shared" si="9"/>
        <v>11.140244151130164</v>
      </c>
      <c r="S42" s="8">
        <f t="shared" si="10"/>
        <v>0.74546415932947907</v>
      </c>
      <c r="T42" s="9">
        <f>24 * 60 * Constants!$B$4 * P42 * S42 / PI()</f>
        <v>28.732997097667905</v>
      </c>
      <c r="U42" s="9">
        <f t="shared" si="11"/>
        <v>18.789681340485149</v>
      </c>
      <c r="V42" s="9">
        <f t="shared" si="12"/>
        <v>14.112178067584775</v>
      </c>
      <c r="W42" s="9">
        <f t="shared" si="13"/>
        <v>1.4474595904455039</v>
      </c>
      <c r="X42" s="9">
        <f t="shared" si="14"/>
        <v>1.6271349820051859</v>
      </c>
      <c r="Y42" s="9">
        <f t="shared" si="15"/>
        <v>2.3238457638211925</v>
      </c>
      <c r="Z42" s="9">
        <f t="shared" si="16"/>
        <v>0.16141711826913074</v>
      </c>
      <c r="AA42" s="8">
        <f t="shared" si="17"/>
        <v>0.1439585042553502</v>
      </c>
      <c r="AB42" s="9">
        <f t="shared" si="18"/>
        <v>566.61301038568797</v>
      </c>
      <c r="AC42" s="10">
        <f>0.00163*AB42/Constants!$B$1</f>
        <v>0.37697110486884544</v>
      </c>
      <c r="AD42" s="9">
        <f>(1-Constants!$B$2)*U42</f>
        <v>14.468054632173565</v>
      </c>
      <c r="AE42" s="9">
        <f>W42*Z42*Constants!$B$3*((I42 + 273.15)^4)</f>
        <v>8.4486016551195231</v>
      </c>
      <c r="AF42" s="9">
        <f t="shared" si="19"/>
        <v>6.0194529770540424</v>
      </c>
      <c r="AG42" s="4">
        <v>0</v>
      </c>
      <c r="AH42" s="9">
        <f t="shared" si="20"/>
        <v>1.6985845704179032</v>
      </c>
      <c r="AI42" s="10">
        <f t="shared" si="21"/>
        <v>0.73454656854987477</v>
      </c>
      <c r="AJ42" s="11">
        <f t="shared" si="22"/>
        <v>2.312425982427786</v>
      </c>
      <c r="AK42" s="11">
        <f>'Crop and Soil Parameters'!$B$2</f>
        <v>0.6</v>
      </c>
      <c r="AL42" s="11">
        <f t="shared" si="23"/>
        <v>1.3874555894566716</v>
      </c>
      <c r="AM42" s="11">
        <f>IF(AV41&lt;=AO42,1,('Crop and Soil Parameters'!$B$9-AV41)/('Crop and Soil Parameters'!$B$9-AO42))</f>
        <v>1</v>
      </c>
      <c r="AN42" s="11">
        <f t="shared" si="24"/>
        <v>1.3874555894566716</v>
      </c>
      <c r="AO42" s="11">
        <f>'Crop and Soil Parameters'!$B$9*('Crop and Soil Parameters'!$B$7 + 0.04*(5-AJ42))</f>
        <v>46.18276942396286</v>
      </c>
      <c r="AP42" s="11">
        <f>'Crop and Soil Parameters'!$B$11</f>
        <v>45.5</v>
      </c>
      <c r="AQ42" s="11">
        <v>0</v>
      </c>
      <c r="AR42" s="11">
        <v>0</v>
      </c>
      <c r="AS42" s="11">
        <f t="shared" si="25"/>
        <v>0</v>
      </c>
      <c r="AT42" s="11">
        <f>IF(AU41&gt;'Crop and Soil Parameters'!$B$11,0,'Crop and Soil Parameters'!$B$9-AU41-AR42+AV41)</f>
        <v>0</v>
      </c>
      <c r="AU42" s="11">
        <f t="shared" si="26"/>
        <v>51.632875357594244</v>
      </c>
      <c r="AV42" s="11">
        <f t="shared" si="27"/>
        <v>39.367124642405741</v>
      </c>
      <c r="AW42" s="15" t="str">
        <f t="shared" si="28"/>
        <v/>
      </c>
      <c r="AX42" s="11"/>
    </row>
    <row r="43" spans="1:50" ht="14.25" customHeight="1" x14ac:dyDescent="0.3">
      <c r="A43" s="13">
        <v>44237</v>
      </c>
      <c r="B43" s="4">
        <v>41</v>
      </c>
      <c r="C43" s="5">
        <f t="shared" si="0"/>
        <v>0.39386263453338705</v>
      </c>
      <c r="D43" s="5">
        <f t="shared" si="1"/>
        <v>1.5251268780343785</v>
      </c>
      <c r="E43" s="5">
        <v>53</v>
      </c>
      <c r="F43" s="14">
        <v>1.3888888888888888</v>
      </c>
      <c r="G43" s="14">
        <v>29.5</v>
      </c>
      <c r="H43" s="14">
        <v>11.5</v>
      </c>
      <c r="I43" s="14">
        <f t="shared" si="2"/>
        <v>20.5</v>
      </c>
      <c r="J43" s="14">
        <v>0.47</v>
      </c>
      <c r="K43" s="5">
        <f t="shared" si="3"/>
        <v>23.927588113686511</v>
      </c>
      <c r="L43" s="5">
        <f t="shared" si="4"/>
        <v>6.6532702115352151</v>
      </c>
      <c r="M43" s="5">
        <f t="shared" si="5"/>
        <v>15.290429162610863</v>
      </c>
      <c r="N43" s="7">
        <v>8.1</v>
      </c>
      <c r="O43" s="8">
        <f t="shared" si="6"/>
        <v>-0.25851534844942292</v>
      </c>
      <c r="P43" s="5">
        <f t="shared" si="7"/>
        <v>1.0251164405358055</v>
      </c>
      <c r="Q43" s="8">
        <f t="shared" si="8"/>
        <v>1.460681781987162</v>
      </c>
      <c r="R43" s="5">
        <f t="shared" si="9"/>
        <v>11.158786842601682</v>
      </c>
      <c r="S43" s="8">
        <f t="shared" si="10"/>
        <v>0.74944675521884929</v>
      </c>
      <c r="T43" s="9">
        <f>24 * 60 * Constants!$B$4 * P43 * S43 / PI()</f>
        <v>28.876227457786865</v>
      </c>
      <c r="U43" s="9">
        <f t="shared" si="11"/>
        <v>17.699472240565694</v>
      </c>
      <c r="V43" s="9">
        <f t="shared" si="12"/>
        <v>13.293365620999269</v>
      </c>
      <c r="W43" s="9">
        <f t="shared" si="13"/>
        <v>1.4474595904455039</v>
      </c>
      <c r="X43" s="9">
        <f t="shared" si="14"/>
        <v>1.7374954633034523</v>
      </c>
      <c r="Y43" s="9">
        <f t="shared" si="15"/>
        <v>2.4116412804606884</v>
      </c>
      <c r="Z43" s="9">
        <f t="shared" si="16"/>
        <v>0.15546027235105264</v>
      </c>
      <c r="AA43" s="8">
        <f t="shared" si="17"/>
        <v>0.14870269420801632</v>
      </c>
      <c r="AB43" s="9">
        <f t="shared" si="18"/>
        <v>566.61301038568797</v>
      </c>
      <c r="AC43" s="10">
        <f>0.00163*AB43/Constants!$B$1</f>
        <v>0.37697110486884544</v>
      </c>
      <c r="AD43" s="9">
        <f>(1-Constants!$B$2)*U43</f>
        <v>13.628593625235585</v>
      </c>
      <c r="AE43" s="9">
        <f>W43*Z43*Constants!$B$3*((I43 + 273.15)^4)</f>
        <v>8.2036625222265318</v>
      </c>
      <c r="AF43" s="9">
        <f t="shared" si="19"/>
        <v>5.4249311030090528</v>
      </c>
      <c r="AG43" s="4">
        <v>0</v>
      </c>
      <c r="AH43" s="9">
        <f t="shared" si="20"/>
        <v>1.4114746254117903</v>
      </c>
      <c r="AI43" s="10">
        <f t="shared" si="21"/>
        <v>0.70368793193159429</v>
      </c>
      <c r="AJ43" s="11">
        <f t="shared" si="22"/>
        <v>2.0058246864307461</v>
      </c>
      <c r="AK43" s="11">
        <f>'Crop and Soil Parameters'!$B$2</f>
        <v>0.6</v>
      </c>
      <c r="AL43" s="11">
        <f t="shared" si="23"/>
        <v>1.2034948118584476</v>
      </c>
      <c r="AM43" s="11">
        <f>IF(AV42&lt;=AO43,1,('Crop and Soil Parameters'!$B$9-AV42)/('Crop and Soil Parameters'!$B$9-AO43))</f>
        <v>1</v>
      </c>
      <c r="AN43" s="11">
        <f t="shared" si="24"/>
        <v>1.2034948118584476</v>
      </c>
      <c r="AO43" s="11">
        <f>'Crop and Soil Parameters'!$B$9*('Crop and Soil Parameters'!$B$7 + 0.04*(5-AJ43))</f>
        <v>47.298798141392083</v>
      </c>
      <c r="AP43" s="11">
        <f>'Crop and Soil Parameters'!$B$11</f>
        <v>45.5</v>
      </c>
      <c r="AQ43" s="11">
        <v>0</v>
      </c>
      <c r="AR43" s="11">
        <v>0</v>
      </c>
      <c r="AS43" s="11">
        <f t="shared" si="25"/>
        <v>0</v>
      </c>
      <c r="AT43" s="11">
        <f>IF(AU42&gt;'Crop and Soil Parameters'!$B$11,0,'Crop and Soil Parameters'!$B$9-AU42-AR43+AV42)</f>
        <v>0</v>
      </c>
      <c r="AU43" s="11">
        <f t="shared" si="26"/>
        <v>50.429380545735796</v>
      </c>
      <c r="AV43" s="11">
        <f t="shared" si="27"/>
        <v>40.57061945426419</v>
      </c>
      <c r="AW43" s="15" t="str">
        <f t="shared" si="28"/>
        <v/>
      </c>
      <c r="AX43" s="11"/>
    </row>
    <row r="44" spans="1:50" ht="14.25" customHeight="1" x14ac:dyDescent="0.3">
      <c r="A44" s="13">
        <v>44238</v>
      </c>
      <c r="B44" s="4">
        <v>42</v>
      </c>
      <c r="C44" s="5">
        <f t="shared" si="0"/>
        <v>0.39386263453338705</v>
      </c>
      <c r="D44" s="5">
        <f t="shared" si="1"/>
        <v>1.5251268780343785</v>
      </c>
      <c r="E44" s="5">
        <v>53</v>
      </c>
      <c r="F44" s="14">
        <v>1.6666666666666667</v>
      </c>
      <c r="G44" s="14">
        <v>30.3</v>
      </c>
      <c r="H44" s="14">
        <v>11.5</v>
      </c>
      <c r="I44" s="14">
        <f t="shared" si="2"/>
        <v>20.9</v>
      </c>
      <c r="J44" s="14">
        <v>0.49</v>
      </c>
      <c r="K44" s="5">
        <f t="shared" si="3"/>
        <v>24.997408974474922</v>
      </c>
      <c r="L44" s="5">
        <f t="shared" si="4"/>
        <v>6.9158055609357518</v>
      </c>
      <c r="M44" s="5">
        <f t="shared" si="5"/>
        <v>15.956607267705337</v>
      </c>
      <c r="N44" s="7">
        <v>7.1</v>
      </c>
      <c r="O44" s="8">
        <f t="shared" si="6"/>
        <v>-0.25302144955665185</v>
      </c>
      <c r="P44" s="5">
        <f t="shared" si="7"/>
        <v>1.0247442712397508</v>
      </c>
      <c r="Q44" s="8">
        <f t="shared" si="8"/>
        <v>1.4631355836092661</v>
      </c>
      <c r="R44" s="5">
        <f t="shared" si="9"/>
        <v>11.177532506162871</v>
      </c>
      <c r="S44" s="8">
        <f t="shared" si="10"/>
        <v>0.75347391354765159</v>
      </c>
      <c r="T44" s="9">
        <f>24 * 60 * Constants!$B$4 * P44 * S44 / PI()</f>
        <v>29.020854235016465</v>
      </c>
      <c r="U44" s="9">
        <f t="shared" si="11"/>
        <v>16.472277564383702</v>
      </c>
      <c r="V44" s="9">
        <f t="shared" si="12"/>
        <v>12.371668787506023</v>
      </c>
      <c r="W44" s="9">
        <f t="shared" si="13"/>
        <v>1.4474595904455039</v>
      </c>
      <c r="X44" s="9">
        <f t="shared" si="14"/>
        <v>1.8132531623464818</v>
      </c>
      <c r="Y44" s="9">
        <f t="shared" si="15"/>
        <v>2.4717700446226427</v>
      </c>
      <c r="Z44" s="9">
        <f t="shared" si="16"/>
        <v>0.15148007537135219</v>
      </c>
      <c r="AA44" s="8">
        <f t="shared" si="17"/>
        <v>0.15193839797273131</v>
      </c>
      <c r="AB44" s="9">
        <f t="shared" si="18"/>
        <v>566.61301038568797</v>
      </c>
      <c r="AC44" s="10">
        <f>0.00163*AB44/Constants!$B$1</f>
        <v>0.37697110486884544</v>
      </c>
      <c r="AD44" s="9">
        <f>(1-Constants!$B$2)*U44</f>
        <v>12.683653724575452</v>
      </c>
      <c r="AE44" s="9">
        <f>W44*Z44*Constants!$B$3*((I44 + 273.15)^4)</f>
        <v>8.0372705703065677</v>
      </c>
      <c r="AF44" s="9">
        <f t="shared" si="19"/>
        <v>4.646383154268884</v>
      </c>
      <c r="AG44" s="4">
        <v>0</v>
      </c>
      <c r="AH44" s="9">
        <f t="shared" si="20"/>
        <v>1.555004242819193</v>
      </c>
      <c r="AI44" s="10">
        <f t="shared" si="21"/>
        <v>0.74252646226725594</v>
      </c>
      <c r="AJ44" s="11">
        <f t="shared" si="22"/>
        <v>2.0942071721876272</v>
      </c>
      <c r="AK44" s="11">
        <f>'Crop and Soil Parameters'!$B$2</f>
        <v>0.6</v>
      </c>
      <c r="AL44" s="11">
        <f t="shared" si="23"/>
        <v>1.2565243033125764</v>
      </c>
      <c r="AM44" s="11">
        <f>IF(AV43&lt;=AO44,1,('Crop and Soil Parameters'!$B$9-AV43)/('Crop and Soil Parameters'!$B$9-AO44))</f>
        <v>1</v>
      </c>
      <c r="AN44" s="11">
        <f t="shared" si="24"/>
        <v>1.2565243033125764</v>
      </c>
      <c r="AO44" s="11">
        <f>'Crop and Soil Parameters'!$B$9*('Crop and Soil Parameters'!$B$7 + 0.04*(5-AJ44))</f>
        <v>46.977085893237039</v>
      </c>
      <c r="AP44" s="11">
        <f>'Crop and Soil Parameters'!$B$11</f>
        <v>45.5</v>
      </c>
      <c r="AQ44" s="11">
        <v>0</v>
      </c>
      <c r="AR44" s="11">
        <v>0</v>
      </c>
      <c r="AS44" s="11">
        <f t="shared" si="25"/>
        <v>0</v>
      </c>
      <c r="AT44" s="11">
        <f>IF(AU43&gt;'Crop and Soil Parameters'!$B$11,0,'Crop and Soil Parameters'!$B$9-AU43-AR44+AV43)</f>
        <v>0</v>
      </c>
      <c r="AU44" s="11">
        <f t="shared" si="26"/>
        <v>49.172856242423222</v>
      </c>
      <c r="AV44" s="11">
        <f t="shared" si="27"/>
        <v>41.827143757576764</v>
      </c>
      <c r="AW44" s="15" t="str">
        <f t="shared" si="28"/>
        <v/>
      </c>
      <c r="AX44" s="11"/>
    </row>
    <row r="45" spans="1:50" ht="14.25" customHeight="1" x14ac:dyDescent="0.3">
      <c r="A45" s="13">
        <v>44239</v>
      </c>
      <c r="B45" s="4">
        <v>43</v>
      </c>
      <c r="C45" s="5">
        <f t="shared" si="0"/>
        <v>0.39386263453338705</v>
      </c>
      <c r="D45" s="5">
        <f t="shared" si="1"/>
        <v>1.5251268780343785</v>
      </c>
      <c r="E45" s="5">
        <v>53</v>
      </c>
      <c r="F45" s="14">
        <v>1.6666666666666667</v>
      </c>
      <c r="G45" s="14">
        <v>29.2</v>
      </c>
      <c r="H45" s="14">
        <v>13.8</v>
      </c>
      <c r="I45" s="14">
        <f t="shared" si="2"/>
        <v>21.5</v>
      </c>
      <c r="J45" s="14">
        <v>0.49</v>
      </c>
      <c r="K45" s="5">
        <f t="shared" si="3"/>
        <v>23.940853712209218</v>
      </c>
      <c r="L45" s="5">
        <f t="shared" si="4"/>
        <v>9.1306698608366332</v>
      </c>
      <c r="M45" s="5">
        <f t="shared" si="5"/>
        <v>16.535761786522926</v>
      </c>
      <c r="N45" s="7">
        <v>5.4</v>
      </c>
      <c r="O45" s="8">
        <f t="shared" si="6"/>
        <v>-0.24745257494772704</v>
      </c>
      <c r="P45" s="5">
        <f t="shared" si="7"/>
        <v>1.0243647696821025</v>
      </c>
      <c r="Q45" s="8">
        <f t="shared" si="8"/>
        <v>1.4656151075612946</v>
      </c>
      <c r="R45" s="5">
        <f t="shared" si="9"/>
        <v>11.196474673849917</v>
      </c>
      <c r="S45" s="8">
        <f t="shared" si="10"/>
        <v>0.75754377392367744</v>
      </c>
      <c r="T45" s="9">
        <f>24 * 60 * Constants!$B$4 * P45 * S45 / PI()</f>
        <v>29.16680369127771</v>
      </c>
      <c r="U45" s="9">
        <f t="shared" si="11"/>
        <v>14.325197827910131</v>
      </c>
      <c r="V45" s="9">
        <f t="shared" si="12"/>
        <v>10.759083080630182</v>
      </c>
      <c r="W45" s="9">
        <f t="shared" si="13"/>
        <v>1.4474595904455039</v>
      </c>
      <c r="X45" s="9">
        <f t="shared" si="14"/>
        <v>1.8814511075288352</v>
      </c>
      <c r="Y45" s="9">
        <f t="shared" si="15"/>
        <v>2.5644197206554633</v>
      </c>
      <c r="Z45" s="9">
        <f t="shared" si="16"/>
        <v>0.14796760245321841</v>
      </c>
      <c r="AA45" s="8">
        <f t="shared" si="17"/>
        <v>0.15690345906391898</v>
      </c>
      <c r="AB45" s="9">
        <f t="shared" si="18"/>
        <v>566.61301038568797</v>
      </c>
      <c r="AC45" s="10">
        <f>0.00163*AB45/Constants!$B$1</f>
        <v>0.37697110486884544</v>
      </c>
      <c r="AD45" s="9">
        <f>(1-Constants!$B$2)*U45</f>
        <v>11.030402327490801</v>
      </c>
      <c r="AE45" s="9">
        <f>W45*Z45*Constants!$B$3*((I45 + 273.15)^4)</f>
        <v>7.9151793502830667</v>
      </c>
      <c r="AF45" s="9">
        <f t="shared" si="19"/>
        <v>3.1152229772077344</v>
      </c>
      <c r="AG45" s="4">
        <v>0</v>
      </c>
      <c r="AH45" s="9">
        <f t="shared" si="20"/>
        <v>1.5107643852354653</v>
      </c>
      <c r="AI45" s="10">
        <f t="shared" si="21"/>
        <v>0.7474915233584436</v>
      </c>
      <c r="AJ45" s="11">
        <f t="shared" si="22"/>
        <v>2.0211123979676362</v>
      </c>
      <c r="AK45" s="11">
        <f>'Crop and Soil Parameters'!$B$2</f>
        <v>0.6</v>
      </c>
      <c r="AL45" s="11">
        <f t="shared" si="23"/>
        <v>1.2126674387805816</v>
      </c>
      <c r="AM45" s="11">
        <f>IF(AV44&lt;=AO45,1,('Crop and Soil Parameters'!$B$9-AV44)/('Crop and Soil Parameters'!$B$9-AO45))</f>
        <v>1</v>
      </c>
      <c r="AN45" s="11">
        <f t="shared" si="24"/>
        <v>1.2126674387805816</v>
      </c>
      <c r="AO45" s="11">
        <f>'Crop and Soil Parameters'!$B$9*('Crop and Soil Parameters'!$B$7 + 0.04*(5-AJ45))</f>
        <v>47.243150871397802</v>
      </c>
      <c r="AP45" s="11">
        <f>'Crop and Soil Parameters'!$B$11</f>
        <v>45.5</v>
      </c>
      <c r="AQ45" s="11">
        <v>0</v>
      </c>
      <c r="AR45" s="11">
        <v>0</v>
      </c>
      <c r="AS45" s="11">
        <f t="shared" si="25"/>
        <v>0</v>
      </c>
      <c r="AT45" s="11">
        <f>IF(AU44&gt;'Crop and Soil Parameters'!$B$11,0,'Crop and Soil Parameters'!$B$9-AU44-AR45+AV44)</f>
        <v>0</v>
      </c>
      <c r="AU45" s="11">
        <f t="shared" si="26"/>
        <v>47.960188803642637</v>
      </c>
      <c r="AV45" s="11">
        <f t="shared" si="27"/>
        <v>43.039811196357348</v>
      </c>
      <c r="AW45" s="15" t="str">
        <f t="shared" si="28"/>
        <v/>
      </c>
      <c r="AX45" s="11"/>
    </row>
    <row r="46" spans="1:50" ht="14.25" customHeight="1" x14ac:dyDescent="0.3">
      <c r="A46" s="13">
        <v>44240</v>
      </c>
      <c r="B46" s="4">
        <v>44</v>
      </c>
      <c r="C46" s="5">
        <f t="shared" si="0"/>
        <v>0.39386263453338705</v>
      </c>
      <c r="D46" s="5">
        <f t="shared" si="1"/>
        <v>1.5251268780343785</v>
      </c>
      <c r="E46" s="5">
        <v>53</v>
      </c>
      <c r="F46" s="14">
        <v>1.3888888888888888</v>
      </c>
      <c r="G46" s="14">
        <v>29.3</v>
      </c>
      <c r="H46" s="14">
        <v>15.5</v>
      </c>
      <c r="I46" s="14">
        <f t="shared" si="2"/>
        <v>22.4</v>
      </c>
      <c r="J46" s="14">
        <v>0.54</v>
      </c>
      <c r="K46" s="5">
        <f t="shared" si="3"/>
        <v>24.741420175310225</v>
      </c>
      <c r="L46" s="5">
        <f t="shared" si="4"/>
        <v>11.401339143018959</v>
      </c>
      <c r="M46" s="5">
        <f t="shared" si="5"/>
        <v>18.071379659164592</v>
      </c>
      <c r="N46" s="7">
        <v>4</v>
      </c>
      <c r="O46" s="8">
        <f t="shared" si="6"/>
        <v>-0.24181037480038131</v>
      </c>
      <c r="P46" s="5">
        <f t="shared" si="7"/>
        <v>1.0239780483173626</v>
      </c>
      <c r="Q46" s="8">
        <f t="shared" si="8"/>
        <v>1.4681195162137672</v>
      </c>
      <c r="R46" s="5">
        <f t="shared" si="9"/>
        <v>11.215606946644945</v>
      </c>
      <c r="S46" s="8">
        <f t="shared" si="10"/>
        <v>0.76165445492028816</v>
      </c>
      <c r="T46" s="9">
        <f>24 * 60 * Constants!$B$4 * P46 * S46 / PI()</f>
        <v>29.314001442753973</v>
      </c>
      <c r="U46" s="9">
        <f t="shared" si="11"/>
        <v>12.555859269075171</v>
      </c>
      <c r="V46" s="9">
        <f t="shared" si="12"/>
        <v>9.4302036626315964</v>
      </c>
      <c r="W46" s="9">
        <f t="shared" si="13"/>
        <v>1.4474595904455039</v>
      </c>
      <c r="X46" s="9">
        <f t="shared" si="14"/>
        <v>2.0732708187381057</v>
      </c>
      <c r="Y46" s="9">
        <f t="shared" si="15"/>
        <v>2.7090824052161175</v>
      </c>
      <c r="Z46" s="9">
        <f t="shared" si="16"/>
        <v>0.13841600250201685</v>
      </c>
      <c r="AA46" s="8">
        <f t="shared" si="17"/>
        <v>0.16460774689933025</v>
      </c>
      <c r="AB46" s="9">
        <f t="shared" si="18"/>
        <v>566.61301038568797</v>
      </c>
      <c r="AC46" s="10">
        <f>0.00163*AB46/Constants!$B$1</f>
        <v>0.37697110486884544</v>
      </c>
      <c r="AD46" s="9">
        <f>(1-Constants!$B$2)*U46</f>
        <v>9.668011637187881</v>
      </c>
      <c r="AE46" s="9">
        <f>W46*Z46*Constants!$B$3*((I46 + 273.15)^4)</f>
        <v>7.4951184149369423</v>
      </c>
      <c r="AF46" s="9">
        <f t="shared" si="19"/>
        <v>2.1728932222509387</v>
      </c>
      <c r="AG46" s="4">
        <v>0</v>
      </c>
      <c r="AH46" s="9">
        <f t="shared" si="20"/>
        <v>1.1601604190995689</v>
      </c>
      <c r="AI46" s="10">
        <f t="shared" si="21"/>
        <v>0.71959298462290822</v>
      </c>
      <c r="AJ46" s="11">
        <f t="shared" si="22"/>
        <v>1.6122453162985371</v>
      </c>
      <c r="AK46" s="11">
        <f>'Crop and Soil Parameters'!$B$2</f>
        <v>0.6</v>
      </c>
      <c r="AL46" s="11">
        <f t="shared" si="23"/>
        <v>0.96734718977912215</v>
      </c>
      <c r="AM46" s="11">
        <f>IF(AV45&lt;=AO46,1,('Crop and Soil Parameters'!$B$9-AV45)/('Crop and Soil Parameters'!$B$9-AO46))</f>
        <v>1</v>
      </c>
      <c r="AN46" s="11">
        <f t="shared" si="24"/>
        <v>0.96734718977912215</v>
      </c>
      <c r="AO46" s="11">
        <f>'Crop and Soil Parameters'!$B$9*('Crop and Soil Parameters'!$B$7 + 0.04*(5-AJ46))</f>
        <v>48.731427048673325</v>
      </c>
      <c r="AP46" s="11">
        <f>'Crop and Soil Parameters'!$B$11</f>
        <v>45.5</v>
      </c>
      <c r="AQ46" s="11">
        <v>0</v>
      </c>
      <c r="AR46" s="11">
        <v>0</v>
      </c>
      <c r="AS46" s="11">
        <f t="shared" si="25"/>
        <v>0</v>
      </c>
      <c r="AT46" s="11">
        <f>IF(AU45&gt;'Crop and Soil Parameters'!$B$11,0,'Crop and Soil Parameters'!$B$9-AU45-AR46+AV45)</f>
        <v>0</v>
      </c>
      <c r="AU46" s="11">
        <f t="shared" si="26"/>
        <v>46.992841613863519</v>
      </c>
      <c r="AV46" s="11">
        <f t="shared" si="27"/>
        <v>44.007158386136467</v>
      </c>
      <c r="AW46" s="15" t="str">
        <f t="shared" si="28"/>
        <v/>
      </c>
      <c r="AX46" s="11"/>
    </row>
    <row r="47" spans="1:50" ht="14.25" customHeight="1" x14ac:dyDescent="0.3">
      <c r="A47" s="13">
        <v>44241</v>
      </c>
      <c r="B47" s="4">
        <v>45</v>
      </c>
      <c r="C47" s="5">
        <f t="shared" si="0"/>
        <v>0.39386263453338705</v>
      </c>
      <c r="D47" s="5">
        <f t="shared" si="1"/>
        <v>1.5251268780343785</v>
      </c>
      <c r="E47" s="5">
        <v>53</v>
      </c>
      <c r="F47" s="14">
        <v>1.6666666666666667</v>
      </c>
      <c r="G47" s="14">
        <v>29.2</v>
      </c>
      <c r="H47" s="14">
        <v>15.3</v>
      </c>
      <c r="I47" s="14">
        <f t="shared" si="2"/>
        <v>22.25</v>
      </c>
      <c r="J47" s="14">
        <v>0.53</v>
      </c>
      <c r="K47" s="5">
        <f t="shared" si="3"/>
        <v>24.509111038866877</v>
      </c>
      <c r="L47" s="5">
        <f t="shared" si="4"/>
        <v>11.085781010039057</v>
      </c>
      <c r="M47" s="5">
        <f t="shared" si="5"/>
        <v>17.797446024452967</v>
      </c>
      <c r="N47" s="7">
        <v>6.5</v>
      </c>
      <c r="O47" s="8">
        <f t="shared" si="6"/>
        <v>-0.23609652102028686</v>
      </c>
      <c r="P47" s="5">
        <f t="shared" si="7"/>
        <v>1.0235842217394178</v>
      </c>
      <c r="Q47" s="8">
        <f t="shared" si="8"/>
        <v>1.4706479813271149</v>
      </c>
      <c r="R47" s="5">
        <f t="shared" si="9"/>
        <v>11.23492299726373</v>
      </c>
      <c r="S47" s="8">
        <f t="shared" si="10"/>
        <v>0.76580405545591657</v>
      </c>
      <c r="T47" s="9">
        <f>24 * 60 * Constants!$B$4 * P47 * S47 / PI()</f>
        <v>29.462372522075871</v>
      </c>
      <c r="U47" s="9">
        <f t="shared" si="11"/>
        <v>15.888367226974029</v>
      </c>
      <c r="V47" s="9">
        <f t="shared" si="12"/>
        <v>11.933117089491114</v>
      </c>
      <c r="W47" s="9">
        <f t="shared" si="13"/>
        <v>1.4474595904455039</v>
      </c>
      <c r="X47" s="9">
        <f t="shared" si="14"/>
        <v>2.0378485441316001</v>
      </c>
      <c r="Y47" s="9">
        <f t="shared" si="15"/>
        <v>2.6844882607678291</v>
      </c>
      <c r="Z47" s="9">
        <f t="shared" si="16"/>
        <v>0.1401454742444411</v>
      </c>
      <c r="AA47" s="8">
        <f t="shared" si="17"/>
        <v>0.16330195980137907</v>
      </c>
      <c r="AB47" s="9">
        <f t="shared" si="18"/>
        <v>566.61301038568797</v>
      </c>
      <c r="AC47" s="10">
        <f>0.00163*AB47/Constants!$B$1</f>
        <v>0.37697110486884544</v>
      </c>
      <c r="AD47" s="9">
        <f>(1-Constants!$B$2)*U47</f>
        <v>12.234042764770003</v>
      </c>
      <c r="AE47" s="9">
        <f>W47*Z47*Constants!$B$3*((I47 + 273.15)^4)</f>
        <v>7.573373624272647</v>
      </c>
      <c r="AF47" s="9">
        <f t="shared" si="19"/>
        <v>4.6606691404973555</v>
      </c>
      <c r="AG47" s="4">
        <v>0</v>
      </c>
      <c r="AH47" s="9">
        <f t="shared" si="20"/>
        <v>1.5489582650061864</v>
      </c>
      <c r="AI47" s="10">
        <f t="shared" si="21"/>
        <v>0.75389002409590367</v>
      </c>
      <c r="AJ47" s="11">
        <f t="shared" si="22"/>
        <v>2.0546209864811007</v>
      </c>
      <c r="AK47" s="11">
        <f>'Crop and Soil Parameters'!$B$2</f>
        <v>0.6</v>
      </c>
      <c r="AL47" s="11">
        <f t="shared" si="23"/>
        <v>1.2327725918886603</v>
      </c>
      <c r="AM47" s="11">
        <f>IF(AV46&lt;=AO47,1,('Crop and Soil Parameters'!$B$9-AV46)/('Crop and Soil Parameters'!$B$9-AO47))</f>
        <v>1</v>
      </c>
      <c r="AN47" s="11">
        <f t="shared" si="24"/>
        <v>1.2327725918886603</v>
      </c>
      <c r="AO47" s="11">
        <f>'Crop and Soil Parameters'!$B$9*('Crop and Soil Parameters'!$B$7 + 0.04*(5-AJ47))</f>
        <v>47.121179609208788</v>
      </c>
      <c r="AP47" s="11">
        <f>'Crop and Soil Parameters'!$B$11</f>
        <v>45.5</v>
      </c>
      <c r="AQ47" s="11">
        <v>0</v>
      </c>
      <c r="AR47" s="11">
        <v>0</v>
      </c>
      <c r="AS47" s="11">
        <f t="shared" si="25"/>
        <v>0</v>
      </c>
      <c r="AT47" s="11">
        <f>IF(AU46&gt;'Crop and Soil Parameters'!$B$11,0,'Crop and Soil Parameters'!$B$9-AU46-AR47+AV46)</f>
        <v>0</v>
      </c>
      <c r="AU47" s="11">
        <f t="shared" si="26"/>
        <v>45.760069021974857</v>
      </c>
      <c r="AV47" s="11">
        <f t="shared" si="27"/>
        <v>45.239930978025129</v>
      </c>
      <c r="AW47" s="15" t="str">
        <f t="shared" si="28"/>
        <v/>
      </c>
      <c r="AX47" s="11"/>
    </row>
    <row r="48" spans="1:50" ht="14.25" customHeight="1" x14ac:dyDescent="0.3">
      <c r="A48" s="13">
        <v>44242</v>
      </c>
      <c r="B48" s="4">
        <v>46</v>
      </c>
      <c r="C48" s="5">
        <f t="shared" si="0"/>
        <v>0.39386263453338705</v>
      </c>
      <c r="D48" s="5">
        <f t="shared" si="1"/>
        <v>1.5251268780343785</v>
      </c>
      <c r="E48" s="5">
        <v>53</v>
      </c>
      <c r="F48" s="14">
        <v>1.6666666666666667</v>
      </c>
      <c r="G48" s="14">
        <v>30.5</v>
      </c>
      <c r="H48" s="14">
        <v>18</v>
      </c>
      <c r="I48" s="14">
        <f t="shared" si="2"/>
        <v>24.25</v>
      </c>
      <c r="J48" s="14">
        <v>0.51</v>
      </c>
      <c r="K48" s="5">
        <f t="shared" si="3"/>
        <v>25.481680283346122</v>
      </c>
      <c r="L48" s="5">
        <f t="shared" si="4"/>
        <v>13.439032608756094</v>
      </c>
      <c r="M48" s="5">
        <f t="shared" si="5"/>
        <v>19.460356446051108</v>
      </c>
      <c r="N48" s="7">
        <v>6.5</v>
      </c>
      <c r="O48" s="8">
        <f t="shared" si="6"/>
        <v>-0.23031270674563392</v>
      </c>
      <c r="P48" s="5">
        <f t="shared" si="7"/>
        <v>1.0231834066475822</v>
      </c>
      <c r="Q48" s="8">
        <f t="shared" si="8"/>
        <v>1.4731996843703232</v>
      </c>
      <c r="R48" s="5">
        <f t="shared" si="9"/>
        <v>11.254416572589935</v>
      </c>
      <c r="S48" s="8">
        <f t="shared" si="10"/>
        <v>0.76999065621728435</v>
      </c>
      <c r="T48" s="9">
        <f>24 * 60 * Constants!$B$4 * P48 * S48 / PI()</f>
        <v>29.61184144198689</v>
      </c>
      <c r="U48" s="9">
        <f t="shared" si="11"/>
        <v>15.954135276204539</v>
      </c>
      <c r="V48" s="9">
        <f t="shared" si="12"/>
        <v>11.98251284054618</v>
      </c>
      <c r="W48" s="9">
        <f t="shared" si="13"/>
        <v>1.4474595904455039</v>
      </c>
      <c r="X48" s="9">
        <f t="shared" si="14"/>
        <v>2.2613013975048739</v>
      </c>
      <c r="Y48" s="9">
        <f t="shared" si="15"/>
        <v>3.0289869127803684</v>
      </c>
      <c r="Z48" s="9">
        <f t="shared" si="16"/>
        <v>0.12947326205183454</v>
      </c>
      <c r="AA48" s="8">
        <f t="shared" si="17"/>
        <v>0.18145122404479402</v>
      </c>
      <c r="AB48" s="9">
        <f t="shared" si="18"/>
        <v>566.61301038568797</v>
      </c>
      <c r="AC48" s="10">
        <f>0.00163*AB48/Constants!$B$1</f>
        <v>0.37697110486884544</v>
      </c>
      <c r="AD48" s="9">
        <f>(1-Constants!$B$2)*U48</f>
        <v>12.284684162677495</v>
      </c>
      <c r="AE48" s="9">
        <f>W48*Z48*Constants!$B$3*((I48 + 273.15)^4)</f>
        <v>7.1880698417326965</v>
      </c>
      <c r="AF48" s="9">
        <f t="shared" si="19"/>
        <v>5.0966143209447985</v>
      </c>
      <c r="AG48" s="4">
        <v>0</v>
      </c>
      <c r="AH48" s="9">
        <f t="shared" si="20"/>
        <v>1.8376760028169838</v>
      </c>
      <c r="AI48" s="10">
        <f t="shared" si="21"/>
        <v>0.77203928833931856</v>
      </c>
      <c r="AJ48" s="11">
        <f t="shared" si="22"/>
        <v>2.3802881933248297</v>
      </c>
      <c r="AK48" s="11">
        <f>'Crop and Soil Parameters'!$B$2</f>
        <v>0.6</v>
      </c>
      <c r="AL48" s="11">
        <f t="shared" si="23"/>
        <v>1.4281729159948977</v>
      </c>
      <c r="AM48" s="11">
        <f>IF(AV47&lt;=AO48,1,('Crop and Soil Parameters'!$B$9-AV47)/('Crop and Soil Parameters'!$B$9-AO48))</f>
        <v>1</v>
      </c>
      <c r="AN48" s="11">
        <f t="shared" si="24"/>
        <v>1.4281729159948977</v>
      </c>
      <c r="AO48" s="11">
        <f>'Crop and Soil Parameters'!$B$9*('Crop and Soil Parameters'!$B$7 + 0.04*(5-AJ48))</f>
        <v>45.935750976297626</v>
      </c>
      <c r="AP48" s="11">
        <f>'Crop and Soil Parameters'!$B$11</f>
        <v>45.5</v>
      </c>
      <c r="AQ48" s="11">
        <v>0</v>
      </c>
      <c r="AR48" s="11">
        <v>0</v>
      </c>
      <c r="AS48" s="11">
        <f t="shared" si="25"/>
        <v>0</v>
      </c>
      <c r="AT48" s="11">
        <f>IF(AU47&gt;'Crop and Soil Parameters'!$B$11,0,'Crop and Soil Parameters'!$B$9-AU47-AR48+AV47)</f>
        <v>0</v>
      </c>
      <c r="AU48" s="11">
        <f t="shared" si="26"/>
        <v>44.331896105979958</v>
      </c>
      <c r="AV48" s="11">
        <f t="shared" si="27"/>
        <v>46.668103894020028</v>
      </c>
      <c r="AW48" s="15" t="str">
        <f t="shared" si="28"/>
        <v>YES</v>
      </c>
      <c r="AX48" s="11"/>
    </row>
    <row r="49" spans="1:50" ht="14.25" customHeight="1" x14ac:dyDescent="0.3">
      <c r="A49" s="13">
        <v>44243</v>
      </c>
      <c r="B49" s="4">
        <v>47</v>
      </c>
      <c r="C49" s="5">
        <f t="shared" si="0"/>
        <v>0.39386263453338705</v>
      </c>
      <c r="D49" s="5">
        <f t="shared" si="1"/>
        <v>1.5251268780343785</v>
      </c>
      <c r="E49" s="5">
        <v>53</v>
      </c>
      <c r="F49" s="14">
        <v>1.3888888888888888</v>
      </c>
      <c r="G49" s="14">
        <v>32</v>
      </c>
      <c r="H49" s="14">
        <v>14.6</v>
      </c>
      <c r="I49" s="14">
        <f t="shared" si="2"/>
        <v>23.3</v>
      </c>
      <c r="J49" s="14">
        <v>0.49</v>
      </c>
      <c r="K49" s="5">
        <f t="shared" si="3"/>
        <v>26.629922705991817</v>
      </c>
      <c r="L49" s="5">
        <f t="shared" si="4"/>
        <v>9.900877308209175</v>
      </c>
      <c r="M49" s="5">
        <f t="shared" si="5"/>
        <v>18.265400007100496</v>
      </c>
      <c r="N49" s="7">
        <v>7.1</v>
      </c>
      <c r="O49" s="8">
        <f t="shared" si="6"/>
        <v>-0.22446064584541683</v>
      </c>
      <c r="P49" s="5">
        <f t="shared" si="7"/>
        <v>1.0227757218120181</v>
      </c>
      <c r="Q49" s="8">
        <f t="shared" si="8"/>
        <v>1.4757738167941135</v>
      </c>
      <c r="R49" s="5">
        <f t="shared" si="9"/>
        <v>11.274081495762063</v>
      </c>
      <c r="S49" s="8">
        <f t="shared" si="10"/>
        <v>0.77421232112440275</v>
      </c>
      <c r="T49" s="9">
        <f>24 * 60 * Constants!$B$4 * P49 * S49 / PI()</f>
        <v>29.762332260393478</v>
      </c>
      <c r="U49" s="9">
        <f t="shared" si="11"/>
        <v>16.81219170249496</v>
      </c>
      <c r="V49" s="9">
        <f t="shared" si="12"/>
        <v>12.626964700075865</v>
      </c>
      <c r="W49" s="9">
        <f t="shared" si="13"/>
        <v>1.4474595904455039</v>
      </c>
      <c r="X49" s="9">
        <f t="shared" si="14"/>
        <v>2.0986844869473895</v>
      </c>
      <c r="Y49" s="9">
        <f t="shared" si="15"/>
        <v>2.8608211296876744</v>
      </c>
      <c r="Z49" s="9">
        <f t="shared" si="16"/>
        <v>0.13718428082574852</v>
      </c>
      <c r="AA49" s="8">
        <f t="shared" si="17"/>
        <v>0.1726290323213637</v>
      </c>
      <c r="AB49" s="9">
        <f t="shared" si="18"/>
        <v>566.61301038568797</v>
      </c>
      <c r="AC49" s="10">
        <f>0.00163*AB49/Constants!$B$1</f>
        <v>0.37697110486884544</v>
      </c>
      <c r="AD49" s="9">
        <f>(1-Constants!$B$2)*U49</f>
        <v>12.94538761092112</v>
      </c>
      <c r="AE49" s="9">
        <f>W49*Z49*Constants!$B$3*((I49 + 273.15)^4)</f>
        <v>7.5193190208689256</v>
      </c>
      <c r="AF49" s="9">
        <f t="shared" si="19"/>
        <v>5.4260685900521946</v>
      </c>
      <c r="AG49" s="4">
        <v>0</v>
      </c>
      <c r="AH49" s="9">
        <f t="shared" si="20"/>
        <v>1.5942188212178565</v>
      </c>
      <c r="AI49" s="10">
        <f t="shared" si="21"/>
        <v>0.72761427004494172</v>
      </c>
      <c r="AJ49" s="11">
        <f t="shared" si="22"/>
        <v>2.1910219285822805</v>
      </c>
      <c r="AK49" s="11">
        <f>'Crop and Soil Parameters'!$B$2</f>
        <v>0.6</v>
      </c>
      <c r="AL49" s="11">
        <f t="shared" si="23"/>
        <v>1.3146131571493682</v>
      </c>
      <c r="AM49" s="11">
        <f>IF(AV48&lt;=AO49,1,('Crop and Soil Parameters'!$B$9-AV48)/('Crop and Soil Parameters'!$B$9-AO49))</f>
        <v>0.99902144448230168</v>
      </c>
      <c r="AN49" s="11">
        <f t="shared" si="24"/>
        <v>1.3133267351908009</v>
      </c>
      <c r="AO49" s="11">
        <f>'Crop and Soil Parameters'!$B$9*('Crop and Soil Parameters'!$B$7 + 0.04*(5-AJ49))</f>
        <v>46.6246801799605</v>
      </c>
      <c r="AP49" s="11">
        <f>'Crop and Soil Parameters'!$B$11</f>
        <v>45.5</v>
      </c>
      <c r="AQ49" s="11">
        <v>0</v>
      </c>
      <c r="AR49" s="11">
        <v>0</v>
      </c>
      <c r="AS49" s="11">
        <f t="shared" si="25"/>
        <v>45.354777158829243</v>
      </c>
      <c r="AT49" s="11">
        <f>IF(AU48&gt;'Crop and Soil Parameters'!$B$11,0,'Crop and Soil Parameters'!$B$9-AU48-AR49+AV48)</f>
        <v>93.33620778804007</v>
      </c>
      <c r="AU49" s="11">
        <f t="shared" si="26"/>
        <v>90.999999999999986</v>
      </c>
      <c r="AV49" s="11">
        <f t="shared" si="27"/>
        <v>0</v>
      </c>
      <c r="AW49" s="15" t="str">
        <f t="shared" si="28"/>
        <v/>
      </c>
      <c r="AX49" s="11"/>
    </row>
    <row r="50" spans="1:50" ht="14.25" customHeight="1" x14ac:dyDescent="0.3">
      <c r="A50" s="13">
        <v>44244</v>
      </c>
      <c r="B50" s="4">
        <v>48</v>
      </c>
      <c r="C50" s="5">
        <f t="shared" si="0"/>
        <v>0.39386263453338705</v>
      </c>
      <c r="D50" s="5">
        <f t="shared" si="1"/>
        <v>1.5251268780343785</v>
      </c>
      <c r="E50" s="5">
        <v>53</v>
      </c>
      <c r="F50" s="14">
        <v>1.9444444444444444</v>
      </c>
      <c r="G50" s="14">
        <v>29.2</v>
      </c>
      <c r="H50" s="14">
        <v>15.6</v>
      </c>
      <c r="I50" s="14">
        <f t="shared" si="2"/>
        <v>22.4</v>
      </c>
      <c r="J50" s="14">
        <v>0.5</v>
      </c>
      <c r="K50" s="5">
        <f t="shared" si="3"/>
        <v>24.086914921663208</v>
      </c>
      <c r="L50" s="5">
        <f t="shared" si="4"/>
        <v>10.995182789234264</v>
      </c>
      <c r="M50" s="5">
        <f t="shared" si="5"/>
        <v>17.541048855448736</v>
      </c>
      <c r="N50" s="7">
        <v>0</v>
      </c>
      <c r="O50" s="8">
        <f t="shared" si="6"/>
        <v>-0.21854207241157836</v>
      </c>
      <c r="P50" s="5">
        <f t="shared" si="7"/>
        <v>1.0223612880385406</v>
      </c>
      <c r="Q50" s="8">
        <f t="shared" si="8"/>
        <v>1.4783695802595593</v>
      </c>
      <c r="R50" s="5">
        <f t="shared" si="9"/>
        <v>11.29391166791997</v>
      </c>
      <c r="S50" s="8">
        <f t="shared" si="10"/>
        <v>0.77846709883526821</v>
      </c>
      <c r="T50" s="9">
        <f>24 * 60 * Constants!$B$4 * P50 * S50 / PI()</f>
        <v>29.913768646697406</v>
      </c>
      <c r="U50" s="9">
        <f t="shared" si="11"/>
        <v>7.4784421616743515</v>
      </c>
      <c r="V50" s="9">
        <f t="shared" si="12"/>
        <v>5.616758769947138</v>
      </c>
      <c r="W50" s="9">
        <f t="shared" si="13"/>
        <v>1.4474595904455043</v>
      </c>
      <c r="X50" s="9">
        <f t="shared" si="14"/>
        <v>2.0051751207846285</v>
      </c>
      <c r="Y50" s="9">
        <f t="shared" si="15"/>
        <v>2.7090824052161175</v>
      </c>
      <c r="Z50" s="9">
        <f t="shared" si="16"/>
        <v>0.14175411134810709</v>
      </c>
      <c r="AA50" s="8">
        <f t="shared" si="17"/>
        <v>0.16460774689933025</v>
      </c>
      <c r="AB50" s="9">
        <f t="shared" si="18"/>
        <v>566.61301038568797</v>
      </c>
      <c r="AC50" s="10">
        <f>0.00163*AB50/Constants!$B$1</f>
        <v>0.37697110486884544</v>
      </c>
      <c r="AD50" s="9">
        <f>(1-Constants!$B$2)*U50</f>
        <v>5.7584004644892506</v>
      </c>
      <c r="AE50" s="9">
        <f>W50*Z50*Constants!$B$3*((I50 + 273.15)^4)</f>
        <v>7.6758744014640818</v>
      </c>
      <c r="AF50" s="9">
        <f t="shared" si="19"/>
        <v>-1.9174739369748313</v>
      </c>
      <c r="AG50" s="4">
        <v>0</v>
      </c>
      <c r="AH50" s="9">
        <f t="shared" si="20"/>
        <v>1.4432172338422826</v>
      </c>
      <c r="AI50" s="10">
        <f t="shared" si="21"/>
        <v>0.7907986377648013</v>
      </c>
      <c r="AJ50" s="11">
        <f t="shared" si="22"/>
        <v>1.8250122912724631</v>
      </c>
      <c r="AK50" s="11">
        <f>'Crop and Soil Parameters'!$B$2</f>
        <v>0.6</v>
      </c>
      <c r="AL50" s="11">
        <f t="shared" si="23"/>
        <v>1.0950073747634779</v>
      </c>
      <c r="AM50" s="11">
        <f>IF(AV49&lt;=AO50,1,('Crop and Soil Parameters'!$B$9-AV49)/('Crop and Soil Parameters'!$B$9-AO50))</f>
        <v>1</v>
      </c>
      <c r="AN50" s="11">
        <f t="shared" si="24"/>
        <v>1.0950073747634779</v>
      </c>
      <c r="AO50" s="11">
        <f>'Crop and Soil Parameters'!$B$9*('Crop and Soil Parameters'!$B$7 + 0.04*(5-AJ50))</f>
        <v>47.956955259768236</v>
      </c>
      <c r="AP50" s="11">
        <f>'Crop and Soil Parameters'!$B$11</f>
        <v>45.5</v>
      </c>
      <c r="AQ50" s="11">
        <v>0</v>
      </c>
      <c r="AR50" s="11">
        <v>0</v>
      </c>
      <c r="AS50" s="11">
        <f t="shared" si="25"/>
        <v>0</v>
      </c>
      <c r="AT50" s="11">
        <f>IF(AU49&gt;'Crop and Soil Parameters'!$B$11,0,'Crop and Soil Parameters'!$B$9-AU49-AR50+AV49)</f>
        <v>0</v>
      </c>
      <c r="AU50" s="11">
        <f t="shared" si="26"/>
        <v>89.904992625236503</v>
      </c>
      <c r="AV50" s="11">
        <f t="shared" si="27"/>
        <v>1.0950073747634779</v>
      </c>
      <c r="AW50" s="15" t="str">
        <f t="shared" si="28"/>
        <v/>
      </c>
      <c r="AX50" s="11"/>
    </row>
    <row r="51" spans="1:50" ht="14.25" customHeight="1" x14ac:dyDescent="0.3">
      <c r="A51" s="13">
        <v>44245</v>
      </c>
      <c r="B51" s="4">
        <v>49</v>
      </c>
      <c r="C51" s="5">
        <f t="shared" si="0"/>
        <v>0.39386263453338705</v>
      </c>
      <c r="D51" s="5">
        <f t="shared" si="1"/>
        <v>1.5251268780343785</v>
      </c>
      <c r="E51" s="5">
        <v>53</v>
      </c>
      <c r="F51" s="14">
        <v>2.2222222222222223</v>
      </c>
      <c r="G51" s="14">
        <v>29</v>
      </c>
      <c r="H51" s="14">
        <v>14.4</v>
      </c>
      <c r="I51" s="14">
        <f t="shared" si="2"/>
        <v>21.7</v>
      </c>
      <c r="J51" s="14">
        <v>0.59</v>
      </c>
      <c r="K51" s="5">
        <f t="shared" si="3"/>
        <v>25.095656411393634</v>
      </c>
      <c r="L51" s="5">
        <f t="shared" si="4"/>
        <v>10.912707122604075</v>
      </c>
      <c r="M51" s="5">
        <f t="shared" si="5"/>
        <v>18.004181766998855</v>
      </c>
      <c r="N51" s="7">
        <v>8.1999999999999993</v>
      </c>
      <c r="O51" s="8">
        <f t="shared" si="6"/>
        <v>-0.21255874024516014</v>
      </c>
      <c r="P51" s="5">
        <f t="shared" si="7"/>
        <v>1.0219402281328214</v>
      </c>
      <c r="Q51" s="8">
        <f t="shared" si="8"/>
        <v>1.4809861868231191</v>
      </c>
      <c r="R51" s="5">
        <f t="shared" si="9"/>
        <v>11.313901069618396</v>
      </c>
      <c r="S51" s="8">
        <f t="shared" si="10"/>
        <v>0.78275302428804061</v>
      </c>
      <c r="T51" s="9">
        <f>24 * 60 * Constants!$B$4 * P51 * S51 / PI()</f>
        <v>30.066073949304023</v>
      </c>
      <c r="U51" s="9">
        <f t="shared" si="11"/>
        <v>18.412044480846493</v>
      </c>
      <c r="V51" s="9">
        <f t="shared" si="12"/>
        <v>13.828550127784567</v>
      </c>
      <c r="W51" s="9">
        <f t="shared" si="13"/>
        <v>1.4474595904455039</v>
      </c>
      <c r="X51" s="9">
        <f t="shared" si="14"/>
        <v>2.0645319599694147</v>
      </c>
      <c r="Y51" s="9">
        <f t="shared" si="15"/>
        <v>2.5959699942202965</v>
      </c>
      <c r="Z51" s="9">
        <f t="shared" si="16"/>
        <v>0.13884129048087296</v>
      </c>
      <c r="AA51" s="8">
        <f t="shared" si="17"/>
        <v>0.15858864710297663</v>
      </c>
      <c r="AB51" s="9">
        <f t="shared" si="18"/>
        <v>566.61301038568797</v>
      </c>
      <c r="AC51" s="10">
        <f>0.00163*AB51/Constants!$B$1</f>
        <v>0.37697110486884544</v>
      </c>
      <c r="AD51" s="9">
        <f>(1-Constants!$B$2)*U51</f>
        <v>14.1772742502518</v>
      </c>
      <c r="AE51" s="9">
        <f>W51*Z51*Constants!$B$3*((I51 + 273.15)^4)</f>
        <v>7.4471741781860477</v>
      </c>
      <c r="AF51" s="9">
        <f t="shared" si="19"/>
        <v>6.7301000720657527</v>
      </c>
      <c r="AG51" s="4">
        <v>0</v>
      </c>
      <c r="AH51" s="9">
        <f t="shared" si="20"/>
        <v>1.7950636455619453</v>
      </c>
      <c r="AI51" s="10">
        <f t="shared" si="21"/>
        <v>0.82038236453939417</v>
      </c>
      <c r="AJ51" s="11">
        <f t="shared" si="22"/>
        <v>2.1880817081798054</v>
      </c>
      <c r="AK51" s="11">
        <f>'Crop and Soil Parameters'!$B$2</f>
        <v>0.6</v>
      </c>
      <c r="AL51" s="11">
        <f t="shared" si="23"/>
        <v>1.3128490249078832</v>
      </c>
      <c r="AM51" s="11">
        <f>IF(AV50&lt;=AO51,1,('Crop and Soil Parameters'!$B$9-AV50)/('Crop and Soil Parameters'!$B$9-AO51))</f>
        <v>1</v>
      </c>
      <c r="AN51" s="11">
        <f t="shared" si="24"/>
        <v>1.3128490249078832</v>
      </c>
      <c r="AO51" s="11">
        <f>'Crop and Soil Parameters'!$B$9*('Crop and Soil Parameters'!$B$7 + 0.04*(5-AJ51))</f>
        <v>46.63538258222551</v>
      </c>
      <c r="AP51" s="11">
        <f>'Crop and Soil Parameters'!$B$11</f>
        <v>45.5</v>
      </c>
      <c r="AQ51" s="11">
        <v>0</v>
      </c>
      <c r="AR51" s="11">
        <v>0</v>
      </c>
      <c r="AS51" s="11">
        <f t="shared" si="25"/>
        <v>0</v>
      </c>
      <c r="AT51" s="11">
        <f>IF(AU50&gt;'Crop and Soil Parameters'!$B$11,0,'Crop and Soil Parameters'!$B$9-AU50-AR51+AV50)</f>
        <v>0</v>
      </c>
      <c r="AU51" s="11">
        <f t="shared" si="26"/>
        <v>88.592143600328626</v>
      </c>
      <c r="AV51" s="11">
        <f t="shared" si="27"/>
        <v>2.4078563996713611</v>
      </c>
      <c r="AW51" s="15" t="str">
        <f t="shared" si="28"/>
        <v/>
      </c>
      <c r="AX51" s="11"/>
    </row>
    <row r="52" spans="1:50" ht="14.25" customHeight="1" x14ac:dyDescent="0.3">
      <c r="A52" s="13">
        <v>44246</v>
      </c>
      <c r="B52" s="4">
        <v>50</v>
      </c>
      <c r="C52" s="5">
        <f t="shared" si="0"/>
        <v>0.39386263453338705</v>
      </c>
      <c r="D52" s="5">
        <f t="shared" si="1"/>
        <v>1.5251268780343785</v>
      </c>
      <c r="E52" s="5">
        <v>53</v>
      </c>
      <c r="F52" s="14">
        <v>1.6666666666666667</v>
      </c>
      <c r="G52" s="14">
        <v>28.6</v>
      </c>
      <c r="H52" s="14">
        <v>17.5</v>
      </c>
      <c r="I52" s="14">
        <f t="shared" si="2"/>
        <v>23.05</v>
      </c>
      <c r="J52" s="14">
        <v>0.53</v>
      </c>
      <c r="K52" s="5">
        <f t="shared" si="3"/>
        <v>23.930204632388268</v>
      </c>
      <c r="L52" s="5">
        <f t="shared" si="4"/>
        <v>13.212008645117862</v>
      </c>
      <c r="M52" s="5">
        <f t="shared" si="5"/>
        <v>18.571106638753065</v>
      </c>
      <c r="N52" s="7">
        <v>0</v>
      </c>
      <c r="O52" s="8">
        <f t="shared" si="6"/>
        <v>-0.2065124223366139</v>
      </c>
      <c r="P52" s="5">
        <f t="shared" si="7"/>
        <v>1.0215126668639976</v>
      </c>
      <c r="Q52" s="8">
        <f t="shared" si="8"/>
        <v>1.4836228590791376</v>
      </c>
      <c r="R52" s="5">
        <f t="shared" si="9"/>
        <v>11.334043761915611</v>
      </c>
      <c r="S52" s="8">
        <f t="shared" si="10"/>
        <v>0.78706812027834849</v>
      </c>
      <c r="T52" s="9">
        <f>24 * 60 * Constants!$B$4 * P52 * S52 / PI()</f>
        <v>30.219171264194721</v>
      </c>
      <c r="U52" s="9">
        <f t="shared" si="11"/>
        <v>7.5547928160486801</v>
      </c>
      <c r="V52" s="9">
        <f t="shared" si="12"/>
        <v>5.6741026924215214</v>
      </c>
      <c r="W52" s="9">
        <f t="shared" si="13"/>
        <v>1.4474595904455039</v>
      </c>
      <c r="X52" s="9">
        <f t="shared" si="14"/>
        <v>2.1392807202051682</v>
      </c>
      <c r="Y52" s="9">
        <f t="shared" si="15"/>
        <v>2.817945171449713</v>
      </c>
      <c r="Z52" s="9">
        <f t="shared" si="16"/>
        <v>0.13523207742416954</v>
      </c>
      <c r="AA52" s="8">
        <f t="shared" si="17"/>
        <v>0.17036851144047491</v>
      </c>
      <c r="AB52" s="9">
        <f t="shared" si="18"/>
        <v>566.61301038568797</v>
      </c>
      <c r="AC52" s="10">
        <f>0.00163*AB52/Constants!$B$1</f>
        <v>0.37697110486884544</v>
      </c>
      <c r="AD52" s="9">
        <f>(1-Constants!$B$2)*U52</f>
        <v>5.8171904683574835</v>
      </c>
      <c r="AE52" s="9">
        <f>W52*Z52*Constants!$B$3*((I52 + 273.15)^4)</f>
        <v>7.3873432326316362</v>
      </c>
      <c r="AF52" s="9">
        <f t="shared" si="19"/>
        <v>-1.5701527642741526</v>
      </c>
      <c r="AG52" s="4">
        <v>0</v>
      </c>
      <c r="AH52" s="9">
        <f t="shared" si="20"/>
        <v>1.1871098824899873</v>
      </c>
      <c r="AI52" s="10">
        <f t="shared" si="21"/>
        <v>0.76095657573499953</v>
      </c>
      <c r="AJ52" s="11">
        <f t="shared" si="22"/>
        <v>1.5600231607741493</v>
      </c>
      <c r="AK52" s="11">
        <f>'Crop and Soil Parameters'!$B$2</f>
        <v>0.6</v>
      </c>
      <c r="AL52" s="11">
        <f t="shared" si="23"/>
        <v>0.93601389646448951</v>
      </c>
      <c r="AM52" s="11">
        <f>IF(AV51&lt;=AO52,1,('Crop and Soil Parameters'!$B$9-AV51)/('Crop and Soil Parameters'!$B$9-AO52))</f>
        <v>1</v>
      </c>
      <c r="AN52" s="11">
        <f t="shared" si="24"/>
        <v>0.93601389646448951</v>
      </c>
      <c r="AO52" s="11">
        <f>'Crop and Soil Parameters'!$B$9*('Crop and Soil Parameters'!$B$7 + 0.04*(5-AJ52))</f>
        <v>48.921515694782094</v>
      </c>
      <c r="AP52" s="11">
        <f>'Crop and Soil Parameters'!$B$11</f>
        <v>45.5</v>
      </c>
      <c r="AQ52" s="11">
        <v>0</v>
      </c>
      <c r="AR52" s="11">
        <v>0</v>
      </c>
      <c r="AS52" s="11">
        <f t="shared" si="25"/>
        <v>0</v>
      </c>
      <c r="AT52" s="11">
        <f>IF(AU51&gt;'Crop and Soil Parameters'!$B$11,0,'Crop and Soil Parameters'!$B$9-AU51-AR52+AV51)</f>
        <v>0</v>
      </c>
      <c r="AU52" s="11">
        <f t="shared" si="26"/>
        <v>87.656129703864138</v>
      </c>
      <c r="AV52" s="11">
        <f t="shared" si="27"/>
        <v>3.3438702961358509</v>
      </c>
      <c r="AW52" s="15" t="str">
        <f t="shared" si="28"/>
        <v/>
      </c>
      <c r="AX52" s="11"/>
    </row>
    <row r="53" spans="1:50" ht="14.25" customHeight="1" x14ac:dyDescent="0.3">
      <c r="A53" s="13">
        <v>44247</v>
      </c>
      <c r="B53" s="4">
        <v>51</v>
      </c>
      <c r="C53" s="5">
        <f t="shared" si="0"/>
        <v>0.39386263453338705</v>
      </c>
      <c r="D53" s="5">
        <f t="shared" si="1"/>
        <v>1.5251268780343785</v>
      </c>
      <c r="E53" s="5">
        <v>53</v>
      </c>
      <c r="F53" s="14">
        <v>1.6666666666666667</v>
      </c>
      <c r="G53" s="14">
        <v>29</v>
      </c>
      <c r="H53" s="14">
        <v>18.2</v>
      </c>
      <c r="I53" s="14">
        <f t="shared" si="2"/>
        <v>23.6</v>
      </c>
      <c r="J53" s="14">
        <v>0.54</v>
      </c>
      <c r="K53" s="5">
        <f t="shared" si="3"/>
        <v>24.451673906232088</v>
      </c>
      <c r="L53" s="5">
        <f t="shared" si="4"/>
        <v>14.013246975085224</v>
      </c>
      <c r="M53" s="5">
        <f t="shared" si="5"/>
        <v>19.232460440658656</v>
      </c>
      <c r="N53" s="7">
        <v>2.5</v>
      </c>
      <c r="O53" s="8">
        <f t="shared" si="6"/>
        <v>-0.20040491034042621</v>
      </c>
      <c r="P53" s="5">
        <f t="shared" si="7"/>
        <v>1.0210787309277003</v>
      </c>
      <c r="Q53" s="8">
        <f t="shared" si="8"/>
        <v>1.4862788302609435</v>
      </c>
      <c r="R53" s="5">
        <f t="shared" si="9"/>
        <v>11.354333887145724</v>
      </c>
      <c r="S53" s="8">
        <f t="shared" si="10"/>
        <v>0.79141039906924926</v>
      </c>
      <c r="T53" s="9">
        <f>24 * 60 * Constants!$B$4 * P53 * S53 / PI()</f>
        <v>30.372983504448193</v>
      </c>
      <c r="U53" s="9">
        <f t="shared" si="11"/>
        <v>10.937011327957878</v>
      </c>
      <c r="V53" s="9">
        <f t="shared" si="12"/>
        <v>8.2143517279760427</v>
      </c>
      <c r="W53" s="9">
        <f t="shared" si="13"/>
        <v>1.4474595904455043</v>
      </c>
      <c r="X53" s="9">
        <f t="shared" si="14"/>
        <v>2.2294638523780832</v>
      </c>
      <c r="Y53" s="9">
        <f t="shared" si="15"/>
        <v>2.9130230003400173</v>
      </c>
      <c r="Z53" s="9">
        <f t="shared" si="16"/>
        <v>0.13096055035804743</v>
      </c>
      <c r="AA53" s="8">
        <f t="shared" si="17"/>
        <v>0.17537501030785449</v>
      </c>
      <c r="AB53" s="9">
        <f t="shared" si="18"/>
        <v>566.61301038568797</v>
      </c>
      <c r="AC53" s="10">
        <f>0.00163*AB53/Constants!$B$1</f>
        <v>0.37697110486884544</v>
      </c>
      <c r="AD53" s="9">
        <f>(1-Constants!$B$2)*U53</f>
        <v>8.4214987225275664</v>
      </c>
      <c r="AE53" s="9">
        <f>W53*Z53*Constants!$B$3*((I53 + 273.15)^4)</f>
        <v>7.2072857890586457</v>
      </c>
      <c r="AF53" s="9">
        <f t="shared" si="19"/>
        <v>1.2142129334689207</v>
      </c>
      <c r="AG53" s="4">
        <v>0</v>
      </c>
      <c r="AH53" s="9">
        <f t="shared" si="20"/>
        <v>1.390060188244999</v>
      </c>
      <c r="AI53" s="10">
        <f t="shared" si="21"/>
        <v>0.76596307460237911</v>
      </c>
      <c r="AJ53" s="11">
        <f t="shared" si="22"/>
        <v>1.8147874673548674</v>
      </c>
      <c r="AK53" s="11">
        <f>'Crop and Soil Parameters'!$B$2</f>
        <v>0.6</v>
      </c>
      <c r="AL53" s="11">
        <f t="shared" si="23"/>
        <v>1.0888724804129204</v>
      </c>
      <c r="AM53" s="11">
        <f>IF(AV52&lt;=AO53,1,('Crop and Soil Parameters'!$B$9-AV52)/('Crop and Soil Parameters'!$B$9-AO53))</f>
        <v>1</v>
      </c>
      <c r="AN53" s="11">
        <f t="shared" si="24"/>
        <v>1.0888724804129204</v>
      </c>
      <c r="AO53" s="11">
        <f>'Crop and Soil Parameters'!$B$9*('Crop and Soil Parameters'!$B$7 + 0.04*(5-AJ53))</f>
        <v>47.994173618828285</v>
      </c>
      <c r="AP53" s="11">
        <f>'Crop and Soil Parameters'!$B$11</f>
        <v>45.5</v>
      </c>
      <c r="AQ53" s="11">
        <v>0</v>
      </c>
      <c r="AR53" s="11">
        <v>0</v>
      </c>
      <c r="AS53" s="11">
        <f t="shared" si="25"/>
        <v>0</v>
      </c>
      <c r="AT53" s="11">
        <f>IF(AU52&gt;'Crop and Soil Parameters'!$B$11,0,'Crop and Soil Parameters'!$B$9-AU52-AR53+AV52)</f>
        <v>0</v>
      </c>
      <c r="AU53" s="11">
        <f t="shared" si="26"/>
        <v>86.567257223451222</v>
      </c>
      <c r="AV53" s="11">
        <f t="shared" si="27"/>
        <v>4.4327427765487712</v>
      </c>
      <c r="AW53" s="15" t="str">
        <f t="shared" si="28"/>
        <v/>
      </c>
      <c r="AX53" s="11"/>
    </row>
    <row r="54" spans="1:50" ht="14.25" customHeight="1" x14ac:dyDescent="0.3">
      <c r="A54" s="13">
        <v>44248</v>
      </c>
      <c r="B54" s="4">
        <v>52</v>
      </c>
      <c r="C54" s="5">
        <f t="shared" si="0"/>
        <v>0.39386263453338705</v>
      </c>
      <c r="D54" s="5">
        <f t="shared" si="1"/>
        <v>1.5251268780343785</v>
      </c>
      <c r="E54" s="5">
        <v>53</v>
      </c>
      <c r="F54" s="14">
        <v>1.3888888888888888</v>
      </c>
      <c r="G54" s="14">
        <v>29</v>
      </c>
      <c r="H54" s="14">
        <v>15.8</v>
      </c>
      <c r="I54" s="14">
        <f t="shared" si="2"/>
        <v>22.4</v>
      </c>
      <c r="J54" s="14">
        <v>0.48</v>
      </c>
      <c r="K54" s="5">
        <f t="shared" si="3"/>
        <v>23.60005147406082</v>
      </c>
      <c r="L54" s="5">
        <f t="shared" si="4"/>
        <v>10.921557186385257</v>
      </c>
      <c r="M54" s="5">
        <f t="shared" si="5"/>
        <v>17.260804330223039</v>
      </c>
      <c r="N54" s="7">
        <v>4.5</v>
      </c>
      <c r="O54" s="8">
        <f t="shared" si="6"/>
        <v>-0.19423801404421248</v>
      </c>
      <c r="P54" s="5">
        <f t="shared" si="7"/>
        <v>1.020638548908513</v>
      </c>
      <c r="Q54" s="8">
        <f t="shared" si="8"/>
        <v>1.4889533443017176</v>
      </c>
      <c r="R54" s="5">
        <f t="shared" si="9"/>
        <v>11.374765669383702</v>
      </c>
      <c r="S54" s="8">
        <f t="shared" si="10"/>
        <v>0.79577786403125061</v>
      </c>
      <c r="T54" s="9">
        <f>24 * 60 * Constants!$B$4 * P54 * S54 / PI()</f>
        <v>30.527433470590957</v>
      </c>
      <c r="U54" s="9">
        <f t="shared" si="11"/>
        <v>13.670376197839769</v>
      </c>
      <c r="V54" s="9">
        <f t="shared" si="12"/>
        <v>10.267272747149535</v>
      </c>
      <c r="W54" s="9">
        <f t="shared" si="13"/>
        <v>1.4474595904455043</v>
      </c>
      <c r="X54" s="9">
        <f t="shared" si="14"/>
        <v>1.969988306889952</v>
      </c>
      <c r="Y54" s="9">
        <f t="shared" si="15"/>
        <v>2.7090824052161175</v>
      </c>
      <c r="Z54" s="9">
        <f t="shared" si="16"/>
        <v>0.14350121930392784</v>
      </c>
      <c r="AA54" s="8">
        <f t="shared" si="17"/>
        <v>0.16460774689933025</v>
      </c>
      <c r="AB54" s="9">
        <f t="shared" si="18"/>
        <v>566.61301038568797</v>
      </c>
      <c r="AC54" s="10">
        <f>0.00163*AB54/Constants!$B$1</f>
        <v>0.37697110486884544</v>
      </c>
      <c r="AD54" s="9">
        <f>(1-Constants!$B$2)*U54</f>
        <v>10.526189672336622</v>
      </c>
      <c r="AE54" s="9">
        <f>W54*Z54*Constants!$B$3*((I54 + 273.15)^4)</f>
        <v>7.7704789325576895</v>
      </c>
      <c r="AF54" s="9">
        <f t="shared" si="19"/>
        <v>2.7557107397789329</v>
      </c>
      <c r="AG54" s="4">
        <v>0</v>
      </c>
      <c r="AH54" s="9">
        <f t="shared" si="20"/>
        <v>1.3640558169560364</v>
      </c>
      <c r="AI54" s="10">
        <f t="shared" si="21"/>
        <v>0.71959298462290822</v>
      </c>
      <c r="AJ54" s="11">
        <f t="shared" si="22"/>
        <v>1.8955935453857282</v>
      </c>
      <c r="AK54" s="11">
        <f>'Crop and Soil Parameters'!$B$2</f>
        <v>0.6</v>
      </c>
      <c r="AL54" s="11">
        <f t="shared" si="23"/>
        <v>1.137356127231437</v>
      </c>
      <c r="AM54" s="11">
        <f>IF(AV53&lt;=AO54,1,('Crop and Soil Parameters'!$B$9-AV53)/('Crop and Soil Parameters'!$B$9-AO54))</f>
        <v>1</v>
      </c>
      <c r="AN54" s="11">
        <f t="shared" si="24"/>
        <v>1.137356127231437</v>
      </c>
      <c r="AO54" s="11">
        <f>'Crop and Soil Parameters'!$B$9*('Crop and Soil Parameters'!$B$7 + 0.04*(5-AJ54))</f>
        <v>47.700039494795952</v>
      </c>
      <c r="AP54" s="11">
        <f>'Crop and Soil Parameters'!$B$11</f>
        <v>45.5</v>
      </c>
      <c r="AQ54" s="11">
        <v>0</v>
      </c>
      <c r="AR54" s="11">
        <v>0</v>
      </c>
      <c r="AS54" s="11">
        <f t="shared" si="25"/>
        <v>0</v>
      </c>
      <c r="AT54" s="11">
        <f>IF(AU53&gt;'Crop and Soil Parameters'!$B$11,0,'Crop and Soil Parameters'!$B$9-AU53-AR54+AV53)</f>
        <v>0</v>
      </c>
      <c r="AU54" s="11">
        <f t="shared" si="26"/>
        <v>85.42990109621978</v>
      </c>
      <c r="AV54" s="11">
        <f t="shared" si="27"/>
        <v>5.5700989037802078</v>
      </c>
      <c r="AW54" s="15" t="str">
        <f t="shared" si="28"/>
        <v/>
      </c>
      <c r="AX54" s="11"/>
    </row>
    <row r="55" spans="1:50" ht="14.25" customHeight="1" x14ac:dyDescent="0.3">
      <c r="A55" s="13">
        <v>44249</v>
      </c>
      <c r="B55" s="4">
        <v>53</v>
      </c>
      <c r="C55" s="5">
        <f t="shared" si="0"/>
        <v>0.39386263453338705</v>
      </c>
      <c r="D55" s="5">
        <f t="shared" si="1"/>
        <v>1.5251268780343785</v>
      </c>
      <c r="E55" s="5">
        <v>53</v>
      </c>
      <c r="F55" s="14">
        <v>1.6666666666666667</v>
      </c>
      <c r="G55" s="14">
        <v>31</v>
      </c>
      <c r="H55" s="14">
        <v>14.5</v>
      </c>
      <c r="I55" s="14">
        <f t="shared" si="2"/>
        <v>22.75</v>
      </c>
      <c r="J55" s="14">
        <v>0.57999999999999996</v>
      </c>
      <c r="K55" s="5">
        <f t="shared" si="3"/>
        <v>26.910290076243143</v>
      </c>
      <c r="L55" s="5">
        <f t="shared" si="4"/>
        <v>10.898489232040248</v>
      </c>
      <c r="M55" s="5">
        <f t="shared" si="5"/>
        <v>18.904389654141696</v>
      </c>
      <c r="N55" s="7">
        <v>5</v>
      </c>
      <c r="O55" s="8">
        <f t="shared" si="6"/>
        <v>-0.18801356083243778</v>
      </c>
      <c r="P55" s="5">
        <f t="shared" si="7"/>
        <v>1.020192251241868</v>
      </c>
      <c r="Q55" s="8">
        <f t="shared" si="8"/>
        <v>1.4916456558563633</v>
      </c>
      <c r="R55" s="5">
        <f t="shared" si="9"/>
        <v>11.395333414612436</v>
      </c>
      <c r="S55" s="8">
        <f t="shared" si="10"/>
        <v>0.8001685113096888</v>
      </c>
      <c r="T55" s="9">
        <f>24 * 60 * Constants!$B$4 * P55 * S55 / PI()</f>
        <v>30.68244392165386</v>
      </c>
      <c r="U55" s="9">
        <f t="shared" si="11"/>
        <v>14.401972583731984</v>
      </c>
      <c r="V55" s="9">
        <f t="shared" si="12"/>
        <v>10.816745528737743</v>
      </c>
      <c r="W55" s="9">
        <f t="shared" si="13"/>
        <v>1.4474595904455039</v>
      </c>
      <c r="X55" s="9">
        <f t="shared" si="14"/>
        <v>2.1843204067421902</v>
      </c>
      <c r="Y55" s="9">
        <f t="shared" si="15"/>
        <v>2.7672353391241531</v>
      </c>
      <c r="Z55" s="9">
        <f t="shared" si="16"/>
        <v>0.13308774813427088</v>
      </c>
      <c r="AA55" s="8">
        <f t="shared" si="17"/>
        <v>0.16768890664106281</v>
      </c>
      <c r="AB55" s="9">
        <f t="shared" si="18"/>
        <v>566.61301038568797</v>
      </c>
      <c r="AC55" s="10">
        <f>0.00163*AB55/Constants!$B$1</f>
        <v>0.37697110486884544</v>
      </c>
      <c r="AD55" s="9">
        <f>(1-Constants!$B$2)*U55</f>
        <v>11.089518889473629</v>
      </c>
      <c r="AE55" s="9">
        <f>W55*Z55*Constants!$B$3*((I55 + 273.15)^4)</f>
        <v>7.2407954470054259</v>
      </c>
      <c r="AF55" s="9">
        <f t="shared" si="19"/>
        <v>3.8487234424682031</v>
      </c>
      <c r="AG55" s="4">
        <v>0</v>
      </c>
      <c r="AH55" s="9">
        <f t="shared" si="20"/>
        <v>1.3778175649675761</v>
      </c>
      <c r="AI55" s="10">
        <f t="shared" si="21"/>
        <v>0.75827697093558744</v>
      </c>
      <c r="AJ55" s="11">
        <f t="shared" si="22"/>
        <v>1.8170373330309357</v>
      </c>
      <c r="AK55" s="11">
        <f>'Crop and Soil Parameters'!$B$2</f>
        <v>0.6</v>
      </c>
      <c r="AL55" s="11">
        <f t="shared" si="23"/>
        <v>1.0902223998185614</v>
      </c>
      <c r="AM55" s="11">
        <f>IF(AV54&lt;=AO55,1,('Crop and Soil Parameters'!$B$9-AV54)/('Crop and Soil Parameters'!$B$9-AO55))</f>
        <v>1</v>
      </c>
      <c r="AN55" s="11">
        <f t="shared" si="24"/>
        <v>1.0902223998185614</v>
      </c>
      <c r="AO55" s="11">
        <f>'Crop and Soil Parameters'!$B$9*('Crop and Soil Parameters'!$B$7 + 0.04*(5-AJ55))</f>
        <v>47.985984107767393</v>
      </c>
      <c r="AP55" s="11">
        <f>'Crop and Soil Parameters'!$B$11</f>
        <v>45.5</v>
      </c>
      <c r="AQ55" s="11">
        <v>0</v>
      </c>
      <c r="AR55" s="11">
        <v>0</v>
      </c>
      <c r="AS55" s="11">
        <f t="shared" si="25"/>
        <v>0</v>
      </c>
      <c r="AT55" s="11">
        <f>IF(AU54&gt;'Crop and Soil Parameters'!$B$11,0,'Crop and Soil Parameters'!$B$9-AU54-AR55+AV54)</f>
        <v>0</v>
      </c>
      <c r="AU55" s="11">
        <f t="shared" si="26"/>
        <v>84.339678696401222</v>
      </c>
      <c r="AV55" s="11">
        <f t="shared" si="27"/>
        <v>6.6603213035987689</v>
      </c>
      <c r="AW55" s="15" t="str">
        <f t="shared" si="28"/>
        <v/>
      </c>
      <c r="AX55" s="11"/>
    </row>
    <row r="56" spans="1:50" ht="14.25" customHeight="1" x14ac:dyDescent="0.3">
      <c r="A56" s="13">
        <v>44250</v>
      </c>
      <c r="B56" s="4">
        <v>54</v>
      </c>
      <c r="C56" s="5">
        <f t="shared" si="0"/>
        <v>0.39386263453338705</v>
      </c>
      <c r="D56" s="5">
        <f t="shared" si="1"/>
        <v>1.5251268780343785</v>
      </c>
      <c r="E56" s="5">
        <v>53</v>
      </c>
      <c r="F56" s="14">
        <v>1.1111111111111112</v>
      </c>
      <c r="G56" s="14">
        <v>31.7</v>
      </c>
      <c r="H56" s="14">
        <v>15.2</v>
      </c>
      <c r="I56" s="14">
        <f t="shared" si="2"/>
        <v>23.45</v>
      </c>
      <c r="J56" s="14">
        <v>0.46</v>
      </c>
      <c r="K56" s="5">
        <f t="shared" si="3"/>
        <v>25.877670884119368</v>
      </c>
      <c r="L56" s="5">
        <f t="shared" si="4"/>
        <v>10.068878533985497</v>
      </c>
      <c r="M56" s="5">
        <f t="shared" si="5"/>
        <v>17.973274709052433</v>
      </c>
      <c r="N56" s="7">
        <v>6.5</v>
      </c>
      <c r="O56" s="8">
        <f t="shared" si="6"/>
        <v>-0.18173339514492348</v>
      </c>
      <c r="P56" s="5">
        <f t="shared" si="7"/>
        <v>1.0197399701753953</v>
      </c>
      <c r="Q56" s="8">
        <f t="shared" si="8"/>
        <v>1.4943550302856521</v>
      </c>
      <c r="R56" s="5">
        <f t="shared" si="9"/>
        <v>11.416031510601625</v>
      </c>
      <c r="S56" s="8">
        <f t="shared" si="10"/>
        <v>0.8045803315166572</v>
      </c>
      <c r="T56" s="9">
        <f>24 * 60 * Constants!$B$4 * P56 * S56 / PI()</f>
        <v>30.837937646808225</v>
      </c>
      <c r="U56" s="9">
        <f t="shared" si="11"/>
        <v>16.488655812819271</v>
      </c>
      <c r="V56" s="9">
        <f t="shared" si="12"/>
        <v>12.383969834776041</v>
      </c>
      <c r="W56" s="9">
        <f t="shared" si="13"/>
        <v>1.4474595904455039</v>
      </c>
      <c r="X56" s="9">
        <f t="shared" si="14"/>
        <v>2.0605234393931062</v>
      </c>
      <c r="Y56" s="9">
        <f t="shared" si="15"/>
        <v>2.8868190868447385</v>
      </c>
      <c r="Z56" s="9">
        <f t="shared" si="16"/>
        <v>0.13903667147435858</v>
      </c>
      <c r="AA56" s="8">
        <f t="shared" si="17"/>
        <v>0.17399745174765596</v>
      </c>
      <c r="AB56" s="9">
        <f t="shared" si="18"/>
        <v>566.61301038568797</v>
      </c>
      <c r="AC56" s="10">
        <f>0.00163*AB56/Constants!$B$1</f>
        <v>0.37697110486884544</v>
      </c>
      <c r="AD56" s="9">
        <f>(1-Constants!$B$2)*U56</f>
        <v>12.696264975870839</v>
      </c>
      <c r="AE56" s="9">
        <f>W56*Z56*Constants!$B$3*((I56 + 273.15)^4)</f>
        <v>7.636287843444368</v>
      </c>
      <c r="AF56" s="9">
        <f t="shared" si="19"/>
        <v>5.0599771324264715</v>
      </c>
      <c r="AG56" s="4">
        <v>0</v>
      </c>
      <c r="AH56" s="9">
        <f t="shared" si="20"/>
        <v>1.4099449116174514</v>
      </c>
      <c r="AI56" s="10">
        <f t="shared" si="21"/>
        <v>0.69337986290028741</v>
      </c>
      <c r="AJ56" s="11">
        <f t="shared" si="22"/>
        <v>2.0334379278335213</v>
      </c>
      <c r="AK56" s="11">
        <f>'Crop and Soil Parameters'!$B$2</f>
        <v>0.6</v>
      </c>
      <c r="AL56" s="11">
        <f t="shared" si="23"/>
        <v>1.2200627567001128</v>
      </c>
      <c r="AM56" s="11">
        <f>IF(AV55&lt;=AO56,1,('Crop and Soil Parameters'!$B$9-AV55)/('Crop and Soil Parameters'!$B$9-AO56))</f>
        <v>1</v>
      </c>
      <c r="AN56" s="11">
        <f t="shared" si="24"/>
        <v>1.2200627567001128</v>
      </c>
      <c r="AO56" s="11">
        <f>'Crop and Soil Parameters'!$B$9*('Crop and Soil Parameters'!$B$7 + 0.04*(5-AJ56))</f>
        <v>47.198285942685985</v>
      </c>
      <c r="AP56" s="11">
        <f>'Crop and Soil Parameters'!$B$11</f>
        <v>45.5</v>
      </c>
      <c r="AQ56" s="11">
        <v>0</v>
      </c>
      <c r="AR56" s="11">
        <v>0</v>
      </c>
      <c r="AS56" s="11">
        <f t="shared" si="25"/>
        <v>0</v>
      </c>
      <c r="AT56" s="11">
        <f>IF(AU55&gt;'Crop and Soil Parameters'!$B$11,0,'Crop and Soil Parameters'!$B$9-AU55-AR56+AV55)</f>
        <v>0</v>
      </c>
      <c r="AU56" s="11">
        <f t="shared" si="26"/>
        <v>83.119615939701106</v>
      </c>
      <c r="AV56" s="11">
        <f t="shared" si="27"/>
        <v>7.8803840602988817</v>
      </c>
      <c r="AW56" s="15" t="str">
        <f t="shared" si="28"/>
        <v/>
      </c>
      <c r="AX56" s="11"/>
    </row>
    <row r="57" spans="1:50" ht="14.25" customHeight="1" x14ac:dyDescent="0.3">
      <c r="A57" s="13">
        <v>44251</v>
      </c>
      <c r="B57" s="4">
        <v>55</v>
      </c>
      <c r="C57" s="5">
        <f t="shared" si="0"/>
        <v>0.39386263453338705</v>
      </c>
      <c r="D57" s="5">
        <f t="shared" si="1"/>
        <v>1.5251268780343785</v>
      </c>
      <c r="E57" s="5">
        <v>53</v>
      </c>
      <c r="F57" s="14">
        <v>1.6666666666666667</v>
      </c>
      <c r="G57" s="14">
        <v>34</v>
      </c>
      <c r="H57" s="14">
        <v>15.3</v>
      </c>
      <c r="I57" s="14">
        <f t="shared" si="2"/>
        <v>24.65</v>
      </c>
      <c r="J57" s="14">
        <v>0.44</v>
      </c>
      <c r="K57" s="5">
        <f t="shared" si="3"/>
        <v>27.746806598981209</v>
      </c>
      <c r="L57" s="5">
        <f t="shared" si="4"/>
        <v>9.8772275158600848</v>
      </c>
      <c r="M57" s="5">
        <f t="shared" si="5"/>
        <v>18.812017057420647</v>
      </c>
      <c r="N57" s="7">
        <v>8.8000000000000007</v>
      </c>
      <c r="O57" s="8">
        <f t="shared" si="6"/>
        <v>-0.17539937793029978</v>
      </c>
      <c r="P57" s="5">
        <f t="shared" si="7"/>
        <v>1.0192818397297361</v>
      </c>
      <c r="Q57" s="8">
        <f t="shared" si="8"/>
        <v>1.4970807436039459</v>
      </c>
      <c r="R57" s="5">
        <f t="shared" si="9"/>
        <v>11.436854426508402</v>
      </c>
      <c r="S57" s="8">
        <f t="shared" si="10"/>
        <v>0.80901131144458216</v>
      </c>
      <c r="T57" s="9">
        <f>24 * 60 * Constants!$B$4 * P57 * S57 / PI()</f>
        <v>30.99383753745256</v>
      </c>
      <c r="U57" s="9">
        <f t="shared" si="11"/>
        <v>19.672444780968824</v>
      </c>
      <c r="V57" s="9">
        <f t="shared" si="12"/>
        <v>14.775186377194444</v>
      </c>
      <c r="W57" s="9">
        <f t="shared" si="13"/>
        <v>1.4474595904455039</v>
      </c>
      <c r="X57" s="9">
        <f t="shared" si="14"/>
        <v>2.1717548747097579</v>
      </c>
      <c r="Y57" s="9">
        <f t="shared" si="15"/>
        <v>3.10233355600674</v>
      </c>
      <c r="Z57" s="9">
        <f t="shared" si="16"/>
        <v>0.13368374871496125</v>
      </c>
      <c r="AA57" s="8">
        <f t="shared" si="17"/>
        <v>0.18527790820050849</v>
      </c>
      <c r="AB57" s="9">
        <f t="shared" si="18"/>
        <v>566.61301038568797</v>
      </c>
      <c r="AC57" s="10">
        <f>0.00163*AB57/Constants!$B$1</f>
        <v>0.37697110486884544</v>
      </c>
      <c r="AD57" s="9">
        <f>(1-Constants!$B$2)*U57</f>
        <v>15.147782481345995</v>
      </c>
      <c r="AE57" s="9">
        <f>W57*Z57*Constants!$B$3*((I57 + 273.15)^4)</f>
        <v>7.4618365285604114</v>
      </c>
      <c r="AF57" s="9">
        <f t="shared" si="19"/>
        <v>7.685945952785584</v>
      </c>
      <c r="AG57" s="4">
        <v>0</v>
      </c>
      <c r="AH57" s="9">
        <f t="shared" si="20"/>
        <v>2.3488612457304399</v>
      </c>
      <c r="AI57" s="10">
        <f t="shared" si="21"/>
        <v>0.77586597249503308</v>
      </c>
      <c r="AJ57" s="11">
        <f t="shared" si="22"/>
        <v>3.0274059296310702</v>
      </c>
      <c r="AK57" s="11">
        <f>'Crop and Soil Parameters'!$B$2</f>
        <v>0.6</v>
      </c>
      <c r="AL57" s="11">
        <f t="shared" si="23"/>
        <v>1.816443557778642</v>
      </c>
      <c r="AM57" s="11">
        <f>IF(AV56&lt;=AO57,1,('Crop and Soil Parameters'!$B$9-AV56)/('Crop and Soil Parameters'!$B$9-AO57))</f>
        <v>1</v>
      </c>
      <c r="AN57" s="11">
        <f t="shared" si="24"/>
        <v>1.816443557778642</v>
      </c>
      <c r="AO57" s="11">
        <f>'Crop and Soil Parameters'!$B$9*('Crop and Soil Parameters'!$B$7 + 0.04*(5-AJ57))</f>
        <v>43.580242416142909</v>
      </c>
      <c r="AP57" s="11">
        <f>'Crop and Soil Parameters'!$B$11</f>
        <v>45.5</v>
      </c>
      <c r="AQ57" s="11">
        <v>0</v>
      </c>
      <c r="AR57" s="11">
        <v>0</v>
      </c>
      <c r="AS57" s="11">
        <f t="shared" si="25"/>
        <v>0</v>
      </c>
      <c r="AT57" s="11">
        <f>IF(AU56&gt;'Crop and Soil Parameters'!$B$11,0,'Crop and Soil Parameters'!$B$9-AU56-AR57+AV56)</f>
        <v>0</v>
      </c>
      <c r="AU57" s="11">
        <f t="shared" si="26"/>
        <v>81.303172381922465</v>
      </c>
      <c r="AV57" s="11">
        <f t="shared" si="27"/>
        <v>9.6968276180775241</v>
      </c>
      <c r="AW57" s="15" t="str">
        <f t="shared" si="28"/>
        <v/>
      </c>
      <c r="AX57" s="11"/>
    </row>
    <row r="58" spans="1:50" ht="14.25" customHeight="1" x14ac:dyDescent="0.3">
      <c r="A58" s="13">
        <v>44252</v>
      </c>
      <c r="B58" s="4">
        <v>56</v>
      </c>
      <c r="C58" s="5">
        <f t="shared" si="0"/>
        <v>0.39386263453338705</v>
      </c>
      <c r="D58" s="5">
        <f t="shared" si="1"/>
        <v>1.5251268780343785</v>
      </c>
      <c r="E58" s="5">
        <v>53</v>
      </c>
      <c r="F58" s="14">
        <v>1.6666666666666667</v>
      </c>
      <c r="G58" s="14">
        <v>36</v>
      </c>
      <c r="H58" s="14">
        <v>15</v>
      </c>
      <c r="I58" s="14">
        <f t="shared" si="2"/>
        <v>25.5</v>
      </c>
      <c r="J58" s="14">
        <v>0.4</v>
      </c>
      <c r="K58" s="5">
        <f t="shared" si="3"/>
        <v>28.937112147676146</v>
      </c>
      <c r="L58" s="5">
        <f t="shared" si="4"/>
        <v>8.9771544081296497</v>
      </c>
      <c r="M58" s="5">
        <f t="shared" si="5"/>
        <v>18.957133277902898</v>
      </c>
      <c r="N58" s="7">
        <v>9.1999999999999993</v>
      </c>
      <c r="O58" s="8">
        <f t="shared" si="6"/>
        <v>-0.16901338609456681</v>
      </c>
      <c r="P58" s="5">
        <f t="shared" si="7"/>
        <v>1.018817995658829</v>
      </c>
      <c r="Q58" s="8">
        <f t="shared" si="8"/>
        <v>1.4998220823918376</v>
      </c>
      <c r="R58" s="5">
        <f t="shared" si="9"/>
        <v>11.457796712209962</v>
      </c>
      <c r="S58" s="8">
        <f t="shared" si="10"/>
        <v>0.81345943579845448</v>
      </c>
      <c r="T58" s="9">
        <f>24 * 60 * Constants!$B$4 * P58 * S58 / PI()</f>
        <v>31.150066659617824</v>
      </c>
      <c r="U58" s="9">
        <f t="shared" si="11"/>
        <v>20.293438198801557</v>
      </c>
      <c r="V58" s="9">
        <f t="shared" si="12"/>
        <v>15.241589693591896</v>
      </c>
      <c r="W58" s="9">
        <f t="shared" si="13"/>
        <v>1.4474595904455039</v>
      </c>
      <c r="X58" s="9">
        <f t="shared" si="14"/>
        <v>2.1915236645845484</v>
      </c>
      <c r="Y58" s="9">
        <f t="shared" si="15"/>
        <v>3.263356619324485</v>
      </c>
      <c r="Z58" s="9">
        <f t="shared" si="16"/>
        <v>0.13274686051628279</v>
      </c>
      <c r="AA58" s="8">
        <f t="shared" si="17"/>
        <v>0.19363585091694491</v>
      </c>
      <c r="AB58" s="9">
        <f t="shared" si="18"/>
        <v>566.61301038568797</v>
      </c>
      <c r="AC58" s="10">
        <f>0.00163*AB58/Constants!$B$1</f>
        <v>0.37697110486884544</v>
      </c>
      <c r="AD58" s="9">
        <f>(1-Constants!$B$2)*U58</f>
        <v>15.625947413077199</v>
      </c>
      <c r="AE58" s="9">
        <f>W58*Z58*Constants!$B$3*((I58 + 273.15)^4)</f>
        <v>7.4945002158228</v>
      </c>
      <c r="AF58" s="9">
        <f t="shared" si="19"/>
        <v>8.1314471972543991</v>
      </c>
      <c r="AG58" s="4">
        <v>0</v>
      </c>
      <c r="AH58" s="9">
        <f t="shared" si="20"/>
        <v>2.6728144737707145</v>
      </c>
      <c r="AI58" s="10">
        <f t="shared" si="21"/>
        <v>0.7842239152114695</v>
      </c>
      <c r="AJ58" s="11">
        <f t="shared" si="22"/>
        <v>3.4082287238715208</v>
      </c>
      <c r="AK58" s="11">
        <f>'Crop and Soil Parameters'!$B$2</f>
        <v>0.6</v>
      </c>
      <c r="AL58" s="11">
        <f t="shared" si="23"/>
        <v>2.0449372343229122</v>
      </c>
      <c r="AM58" s="11">
        <f>IF(AV57&lt;=AO58,1,('Crop and Soil Parameters'!$B$9-AV57)/('Crop and Soil Parameters'!$B$9-AO58))</f>
        <v>1</v>
      </c>
      <c r="AN58" s="11">
        <f t="shared" si="24"/>
        <v>2.0449372343229122</v>
      </c>
      <c r="AO58" s="11">
        <f>'Crop and Soil Parameters'!$B$9*('Crop and Soil Parameters'!$B$7 + 0.04*(5-AJ58))</f>
        <v>42.194047445107664</v>
      </c>
      <c r="AP58" s="11">
        <f>'Crop and Soil Parameters'!$B$11</f>
        <v>45.5</v>
      </c>
      <c r="AQ58" s="11">
        <v>0</v>
      </c>
      <c r="AR58" s="11">
        <v>0</v>
      </c>
      <c r="AS58" s="11">
        <f t="shared" si="25"/>
        <v>0</v>
      </c>
      <c r="AT58" s="11">
        <f>IF(AU57&gt;'Crop and Soil Parameters'!$B$11,0,'Crop and Soil Parameters'!$B$9-AU57-AR58+AV57)</f>
        <v>0</v>
      </c>
      <c r="AU58" s="11">
        <f t="shared" si="26"/>
        <v>79.258235147599549</v>
      </c>
      <c r="AV58" s="11">
        <f t="shared" si="27"/>
        <v>11.741764852400436</v>
      </c>
      <c r="AW58" s="15" t="str">
        <f t="shared" si="28"/>
        <v/>
      </c>
      <c r="AX58" s="11"/>
    </row>
    <row r="59" spans="1:50" ht="14.25" customHeight="1" x14ac:dyDescent="0.3">
      <c r="A59" s="13">
        <v>44253</v>
      </c>
      <c r="B59" s="4">
        <v>57</v>
      </c>
      <c r="C59" s="5">
        <f t="shared" si="0"/>
        <v>0.39386263453338705</v>
      </c>
      <c r="D59" s="5">
        <f t="shared" si="1"/>
        <v>1.5251268780343785</v>
      </c>
      <c r="E59" s="5">
        <v>53</v>
      </c>
      <c r="F59" s="14">
        <v>1.6666666666666667</v>
      </c>
      <c r="G59" s="14">
        <v>36</v>
      </c>
      <c r="H59" s="14">
        <v>16</v>
      </c>
      <c r="I59" s="14">
        <f t="shared" si="2"/>
        <v>26</v>
      </c>
      <c r="J59" s="14">
        <v>0.42</v>
      </c>
      <c r="K59" s="5">
        <f t="shared" si="3"/>
        <v>29.30390053525133</v>
      </c>
      <c r="L59" s="5">
        <f t="shared" si="4"/>
        <v>10.245290170793254</v>
      </c>
      <c r="M59" s="5">
        <f t="shared" si="5"/>
        <v>19.774595353022292</v>
      </c>
      <c r="N59" s="7">
        <v>9.1999999999999993</v>
      </c>
      <c r="O59" s="8">
        <f t="shared" si="6"/>
        <v>-0.16257731194492642</v>
      </c>
      <c r="P59" s="5">
        <f t="shared" si="7"/>
        <v>1.0183485754096824</v>
      </c>
      <c r="Q59" s="8">
        <f t="shared" si="8"/>
        <v>1.5025783436750573</v>
      </c>
      <c r="R59" s="5">
        <f t="shared" si="9"/>
        <v>11.478852997378469</v>
      </c>
      <c r="S59" s="8">
        <f t="shared" si="10"/>
        <v>0.81792268894364872</v>
      </c>
      <c r="T59" s="9">
        <f>24 * 60 * Constants!$B$4 * P59 * S59 / PI()</f>
        <v>31.306548326557543</v>
      </c>
      <c r="U59" s="9">
        <f t="shared" si="11"/>
        <v>20.37232630120284</v>
      </c>
      <c r="V59" s="9">
        <f t="shared" si="12"/>
        <v>15.300839391781404</v>
      </c>
      <c r="W59" s="9">
        <f t="shared" si="13"/>
        <v>1.4474595904455039</v>
      </c>
      <c r="X59" s="9">
        <f t="shared" si="14"/>
        <v>2.3058531546255736</v>
      </c>
      <c r="Y59" s="9">
        <f t="shared" si="15"/>
        <v>3.3614398286025637</v>
      </c>
      <c r="Z59" s="9">
        <f t="shared" si="16"/>
        <v>0.12740949731782172</v>
      </c>
      <c r="AA59" s="8">
        <f t="shared" si="17"/>
        <v>0.19869895242110683</v>
      </c>
      <c r="AB59" s="9">
        <f t="shared" si="18"/>
        <v>566.61301038568797</v>
      </c>
      <c r="AC59" s="10">
        <f>0.00163*AB59/Constants!$B$1</f>
        <v>0.37697110486884544</v>
      </c>
      <c r="AD59" s="9">
        <f>(1-Constants!$B$2)*U59</f>
        <v>15.686691251926186</v>
      </c>
      <c r="AE59" s="9">
        <f>W59*Z59*Constants!$B$3*((I59 + 273.15)^4)</f>
        <v>7.2414606042167406</v>
      </c>
      <c r="AF59" s="9">
        <f t="shared" si="19"/>
        <v>8.4452306477094456</v>
      </c>
      <c r="AG59" s="4">
        <v>0</v>
      </c>
      <c r="AH59" s="9">
        <f t="shared" si="20"/>
        <v>2.6809305102906036</v>
      </c>
      <c r="AI59" s="10">
        <f t="shared" si="21"/>
        <v>0.7892870167156314</v>
      </c>
      <c r="AJ59" s="11">
        <f t="shared" si="22"/>
        <v>3.3966484352503974</v>
      </c>
      <c r="AK59" s="11">
        <f>'Crop and Soil Parameters'!$B$2</f>
        <v>0.6</v>
      </c>
      <c r="AL59" s="11">
        <f t="shared" si="23"/>
        <v>2.0379890611502383</v>
      </c>
      <c r="AM59" s="11">
        <f>IF(AV58&lt;=AO59,1,('Crop and Soil Parameters'!$B$9-AV58)/('Crop and Soil Parameters'!$B$9-AO59))</f>
        <v>1</v>
      </c>
      <c r="AN59" s="11">
        <f t="shared" si="24"/>
        <v>2.0379890611502383</v>
      </c>
      <c r="AO59" s="11">
        <f>'Crop and Soil Parameters'!$B$9*('Crop and Soil Parameters'!$B$7 + 0.04*(5-AJ59))</f>
        <v>42.236199695688555</v>
      </c>
      <c r="AP59" s="11">
        <f>'Crop and Soil Parameters'!$B$11</f>
        <v>45.5</v>
      </c>
      <c r="AQ59" s="11">
        <v>0</v>
      </c>
      <c r="AR59" s="11">
        <v>0</v>
      </c>
      <c r="AS59" s="11">
        <f t="shared" si="25"/>
        <v>0</v>
      </c>
      <c r="AT59" s="11">
        <f>IF(AU58&gt;'Crop and Soil Parameters'!$B$11,0,'Crop and Soil Parameters'!$B$9-AU58-AR59+AV58)</f>
        <v>0</v>
      </c>
      <c r="AU59" s="11">
        <f t="shared" si="26"/>
        <v>77.220246086449308</v>
      </c>
      <c r="AV59" s="11">
        <f t="shared" si="27"/>
        <v>13.779753913550675</v>
      </c>
      <c r="AW59" s="15" t="str">
        <f t="shared" si="28"/>
        <v/>
      </c>
      <c r="AX59" s="11"/>
    </row>
    <row r="60" spans="1:50" ht="14.25" customHeight="1" x14ac:dyDescent="0.3">
      <c r="A60" s="13">
        <v>44254</v>
      </c>
      <c r="B60" s="4">
        <v>58</v>
      </c>
      <c r="C60" s="5">
        <f t="shared" si="0"/>
        <v>0.39386263453338705</v>
      </c>
      <c r="D60" s="5">
        <f t="shared" si="1"/>
        <v>1.5251268780343785</v>
      </c>
      <c r="E60" s="5">
        <v>53</v>
      </c>
      <c r="F60" s="14">
        <v>1.6666666666666667</v>
      </c>
      <c r="G60" s="14">
        <v>36.200000000000003</v>
      </c>
      <c r="H60" s="14">
        <v>18.3</v>
      </c>
      <c r="I60" s="14">
        <f t="shared" si="2"/>
        <v>27.25</v>
      </c>
      <c r="J60" s="14">
        <v>0.33</v>
      </c>
      <c r="K60" s="5">
        <f t="shared" si="3"/>
        <v>27.688437084413351</v>
      </c>
      <c r="L60" s="5">
        <f t="shared" si="4"/>
        <v>10.859521040122672</v>
      </c>
      <c r="M60" s="5">
        <f t="shared" si="5"/>
        <v>19.273979062268012</v>
      </c>
      <c r="N60" s="7">
        <v>9</v>
      </c>
      <c r="O60" s="8">
        <f t="shared" si="6"/>
        <v>-0.15609306262905087</v>
      </c>
      <c r="P60" s="5">
        <f t="shared" si="7"/>
        <v>1.0178737180816473</v>
      </c>
      <c r="Q60" s="8">
        <f t="shared" si="8"/>
        <v>1.5053488347710278</v>
      </c>
      <c r="R60" s="5">
        <f t="shared" si="9"/>
        <v>11.500017990308827</v>
      </c>
      <c r="S60" s="8">
        <f t="shared" si="10"/>
        <v>0.82239905666618363</v>
      </c>
      <c r="T60" s="9">
        <f>24 * 60 * Constants!$B$4 * P60 * S60 / PI()</f>
        <v>31.463206171387139</v>
      </c>
      <c r="U60" s="9">
        <f t="shared" si="11"/>
        <v>20.177471654194143</v>
      </c>
      <c r="V60" s="9">
        <f t="shared" si="12"/>
        <v>15.154491860599052</v>
      </c>
      <c r="W60" s="9">
        <f t="shared" si="13"/>
        <v>1.4474595904455039</v>
      </c>
      <c r="X60" s="9">
        <f t="shared" si="14"/>
        <v>2.235234704836869</v>
      </c>
      <c r="Y60" s="9">
        <f t="shared" si="15"/>
        <v>3.6179675694330391</v>
      </c>
      <c r="Z60" s="9">
        <f t="shared" si="16"/>
        <v>0.13069018127473661</v>
      </c>
      <c r="AA60" s="8">
        <f t="shared" si="17"/>
        <v>0.21184640181521044</v>
      </c>
      <c r="AB60" s="9">
        <f t="shared" si="18"/>
        <v>566.61301038568797</v>
      </c>
      <c r="AC60" s="10">
        <f>0.00163*AB60/Constants!$B$1</f>
        <v>0.37697110486884544</v>
      </c>
      <c r="AD60" s="9">
        <f>(1-Constants!$B$2)*U60</f>
        <v>15.536653173729491</v>
      </c>
      <c r="AE60" s="9">
        <f>W60*Z60*Constants!$B$3*((I60 + 273.15)^4)</f>
        <v>7.5528527022318741</v>
      </c>
      <c r="AF60" s="9">
        <f t="shared" si="19"/>
        <v>7.9838004714976165</v>
      </c>
      <c r="AG60" s="4">
        <v>0</v>
      </c>
      <c r="AH60" s="9">
        <f t="shared" si="20"/>
        <v>3.2941480868181641</v>
      </c>
      <c r="AI60" s="10">
        <f t="shared" si="21"/>
        <v>0.80243446610973501</v>
      </c>
      <c r="AJ60" s="11">
        <f t="shared" si="22"/>
        <v>4.1051926679925046</v>
      </c>
      <c r="AK60" s="11">
        <f>'Crop and Soil Parameters'!$B$2</f>
        <v>0.6</v>
      </c>
      <c r="AL60" s="11">
        <f t="shared" si="23"/>
        <v>2.4631156007955028</v>
      </c>
      <c r="AM60" s="11">
        <f>IF(AV59&lt;=AO60,1,('Crop and Soil Parameters'!$B$9-AV59)/('Crop and Soil Parameters'!$B$9-AO60))</f>
        <v>1</v>
      </c>
      <c r="AN60" s="11">
        <f t="shared" si="24"/>
        <v>2.4631156007955028</v>
      </c>
      <c r="AO60" s="11">
        <f>'Crop and Soil Parameters'!$B$9*('Crop and Soil Parameters'!$B$7 + 0.04*(5-AJ60))</f>
        <v>39.657098688507283</v>
      </c>
      <c r="AP60" s="11">
        <f>'Crop and Soil Parameters'!$B$11</f>
        <v>45.5</v>
      </c>
      <c r="AQ60" s="11">
        <v>0</v>
      </c>
      <c r="AR60" s="11">
        <v>0</v>
      </c>
      <c r="AS60" s="11">
        <f t="shared" si="25"/>
        <v>0</v>
      </c>
      <c r="AT60" s="11">
        <f>IF(AU59&gt;'Crop and Soil Parameters'!$B$11,0,'Crop and Soil Parameters'!$B$9-AU59-AR60+AV59)</f>
        <v>0</v>
      </c>
      <c r="AU60" s="11">
        <f t="shared" si="26"/>
        <v>74.757130485653803</v>
      </c>
      <c r="AV60" s="11">
        <f t="shared" si="27"/>
        <v>16.242869514346179</v>
      </c>
      <c r="AW60" s="15" t="str">
        <f t="shared" si="28"/>
        <v/>
      </c>
      <c r="AX60" s="11"/>
    </row>
    <row r="61" spans="1:50" ht="14.25" customHeight="1" x14ac:dyDescent="0.3">
      <c r="A61" s="13">
        <v>44255</v>
      </c>
      <c r="B61" s="4">
        <v>59</v>
      </c>
      <c r="C61" s="5">
        <f t="shared" si="0"/>
        <v>0.39386263453338705</v>
      </c>
      <c r="D61" s="5">
        <f t="shared" si="1"/>
        <v>1.5251268780343785</v>
      </c>
      <c r="E61" s="5">
        <v>53</v>
      </c>
      <c r="F61" s="14">
        <v>1.6666666666666667</v>
      </c>
      <c r="G61" s="14">
        <v>36.5</v>
      </c>
      <c r="H61" s="14">
        <v>18.100000000000001</v>
      </c>
      <c r="I61" s="14">
        <f t="shared" si="2"/>
        <v>27.3</v>
      </c>
      <c r="J61" s="14">
        <v>0.31</v>
      </c>
      <c r="K61" s="5">
        <f t="shared" si="3"/>
        <v>27.504794448306086</v>
      </c>
      <c r="L61" s="5">
        <f t="shared" si="4"/>
        <v>10.265126918279805</v>
      </c>
      <c r="M61" s="5">
        <f t="shared" si="5"/>
        <v>18.884960683292945</v>
      </c>
      <c r="N61" s="7">
        <v>8.6999999999999993</v>
      </c>
      <c r="O61" s="8">
        <f t="shared" si="6"/>
        <v>-0.14956255956995423</v>
      </c>
      <c r="P61" s="5">
        <f t="shared" si="7"/>
        <v>1.0173935643851983</v>
      </c>
      <c r="Q61" s="8">
        <f t="shared" si="8"/>
        <v>1.5081328731044406</v>
      </c>
      <c r="R61" s="5">
        <f t="shared" si="9"/>
        <v>11.521286476509786</v>
      </c>
      <c r="S61" s="8">
        <f t="shared" si="10"/>
        <v>0.82688652794222384</v>
      </c>
      <c r="T61" s="9">
        <f>24 * 60 * Constants!$B$4 * P61 * S61 / PI()</f>
        <v>31.619964219635413</v>
      </c>
      <c r="U61" s="9">
        <f t="shared" si="11"/>
        <v>19.843488082636778</v>
      </c>
      <c r="V61" s="9">
        <f t="shared" si="12"/>
        <v>14.903650159345178</v>
      </c>
      <c r="W61" s="9">
        <f t="shared" si="13"/>
        <v>1.4474595904455039</v>
      </c>
      <c r="X61" s="9">
        <f t="shared" si="14"/>
        <v>2.1816721955196638</v>
      </c>
      <c r="Y61" s="9">
        <f t="shared" si="15"/>
        <v>3.6285738459938641</v>
      </c>
      <c r="Z61" s="9">
        <f t="shared" si="16"/>
        <v>0.13321321359384344</v>
      </c>
      <c r="AA61" s="8">
        <f t="shared" si="17"/>
        <v>0.21238715151384185</v>
      </c>
      <c r="AB61" s="9">
        <f t="shared" si="18"/>
        <v>566.61301038568797</v>
      </c>
      <c r="AC61" s="10">
        <f>0.00163*AB61/Constants!$B$1</f>
        <v>0.37697110486884544</v>
      </c>
      <c r="AD61" s="9">
        <f>(1-Constants!$B$2)*U61</f>
        <v>15.279485823630319</v>
      </c>
      <c r="AE61" s="9">
        <f>W61*Z61*Constants!$B$3*((I61 + 273.15)^4)</f>
        <v>7.7037907852380547</v>
      </c>
      <c r="AF61" s="9">
        <f t="shared" si="19"/>
        <v>7.5756950383922641</v>
      </c>
      <c r="AG61" s="4">
        <v>0</v>
      </c>
      <c r="AH61" s="9">
        <f t="shared" si="20"/>
        <v>3.3809400512822947</v>
      </c>
      <c r="AI61" s="10">
        <f t="shared" si="21"/>
        <v>0.8029752158083665</v>
      </c>
      <c r="AJ61" s="11">
        <f t="shared" si="22"/>
        <v>4.2105160716307468</v>
      </c>
      <c r="AK61" s="11">
        <f>'Crop and Soil Parameters'!$B$2</f>
        <v>0.6</v>
      </c>
      <c r="AL61" s="11">
        <f t="shared" si="23"/>
        <v>2.5263096429784482</v>
      </c>
      <c r="AM61" s="11">
        <f>IF(AV60&lt;=AO61,1,('Crop and Soil Parameters'!$B$9-AV60)/('Crop and Soil Parameters'!$B$9-AO61))</f>
        <v>1</v>
      </c>
      <c r="AN61" s="11">
        <f t="shared" si="24"/>
        <v>2.5263096429784482</v>
      </c>
      <c r="AO61" s="11">
        <f>'Crop and Soil Parameters'!$B$9*('Crop and Soil Parameters'!$B$7 + 0.04*(5-AJ61))</f>
        <v>39.273721499264084</v>
      </c>
      <c r="AP61" s="11">
        <f>'Crop and Soil Parameters'!$B$11</f>
        <v>45.5</v>
      </c>
      <c r="AQ61" s="11">
        <v>0</v>
      </c>
      <c r="AR61" s="11">
        <v>0</v>
      </c>
      <c r="AS61" s="11">
        <f t="shared" si="25"/>
        <v>0</v>
      </c>
      <c r="AT61" s="11">
        <f>IF(AU60&gt;'Crop and Soil Parameters'!$B$11,0,'Crop and Soil Parameters'!$B$9-AU60-AR61+AV60)</f>
        <v>0</v>
      </c>
      <c r="AU61" s="11">
        <f t="shared" si="26"/>
        <v>72.230820842675357</v>
      </c>
      <c r="AV61" s="11">
        <f t="shared" si="27"/>
        <v>18.769179157324626</v>
      </c>
      <c r="AW61" s="15" t="str">
        <f t="shared" si="28"/>
        <v/>
      </c>
      <c r="AX61" s="11"/>
    </row>
    <row r="62" spans="1:50" ht="14.25" customHeight="1" x14ac:dyDescent="0.3">
      <c r="A62" s="13">
        <v>44256</v>
      </c>
      <c r="B62" s="4">
        <v>60</v>
      </c>
      <c r="C62" s="5">
        <f t="shared" si="0"/>
        <v>0.39386263453338705</v>
      </c>
      <c r="D62" s="5">
        <f t="shared" si="1"/>
        <v>1.5251268780343785</v>
      </c>
      <c r="E62" s="5">
        <v>53</v>
      </c>
      <c r="F62" s="14">
        <v>2.2222222222222223</v>
      </c>
      <c r="G62" s="14">
        <v>35.799999999999997</v>
      </c>
      <c r="H62" s="14">
        <v>18</v>
      </c>
      <c r="I62" s="14">
        <f t="shared" si="2"/>
        <v>26.9</v>
      </c>
      <c r="J62" s="14">
        <v>0.51</v>
      </c>
      <c r="K62" s="5">
        <f t="shared" si="3"/>
        <v>30.581294848688799</v>
      </c>
      <c r="L62" s="5">
        <f t="shared" si="4"/>
        <v>13.439032608756094</v>
      </c>
      <c r="M62" s="5">
        <f t="shared" si="5"/>
        <v>22.010163728722446</v>
      </c>
      <c r="N62" s="7">
        <v>8</v>
      </c>
      <c r="O62" s="8">
        <f t="shared" si="6"/>
        <v>-0.14298773789663263</v>
      </c>
      <c r="P62" s="5">
        <f t="shared" si="7"/>
        <v>1.0169082566002381</v>
      </c>
      <c r="Q62" s="8">
        <f t="shared" si="8"/>
        <v>1.5109297859932522</v>
      </c>
      <c r="R62" s="5">
        <f t="shared" si="9"/>
        <v>11.542653317069073</v>
      </c>
      <c r="S62" s="8">
        <f t="shared" si="10"/>
        <v>0.83138309671355914</v>
      </c>
      <c r="T62" s="9">
        <f>24 * 60 * Constants!$B$4 * P62 * S62 / PI()</f>
        <v>31.776746961570286</v>
      </c>
      <c r="U62" s="9">
        <f t="shared" si="11"/>
        <v>18.956125187709322</v>
      </c>
      <c r="V62" s="9">
        <f t="shared" si="12"/>
        <v>14.237187383480963</v>
      </c>
      <c r="W62" s="9">
        <f t="shared" si="13"/>
        <v>1.4474595904455039</v>
      </c>
      <c r="X62" s="9">
        <f t="shared" si="14"/>
        <v>2.6455695387058498</v>
      </c>
      <c r="Y62" s="9">
        <f t="shared" si="15"/>
        <v>3.5444766708090345</v>
      </c>
      <c r="Z62" s="9">
        <f t="shared" si="16"/>
        <v>0.11228710410116285</v>
      </c>
      <c r="AA62" s="8">
        <f t="shared" si="17"/>
        <v>0.20809346882072433</v>
      </c>
      <c r="AB62" s="9">
        <f t="shared" si="18"/>
        <v>566.61301038568797</v>
      </c>
      <c r="AC62" s="10">
        <f>0.00163*AB62/Constants!$B$1</f>
        <v>0.37697110486884544</v>
      </c>
      <c r="AD62" s="9">
        <f>(1-Constants!$B$2)*U62</f>
        <v>14.596216394536178</v>
      </c>
      <c r="AE62" s="9">
        <f>W62*Z62*Constants!$B$3*((I62 + 273.15)^4)</f>
        <v>6.4591109892157803</v>
      </c>
      <c r="AF62" s="9">
        <f t="shared" si="19"/>
        <v>8.1371054053203977</v>
      </c>
      <c r="AG62" s="4">
        <v>0</v>
      </c>
      <c r="AH62" s="9">
        <f t="shared" si="20"/>
        <v>2.9506910001157087</v>
      </c>
      <c r="AI62" s="10">
        <f t="shared" si="21"/>
        <v>0.8698871862571419</v>
      </c>
      <c r="AJ62" s="11">
        <f t="shared" si="22"/>
        <v>3.3920386996521104</v>
      </c>
      <c r="AK62" s="11">
        <f>'Crop and Soil Parameters'!$B$2</f>
        <v>0.6</v>
      </c>
      <c r="AL62" s="11">
        <f t="shared" si="23"/>
        <v>2.0352232197912663</v>
      </c>
      <c r="AM62" s="11">
        <f>IF(AV61&lt;=AO62,1,('Crop and Soil Parameters'!$B$9-AV61)/('Crop and Soil Parameters'!$B$9-AO62))</f>
        <v>1</v>
      </c>
      <c r="AN62" s="11">
        <f t="shared" si="24"/>
        <v>2.0352232197912663</v>
      </c>
      <c r="AO62" s="11">
        <f>'Crop and Soil Parameters'!$B$9*('Crop and Soil Parameters'!$B$7 + 0.04*(5-AJ62))</f>
        <v>42.252979133266322</v>
      </c>
      <c r="AP62" s="11">
        <f>'Crop and Soil Parameters'!$B$11</f>
        <v>45.5</v>
      </c>
      <c r="AQ62" s="11">
        <v>0</v>
      </c>
      <c r="AR62" s="11">
        <v>0</v>
      </c>
      <c r="AS62" s="11">
        <f t="shared" si="25"/>
        <v>0</v>
      </c>
      <c r="AT62" s="11">
        <f>IF(AU61&gt;'Crop and Soil Parameters'!$B$11,0,'Crop and Soil Parameters'!$B$9-AU61-AR62+AV61)</f>
        <v>0</v>
      </c>
      <c r="AU62" s="11">
        <f t="shared" si="26"/>
        <v>70.195597622884094</v>
      </c>
      <c r="AV62" s="11">
        <f t="shared" si="27"/>
        <v>20.804402377115892</v>
      </c>
      <c r="AW62" s="15" t="str">
        <f t="shared" si="28"/>
        <v/>
      </c>
      <c r="AX62" s="11"/>
    </row>
    <row r="63" spans="1:50" ht="14.25" customHeight="1" x14ac:dyDescent="0.3">
      <c r="A63" s="13">
        <v>44257</v>
      </c>
      <c r="B63" s="4">
        <v>61</v>
      </c>
      <c r="C63" s="5">
        <f t="shared" si="0"/>
        <v>0.39386263453338705</v>
      </c>
      <c r="D63" s="5">
        <f t="shared" si="1"/>
        <v>1.5251268780343785</v>
      </c>
      <c r="E63" s="5">
        <v>53</v>
      </c>
      <c r="F63" s="14">
        <v>1.6666666666666667</v>
      </c>
      <c r="G63" s="14">
        <v>35.799999999999997</v>
      </c>
      <c r="H63" s="14">
        <v>19</v>
      </c>
      <c r="I63" s="14">
        <f t="shared" si="2"/>
        <v>27.4</v>
      </c>
      <c r="J63" s="14">
        <v>0.48</v>
      </c>
      <c r="K63" s="5">
        <f t="shared" si="3"/>
        <v>30.121281555360042</v>
      </c>
      <c r="L63" s="5">
        <f t="shared" si="4"/>
        <v>13.997514768034932</v>
      </c>
      <c r="M63" s="5">
        <f t="shared" si="5"/>
        <v>22.059398161697487</v>
      </c>
      <c r="N63" s="7">
        <v>7.7</v>
      </c>
      <c r="O63" s="8">
        <f t="shared" si="6"/>
        <v>-0.13637054587064404</v>
      </c>
      <c r="P63" s="5">
        <f t="shared" si="7"/>
        <v>1.0164179385339369</v>
      </c>
      <c r="Q63" s="8">
        <f t="shared" si="8"/>
        <v>1.5137389104064836</v>
      </c>
      <c r="R63" s="5">
        <f t="shared" si="9"/>
        <v>11.564113446803114</v>
      </c>
      <c r="S63" s="8">
        <f t="shared" si="10"/>
        <v>0.83588676366575876</v>
      </c>
      <c r="T63" s="9">
        <f>24 * 60 * Constants!$B$4 * P63 * S63 / PI()</f>
        <v>31.933479424160193</v>
      </c>
      <c r="U63" s="9">
        <f t="shared" si="11"/>
        <v>18.614871903177477</v>
      </c>
      <c r="V63" s="9">
        <f t="shared" si="12"/>
        <v>13.980885691600475</v>
      </c>
      <c r="W63" s="9">
        <f t="shared" si="13"/>
        <v>1.4474595904455039</v>
      </c>
      <c r="X63" s="9">
        <f t="shared" si="14"/>
        <v>2.6535184618443619</v>
      </c>
      <c r="Y63" s="9">
        <f t="shared" si="15"/>
        <v>3.6498676599831983</v>
      </c>
      <c r="Z63" s="9">
        <f t="shared" si="16"/>
        <v>0.11194526566600399</v>
      </c>
      <c r="AA63" s="8">
        <f t="shared" si="17"/>
        <v>0.21347213281933025</v>
      </c>
      <c r="AB63" s="9">
        <f t="shared" si="18"/>
        <v>566.61301038568797</v>
      </c>
      <c r="AC63" s="10">
        <f>0.00163*AB63/Constants!$B$1</f>
        <v>0.37697110486884544</v>
      </c>
      <c r="AD63" s="9">
        <f>(1-Constants!$B$2)*U63</f>
        <v>14.333451365446658</v>
      </c>
      <c r="AE63" s="9">
        <f>W63*Z63*Constants!$B$3*((I63 + 273.15)^4)</f>
        <v>6.4824772592169406</v>
      </c>
      <c r="AF63" s="9">
        <f t="shared" si="19"/>
        <v>7.8509741062297174</v>
      </c>
      <c r="AG63" s="4">
        <v>0</v>
      </c>
      <c r="AH63" s="9">
        <f t="shared" si="20"/>
        <v>2.5592670471067431</v>
      </c>
      <c r="AI63" s="10">
        <f t="shared" si="21"/>
        <v>0.80406019711385479</v>
      </c>
      <c r="AJ63" s="11">
        <f t="shared" si="22"/>
        <v>3.182929656626631</v>
      </c>
      <c r="AK63" s="11">
        <f>'Crop and Soil Parameters'!$B$2</f>
        <v>0.6</v>
      </c>
      <c r="AL63" s="11">
        <f t="shared" si="23"/>
        <v>1.9097577939759784</v>
      </c>
      <c r="AM63" s="11">
        <f>IF(AV62&lt;=AO63,1,('Crop and Soil Parameters'!$B$9-AV62)/('Crop and Soil Parameters'!$B$9-AO63))</f>
        <v>1</v>
      </c>
      <c r="AN63" s="11">
        <f t="shared" si="24"/>
        <v>1.9097577939759784</v>
      </c>
      <c r="AO63" s="11">
        <f>'Crop and Soil Parameters'!$B$9*('Crop and Soil Parameters'!$B$7 + 0.04*(5-AJ63))</f>
        <v>43.01413604987907</v>
      </c>
      <c r="AP63" s="11">
        <f>'Crop and Soil Parameters'!$B$11</f>
        <v>45.5</v>
      </c>
      <c r="AQ63" s="11">
        <v>0</v>
      </c>
      <c r="AR63" s="11">
        <v>0</v>
      </c>
      <c r="AS63" s="11">
        <f t="shared" si="25"/>
        <v>0</v>
      </c>
      <c r="AT63" s="11">
        <f>IF(AU62&gt;'Crop and Soil Parameters'!$B$11,0,'Crop and Soil Parameters'!$B$9-AU62-AR63+AV62)</f>
        <v>0</v>
      </c>
      <c r="AU63" s="11">
        <f t="shared" si="26"/>
        <v>68.285839828908109</v>
      </c>
      <c r="AV63" s="11">
        <f t="shared" si="27"/>
        <v>22.714160171091869</v>
      </c>
      <c r="AW63" s="15" t="str">
        <f t="shared" si="28"/>
        <v/>
      </c>
      <c r="AX63" s="11"/>
    </row>
    <row r="64" spans="1:50" ht="14.25" customHeight="1" x14ac:dyDescent="0.3">
      <c r="A64" s="13">
        <v>44258</v>
      </c>
      <c r="B64" s="4">
        <v>62</v>
      </c>
      <c r="C64" s="5">
        <f t="shared" si="0"/>
        <v>0.39386263453338705</v>
      </c>
      <c r="D64" s="5">
        <f t="shared" si="1"/>
        <v>1.5251268780343785</v>
      </c>
      <c r="E64" s="5">
        <v>53</v>
      </c>
      <c r="F64" s="14">
        <v>2.2222222222222223</v>
      </c>
      <c r="G64" s="14">
        <v>32.4</v>
      </c>
      <c r="H64" s="14">
        <v>18.5</v>
      </c>
      <c r="I64" s="14">
        <f t="shared" si="2"/>
        <v>25.45</v>
      </c>
      <c r="J64" s="14">
        <v>0.43</v>
      </c>
      <c r="K64" s="5">
        <f t="shared" si="3"/>
        <v>26.051174862308869</v>
      </c>
      <c r="L64" s="5">
        <f t="shared" si="4"/>
        <v>12.787018414003313</v>
      </c>
      <c r="M64" s="5">
        <f t="shared" si="5"/>
        <v>19.419096638156091</v>
      </c>
      <c r="N64" s="7">
        <v>8.5</v>
      </c>
      <c r="O64" s="8">
        <f t="shared" si="6"/>
        <v>-0.12971294430879665</v>
      </c>
      <c r="P64" s="5">
        <f t="shared" si="7"/>
        <v>1.0159227554781203</v>
      </c>
      <c r="Q64" s="8">
        <f t="shared" si="8"/>
        <v>1.5165595926952162</v>
      </c>
      <c r="R64" s="5">
        <f t="shared" si="9"/>
        <v>11.585661872202005</v>
      </c>
      <c r="S64" s="8">
        <f t="shared" si="10"/>
        <v>0.84039553800565714</v>
      </c>
      <c r="T64" s="9">
        <f>24 * 60 * Constants!$B$4 * P64 * S64 / PI()</f>
        <v>32.090087242532448</v>
      </c>
      <c r="U64" s="9">
        <f t="shared" si="11"/>
        <v>19.794216193324566</v>
      </c>
      <c r="V64" s="9">
        <f t="shared" si="12"/>
        <v>14.866644014158346</v>
      </c>
      <c r="W64" s="9">
        <f t="shared" si="13"/>
        <v>1.4474595904455039</v>
      </c>
      <c r="X64" s="9">
        <f t="shared" si="14"/>
        <v>2.2555080088705219</v>
      </c>
      <c r="Y64" s="9">
        <f t="shared" si="15"/>
        <v>3.2536869348390289</v>
      </c>
      <c r="Z64" s="9">
        <f t="shared" si="16"/>
        <v>0.12974311670277658</v>
      </c>
      <c r="AA64" s="8">
        <f t="shared" si="17"/>
        <v>0.19313557107365051</v>
      </c>
      <c r="AB64" s="9">
        <f t="shared" si="18"/>
        <v>566.61301038568797</v>
      </c>
      <c r="AC64" s="10">
        <f>0.00163*AB64/Constants!$B$1</f>
        <v>0.37697110486884544</v>
      </c>
      <c r="AD64" s="9">
        <f>(1-Constants!$B$2)*U64</f>
        <v>15.241546468859916</v>
      </c>
      <c r="AE64" s="9">
        <f>W64*Z64*Constants!$B$3*((I64 + 273.15)^4)</f>
        <v>7.3200134882164694</v>
      </c>
      <c r="AF64" s="9">
        <f t="shared" si="19"/>
        <v>7.9215329806434465</v>
      </c>
      <c r="AG64" s="4">
        <v>0</v>
      </c>
      <c r="AH64" s="9">
        <f t="shared" si="20"/>
        <v>3.1458036675661987</v>
      </c>
      <c r="AI64" s="10">
        <f t="shared" si="21"/>
        <v>0.85492928851006811</v>
      </c>
      <c r="AJ64" s="11">
        <f t="shared" si="22"/>
        <v>3.679606851519337</v>
      </c>
      <c r="AK64" s="11">
        <f>'Crop and Soil Parameters'!$B$2</f>
        <v>0.6</v>
      </c>
      <c r="AL64" s="11">
        <f t="shared" si="23"/>
        <v>2.2077641109116022</v>
      </c>
      <c r="AM64" s="11">
        <f>IF(AV63&lt;=AO64,1,('Crop and Soil Parameters'!$B$9-AV63)/('Crop and Soil Parameters'!$B$9-AO64))</f>
        <v>1</v>
      </c>
      <c r="AN64" s="11">
        <f t="shared" si="24"/>
        <v>2.2077641109116022</v>
      </c>
      <c r="AO64" s="11">
        <f>'Crop and Soil Parameters'!$B$9*('Crop and Soil Parameters'!$B$7 + 0.04*(5-AJ64))</f>
        <v>41.206231060469612</v>
      </c>
      <c r="AP64" s="11">
        <f>'Crop and Soil Parameters'!$B$11</f>
        <v>45.5</v>
      </c>
      <c r="AQ64" s="11">
        <v>0</v>
      </c>
      <c r="AR64" s="11">
        <v>0</v>
      </c>
      <c r="AS64" s="11">
        <f t="shared" si="25"/>
        <v>0</v>
      </c>
      <c r="AT64" s="11">
        <f>IF(AU63&gt;'Crop and Soil Parameters'!$B$11,0,'Crop and Soil Parameters'!$B$9-AU63-AR64+AV63)</f>
        <v>0</v>
      </c>
      <c r="AU64" s="11">
        <f t="shared" si="26"/>
        <v>66.078075717996512</v>
      </c>
      <c r="AV64" s="11">
        <f t="shared" si="27"/>
        <v>24.92192428200347</v>
      </c>
      <c r="AW64" s="15" t="str">
        <f t="shared" si="28"/>
        <v/>
      </c>
      <c r="AX64" s="11"/>
    </row>
    <row r="65" spans="1:50" ht="14.25" customHeight="1" x14ac:dyDescent="0.3">
      <c r="A65" s="13">
        <v>44259</v>
      </c>
      <c r="B65" s="4">
        <v>63</v>
      </c>
      <c r="C65" s="5">
        <f t="shared" si="0"/>
        <v>0.39386263453338705</v>
      </c>
      <c r="D65" s="5">
        <f t="shared" si="1"/>
        <v>1.5251268780343785</v>
      </c>
      <c r="E65" s="5">
        <v>53</v>
      </c>
      <c r="F65" s="14">
        <v>1.9444444444444444</v>
      </c>
      <c r="G65" s="14">
        <v>34</v>
      </c>
      <c r="H65" s="14">
        <v>15.4</v>
      </c>
      <c r="I65" s="14">
        <f t="shared" si="2"/>
        <v>24.7</v>
      </c>
      <c r="J65" s="14">
        <v>0.47</v>
      </c>
      <c r="K65" s="5">
        <f t="shared" si="3"/>
        <v>28.23843081977401</v>
      </c>
      <c r="L65" s="5">
        <f t="shared" si="4"/>
        <v>10.40024724798414</v>
      </c>
      <c r="M65" s="5">
        <f t="shared" si="5"/>
        <v>19.319339033879075</v>
      </c>
      <c r="N65" s="7">
        <v>8.1999999999999993</v>
      </c>
      <c r="O65" s="8">
        <f t="shared" si="6"/>
        <v>-0.12301690600211586</v>
      </c>
      <c r="P65" s="5">
        <f t="shared" si="7"/>
        <v>1.015422854166214</v>
      </c>
      <c r="Q65" s="8">
        <f t="shared" si="8"/>
        <v>1.519391188298165</v>
      </c>
      <c r="R65" s="5">
        <f t="shared" si="9"/>
        <v>11.60729366918024</v>
      </c>
      <c r="S65" s="8">
        <f t="shared" si="10"/>
        <v>0.84490743923480383</v>
      </c>
      <c r="T65" s="9">
        <f>24 * 60 * Constants!$B$4 * P65 * S65 / PI()</f>
        <v>32.246496730789879</v>
      </c>
      <c r="U65" s="9">
        <f t="shared" si="11"/>
        <v>19.451931033232754</v>
      </c>
      <c r="V65" s="9">
        <f t="shared" si="12"/>
        <v>14.609567321819791</v>
      </c>
      <c r="W65" s="9">
        <f t="shared" si="13"/>
        <v>1.4474595904455039</v>
      </c>
      <c r="X65" s="9">
        <f t="shared" si="14"/>
        <v>2.2415544157367253</v>
      </c>
      <c r="Y65" s="9">
        <f t="shared" si="15"/>
        <v>3.1116099111162523</v>
      </c>
      <c r="Z65" s="9">
        <f t="shared" si="16"/>
        <v>0.13039449780971921</v>
      </c>
      <c r="AA65" s="8">
        <f t="shared" si="17"/>
        <v>0.18576099026505449</v>
      </c>
      <c r="AB65" s="9">
        <f t="shared" si="18"/>
        <v>566.61301038568797</v>
      </c>
      <c r="AC65" s="10">
        <f>0.00163*AB65/Constants!$B$1</f>
        <v>0.37697110486884544</v>
      </c>
      <c r="AD65" s="9">
        <f>(1-Constants!$B$2)*U65</f>
        <v>14.97798689558922</v>
      </c>
      <c r="AE65" s="9">
        <f>W65*Z65*Constants!$B$3*((I65 + 273.15)^4)</f>
        <v>7.2831293834971653</v>
      </c>
      <c r="AF65" s="9">
        <f t="shared" si="19"/>
        <v>7.6948575120920548</v>
      </c>
      <c r="AG65" s="4">
        <v>0</v>
      </c>
      <c r="AH65" s="9">
        <f t="shared" si="20"/>
        <v>2.5112289452489698</v>
      </c>
      <c r="AI65" s="10">
        <f t="shared" si="21"/>
        <v>0.81195188113052552</v>
      </c>
      <c r="AJ65" s="11">
        <f t="shared" si="22"/>
        <v>3.0928297644343736</v>
      </c>
      <c r="AK65" s="11">
        <f>'Crop and Soil Parameters'!$B$2</f>
        <v>0.6</v>
      </c>
      <c r="AL65" s="11">
        <f t="shared" si="23"/>
        <v>1.8556978586606241</v>
      </c>
      <c r="AM65" s="11">
        <f>IF(AV64&lt;=AO65,1,('Crop and Soil Parameters'!$B$9-AV64)/('Crop and Soil Parameters'!$B$9-AO65))</f>
        <v>1</v>
      </c>
      <c r="AN65" s="11">
        <f t="shared" si="24"/>
        <v>1.8556978586606241</v>
      </c>
      <c r="AO65" s="11">
        <f>'Crop and Soil Parameters'!$B$9*('Crop and Soil Parameters'!$B$7 + 0.04*(5-AJ65))</f>
        <v>43.342099657458881</v>
      </c>
      <c r="AP65" s="11">
        <f>'Crop and Soil Parameters'!$B$11</f>
        <v>45.5</v>
      </c>
      <c r="AQ65" s="11">
        <v>0</v>
      </c>
      <c r="AR65" s="11">
        <v>0</v>
      </c>
      <c r="AS65" s="11">
        <f t="shared" si="25"/>
        <v>0</v>
      </c>
      <c r="AT65" s="11">
        <f>IF(AU64&gt;'Crop and Soil Parameters'!$B$11,0,'Crop and Soil Parameters'!$B$9-AU64-AR65+AV64)</f>
        <v>0</v>
      </c>
      <c r="AU65" s="11">
        <f t="shared" si="26"/>
        <v>64.222377859335893</v>
      </c>
      <c r="AV65" s="11">
        <f t="shared" si="27"/>
        <v>26.777622140664093</v>
      </c>
      <c r="AW65" s="15" t="str">
        <f t="shared" si="28"/>
        <v/>
      </c>
      <c r="AX65" s="11"/>
    </row>
    <row r="66" spans="1:50" ht="14.25" customHeight="1" x14ac:dyDescent="0.3">
      <c r="A66" s="13">
        <v>44260</v>
      </c>
      <c r="B66" s="4">
        <v>64</v>
      </c>
      <c r="C66" s="5">
        <f t="shared" si="0"/>
        <v>0.39386263453338705</v>
      </c>
      <c r="D66" s="5">
        <f t="shared" si="1"/>
        <v>1.5251268780343785</v>
      </c>
      <c r="E66" s="5">
        <v>53</v>
      </c>
      <c r="F66" s="14">
        <v>2.2222222222222223</v>
      </c>
      <c r="G66" s="14">
        <v>34.4</v>
      </c>
      <c r="H66" s="14">
        <v>20</v>
      </c>
      <c r="I66" s="14">
        <f t="shared" si="2"/>
        <v>27.2</v>
      </c>
      <c r="J66" s="14">
        <v>0.59</v>
      </c>
      <c r="K66" s="5">
        <f t="shared" si="3"/>
        <v>30.335529259026544</v>
      </c>
      <c r="L66" s="5">
        <f t="shared" si="4"/>
        <v>16.355486588293701</v>
      </c>
      <c r="M66" s="5">
        <f t="shared" si="5"/>
        <v>23.345507923660122</v>
      </c>
      <c r="N66" s="7">
        <v>8</v>
      </c>
      <c r="O66" s="8">
        <f t="shared" si="6"/>
        <v>-0.11628441513126445</v>
      </c>
      <c r="P66" s="5">
        <f t="shared" si="7"/>
        <v>1.0149183827297661</v>
      </c>
      <c r="Q66" s="8">
        <f t="shared" si="8"/>
        <v>1.5222330614232016</v>
      </c>
      <c r="R66" s="5">
        <f t="shared" si="9"/>
        <v>11.629003980643741</v>
      </c>
      <c r="S66" s="8">
        <f t="shared" si="10"/>
        <v>0.84942049891548466</v>
      </c>
      <c r="T66" s="9">
        <f>24 * 60 * Constants!$B$4 * P66 * S66 / PI()</f>
        <v>32.402634952047883</v>
      </c>
      <c r="U66" s="9">
        <f t="shared" si="11"/>
        <v>19.246113673269182</v>
      </c>
      <c r="V66" s="9">
        <f t="shared" si="12"/>
        <v>14.454986135445552</v>
      </c>
      <c r="W66" s="9">
        <f t="shared" si="13"/>
        <v>1.4474595904455039</v>
      </c>
      <c r="X66" s="9">
        <f t="shared" si="14"/>
        <v>2.8686868681564097</v>
      </c>
      <c r="Y66" s="9">
        <f t="shared" si="15"/>
        <v>3.6073883025255133</v>
      </c>
      <c r="Z66" s="9">
        <f t="shared" si="16"/>
        <v>0.10287922356768139</v>
      </c>
      <c r="AA66" s="8">
        <f t="shared" si="17"/>
        <v>0.21130681013503458</v>
      </c>
      <c r="AB66" s="9">
        <f t="shared" si="18"/>
        <v>566.61301038568797</v>
      </c>
      <c r="AC66" s="10">
        <f>0.00163*AB66/Constants!$B$1</f>
        <v>0.37697110486884544</v>
      </c>
      <c r="AD66" s="9">
        <f>(1-Constants!$B$2)*U66</f>
        <v>14.819507528417271</v>
      </c>
      <c r="AE66" s="9">
        <f>W66*Z66*Constants!$B$3*((I66 + 273.15)^4)</f>
        <v>5.9416431440591317</v>
      </c>
      <c r="AF66" s="9">
        <f t="shared" si="19"/>
        <v>8.8778643843581388</v>
      </c>
      <c r="AG66" s="4">
        <v>0</v>
      </c>
      <c r="AH66" s="9">
        <f t="shared" si="20"/>
        <v>2.6206127305122786</v>
      </c>
      <c r="AI66" s="10">
        <f t="shared" si="21"/>
        <v>0.87310052757145218</v>
      </c>
      <c r="AJ66" s="11">
        <f t="shared" si="22"/>
        <v>3.0015017145867144</v>
      </c>
      <c r="AK66" s="11">
        <f>'Crop and Soil Parameters'!$B$2</f>
        <v>0.6</v>
      </c>
      <c r="AL66" s="11">
        <f t="shared" si="23"/>
        <v>1.8009010287520286</v>
      </c>
      <c r="AM66" s="11">
        <f>IF(AV65&lt;=AO66,1,('Crop and Soil Parameters'!$B$9-AV65)/('Crop and Soil Parameters'!$B$9-AO66))</f>
        <v>1</v>
      </c>
      <c r="AN66" s="11">
        <f t="shared" si="24"/>
        <v>1.8009010287520286</v>
      </c>
      <c r="AO66" s="11">
        <f>'Crop and Soil Parameters'!$B$9*('Crop and Soil Parameters'!$B$7 + 0.04*(5-AJ66))</f>
        <v>43.67453375890436</v>
      </c>
      <c r="AP66" s="11">
        <f>'Crop and Soil Parameters'!$B$11</f>
        <v>45.5</v>
      </c>
      <c r="AQ66" s="11">
        <v>0</v>
      </c>
      <c r="AR66" s="11">
        <v>0</v>
      </c>
      <c r="AS66" s="11">
        <f t="shared" si="25"/>
        <v>0</v>
      </c>
      <c r="AT66" s="11">
        <f>IF(AU65&gt;'Crop and Soil Parameters'!$B$11,0,'Crop and Soil Parameters'!$B$9-AU65-AR66+AV65)</f>
        <v>0</v>
      </c>
      <c r="AU66" s="11">
        <f t="shared" si="26"/>
        <v>62.421476830583863</v>
      </c>
      <c r="AV66" s="11">
        <f t="shared" si="27"/>
        <v>28.578523169416123</v>
      </c>
      <c r="AW66" s="15" t="str">
        <f t="shared" si="28"/>
        <v/>
      </c>
      <c r="AX66" s="11"/>
    </row>
    <row r="67" spans="1:50" ht="14.25" customHeight="1" x14ac:dyDescent="0.3">
      <c r="A67" s="13">
        <v>44261</v>
      </c>
      <c r="B67" s="4">
        <v>65</v>
      </c>
      <c r="C67" s="5">
        <f t="shared" si="0"/>
        <v>0.39386263453338705</v>
      </c>
      <c r="D67" s="5">
        <f t="shared" si="1"/>
        <v>1.5251268780343785</v>
      </c>
      <c r="E67" s="5">
        <v>53</v>
      </c>
      <c r="F67" s="14">
        <v>2.2222222222222223</v>
      </c>
      <c r="G67" s="14">
        <v>36</v>
      </c>
      <c r="H67" s="14">
        <v>16.2</v>
      </c>
      <c r="I67" s="14">
        <f t="shared" si="2"/>
        <v>26.1</v>
      </c>
      <c r="J67" s="14">
        <v>0.39</v>
      </c>
      <c r="K67" s="5">
        <f t="shared" si="3"/>
        <v>28.747182109384312</v>
      </c>
      <c r="L67" s="5">
        <f t="shared" si="4"/>
        <v>9.956077444297307</v>
      </c>
      <c r="M67" s="5">
        <f t="shared" si="5"/>
        <v>19.351629776840809</v>
      </c>
      <c r="N67" s="7">
        <v>8.5</v>
      </c>
      <c r="O67" s="8">
        <f t="shared" si="6"/>
        <v>-0.10951746667858643</v>
      </c>
      <c r="P67" s="5">
        <f t="shared" si="7"/>
        <v>1.0144094906545502</v>
      </c>
      <c r="Q67" s="8">
        <f t="shared" si="8"/>
        <v>1.5250845847061922</v>
      </c>
      <c r="R67" s="5">
        <f t="shared" si="9"/>
        <v>11.650788013883561</v>
      </c>
      <c r="S67" s="8">
        <f t="shared" si="10"/>
        <v>0.85393276242592175</v>
      </c>
      <c r="T67" s="9">
        <f>24 * 60 * Constants!$B$4 * P67 * S67 / PI()</f>
        <v>32.558429787554687</v>
      </c>
      <c r="U67" s="9">
        <f t="shared" si="11"/>
        <v>20.016342860168532</v>
      </c>
      <c r="V67" s="9">
        <f t="shared" si="12"/>
        <v>15.033474468558177</v>
      </c>
      <c r="W67" s="9">
        <f t="shared" si="13"/>
        <v>1.4474595904455039</v>
      </c>
      <c r="X67" s="9">
        <f t="shared" si="14"/>
        <v>2.2460627942158022</v>
      </c>
      <c r="Y67" s="9">
        <f t="shared" si="15"/>
        <v>3.3813618118460984</v>
      </c>
      <c r="Z67" s="9">
        <f t="shared" si="16"/>
        <v>0.13018381671894391</v>
      </c>
      <c r="AA67" s="8">
        <f t="shared" si="17"/>
        <v>0.1997248282483387</v>
      </c>
      <c r="AB67" s="9">
        <f t="shared" si="18"/>
        <v>566.61301038568797</v>
      </c>
      <c r="AC67" s="10">
        <f>0.00163*AB67/Constants!$B$1</f>
        <v>0.37697110486884544</v>
      </c>
      <c r="AD67" s="9">
        <f>(1-Constants!$B$2)*U67</f>
        <v>15.412584002329769</v>
      </c>
      <c r="AE67" s="9">
        <f>W67*Z67*Constants!$B$3*((I67 + 273.15)^4)</f>
        <v>7.4090406520996757</v>
      </c>
      <c r="AF67" s="9">
        <f t="shared" si="19"/>
        <v>8.0035433502300926</v>
      </c>
      <c r="AG67" s="4">
        <v>0</v>
      </c>
      <c r="AH67" s="9">
        <f t="shared" si="20"/>
        <v>3.5139420001166508</v>
      </c>
      <c r="AI67" s="10">
        <f t="shared" si="21"/>
        <v>0.86151854568475628</v>
      </c>
      <c r="AJ67" s="11">
        <f t="shared" si="22"/>
        <v>4.0787769662273288</v>
      </c>
      <c r="AK67" s="11">
        <f>'Crop and Soil Parameters'!$B$2</f>
        <v>0.6</v>
      </c>
      <c r="AL67" s="11">
        <f t="shared" si="23"/>
        <v>2.4472661797363973</v>
      </c>
      <c r="AM67" s="11">
        <f>IF(AV66&lt;=AO67,1,('Crop and Soil Parameters'!$B$9-AV66)/('Crop and Soil Parameters'!$B$9-AO67))</f>
        <v>1</v>
      </c>
      <c r="AN67" s="11">
        <f t="shared" si="24"/>
        <v>2.4472661797363973</v>
      </c>
      <c r="AO67" s="11">
        <f>'Crop and Soil Parameters'!$B$9*('Crop and Soil Parameters'!$B$7 + 0.04*(5-AJ67))</f>
        <v>39.753251842932521</v>
      </c>
      <c r="AP67" s="11">
        <f>'Crop and Soil Parameters'!$B$11</f>
        <v>45.5</v>
      </c>
      <c r="AQ67" s="11">
        <v>0</v>
      </c>
      <c r="AR67" s="11">
        <v>0</v>
      </c>
      <c r="AS67" s="11">
        <f t="shared" si="25"/>
        <v>0</v>
      </c>
      <c r="AT67" s="11">
        <f>IF(AU66&gt;'Crop and Soil Parameters'!$B$11,0,'Crop and Soil Parameters'!$B$9-AU66-AR67+AV66)</f>
        <v>0</v>
      </c>
      <c r="AU67" s="11">
        <f t="shared" si="26"/>
        <v>59.974210650847468</v>
      </c>
      <c r="AV67" s="11">
        <f t="shared" si="27"/>
        <v>31.025789349152518</v>
      </c>
      <c r="AW67" s="15" t="str">
        <f t="shared" si="28"/>
        <v/>
      </c>
      <c r="AX67" s="11"/>
    </row>
    <row r="68" spans="1:50" ht="14.25" customHeight="1" x14ac:dyDescent="0.3">
      <c r="A68" s="13">
        <v>44262</v>
      </c>
      <c r="B68" s="4">
        <v>66</v>
      </c>
      <c r="C68" s="5">
        <f t="shared" si="0"/>
        <v>0.39386263453338705</v>
      </c>
      <c r="D68" s="5">
        <f t="shared" si="1"/>
        <v>1.5251268780343785</v>
      </c>
      <c r="E68" s="5">
        <v>53</v>
      </c>
      <c r="F68" s="14">
        <v>1.6666666666666667</v>
      </c>
      <c r="G68" s="14">
        <v>35</v>
      </c>
      <c r="H68" s="14">
        <v>16.5</v>
      </c>
      <c r="I68" s="14">
        <f t="shared" si="2"/>
        <v>25.75</v>
      </c>
      <c r="J68" s="14">
        <v>0.39</v>
      </c>
      <c r="K68" s="5">
        <f t="shared" si="3"/>
        <v>27.799898622704404</v>
      </c>
      <c r="L68" s="5">
        <f t="shared" si="4"/>
        <v>10.241340500337571</v>
      </c>
      <c r="M68" s="5">
        <f t="shared" si="5"/>
        <v>19.020619561520988</v>
      </c>
      <c r="N68" s="7">
        <v>9</v>
      </c>
      <c r="O68" s="8">
        <f t="shared" si="6"/>
        <v>-0.10271806583695095</v>
      </c>
      <c r="P68" s="5">
        <f t="shared" si="7"/>
        <v>1.013896328736271</v>
      </c>
      <c r="Q68" s="8">
        <f t="shared" si="8"/>
        <v>1.5279451388484986</v>
      </c>
      <c r="R68" s="5">
        <f t="shared" si="9"/>
        <v>11.672641037806603</v>
      </c>
      <c r="S68" s="8">
        <f t="shared" si="10"/>
        <v>0.85844229070124767</v>
      </c>
      <c r="T68" s="9">
        <f>24 * 60 * Constants!$B$4 * P68 * S68 / PI()</f>
        <v>32.713810004759267</v>
      </c>
      <c r="U68" s="9">
        <f t="shared" si="11"/>
        <v>20.790178034820997</v>
      </c>
      <c r="V68" s="9">
        <f t="shared" si="12"/>
        <v>15.614671114832657</v>
      </c>
      <c r="W68" s="9">
        <f t="shared" si="13"/>
        <v>1.4474595904455039</v>
      </c>
      <c r="X68" s="9">
        <f t="shared" si="14"/>
        <v>2.2002216175137512</v>
      </c>
      <c r="Y68" s="9">
        <f t="shared" si="15"/>
        <v>3.3120817693806806</v>
      </c>
      <c r="Z68" s="9">
        <f t="shared" si="16"/>
        <v>0.13233598360989568</v>
      </c>
      <c r="AA68" s="8">
        <f t="shared" si="17"/>
        <v>0.19615364917180653</v>
      </c>
      <c r="AB68" s="9">
        <f t="shared" si="18"/>
        <v>566.61301038568797</v>
      </c>
      <c r="AC68" s="10">
        <f>0.00163*AB68/Constants!$B$1</f>
        <v>0.37697110486884544</v>
      </c>
      <c r="AD68" s="9">
        <f>(1-Constants!$B$2)*U68</f>
        <v>16.008437086812169</v>
      </c>
      <c r="AE68" s="9">
        <f>W68*Z68*Constants!$B$3*((I68 + 273.15)^4)</f>
        <v>7.4963516556978957</v>
      </c>
      <c r="AF68" s="9">
        <f t="shared" si="19"/>
        <v>8.5120854311142722</v>
      </c>
      <c r="AG68" s="4">
        <v>0</v>
      </c>
      <c r="AH68" s="9">
        <f t="shared" si="20"/>
        <v>2.7856924117122186</v>
      </c>
      <c r="AI68" s="10">
        <f t="shared" si="21"/>
        <v>0.78674171346633115</v>
      </c>
      <c r="AJ68" s="11">
        <f t="shared" si="22"/>
        <v>3.5407966350718141</v>
      </c>
      <c r="AK68" s="11">
        <f>'Crop and Soil Parameters'!$B$2</f>
        <v>0.6</v>
      </c>
      <c r="AL68" s="11">
        <f t="shared" si="23"/>
        <v>2.1244779810430883</v>
      </c>
      <c r="AM68" s="11">
        <f>IF(AV67&lt;=AO68,1,('Crop and Soil Parameters'!$B$9-AV67)/('Crop and Soil Parameters'!$B$9-AO68))</f>
        <v>1</v>
      </c>
      <c r="AN68" s="11">
        <f t="shared" si="24"/>
        <v>2.1244779810430883</v>
      </c>
      <c r="AO68" s="11">
        <f>'Crop and Soil Parameters'!$B$9*('Crop and Soil Parameters'!$B$7 + 0.04*(5-AJ68))</f>
        <v>41.711500248338595</v>
      </c>
      <c r="AP68" s="11">
        <f>'Crop and Soil Parameters'!$B$11</f>
        <v>45.5</v>
      </c>
      <c r="AQ68" s="11">
        <v>0</v>
      </c>
      <c r="AR68" s="11">
        <v>0</v>
      </c>
      <c r="AS68" s="11">
        <f t="shared" si="25"/>
        <v>0</v>
      </c>
      <c r="AT68" s="11">
        <f>IF(AU67&gt;'Crop and Soil Parameters'!$B$11,0,'Crop and Soil Parameters'!$B$9-AU67-AR68+AV67)</f>
        <v>0</v>
      </c>
      <c r="AU68" s="11">
        <f t="shared" si="26"/>
        <v>57.849732669804382</v>
      </c>
      <c r="AV68" s="11">
        <f t="shared" si="27"/>
        <v>33.150267330195604</v>
      </c>
      <c r="AW68" s="15" t="str">
        <f t="shared" si="28"/>
        <v/>
      </c>
      <c r="AX68" s="11"/>
    </row>
    <row r="69" spans="1:50" ht="14.25" customHeight="1" x14ac:dyDescent="0.3">
      <c r="A69" s="13">
        <v>44263</v>
      </c>
      <c r="B69" s="4">
        <v>67</v>
      </c>
      <c r="C69" s="5">
        <f t="shared" si="0"/>
        <v>0.39386263453338705</v>
      </c>
      <c r="D69" s="5">
        <f t="shared" si="1"/>
        <v>1.5251268780343785</v>
      </c>
      <c r="E69" s="5">
        <v>53</v>
      </c>
      <c r="F69" s="14">
        <v>1.6666666666666667</v>
      </c>
      <c r="G69" s="14">
        <v>35</v>
      </c>
      <c r="H69" s="14">
        <v>17</v>
      </c>
      <c r="I69" s="14">
        <f t="shared" si="2"/>
        <v>26</v>
      </c>
      <c r="J69" s="14">
        <v>0.61</v>
      </c>
      <c r="K69" s="5">
        <f t="shared" si="3"/>
        <v>31.171818850522584</v>
      </c>
      <c r="L69" s="5">
        <f t="shared" si="4"/>
        <v>13.662073757610926</v>
      </c>
      <c r="M69" s="5">
        <f t="shared" si="5"/>
        <v>22.416946304066755</v>
      </c>
      <c r="N69" s="7">
        <v>5.5</v>
      </c>
      <c r="O69" s="8">
        <f t="shared" si="6"/>
        <v>-9.588822741557064E-2</v>
      </c>
      <c r="P69" s="5">
        <f t="shared" si="7"/>
        <v>1.0133790490358798</v>
      </c>
      <c r="Q69" s="8">
        <f t="shared" si="8"/>
        <v>1.5308141122344738</v>
      </c>
      <c r="R69" s="5">
        <f t="shared" si="9"/>
        <v>11.694558380013504</v>
      </c>
      <c r="S69" s="8">
        <f t="shared" si="10"/>
        <v>0.86294716195686916</v>
      </c>
      <c r="T69" s="9">
        <f>24 * 60 * Constants!$B$4 * P69 * S69 / PI()</f>
        <v>32.868705324192746</v>
      </c>
      <c r="U69" s="9">
        <f t="shared" si="11"/>
        <v>15.946321520148151</v>
      </c>
      <c r="V69" s="9">
        <f t="shared" si="12"/>
        <v>11.97664424092247</v>
      </c>
      <c r="W69" s="9">
        <f t="shared" si="13"/>
        <v>1.4474595904455039</v>
      </c>
      <c r="X69" s="9">
        <f t="shared" si="14"/>
        <v>2.7118732690968317</v>
      </c>
      <c r="Y69" s="9">
        <f t="shared" si="15"/>
        <v>3.3614398286025637</v>
      </c>
      <c r="Z69" s="9">
        <f t="shared" si="16"/>
        <v>0.10945127180073644</v>
      </c>
      <c r="AA69" s="8">
        <f t="shared" si="17"/>
        <v>0.19869895242110683</v>
      </c>
      <c r="AB69" s="9">
        <f t="shared" si="18"/>
        <v>566.61301038568797</v>
      </c>
      <c r="AC69" s="10">
        <f>0.00163*AB69/Constants!$B$1</f>
        <v>0.37697110486884544</v>
      </c>
      <c r="AD69" s="9">
        <f>(1-Constants!$B$2)*U69</f>
        <v>12.278667570514077</v>
      </c>
      <c r="AE69" s="9">
        <f>W69*Z69*Constants!$B$3*((I69 + 273.15)^4)</f>
        <v>6.2207848669974029</v>
      </c>
      <c r="AF69" s="9">
        <f t="shared" si="19"/>
        <v>6.0578827035166745</v>
      </c>
      <c r="AG69" s="4">
        <v>0</v>
      </c>
      <c r="AH69" s="9">
        <f t="shared" si="20"/>
        <v>1.7195414361810073</v>
      </c>
      <c r="AI69" s="10">
        <f t="shared" si="21"/>
        <v>0.7892870167156314</v>
      </c>
      <c r="AJ69" s="11">
        <f t="shared" si="22"/>
        <v>2.1786009395369708</v>
      </c>
      <c r="AK69" s="11">
        <f>'Crop and Soil Parameters'!$B$2</f>
        <v>0.6</v>
      </c>
      <c r="AL69" s="11">
        <f t="shared" si="23"/>
        <v>1.3071605637221824</v>
      </c>
      <c r="AM69" s="11">
        <f>IF(AV68&lt;=AO69,1,('Crop and Soil Parameters'!$B$9-AV68)/('Crop and Soil Parameters'!$B$9-AO69))</f>
        <v>1</v>
      </c>
      <c r="AN69" s="11">
        <f t="shared" si="24"/>
        <v>1.3071605637221824</v>
      </c>
      <c r="AO69" s="11">
        <f>'Crop and Soil Parameters'!$B$9*('Crop and Soil Parameters'!$B$7 + 0.04*(5-AJ69))</f>
        <v>46.669892580085424</v>
      </c>
      <c r="AP69" s="11">
        <f>'Crop and Soil Parameters'!$B$11</f>
        <v>45.5</v>
      </c>
      <c r="AQ69" s="11">
        <v>0</v>
      </c>
      <c r="AR69" s="11">
        <v>0</v>
      </c>
      <c r="AS69" s="11">
        <f t="shared" si="25"/>
        <v>0</v>
      </c>
      <c r="AT69" s="11">
        <f>IF(AU68&gt;'Crop and Soil Parameters'!$B$11,0,'Crop and Soil Parameters'!$B$9-AU68-AR69+AV68)</f>
        <v>0</v>
      </c>
      <c r="AU69" s="11">
        <f t="shared" si="26"/>
        <v>56.542572106082197</v>
      </c>
      <c r="AV69" s="11">
        <f t="shared" si="27"/>
        <v>34.457427893917789</v>
      </c>
      <c r="AW69" s="15" t="str">
        <f t="shared" si="28"/>
        <v/>
      </c>
      <c r="AX69" s="11"/>
    </row>
    <row r="70" spans="1:50" ht="14.25" customHeight="1" x14ac:dyDescent="0.3">
      <c r="A70" s="13">
        <v>44264</v>
      </c>
      <c r="B70" s="4">
        <v>68</v>
      </c>
      <c r="C70" s="5">
        <f t="shared" si="0"/>
        <v>0.39386263453338705</v>
      </c>
      <c r="D70" s="5">
        <f t="shared" si="1"/>
        <v>1.5251268780343785</v>
      </c>
      <c r="E70" s="5">
        <v>53</v>
      </c>
      <c r="F70" s="14">
        <v>2.5</v>
      </c>
      <c r="G70" s="14">
        <v>34</v>
      </c>
      <c r="H70" s="14">
        <v>17</v>
      </c>
      <c r="I70" s="14">
        <f t="shared" si="2"/>
        <v>25.5</v>
      </c>
      <c r="J70" s="14">
        <v>0.73</v>
      </c>
      <c r="K70" s="5">
        <f t="shared" si="3"/>
        <v>31.568069037533064</v>
      </c>
      <c r="L70" s="5">
        <f t="shared" si="4"/>
        <v>14.864517755252905</v>
      </c>
      <c r="M70" s="5">
        <f t="shared" si="5"/>
        <v>23.216293396392985</v>
      </c>
      <c r="N70" s="7">
        <v>4.5</v>
      </c>
      <c r="O70" s="8">
        <f t="shared" si="6"/>
        <v>-8.9029975242969572E-2</v>
      </c>
      <c r="P70" s="5">
        <f t="shared" si="7"/>
        <v>1.012857804834516</v>
      </c>
      <c r="Q70" s="8">
        <f t="shared" si="8"/>
        <v>1.5336909005302755</v>
      </c>
      <c r="R70" s="5">
        <f t="shared" si="9"/>
        <v>11.716535423733779</v>
      </c>
      <c r="S70" s="8">
        <f t="shared" si="10"/>
        <v>0.86744547339084477</v>
      </c>
      <c r="T70" s="9">
        <f>24 * 60 * Constants!$B$4 * P70 * S70 / PI()</f>
        <v>33.023046485031578</v>
      </c>
      <c r="U70" s="9">
        <f t="shared" si="11"/>
        <v>14.597384968447232</v>
      </c>
      <c r="V70" s="9">
        <f t="shared" si="12"/>
        <v>10.963511954401977</v>
      </c>
      <c r="W70" s="9">
        <f t="shared" si="13"/>
        <v>1.4474595904455039</v>
      </c>
      <c r="X70" s="9">
        <f t="shared" si="14"/>
        <v>2.8464021530292984</v>
      </c>
      <c r="Y70" s="9">
        <f t="shared" si="15"/>
        <v>3.263356619324485</v>
      </c>
      <c r="Z70" s="9">
        <f t="shared" si="16"/>
        <v>0.10380202752907836</v>
      </c>
      <c r="AA70" s="8">
        <f t="shared" si="17"/>
        <v>0.19363585091694491</v>
      </c>
      <c r="AB70" s="9">
        <f t="shared" si="18"/>
        <v>566.61301038568797</v>
      </c>
      <c r="AC70" s="10">
        <f>0.00163*AB70/Constants!$B$1</f>
        <v>0.37697110486884544</v>
      </c>
      <c r="AD70" s="9">
        <f>(1-Constants!$B$2)*U70</f>
        <v>11.239986425704368</v>
      </c>
      <c r="AE70" s="9">
        <f>W70*Z70*Constants!$B$3*((I70 + 273.15)^4)</f>
        <v>5.8603594442378464</v>
      </c>
      <c r="AF70" s="9">
        <f t="shared" si="19"/>
        <v>5.3796269814665214</v>
      </c>
      <c r="AG70" s="4">
        <v>0</v>
      </c>
      <c r="AH70" s="9">
        <f t="shared" si="20"/>
        <v>1.6097812235242586</v>
      </c>
      <c r="AI70" s="10">
        <f t="shared" si="21"/>
        <v>0.89103239492430897</v>
      </c>
      <c r="AJ70" s="11">
        <f t="shared" si="22"/>
        <v>1.8066472472765769</v>
      </c>
      <c r="AK70" s="11">
        <f>'Crop and Soil Parameters'!$B$2</f>
        <v>0.6</v>
      </c>
      <c r="AL70" s="11">
        <f t="shared" si="23"/>
        <v>1.083988348365946</v>
      </c>
      <c r="AM70" s="11">
        <f>IF(AV69&lt;=AO70,1,('Crop and Soil Parameters'!$B$9-AV69)/('Crop and Soil Parameters'!$B$9-AO70))</f>
        <v>1</v>
      </c>
      <c r="AN70" s="11">
        <f t="shared" si="24"/>
        <v>1.083988348365946</v>
      </c>
      <c r="AO70" s="11">
        <f>'Crop and Soil Parameters'!$B$9*('Crop and Soil Parameters'!$B$7 + 0.04*(5-AJ70))</f>
        <v>48.023804019913264</v>
      </c>
      <c r="AP70" s="11">
        <f>'Crop and Soil Parameters'!$B$11</f>
        <v>45.5</v>
      </c>
      <c r="AQ70" s="11">
        <v>0</v>
      </c>
      <c r="AR70" s="11">
        <v>0</v>
      </c>
      <c r="AS70" s="11">
        <f t="shared" si="25"/>
        <v>0</v>
      </c>
      <c r="AT70" s="11">
        <f>IF(AU69&gt;'Crop and Soil Parameters'!$B$11,0,'Crop and Soil Parameters'!$B$9-AU69-AR70+AV69)</f>
        <v>0</v>
      </c>
      <c r="AU70" s="11">
        <f t="shared" si="26"/>
        <v>55.458583757716248</v>
      </c>
      <c r="AV70" s="11">
        <f t="shared" si="27"/>
        <v>35.541416242283738</v>
      </c>
      <c r="AW70" s="15" t="str">
        <f t="shared" si="28"/>
        <v/>
      </c>
      <c r="AX70" s="11"/>
    </row>
    <row r="71" spans="1:50" ht="14.25" customHeight="1" x14ac:dyDescent="0.3">
      <c r="A71" s="13">
        <v>44265</v>
      </c>
      <c r="B71" s="4">
        <v>69</v>
      </c>
      <c r="C71" s="5">
        <f t="shared" si="0"/>
        <v>0.39386263453338705</v>
      </c>
      <c r="D71" s="5">
        <f t="shared" si="1"/>
        <v>1.5251268780343785</v>
      </c>
      <c r="E71" s="5">
        <v>53</v>
      </c>
      <c r="F71" s="14">
        <v>2.2222222222222223</v>
      </c>
      <c r="G71" s="14">
        <v>32.200000000000003</v>
      </c>
      <c r="H71" s="14">
        <v>19.5</v>
      </c>
      <c r="I71" s="14">
        <f t="shared" si="2"/>
        <v>25.85</v>
      </c>
      <c r="J71" s="14">
        <v>0.75</v>
      </c>
      <c r="K71" s="5">
        <f t="shared" si="3"/>
        <v>30.004759072733066</v>
      </c>
      <c r="L71" s="5">
        <f t="shared" si="4"/>
        <v>17.50770117581817</v>
      </c>
      <c r="M71" s="5">
        <f t="shared" si="5"/>
        <v>23.756230124275618</v>
      </c>
      <c r="N71" s="7">
        <v>0</v>
      </c>
      <c r="O71" s="8">
        <f t="shared" si="6"/>
        <v>-8.2145341567279873E-2</v>
      </c>
      <c r="P71" s="5">
        <f t="shared" si="7"/>
        <v>1.0123327505880855</v>
      </c>
      <c r="Q71" s="8">
        <f t="shared" si="8"/>
        <v>1.5365749062652896</v>
      </c>
      <c r="R71" s="5">
        <f t="shared" si="9"/>
        <v>11.738567604628157</v>
      </c>
      <c r="S71" s="8">
        <f t="shared" si="10"/>
        <v>0.87193534286193142</v>
      </c>
      <c r="T71" s="9">
        <f>24 * 60 * Constants!$B$4 * P71 * S71 / PI()</f>
        <v>33.176765309212698</v>
      </c>
      <c r="U71" s="9">
        <f t="shared" si="11"/>
        <v>8.2941913273031744</v>
      </c>
      <c r="V71" s="9">
        <f t="shared" si="12"/>
        <v>6.2294353382843219</v>
      </c>
      <c r="W71" s="9">
        <f t="shared" si="13"/>
        <v>1.4474595904455039</v>
      </c>
      <c r="X71" s="9">
        <f t="shared" si="14"/>
        <v>2.9405357184345227</v>
      </c>
      <c r="Y71" s="9">
        <f t="shared" si="15"/>
        <v>3.3317486585526788</v>
      </c>
      <c r="Z71" s="9">
        <f t="shared" si="16"/>
        <v>9.9928135589951644E-2</v>
      </c>
      <c r="AA71" s="8">
        <f t="shared" si="17"/>
        <v>0.19716845660963872</v>
      </c>
      <c r="AB71" s="9">
        <f t="shared" si="18"/>
        <v>566.61301038568797</v>
      </c>
      <c r="AC71" s="10">
        <f>0.00163*AB71/Constants!$B$1</f>
        <v>0.37697110486884544</v>
      </c>
      <c r="AD71" s="9">
        <f>(1-Constants!$B$2)*U71</f>
        <v>6.3865273220234444</v>
      </c>
      <c r="AE71" s="9">
        <f>W71*Z71*Constants!$B$3*((I71 + 273.15)^4)</f>
        <v>5.6681440557435003</v>
      </c>
      <c r="AF71" s="9">
        <f t="shared" si="19"/>
        <v>0.71838326627994409</v>
      </c>
      <c r="AG71" s="4">
        <v>0</v>
      </c>
      <c r="AH71" s="9">
        <f t="shared" si="20"/>
        <v>1.044746643172203</v>
      </c>
      <c r="AI71" s="10">
        <f t="shared" si="21"/>
        <v>0.85896217404605624</v>
      </c>
      <c r="AJ71" s="11">
        <f t="shared" si="22"/>
        <v>1.2162894650541216</v>
      </c>
      <c r="AK71" s="11">
        <f>'Crop and Soil Parameters'!$B$2</f>
        <v>0.6</v>
      </c>
      <c r="AL71" s="11">
        <f t="shared" si="23"/>
        <v>0.72977367903247292</v>
      </c>
      <c r="AM71" s="11">
        <f>IF(AV70&lt;=AO71,1,('Crop and Soil Parameters'!$B$9-AV70)/('Crop and Soil Parameters'!$B$9-AO71))</f>
        <v>1</v>
      </c>
      <c r="AN71" s="11">
        <f t="shared" si="24"/>
        <v>0.72977367903247292</v>
      </c>
      <c r="AO71" s="11">
        <f>'Crop and Soil Parameters'!$B$9*('Crop and Soil Parameters'!$B$7 + 0.04*(5-AJ71))</f>
        <v>50.172706347202997</v>
      </c>
      <c r="AP71" s="11">
        <f>'Crop and Soil Parameters'!$B$11</f>
        <v>45.5</v>
      </c>
      <c r="AQ71" s="11">
        <v>0</v>
      </c>
      <c r="AR71" s="11">
        <v>0</v>
      </c>
      <c r="AS71" s="11">
        <f t="shared" si="25"/>
        <v>0</v>
      </c>
      <c r="AT71" s="11">
        <f>IF(AU70&gt;'Crop and Soil Parameters'!$B$11,0,'Crop and Soil Parameters'!$B$9-AU70-AR71+AV70)</f>
        <v>0</v>
      </c>
      <c r="AU71" s="11">
        <f t="shared" si="26"/>
        <v>54.728810078683772</v>
      </c>
      <c r="AV71" s="11">
        <f t="shared" si="27"/>
        <v>36.271189921316214</v>
      </c>
      <c r="AW71" s="15" t="str">
        <f t="shared" si="28"/>
        <v/>
      </c>
      <c r="AX71" s="11"/>
    </row>
    <row r="72" spans="1:50" ht="14.25" customHeight="1" x14ac:dyDescent="0.3">
      <c r="A72" s="13">
        <v>44266</v>
      </c>
      <c r="B72" s="4">
        <v>70</v>
      </c>
      <c r="C72" s="5">
        <f t="shared" si="0"/>
        <v>0.39386263453338705</v>
      </c>
      <c r="D72" s="5">
        <f t="shared" si="1"/>
        <v>1.5251268780343785</v>
      </c>
      <c r="E72" s="5">
        <v>53</v>
      </c>
      <c r="F72" s="14">
        <v>2.2222222222222223</v>
      </c>
      <c r="G72" s="14">
        <v>31.5</v>
      </c>
      <c r="H72" s="14">
        <v>19</v>
      </c>
      <c r="I72" s="14">
        <f t="shared" si="2"/>
        <v>25.25</v>
      </c>
      <c r="J72" s="14">
        <v>0.81</v>
      </c>
      <c r="K72" s="5">
        <f t="shared" si="3"/>
        <v>29.896897712381701</v>
      </c>
      <c r="L72" s="5">
        <f t="shared" si="4"/>
        <v>17.54334470139986</v>
      </c>
      <c r="M72" s="5">
        <f t="shared" si="5"/>
        <v>23.720121206890781</v>
      </c>
      <c r="N72" s="7">
        <v>2</v>
      </c>
      <c r="O72" s="8">
        <f t="shared" si="6"/>
        <v>-7.5236366454042039E-2</v>
      </c>
      <c r="P72" s="5">
        <f t="shared" si="7"/>
        <v>1.0118040418814931</v>
      </c>
      <c r="Q72" s="8">
        <f t="shared" si="8"/>
        <v>1.5394655383974547</v>
      </c>
      <c r="R72" s="5">
        <f t="shared" si="9"/>
        <v>11.760650407467885</v>
      </c>
      <c r="S72" s="8">
        <f t="shared" si="10"/>
        <v>0.87641491053999299</v>
      </c>
      <c r="T72" s="9">
        <f>24 * 60 * Constants!$B$4 * P72 * S72 / PI()</f>
        <v>33.329794763974384</v>
      </c>
      <c r="U72" s="9">
        <f t="shared" si="11"/>
        <v>11.166458172544916</v>
      </c>
      <c r="V72" s="9">
        <f t="shared" si="12"/>
        <v>8.3866800750715846</v>
      </c>
      <c r="W72" s="9">
        <f t="shared" si="13"/>
        <v>1.4474595904455039</v>
      </c>
      <c r="X72" s="9">
        <f t="shared" si="14"/>
        <v>2.9341567351564248</v>
      </c>
      <c r="Y72" s="9">
        <f t="shared" si="15"/>
        <v>3.2152575314274272</v>
      </c>
      <c r="Z72" s="9">
        <f t="shared" si="16"/>
        <v>0.10018867414347185</v>
      </c>
      <c r="AA72" s="8">
        <f t="shared" si="17"/>
        <v>0.19114532166868012</v>
      </c>
      <c r="AB72" s="9">
        <f t="shared" si="18"/>
        <v>566.61301038568797</v>
      </c>
      <c r="AC72" s="10">
        <f>0.00163*AB72/Constants!$B$1</f>
        <v>0.37697110486884544</v>
      </c>
      <c r="AD72" s="9">
        <f>(1-Constants!$B$2)*U72</f>
        <v>8.5981727928595859</v>
      </c>
      <c r="AE72" s="9">
        <f>W72*Z72*Constants!$B$3*((I72 + 273.15)^4)</f>
        <v>5.6374440665621748</v>
      </c>
      <c r="AF72" s="9">
        <f t="shared" si="19"/>
        <v>2.9607287262974111</v>
      </c>
      <c r="AG72" s="4">
        <v>0</v>
      </c>
      <c r="AH72" s="9">
        <f t="shared" si="20"/>
        <v>0.94149017909428623</v>
      </c>
      <c r="AI72" s="10">
        <f t="shared" si="21"/>
        <v>0.85293903910509772</v>
      </c>
      <c r="AJ72" s="11">
        <f t="shared" si="22"/>
        <v>1.1038188380755749</v>
      </c>
      <c r="AK72" s="11">
        <f>'Crop and Soil Parameters'!$B$2</f>
        <v>0.6</v>
      </c>
      <c r="AL72" s="11">
        <f t="shared" si="23"/>
        <v>0.66229130284534488</v>
      </c>
      <c r="AM72" s="11">
        <f>IF(AV71&lt;=AO72,1,('Crop and Soil Parameters'!$B$9-AV71)/('Crop and Soil Parameters'!$B$9-AO72))</f>
        <v>1</v>
      </c>
      <c r="AN72" s="11">
        <f t="shared" si="24"/>
        <v>0.66229130284534488</v>
      </c>
      <c r="AO72" s="11">
        <f>'Crop and Soil Parameters'!$B$9*('Crop and Soil Parameters'!$B$7 + 0.04*(5-AJ72))</f>
        <v>50.582099429404913</v>
      </c>
      <c r="AP72" s="11">
        <f>'Crop and Soil Parameters'!$B$11</f>
        <v>45.5</v>
      </c>
      <c r="AQ72" s="11">
        <v>0</v>
      </c>
      <c r="AR72" s="11">
        <v>0</v>
      </c>
      <c r="AS72" s="11">
        <f t="shared" si="25"/>
        <v>0</v>
      </c>
      <c r="AT72" s="11">
        <f>IF(AU71&gt;'Crop and Soil Parameters'!$B$11,0,'Crop and Soil Parameters'!$B$9-AU71-AR72+AV71)</f>
        <v>0</v>
      </c>
      <c r="AU72" s="11">
        <f t="shared" si="26"/>
        <v>54.066518775838425</v>
      </c>
      <c r="AV72" s="11">
        <f t="shared" si="27"/>
        <v>36.933481224161561</v>
      </c>
      <c r="AW72" s="15" t="str">
        <f t="shared" si="28"/>
        <v/>
      </c>
      <c r="AX72" s="11"/>
    </row>
    <row r="73" spans="1:50" ht="14.25" customHeight="1" x14ac:dyDescent="0.3">
      <c r="A73" s="13">
        <v>44267</v>
      </c>
      <c r="B73" s="4">
        <v>71</v>
      </c>
      <c r="C73" s="5">
        <f t="shared" si="0"/>
        <v>0.39386263453338705</v>
      </c>
      <c r="D73" s="5">
        <f t="shared" si="1"/>
        <v>1.5251268780343785</v>
      </c>
      <c r="E73" s="5">
        <v>53</v>
      </c>
      <c r="F73" s="14">
        <v>1.6666666666666667</v>
      </c>
      <c r="G73" s="14">
        <v>31.6</v>
      </c>
      <c r="H73" s="14">
        <v>22.2</v>
      </c>
      <c r="I73" s="14">
        <f t="shared" si="2"/>
        <v>26.9</v>
      </c>
      <c r="J73" s="14">
        <v>0.7</v>
      </c>
      <c r="K73" s="5">
        <f t="shared" si="3"/>
        <v>28.895764980341767</v>
      </c>
      <c r="L73" s="5">
        <f t="shared" si="4"/>
        <v>19.682198882896017</v>
      </c>
      <c r="M73" s="5">
        <f t="shared" si="5"/>
        <v>24.288981931618892</v>
      </c>
      <c r="N73" s="7">
        <v>1.6</v>
      </c>
      <c r="O73" s="8">
        <f t="shared" si="6"/>
        <v>-6.8305097181690172E-2</v>
      </c>
      <c r="P73" s="5">
        <f t="shared" si="7"/>
        <v>1.0112718353825392</v>
      </c>
      <c r="Q73" s="8">
        <f t="shared" si="8"/>
        <v>1.5423622118637446</v>
      </c>
      <c r="R73" s="5">
        <f t="shared" si="9"/>
        <v>11.782779362700674</v>
      </c>
      <c r="S73" s="8">
        <f t="shared" si="10"/>
        <v>0.88088234052550463</v>
      </c>
      <c r="T73" s="9">
        <f>24 * 60 * Constants!$B$4 * P73 * S73 / PI()</f>
        <v>33.482069022698951</v>
      </c>
      <c r="U73" s="9">
        <f t="shared" si="11"/>
        <v>10.643805619450037</v>
      </c>
      <c r="V73" s="9">
        <f t="shared" si="12"/>
        <v>7.9941366485441439</v>
      </c>
      <c r="W73" s="9">
        <f t="shared" si="13"/>
        <v>1.4474595904455039</v>
      </c>
      <c r="X73" s="9">
        <f t="shared" si="14"/>
        <v>3.0360677365324591</v>
      </c>
      <c r="Y73" s="9">
        <f t="shared" si="15"/>
        <v>3.5444766708090345</v>
      </c>
      <c r="Z73" s="9">
        <f t="shared" si="16"/>
        <v>9.6059581790888526E-2</v>
      </c>
      <c r="AA73" s="8">
        <f t="shared" si="17"/>
        <v>0.20809346882072433</v>
      </c>
      <c r="AB73" s="9">
        <f t="shared" si="18"/>
        <v>566.61301038568797</v>
      </c>
      <c r="AC73" s="10">
        <f>0.00163*AB73/Constants!$B$1</f>
        <v>0.37697110486884544</v>
      </c>
      <c r="AD73" s="9">
        <f>(1-Constants!$B$2)*U73</f>
        <v>8.1957303269765287</v>
      </c>
      <c r="AE73" s="9">
        <f>W73*Z73*Constants!$B$3*((I73 + 273.15)^4)</f>
        <v>5.5256523474504178</v>
      </c>
      <c r="AF73" s="9">
        <f t="shared" si="19"/>
        <v>2.6700779795261109</v>
      </c>
      <c r="AG73" s="4">
        <v>0</v>
      </c>
      <c r="AH73" s="9">
        <f t="shared" si="20"/>
        <v>1.185292242526885</v>
      </c>
      <c r="AI73" s="10">
        <f t="shared" si="21"/>
        <v>0.79868153311524892</v>
      </c>
      <c r="AJ73" s="11">
        <f t="shared" si="22"/>
        <v>1.4840611600266569</v>
      </c>
      <c r="AK73" s="11">
        <f>'Crop and Soil Parameters'!$B$2</f>
        <v>0.6</v>
      </c>
      <c r="AL73" s="11">
        <f t="shared" si="23"/>
        <v>0.89043669601599407</v>
      </c>
      <c r="AM73" s="11">
        <f>IF(AV72&lt;=AO73,1,('Crop and Soil Parameters'!$B$9-AV72)/('Crop and Soil Parameters'!$B$9-AO73))</f>
        <v>1</v>
      </c>
      <c r="AN73" s="11">
        <f t="shared" si="24"/>
        <v>0.89043669601599407</v>
      </c>
      <c r="AO73" s="11">
        <f>'Crop and Soil Parameters'!$B$9*('Crop and Soil Parameters'!$B$7 + 0.04*(5-AJ73))</f>
        <v>49.198017377502971</v>
      </c>
      <c r="AP73" s="11">
        <f>'Crop and Soil Parameters'!$B$11</f>
        <v>45.5</v>
      </c>
      <c r="AQ73" s="11">
        <v>0</v>
      </c>
      <c r="AR73" s="11">
        <v>0</v>
      </c>
      <c r="AS73" s="11">
        <f t="shared" si="25"/>
        <v>0</v>
      </c>
      <c r="AT73" s="11">
        <f>IF(AU72&gt;'Crop and Soil Parameters'!$B$11,0,'Crop and Soil Parameters'!$B$9-AU72-AR73+AV72)</f>
        <v>0</v>
      </c>
      <c r="AU73" s="11">
        <f t="shared" si="26"/>
        <v>53.176082079822429</v>
      </c>
      <c r="AV73" s="11">
        <f t="shared" si="27"/>
        <v>37.823917920177557</v>
      </c>
      <c r="AW73" s="15" t="str">
        <f t="shared" si="28"/>
        <v/>
      </c>
      <c r="AX73" s="11"/>
    </row>
    <row r="74" spans="1:50" ht="14.25" customHeight="1" x14ac:dyDescent="0.3">
      <c r="A74" s="13">
        <v>44268</v>
      </c>
      <c r="B74" s="4">
        <v>72</v>
      </c>
      <c r="C74" s="5">
        <f t="shared" si="0"/>
        <v>0.39386263453338705</v>
      </c>
      <c r="D74" s="5">
        <f t="shared" si="1"/>
        <v>1.5251268780343785</v>
      </c>
      <c r="E74" s="5">
        <v>53</v>
      </c>
      <c r="F74" s="14">
        <v>5.2777777777777777</v>
      </c>
      <c r="G74" s="14">
        <v>28.2</v>
      </c>
      <c r="H74" s="14">
        <v>20.8</v>
      </c>
      <c r="I74" s="14">
        <f t="shared" si="2"/>
        <v>24.5</v>
      </c>
      <c r="J74" s="14">
        <v>0.59</v>
      </c>
      <c r="K74" s="5">
        <f t="shared" si="3"/>
        <v>24.319109322427551</v>
      </c>
      <c r="L74" s="5">
        <f t="shared" si="4"/>
        <v>17.132747615895966</v>
      </c>
      <c r="M74" s="5">
        <f t="shared" si="5"/>
        <v>20.725928469161758</v>
      </c>
      <c r="N74" s="7">
        <v>0</v>
      </c>
      <c r="O74" s="8">
        <f t="shared" si="6"/>
        <v>-6.1353587634898551E-2</v>
      </c>
      <c r="P74" s="5">
        <f t="shared" si="7"/>
        <v>1.0107362887954954</v>
      </c>
      <c r="Q74" s="8">
        <f t="shared" si="8"/>
        <v>1.5452643471170568</v>
      </c>
      <c r="R74" s="5">
        <f t="shared" si="9"/>
        <v>11.8049500429128</v>
      </c>
      <c r="S74" s="8">
        <f t="shared" si="10"/>
        <v>0.88533582243494224</v>
      </c>
      <c r="T74" s="9">
        <f>24 * 60 * Constants!$B$4 * P74 * S74 / PI()</f>
        <v>33.633523523937455</v>
      </c>
      <c r="U74" s="9">
        <f t="shared" si="11"/>
        <v>8.4083808809843639</v>
      </c>
      <c r="V74" s="9">
        <f t="shared" si="12"/>
        <v>6.3151985444721159</v>
      </c>
      <c r="W74" s="9">
        <f t="shared" si="13"/>
        <v>1.4474595904455039</v>
      </c>
      <c r="X74" s="9">
        <f t="shared" si="14"/>
        <v>2.4454441451804358</v>
      </c>
      <c r="Y74" s="9">
        <f t="shared" si="15"/>
        <v>3.07464905088159</v>
      </c>
      <c r="Z74" s="9">
        <f t="shared" si="16"/>
        <v>0.12106917703179265</v>
      </c>
      <c r="AA74" s="8">
        <f t="shared" si="17"/>
        <v>0.18383500912050901</v>
      </c>
      <c r="AB74" s="9">
        <f t="shared" si="18"/>
        <v>566.61301038568797</v>
      </c>
      <c r="AC74" s="10">
        <f>0.00163*AB74/Constants!$B$1</f>
        <v>0.37697110486884544</v>
      </c>
      <c r="AD74" s="9">
        <f>(1-Constants!$B$2)*U74</f>
        <v>6.4744532783579603</v>
      </c>
      <c r="AE74" s="9">
        <f>W74*Z74*Constants!$B$3*((I74 + 273.15)^4)</f>
        <v>6.7441229507289373</v>
      </c>
      <c r="AF74" s="9">
        <f t="shared" si="19"/>
        <v>-0.26966967237097705</v>
      </c>
      <c r="AG74" s="4">
        <v>0</v>
      </c>
      <c r="AH74" s="9">
        <f t="shared" si="20"/>
        <v>3.7668737647332575</v>
      </c>
      <c r="AI74" s="10">
        <f t="shared" si="21"/>
        <v>1.237259818837338</v>
      </c>
      <c r="AJ74" s="11">
        <f t="shared" si="22"/>
        <v>3.0445292956115035</v>
      </c>
      <c r="AK74" s="11">
        <f>'Crop and Soil Parameters'!$B$2</f>
        <v>0.6</v>
      </c>
      <c r="AL74" s="11">
        <f t="shared" si="23"/>
        <v>1.826717577366902</v>
      </c>
      <c r="AM74" s="11">
        <f>IF(AV73&lt;=AO74,1,('Crop and Soil Parameters'!$B$9-AV73)/('Crop and Soil Parameters'!$B$9-AO74))</f>
        <v>1</v>
      </c>
      <c r="AN74" s="11">
        <f t="shared" si="24"/>
        <v>1.826717577366902</v>
      </c>
      <c r="AO74" s="11">
        <f>'Crop and Soil Parameters'!$B$9*('Crop and Soil Parameters'!$B$7 + 0.04*(5-AJ74))</f>
        <v>43.517913363974131</v>
      </c>
      <c r="AP74" s="11">
        <f>'Crop and Soil Parameters'!$B$11</f>
        <v>45.5</v>
      </c>
      <c r="AQ74" s="11">
        <v>0</v>
      </c>
      <c r="AR74" s="11">
        <v>0</v>
      </c>
      <c r="AS74" s="11">
        <f t="shared" si="25"/>
        <v>0</v>
      </c>
      <c r="AT74" s="11">
        <f>IF(AU73&gt;'Crop and Soil Parameters'!$B$11,0,'Crop and Soil Parameters'!$B$9-AU73-AR74+AV73)</f>
        <v>0</v>
      </c>
      <c r="AU74" s="11">
        <f t="shared" si="26"/>
        <v>51.349364502455529</v>
      </c>
      <c r="AV74" s="11">
        <f t="shared" si="27"/>
        <v>39.650635497544457</v>
      </c>
      <c r="AW74" s="15" t="str">
        <f t="shared" si="28"/>
        <v/>
      </c>
      <c r="AX74" s="11"/>
    </row>
    <row r="75" spans="1:50" ht="14.25" customHeight="1" x14ac:dyDescent="0.3">
      <c r="A75" s="13">
        <v>44269</v>
      </c>
      <c r="B75" s="4">
        <v>73</v>
      </c>
      <c r="C75" s="5">
        <f t="shared" si="0"/>
        <v>0.39386263453338705</v>
      </c>
      <c r="D75" s="5">
        <f t="shared" si="1"/>
        <v>1.5251268780343785</v>
      </c>
      <c r="E75" s="5">
        <v>53</v>
      </c>
      <c r="F75" s="14">
        <v>2.2222222222222223</v>
      </c>
      <c r="G75" s="14">
        <v>33.5</v>
      </c>
      <c r="H75" s="14">
        <v>16.5</v>
      </c>
      <c r="I75" s="14">
        <f t="shared" si="2"/>
        <v>25</v>
      </c>
      <c r="J75" s="14">
        <v>0.43</v>
      </c>
      <c r="K75" s="5">
        <f t="shared" si="3"/>
        <v>27.099458405222379</v>
      </c>
      <c r="L75" s="5">
        <f t="shared" si="4"/>
        <v>10.875808482771674</v>
      </c>
      <c r="M75" s="5">
        <f t="shared" si="5"/>
        <v>18.987633443997026</v>
      </c>
      <c r="N75" s="7">
        <v>9.3000000000000007</v>
      </c>
      <c r="O75" s="8">
        <f t="shared" si="6"/>
        <v>-5.4383897695971947E-2</v>
      </c>
      <c r="P75" s="5">
        <f t="shared" si="7"/>
        <v>1.0101975608143732</v>
      </c>
      <c r="Q75" s="8">
        <f t="shared" si="8"/>
        <v>1.5481713696507378</v>
      </c>
      <c r="R75" s="5">
        <f t="shared" si="9"/>
        <v>11.827158059196712</v>
      </c>
      <c r="S75" s="8">
        <f t="shared" si="10"/>
        <v>0.88977357294891257</v>
      </c>
      <c r="T75" s="9">
        <f>24 * 60 * Constants!$B$4 * P75 * S75 / PI()</f>
        <v>33.784095028500047</v>
      </c>
      <c r="U75" s="9">
        <f t="shared" si="11"/>
        <v>21.728677214213839</v>
      </c>
      <c r="V75" s="9">
        <f t="shared" si="12"/>
        <v>16.319540308507445</v>
      </c>
      <c r="W75" s="9">
        <f t="shared" si="13"/>
        <v>1.4474595904455039</v>
      </c>
      <c r="X75" s="9">
        <f t="shared" si="14"/>
        <v>2.1956985847461477</v>
      </c>
      <c r="Y75" s="9">
        <f t="shared" si="15"/>
        <v>3.1677777175068473</v>
      </c>
      <c r="Z75" s="9">
        <f t="shared" si="16"/>
        <v>0.13254954263481486</v>
      </c>
      <c r="AA75" s="8">
        <f t="shared" si="17"/>
        <v>0.18868182684282603</v>
      </c>
      <c r="AB75" s="9">
        <f t="shared" si="18"/>
        <v>566.61301038568797</v>
      </c>
      <c r="AC75" s="10">
        <f>0.00163*AB75/Constants!$B$1</f>
        <v>0.37697110486884544</v>
      </c>
      <c r="AD75" s="9">
        <f>(1-Constants!$B$2)*U75</f>
        <v>16.731081454944658</v>
      </c>
      <c r="AE75" s="9">
        <f>W75*Z75*Constants!$B$3*((I75 + 273.15)^4)</f>
        <v>7.4333713528652003</v>
      </c>
      <c r="AF75" s="9">
        <f t="shared" si="19"/>
        <v>9.2977101020794564</v>
      </c>
      <c r="AG75" s="4">
        <v>0</v>
      </c>
      <c r="AH75" s="9">
        <f t="shared" si="20"/>
        <v>3.1751254564984102</v>
      </c>
      <c r="AI75" s="10">
        <f t="shared" si="21"/>
        <v>0.85047554427924354</v>
      </c>
      <c r="AJ75" s="11">
        <f t="shared" si="22"/>
        <v>3.7333530374341906</v>
      </c>
      <c r="AK75" s="11">
        <f>'Crop and Soil Parameters'!$B$2</f>
        <v>0.6</v>
      </c>
      <c r="AL75" s="11">
        <f t="shared" si="23"/>
        <v>2.2400118224605143</v>
      </c>
      <c r="AM75" s="11">
        <f>IF(AV74&lt;=AO75,1,('Crop and Soil Parameters'!$B$9-AV74)/('Crop and Soil Parameters'!$B$9-AO75))</f>
        <v>1</v>
      </c>
      <c r="AN75" s="11">
        <f t="shared" si="24"/>
        <v>2.2400118224605143</v>
      </c>
      <c r="AO75" s="11">
        <f>'Crop and Soil Parameters'!$B$9*('Crop and Soil Parameters'!$B$7 + 0.04*(5-AJ75))</f>
        <v>41.010594943739548</v>
      </c>
      <c r="AP75" s="11">
        <f>'Crop and Soil Parameters'!$B$11</f>
        <v>45.5</v>
      </c>
      <c r="AQ75" s="11">
        <v>0</v>
      </c>
      <c r="AR75" s="11">
        <v>0</v>
      </c>
      <c r="AS75" s="11">
        <f t="shared" si="25"/>
        <v>0</v>
      </c>
      <c r="AT75" s="11">
        <f>IF(AU74&gt;'Crop and Soil Parameters'!$B$11,0,'Crop and Soil Parameters'!$B$9-AU74-AR75+AV74)</f>
        <v>0</v>
      </c>
      <c r="AU75" s="11">
        <f t="shared" si="26"/>
        <v>49.109352679995013</v>
      </c>
      <c r="AV75" s="11">
        <f t="shared" si="27"/>
        <v>41.890647320004973</v>
      </c>
      <c r="AW75" s="15" t="str">
        <f t="shared" si="28"/>
        <v/>
      </c>
      <c r="AX75" s="11"/>
    </row>
    <row r="76" spans="1:50" ht="14.25" customHeight="1" x14ac:dyDescent="0.3">
      <c r="A76" s="13">
        <v>44270</v>
      </c>
      <c r="B76" s="4">
        <v>74</v>
      </c>
      <c r="C76" s="5">
        <f t="shared" si="0"/>
        <v>0.39386263453338705</v>
      </c>
      <c r="D76" s="5">
        <f t="shared" si="1"/>
        <v>1.5251268780343785</v>
      </c>
      <c r="E76" s="5">
        <v>53</v>
      </c>
      <c r="F76" s="14">
        <v>1.6666666666666667</v>
      </c>
      <c r="G76" s="14">
        <v>35.5</v>
      </c>
      <c r="H76" s="14">
        <v>16.3</v>
      </c>
      <c r="I76" s="14">
        <f t="shared" si="2"/>
        <v>25.9</v>
      </c>
      <c r="J76" s="14">
        <v>0.42</v>
      </c>
      <c r="K76" s="5">
        <f t="shared" si="3"/>
        <v>28.828282443012711</v>
      </c>
      <c r="L76" s="5">
        <f t="shared" si="4"/>
        <v>10.531683740287718</v>
      </c>
      <c r="M76" s="5">
        <f t="shared" si="5"/>
        <v>19.679983091650215</v>
      </c>
      <c r="N76" s="7">
        <v>9.1999999999999993</v>
      </c>
      <c r="O76" s="8">
        <f t="shared" si="6"/>
        <v>-4.7398092634457288E-2</v>
      </c>
      <c r="P76" s="5">
        <f t="shared" si="7"/>
        <v>1.0096558110759004</v>
      </c>
      <c r="Q76" s="8">
        <f t="shared" si="8"/>
        <v>1.5510827095119506</v>
      </c>
      <c r="R76" s="5">
        <f t="shared" si="9"/>
        <v>11.849399057433471</v>
      </c>
      <c r="S76" s="8">
        <f t="shared" si="10"/>
        <v>0.89419383731994406</v>
      </c>
      <c r="T76" s="9">
        <f>24 * 60 * Constants!$B$4 * P76 * S76 / PI()</f>
        <v>33.933721674500134</v>
      </c>
      <c r="U76" s="9">
        <f t="shared" si="11"/>
        <v>21.656682407701865</v>
      </c>
      <c r="V76" s="9">
        <f t="shared" si="12"/>
        <v>16.265467889128562</v>
      </c>
      <c r="W76" s="9">
        <f t="shared" si="13"/>
        <v>1.4474595904455039</v>
      </c>
      <c r="X76" s="9">
        <f t="shared" si="14"/>
        <v>2.2923592750417439</v>
      </c>
      <c r="Y76" s="9">
        <f t="shared" si="15"/>
        <v>3.3416202151479171</v>
      </c>
      <c r="Z76" s="9">
        <f t="shared" si="16"/>
        <v>0.12803245109022424</v>
      </c>
      <c r="AA76" s="8">
        <f t="shared" si="17"/>
        <v>0.19767751536034411</v>
      </c>
      <c r="AB76" s="9">
        <f t="shared" si="18"/>
        <v>566.61301038568797</v>
      </c>
      <c r="AC76" s="10">
        <f>0.00163*AB76/Constants!$B$1</f>
        <v>0.37697110486884544</v>
      </c>
      <c r="AD76" s="9">
        <f>(1-Constants!$B$2)*U76</f>
        <v>16.675645453930436</v>
      </c>
      <c r="AE76" s="9">
        <f>W76*Z76*Constants!$B$3*((I76 + 273.15)^4)</f>
        <v>7.2671416954050798</v>
      </c>
      <c r="AF76" s="9">
        <f t="shared" si="19"/>
        <v>9.4085037585253559</v>
      </c>
      <c r="AG76" s="4">
        <v>0</v>
      </c>
      <c r="AH76" s="9">
        <f t="shared" si="20"/>
        <v>2.7438022081308877</v>
      </c>
      <c r="AI76" s="10">
        <f t="shared" si="21"/>
        <v>0.78826557965486876</v>
      </c>
      <c r="AJ76" s="11">
        <f t="shared" si="22"/>
        <v>3.4808093603836205</v>
      </c>
      <c r="AK76" s="11">
        <f>'Crop and Soil Parameters'!$B$2</f>
        <v>0.6</v>
      </c>
      <c r="AL76" s="11">
        <f t="shared" si="23"/>
        <v>2.0884856162301721</v>
      </c>
      <c r="AM76" s="11">
        <f>IF(AV75&lt;=AO76,1,('Crop and Soil Parameters'!$B$9-AV75)/('Crop and Soil Parameters'!$B$9-AO76))</f>
        <v>1</v>
      </c>
      <c r="AN76" s="11">
        <f t="shared" si="24"/>
        <v>2.0884856162301721</v>
      </c>
      <c r="AO76" s="11">
        <f>'Crop and Soil Parameters'!$B$9*('Crop and Soil Parameters'!$B$7 + 0.04*(5-AJ76))</f>
        <v>41.929853928203627</v>
      </c>
      <c r="AP76" s="11">
        <f>'Crop and Soil Parameters'!$B$11</f>
        <v>45.5</v>
      </c>
      <c r="AQ76" s="11">
        <v>0</v>
      </c>
      <c r="AR76" s="11">
        <v>0</v>
      </c>
      <c r="AS76" s="11">
        <f t="shared" si="25"/>
        <v>0</v>
      </c>
      <c r="AT76" s="11">
        <f>IF(AU75&gt;'Crop and Soil Parameters'!$B$11,0,'Crop and Soil Parameters'!$B$9-AU75-AR76+AV75)</f>
        <v>0</v>
      </c>
      <c r="AU76" s="11">
        <f t="shared" si="26"/>
        <v>47.02086706376484</v>
      </c>
      <c r="AV76" s="11">
        <f t="shared" si="27"/>
        <v>43.979132936235146</v>
      </c>
      <c r="AW76" s="15" t="str">
        <f t="shared" si="28"/>
        <v/>
      </c>
      <c r="AX76" s="11"/>
    </row>
    <row r="77" spans="1:50" ht="14.25" customHeight="1" x14ac:dyDescent="0.3">
      <c r="A77" s="13">
        <v>44271</v>
      </c>
      <c r="B77" s="4">
        <v>75</v>
      </c>
      <c r="C77" s="5">
        <f t="shared" si="0"/>
        <v>0.39386263453338705</v>
      </c>
      <c r="D77" s="5">
        <f t="shared" si="1"/>
        <v>1.5251268780343785</v>
      </c>
      <c r="E77" s="5">
        <v>53</v>
      </c>
      <c r="F77" s="14">
        <v>1.9444444444444444</v>
      </c>
      <c r="G77" s="14">
        <v>36</v>
      </c>
      <c r="H77" s="14">
        <v>16.2</v>
      </c>
      <c r="I77" s="14">
        <f t="shared" si="2"/>
        <v>26.1</v>
      </c>
      <c r="J77" s="14">
        <v>0.41</v>
      </c>
      <c r="K77" s="5">
        <f t="shared" si="3"/>
        <v>29.122615754461378</v>
      </c>
      <c r="L77" s="5">
        <f t="shared" si="4"/>
        <v>10.279887199809679</v>
      </c>
      <c r="M77" s="5">
        <f t="shared" si="5"/>
        <v>19.701251477135528</v>
      </c>
      <c r="N77" s="7">
        <v>9.5</v>
      </c>
      <c r="O77" s="8">
        <f t="shared" si="6"/>
        <v>-4.0398242495160511E-2</v>
      </c>
      <c r="P77" s="5">
        <f t="shared" si="7"/>
        <v>1.0091112001122164</v>
      </c>
      <c r="Q77" s="8">
        <f t="shared" si="8"/>
        <v>1.5539978008050828</v>
      </c>
      <c r="R77" s="5">
        <f t="shared" si="9"/>
        <v>11.871668714499046</v>
      </c>
      <c r="S77" s="8">
        <f t="shared" si="10"/>
        <v>0.89859489083694566</v>
      </c>
      <c r="T77" s="9">
        <f>24 * 60 * Constants!$B$4 * P77 * S77 / PI()</f>
        <v>34.082343030244488</v>
      </c>
      <c r="U77" s="9">
        <f t="shared" si="11"/>
        <v>22.157348481232923</v>
      </c>
      <c r="V77" s="9">
        <f t="shared" si="12"/>
        <v>16.641498150314799</v>
      </c>
      <c r="W77" s="9">
        <f t="shared" si="13"/>
        <v>1.4474595904455039</v>
      </c>
      <c r="X77" s="9">
        <f t="shared" si="14"/>
        <v>2.2953866022179805</v>
      </c>
      <c r="Y77" s="9">
        <f t="shared" si="15"/>
        <v>3.3813618118460984</v>
      </c>
      <c r="Z77" s="9">
        <f t="shared" si="16"/>
        <v>0.12789253336227785</v>
      </c>
      <c r="AA77" s="8">
        <f t="shared" si="17"/>
        <v>0.1997248282483387</v>
      </c>
      <c r="AB77" s="9">
        <f t="shared" si="18"/>
        <v>566.61301038568797</v>
      </c>
      <c r="AC77" s="10">
        <f>0.00163*AB77/Constants!$B$1</f>
        <v>0.37697110486884544</v>
      </c>
      <c r="AD77" s="9">
        <f>(1-Constants!$B$2)*U77</f>
        <v>17.06115833054935</v>
      </c>
      <c r="AE77" s="9">
        <f>W77*Z77*Constants!$B$3*((I77 + 273.15)^4)</f>
        <v>7.2786387944581197</v>
      </c>
      <c r="AF77" s="9">
        <f t="shared" si="19"/>
        <v>9.7825195360912307</v>
      </c>
      <c r="AG77" s="4">
        <v>0</v>
      </c>
      <c r="AH77" s="9">
        <f t="shared" si="20"/>
        <v>3.1923984748039409</v>
      </c>
      <c r="AI77" s="10">
        <f t="shared" si="21"/>
        <v>0.82591571911380979</v>
      </c>
      <c r="AJ77" s="11">
        <f t="shared" si="22"/>
        <v>3.8652835887774573</v>
      </c>
      <c r="AK77" s="11">
        <f>'Crop and Soil Parameters'!$B$2</f>
        <v>0.6</v>
      </c>
      <c r="AL77" s="11">
        <f t="shared" si="23"/>
        <v>2.3191701532664744</v>
      </c>
      <c r="AM77" s="11">
        <f>IF(AV76&lt;=AO77,1,('Crop and Soil Parameters'!$B$9-AV76)/('Crop and Soil Parameters'!$B$9-AO77))</f>
        <v>0.93166652807369121</v>
      </c>
      <c r="AN77" s="11">
        <f t="shared" si="24"/>
        <v>2.1606932047059066</v>
      </c>
      <c r="AO77" s="11">
        <f>'Crop and Soil Parameters'!$B$9*('Crop and Soil Parameters'!$B$7 + 0.04*(5-AJ77))</f>
        <v>40.53036773685006</v>
      </c>
      <c r="AP77" s="11">
        <f>'Crop and Soil Parameters'!$B$11</f>
        <v>45.5</v>
      </c>
      <c r="AQ77" s="11">
        <v>0</v>
      </c>
      <c r="AR77" s="11">
        <v>0</v>
      </c>
      <c r="AS77" s="11">
        <f t="shared" si="25"/>
        <v>0</v>
      </c>
      <c r="AT77" s="11">
        <f>IF(AU76&gt;'Crop and Soil Parameters'!$B$11,0,'Crop and Soil Parameters'!$B$9-AU76-AR77+AV76)</f>
        <v>0</v>
      </c>
      <c r="AU77" s="11">
        <f t="shared" si="26"/>
        <v>44.860173859058932</v>
      </c>
      <c r="AV77" s="11">
        <f t="shared" si="27"/>
        <v>46.139826140941054</v>
      </c>
      <c r="AW77" s="15" t="str">
        <f t="shared" si="28"/>
        <v>YES</v>
      </c>
      <c r="AX77" s="11"/>
    </row>
    <row r="78" spans="1:50" ht="14.25" customHeight="1" x14ac:dyDescent="0.3">
      <c r="A78" s="13">
        <v>44272</v>
      </c>
      <c r="B78" s="4">
        <v>76</v>
      </c>
      <c r="C78" s="5">
        <f t="shared" si="0"/>
        <v>0.39386263453338705</v>
      </c>
      <c r="D78" s="5">
        <f t="shared" si="1"/>
        <v>1.5251268780343785</v>
      </c>
      <c r="E78" s="5">
        <v>53</v>
      </c>
      <c r="F78" s="14">
        <v>1.6666666666666667</v>
      </c>
      <c r="G78" s="14">
        <v>36</v>
      </c>
      <c r="H78" s="14">
        <v>18</v>
      </c>
      <c r="I78" s="14">
        <f t="shared" si="2"/>
        <v>27</v>
      </c>
      <c r="J78" s="14">
        <v>0.48</v>
      </c>
      <c r="K78" s="5">
        <f t="shared" si="3"/>
        <v>30.312978473241913</v>
      </c>
      <c r="L78" s="5">
        <f t="shared" si="4"/>
        <v>13.036442009138824</v>
      </c>
      <c r="M78" s="5">
        <f t="shared" si="5"/>
        <v>21.674710241190368</v>
      </c>
      <c r="N78" s="7">
        <v>8</v>
      </c>
      <c r="O78" s="8">
        <f t="shared" si="6"/>
        <v>-3.3386421484746936E-2</v>
      </c>
      <c r="P78" s="5">
        <f t="shared" si="7"/>
        <v>1.0085638893033033</v>
      </c>
      <c r="Q78" s="8">
        <f t="shared" si="8"/>
        <v>1.5569160811863723</v>
      </c>
      <c r="R78" s="5">
        <f t="shared" si="9"/>
        <v>11.893962734403541</v>
      </c>
      <c r="S78" s="8">
        <f t="shared" si="10"/>
        <v>0.9029750402434229</v>
      </c>
      <c r="T78" s="9">
        <f>24 * 60 * Constants!$B$4 * P78 * S78 / PI()</f>
        <v>34.229900144866477</v>
      </c>
      <c r="U78" s="9">
        <f t="shared" si="11"/>
        <v>20.069164086950153</v>
      </c>
      <c r="V78" s="9">
        <f t="shared" si="12"/>
        <v>15.073146379144781</v>
      </c>
      <c r="W78" s="9">
        <f t="shared" si="13"/>
        <v>1.4474595904455039</v>
      </c>
      <c r="X78" s="9">
        <f t="shared" si="14"/>
        <v>2.5919618639860924</v>
      </c>
      <c r="Y78" s="9">
        <f t="shared" si="15"/>
        <v>3.5653401758108458</v>
      </c>
      <c r="Z78" s="9">
        <f t="shared" si="16"/>
        <v>0.11460600599366583</v>
      </c>
      <c r="AA78" s="8">
        <f t="shared" si="17"/>
        <v>0.20915998442580921</v>
      </c>
      <c r="AB78" s="9">
        <f t="shared" si="18"/>
        <v>566.61301038568797</v>
      </c>
      <c r="AC78" s="10">
        <f>0.00163*AB78/Constants!$B$1</f>
        <v>0.37697110486884544</v>
      </c>
      <c r="AD78" s="9">
        <f>(1-Constants!$B$2)*U78</f>
        <v>15.453256346951617</v>
      </c>
      <c r="AE78" s="9">
        <f>W78*Z78*Constants!$B$3*((I78 + 273.15)^4)</f>
        <v>6.6012945256254714</v>
      </c>
      <c r="AF78" s="9">
        <f t="shared" si="19"/>
        <v>8.851961821326146</v>
      </c>
      <c r="AG78" s="4">
        <v>0</v>
      </c>
      <c r="AH78" s="9">
        <f t="shared" si="20"/>
        <v>2.5900797765678099</v>
      </c>
      <c r="AI78" s="10">
        <f t="shared" si="21"/>
        <v>0.79974804872033378</v>
      </c>
      <c r="AJ78" s="11">
        <f t="shared" si="22"/>
        <v>3.2386196886784058</v>
      </c>
      <c r="AK78" s="11">
        <f>'Crop and Soil Parameters'!$B$2</f>
        <v>0.6</v>
      </c>
      <c r="AL78" s="11">
        <f t="shared" si="23"/>
        <v>1.9431718132070435</v>
      </c>
      <c r="AM78" s="11">
        <f>IF(AV77&lt;=AO78,1,('Crop and Soil Parameters'!$B$9-AV77)/('Crop and Soil Parameters'!$B$9-AO78))</f>
        <v>0.93092964957616886</v>
      </c>
      <c r="AN78" s="11">
        <f t="shared" si="24"/>
        <v>1.8089562551351217</v>
      </c>
      <c r="AO78" s="11">
        <f>'Crop and Soil Parameters'!$B$9*('Crop and Soil Parameters'!$B$7 + 0.04*(5-AJ78))</f>
        <v>42.81142433321061</v>
      </c>
      <c r="AP78" s="11">
        <f>'Crop and Soil Parameters'!$B$11</f>
        <v>45.5</v>
      </c>
      <c r="AQ78" s="11">
        <v>0</v>
      </c>
      <c r="AR78" s="11">
        <v>0</v>
      </c>
      <c r="AS78" s="11">
        <f t="shared" si="25"/>
        <v>44.330869885805953</v>
      </c>
      <c r="AT78" s="11">
        <f>IF(AU77&gt;'Crop and Soil Parameters'!$B$11,0,'Crop and Soil Parameters'!$B$9-AU77-AR78+AV77)</f>
        <v>92.279652281882122</v>
      </c>
      <c r="AU78" s="11">
        <f t="shared" si="26"/>
        <v>90.999999999999972</v>
      </c>
      <c r="AV78" s="11">
        <f t="shared" si="27"/>
        <v>0</v>
      </c>
      <c r="AW78" s="15" t="str">
        <f t="shared" si="28"/>
        <v/>
      </c>
      <c r="AX78" s="11"/>
    </row>
    <row r="79" spans="1:50" ht="14.25" customHeight="1" x14ac:dyDescent="0.3">
      <c r="A79" s="13">
        <v>44273</v>
      </c>
      <c r="B79" s="4">
        <v>77</v>
      </c>
      <c r="C79" s="5">
        <f t="shared" si="0"/>
        <v>0.39386263453338705</v>
      </c>
      <c r="D79" s="5">
        <f t="shared" si="1"/>
        <v>1.5251268780343785</v>
      </c>
      <c r="E79" s="5">
        <v>53</v>
      </c>
      <c r="F79" s="14">
        <v>1.6666666666666667</v>
      </c>
      <c r="G79" s="14">
        <v>37.799999999999997</v>
      </c>
      <c r="H79" s="14">
        <v>19.5</v>
      </c>
      <c r="I79" s="14">
        <f t="shared" si="2"/>
        <v>28.65</v>
      </c>
      <c r="J79" s="14">
        <v>0.38</v>
      </c>
      <c r="K79" s="5">
        <f t="shared" si="3"/>
        <v>30.254718632098445</v>
      </c>
      <c r="L79" s="5">
        <f t="shared" si="4"/>
        <v>12.920864669454119</v>
      </c>
      <c r="M79" s="5">
        <f t="shared" si="5"/>
        <v>21.587791650776282</v>
      </c>
      <c r="N79" s="7">
        <v>7</v>
      </c>
      <c r="O79" s="8">
        <f t="shared" si="6"/>
        <v>-2.6364707357109361E-2</v>
      </c>
      <c r="P79" s="5">
        <f t="shared" si="7"/>
        <v>1.0080140408291658</v>
      </c>
      <c r="Q79" s="8">
        <f t="shared" si="8"/>
        <v>1.5598369913509169</v>
      </c>
      <c r="R79" s="5">
        <f t="shared" si="9"/>
        <v>11.916276844372245</v>
      </c>
      <c r="S79" s="8">
        <f t="shared" si="10"/>
        <v>0.90733262510664225</v>
      </c>
      <c r="T79" s="9">
        <f>24 * 60 * Constants!$B$4 * P79 * S79 / PI()</f>
        <v>34.376335596604747</v>
      </c>
      <c r="U79" s="9">
        <f t="shared" si="11"/>
        <v>18.690960311093512</v>
      </c>
      <c r="V79" s="9">
        <f t="shared" si="12"/>
        <v>14.038032651249893</v>
      </c>
      <c r="W79" s="9">
        <f t="shared" si="13"/>
        <v>1.4474595904455039</v>
      </c>
      <c r="X79" s="9">
        <f t="shared" si="14"/>
        <v>2.5782274778111085</v>
      </c>
      <c r="Y79" s="9">
        <f t="shared" si="15"/>
        <v>3.9253670659086186</v>
      </c>
      <c r="Z79" s="9">
        <f t="shared" si="16"/>
        <v>0.11520396230116126</v>
      </c>
      <c r="AA79" s="8">
        <f t="shared" si="17"/>
        <v>0.22743235016149782</v>
      </c>
      <c r="AB79" s="9">
        <f t="shared" si="18"/>
        <v>566.61301038568797</v>
      </c>
      <c r="AC79" s="10">
        <f>0.00163*AB79/Constants!$B$1</f>
        <v>0.37697110486884544</v>
      </c>
      <c r="AD79" s="9">
        <f>(1-Constants!$B$2)*U79</f>
        <v>14.392039439542005</v>
      </c>
      <c r="AE79" s="9">
        <f>W79*Z79*Constants!$B$3*((I79 + 273.15)^4)</f>
        <v>6.7828575994770972</v>
      </c>
      <c r="AF79" s="9">
        <f t="shared" si="19"/>
        <v>7.6091818400649078</v>
      </c>
      <c r="AG79" s="4">
        <v>0</v>
      </c>
      <c r="AH79" s="9">
        <f t="shared" si="20"/>
        <v>3.231348721367183</v>
      </c>
      <c r="AI79" s="10">
        <f t="shared" si="21"/>
        <v>0.81802041445602236</v>
      </c>
      <c r="AJ79" s="11">
        <f t="shared" si="22"/>
        <v>3.9502054768596531</v>
      </c>
      <c r="AK79" s="11">
        <f>'Crop and Soil Parameters'!$B$2</f>
        <v>0.6</v>
      </c>
      <c r="AL79" s="11">
        <f t="shared" si="23"/>
        <v>2.3701232861157919</v>
      </c>
      <c r="AM79" s="11">
        <f>IF(AV78&lt;=AO79,1,('Crop and Soil Parameters'!$B$9-AV78)/('Crop and Soil Parameters'!$B$9-AO79))</f>
        <v>1</v>
      </c>
      <c r="AN79" s="11">
        <f t="shared" si="24"/>
        <v>2.3701232861157919</v>
      </c>
      <c r="AO79" s="11">
        <f>'Crop and Soil Parameters'!$B$9*('Crop and Soil Parameters'!$B$7 + 0.04*(5-AJ79))</f>
        <v>40.221252064230868</v>
      </c>
      <c r="AP79" s="11">
        <f>'Crop and Soil Parameters'!$B$11</f>
        <v>45.5</v>
      </c>
      <c r="AQ79" s="11">
        <v>0</v>
      </c>
      <c r="AR79" s="11">
        <v>0</v>
      </c>
      <c r="AS79" s="11">
        <f t="shared" si="25"/>
        <v>0</v>
      </c>
      <c r="AT79" s="11">
        <f>IF(AU78&gt;'Crop and Soil Parameters'!$B$11,0,'Crop and Soil Parameters'!$B$9-AU78-AR79+AV78)</f>
        <v>0</v>
      </c>
      <c r="AU79" s="11">
        <f t="shared" si="26"/>
        <v>88.629876713884187</v>
      </c>
      <c r="AV79" s="11">
        <f t="shared" si="27"/>
        <v>2.3701232861157919</v>
      </c>
      <c r="AW79" s="15" t="str">
        <f t="shared" si="28"/>
        <v/>
      </c>
      <c r="AX79" s="11"/>
    </row>
    <row r="80" spans="1:50" ht="14.25" customHeight="1" x14ac:dyDescent="0.3">
      <c r="A80" s="13">
        <v>44274</v>
      </c>
      <c r="B80" s="4">
        <v>78</v>
      </c>
      <c r="C80" s="5">
        <f t="shared" si="0"/>
        <v>0.39386263453338705</v>
      </c>
      <c r="D80" s="5">
        <f t="shared" si="1"/>
        <v>1.5251268780343785</v>
      </c>
      <c r="E80" s="5">
        <v>53</v>
      </c>
      <c r="F80" s="14">
        <v>1.6666666666666667</v>
      </c>
      <c r="G80" s="14">
        <v>36.799999999999997</v>
      </c>
      <c r="H80" s="14">
        <v>18.600000000000001</v>
      </c>
      <c r="I80" s="14">
        <f t="shared" si="2"/>
        <v>27.7</v>
      </c>
      <c r="J80" s="14">
        <v>0.34</v>
      </c>
      <c r="K80" s="5">
        <f t="shared" si="3"/>
        <v>28.474466391065903</v>
      </c>
      <c r="L80" s="5">
        <f t="shared" si="4"/>
        <v>11.337212064312695</v>
      </c>
      <c r="M80" s="5">
        <f t="shared" si="5"/>
        <v>19.905839227689299</v>
      </c>
      <c r="N80" s="7">
        <v>6.6</v>
      </c>
      <c r="O80" s="8">
        <f t="shared" si="6"/>
        <v>-1.9335180797684971E-2</v>
      </c>
      <c r="P80" s="5">
        <f t="shared" si="7"/>
        <v>1.0074618176217736</v>
      </c>
      <c r="Q80" s="8">
        <f t="shared" si="8"/>
        <v>1.5627599745132179</v>
      </c>
      <c r="R80" s="5">
        <f t="shared" si="9"/>
        <v>11.938606790877264</v>
      </c>
      <c r="S80" s="8">
        <f t="shared" si="10"/>
        <v>0.91166601913503176</v>
      </c>
      <c r="T80" s="9">
        <f>24 * 60 * Constants!$B$4 * P80 * S80 / PI()</f>
        <v>34.521593538634448</v>
      </c>
      <c r="U80" s="9">
        <f t="shared" si="11"/>
        <v>18.172655757985048</v>
      </c>
      <c r="V80" s="9">
        <f t="shared" si="12"/>
        <v>13.64875483359225</v>
      </c>
      <c r="W80" s="9">
        <f t="shared" si="13"/>
        <v>1.4474595904455039</v>
      </c>
      <c r="X80" s="9">
        <f t="shared" si="14"/>
        <v>2.3246865383579269</v>
      </c>
      <c r="Y80" s="9">
        <f t="shared" si="15"/>
        <v>3.7144033809363424</v>
      </c>
      <c r="Z80" s="9">
        <f t="shared" si="16"/>
        <v>0.1265430812744282</v>
      </c>
      <c r="AA80" s="8">
        <f t="shared" si="17"/>
        <v>0.2167550737640033</v>
      </c>
      <c r="AB80" s="9">
        <f t="shared" si="18"/>
        <v>566.61301038568797</v>
      </c>
      <c r="AC80" s="10">
        <f>0.00163*AB80/Constants!$B$1</f>
        <v>0.37697110486884544</v>
      </c>
      <c r="AD80" s="9">
        <f>(1-Constants!$B$2)*U80</f>
        <v>13.992944933648488</v>
      </c>
      <c r="AE80" s="9">
        <f>W80*Z80*Constants!$B$3*((I80 + 273.15)^4)</f>
        <v>7.3571025526138767</v>
      </c>
      <c r="AF80" s="9">
        <f t="shared" si="19"/>
        <v>6.6358423810346112</v>
      </c>
      <c r="AG80" s="4">
        <v>0</v>
      </c>
      <c r="AH80" s="9">
        <f t="shared" si="20"/>
        <v>3.2001655485992515</v>
      </c>
      <c r="AI80" s="10">
        <f t="shared" si="21"/>
        <v>0.80734313805852786</v>
      </c>
      <c r="AJ80" s="11">
        <f t="shared" si="22"/>
        <v>3.9638233085065959</v>
      </c>
      <c r="AK80" s="11">
        <f>'Crop and Soil Parameters'!$B$2</f>
        <v>0.6</v>
      </c>
      <c r="AL80" s="11">
        <f t="shared" si="23"/>
        <v>2.3782939851039573</v>
      </c>
      <c r="AM80" s="11">
        <f>IF(AV79&lt;=AO80,1,('Crop and Soil Parameters'!$B$9-AV79)/('Crop and Soil Parameters'!$B$9-AO80))</f>
        <v>1</v>
      </c>
      <c r="AN80" s="11">
        <f t="shared" si="24"/>
        <v>2.3782939851039573</v>
      </c>
      <c r="AO80" s="11">
        <f>'Crop and Soil Parameters'!$B$9*('Crop and Soil Parameters'!$B$7 + 0.04*(5-AJ80))</f>
        <v>40.171683157035993</v>
      </c>
      <c r="AP80" s="11">
        <f>'Crop and Soil Parameters'!$B$11</f>
        <v>45.5</v>
      </c>
      <c r="AQ80" s="11">
        <v>0</v>
      </c>
      <c r="AR80" s="11">
        <v>0</v>
      </c>
      <c r="AS80" s="11">
        <f t="shared" si="25"/>
        <v>0</v>
      </c>
      <c r="AT80" s="11">
        <f>IF(AU79&gt;'Crop and Soil Parameters'!$B$11,0,'Crop and Soil Parameters'!$B$9-AU79-AR80+AV79)</f>
        <v>0</v>
      </c>
      <c r="AU80" s="11">
        <f t="shared" si="26"/>
        <v>86.251582728780235</v>
      </c>
      <c r="AV80" s="11">
        <f t="shared" si="27"/>
        <v>4.7484172712197488</v>
      </c>
      <c r="AW80" s="15" t="str">
        <f t="shared" si="28"/>
        <v/>
      </c>
      <c r="AX80" s="11"/>
    </row>
    <row r="81" spans="1:50" ht="14.25" customHeight="1" x14ac:dyDescent="0.3">
      <c r="A81" s="13">
        <v>44275</v>
      </c>
      <c r="B81" s="4">
        <v>79</v>
      </c>
      <c r="C81" s="5">
        <f t="shared" si="0"/>
        <v>0.39386263453338705</v>
      </c>
      <c r="D81" s="5">
        <f t="shared" si="1"/>
        <v>1.5251268780343785</v>
      </c>
      <c r="E81" s="5">
        <v>53</v>
      </c>
      <c r="F81" s="14">
        <v>2.2222222222222223</v>
      </c>
      <c r="G81" s="14">
        <v>35.6</v>
      </c>
      <c r="H81" s="14">
        <v>18.5</v>
      </c>
      <c r="I81" s="14">
        <f t="shared" si="2"/>
        <v>27.05</v>
      </c>
      <c r="J81" s="14">
        <v>0.43</v>
      </c>
      <c r="K81" s="5">
        <f t="shared" si="3"/>
        <v>29.100158523711741</v>
      </c>
      <c r="L81" s="5">
        <f t="shared" si="4"/>
        <v>12.787018414003313</v>
      </c>
      <c r="M81" s="5">
        <f t="shared" si="5"/>
        <v>20.943588468857527</v>
      </c>
      <c r="N81" s="7">
        <v>6.3</v>
      </c>
      <c r="O81" s="8">
        <f t="shared" si="6"/>
        <v>-1.2299924806902758E-2</v>
      </c>
      <c r="P81" s="5">
        <f t="shared" si="7"/>
        <v>1.0069073833167805</v>
      </c>
      <c r="Q81" s="8">
        <f t="shared" si="8"/>
        <v>1.5656844758824009</v>
      </c>
      <c r="R81" s="5">
        <f t="shared" si="9"/>
        <v>11.960948335628519</v>
      </c>
      <c r="S81" s="8">
        <f t="shared" si="10"/>
        <v>0.91597363144122779</v>
      </c>
      <c r="T81" s="9">
        <f>24 * 60 * Constants!$B$4 * P81 * S81 / PI()</f>
        <v>34.665619742364342</v>
      </c>
      <c r="U81" s="9">
        <f t="shared" si="11"/>
        <v>17.795840087750335</v>
      </c>
      <c r="V81" s="9">
        <f t="shared" si="12"/>
        <v>13.365743656305765</v>
      </c>
      <c r="W81" s="9">
        <f t="shared" si="13"/>
        <v>1.4474595904455039</v>
      </c>
      <c r="X81" s="9">
        <f t="shared" si="14"/>
        <v>2.4784008432668578</v>
      </c>
      <c r="Y81" s="9">
        <f t="shared" si="15"/>
        <v>3.5758119816692693</v>
      </c>
      <c r="Z81" s="9">
        <f t="shared" si="16"/>
        <v>0.11959887357812707</v>
      </c>
      <c r="AA81" s="8">
        <f t="shared" si="17"/>
        <v>0.20969496361300413</v>
      </c>
      <c r="AB81" s="9">
        <f t="shared" si="18"/>
        <v>566.61301038568797</v>
      </c>
      <c r="AC81" s="10">
        <f>0.00163*AB81/Constants!$B$1</f>
        <v>0.37697110486884544</v>
      </c>
      <c r="AD81" s="9">
        <f>(1-Constants!$B$2)*U81</f>
        <v>13.702796867567759</v>
      </c>
      <c r="AE81" s="9">
        <f>W81*Z81*Constants!$B$3*((I81 + 273.15)^4)</f>
        <v>6.8934746417706032</v>
      </c>
      <c r="AF81" s="9">
        <f t="shared" si="19"/>
        <v>6.809322225797156</v>
      </c>
      <c r="AG81" s="4">
        <v>0</v>
      </c>
      <c r="AH81" s="9">
        <f t="shared" si="20"/>
        <v>3.3400642892485921</v>
      </c>
      <c r="AI81" s="10">
        <f t="shared" si="21"/>
        <v>0.87148868104942168</v>
      </c>
      <c r="AJ81" s="11">
        <f t="shared" si="22"/>
        <v>3.8325962939949862</v>
      </c>
      <c r="AK81" s="11">
        <f>'Crop and Soil Parameters'!$B$2</f>
        <v>0.6</v>
      </c>
      <c r="AL81" s="11">
        <f t="shared" si="23"/>
        <v>2.2995577763969917</v>
      </c>
      <c r="AM81" s="11">
        <f>IF(AV80&lt;=AO81,1,('Crop and Soil Parameters'!$B$9-AV80)/('Crop and Soil Parameters'!$B$9-AO81))</f>
        <v>1</v>
      </c>
      <c r="AN81" s="11">
        <f t="shared" si="24"/>
        <v>2.2995577763969917</v>
      </c>
      <c r="AO81" s="11">
        <f>'Crop and Soil Parameters'!$B$9*('Crop and Soil Parameters'!$B$7 + 0.04*(5-AJ81))</f>
        <v>40.649349489858253</v>
      </c>
      <c r="AP81" s="11">
        <f>'Crop and Soil Parameters'!$B$11</f>
        <v>45.5</v>
      </c>
      <c r="AQ81" s="11">
        <v>0</v>
      </c>
      <c r="AR81" s="11">
        <v>0</v>
      </c>
      <c r="AS81" s="11">
        <f t="shared" si="25"/>
        <v>0</v>
      </c>
      <c r="AT81" s="11">
        <f>IF(AU80&gt;'Crop and Soil Parameters'!$B$11,0,'Crop and Soil Parameters'!$B$9-AU80-AR81+AV80)</f>
        <v>0</v>
      </c>
      <c r="AU81" s="11">
        <f t="shared" si="26"/>
        <v>83.95202495238324</v>
      </c>
      <c r="AV81" s="11">
        <f t="shared" si="27"/>
        <v>7.04797504761674</v>
      </c>
      <c r="AW81" s="15" t="str">
        <f t="shared" si="28"/>
        <v/>
      </c>
      <c r="AX81" s="11"/>
    </row>
    <row r="82" spans="1:50" ht="14.25" customHeight="1" x14ac:dyDescent="0.3">
      <c r="A82" s="13">
        <v>44276</v>
      </c>
      <c r="B82" s="4">
        <v>80</v>
      </c>
      <c r="C82" s="5">
        <f t="shared" si="0"/>
        <v>0.39386263453338705</v>
      </c>
      <c r="D82" s="5">
        <f t="shared" si="1"/>
        <v>1.5251268780343785</v>
      </c>
      <c r="E82" s="5">
        <v>53</v>
      </c>
      <c r="F82" s="14">
        <v>1.6666666666666667</v>
      </c>
      <c r="G82" s="14">
        <v>36.5</v>
      </c>
      <c r="H82" s="14">
        <v>22</v>
      </c>
      <c r="I82" s="14">
        <f t="shared" si="2"/>
        <v>29.25</v>
      </c>
      <c r="J82" s="14">
        <v>0.47</v>
      </c>
      <c r="K82" s="5">
        <f t="shared" si="3"/>
        <v>30.632008876147552</v>
      </c>
      <c r="L82" s="5">
        <f t="shared" si="4"/>
        <v>16.735978896839924</v>
      </c>
      <c r="M82" s="5">
        <f t="shared" si="5"/>
        <v>23.683993886493738</v>
      </c>
      <c r="N82" s="7">
        <v>7.5</v>
      </c>
      <c r="O82" s="8">
        <f t="shared" si="6"/>
        <v>-5.2610240829462336E-3</v>
      </c>
      <c r="P82" s="5">
        <f t="shared" si="7"/>
        <v>1.0063509022050374</v>
      </c>
      <c r="Q82" s="8">
        <f t="shared" si="8"/>
        <v>1.5686099421332453</v>
      </c>
      <c r="R82" s="5">
        <f t="shared" si="9"/>
        <v>11.983297251532699</v>
      </c>
      <c r="S82" s="8">
        <f t="shared" si="10"/>
        <v>0.92025390774828519</v>
      </c>
      <c r="T82" s="9">
        <f>24 * 60 * Constants!$B$4 * P82 * S82 / PI()</f>
        <v>34.808361638118228</v>
      </c>
      <c r="U82" s="9">
        <f t="shared" si="11"/>
        <v>19.594865027654631</v>
      </c>
      <c r="V82" s="9">
        <f t="shared" si="12"/>
        <v>14.716919327670286</v>
      </c>
      <c r="W82" s="9">
        <f t="shared" si="13"/>
        <v>1.4474595904455039</v>
      </c>
      <c r="X82" s="9">
        <f t="shared" si="14"/>
        <v>2.9277865887336012</v>
      </c>
      <c r="Y82" s="9">
        <f t="shared" si="15"/>
        <v>4.0639139637691173</v>
      </c>
      <c r="Z82" s="9">
        <f t="shared" si="16"/>
        <v>0.10044913454721441</v>
      </c>
      <c r="AA82" s="8">
        <f t="shared" si="17"/>
        <v>0.23440079772556432</v>
      </c>
      <c r="AB82" s="9">
        <f t="shared" si="18"/>
        <v>566.61301038568797</v>
      </c>
      <c r="AC82" s="10">
        <f>0.00163*AB82/Constants!$B$1</f>
        <v>0.37697110486884544</v>
      </c>
      <c r="AD82" s="9">
        <f>(1-Constants!$B$2)*U82</f>
        <v>15.088046071294066</v>
      </c>
      <c r="AE82" s="9">
        <f>W82*Z82*Constants!$B$3*((I82 + 273.15)^4)</f>
        <v>5.9613097444434642</v>
      </c>
      <c r="AF82" s="9">
        <f t="shared" si="19"/>
        <v>9.126736326850601</v>
      </c>
      <c r="AG82" s="4">
        <v>0</v>
      </c>
      <c r="AH82" s="9">
        <f t="shared" si="20"/>
        <v>2.9983349730430722</v>
      </c>
      <c r="AI82" s="10">
        <f t="shared" si="21"/>
        <v>0.82498886202008892</v>
      </c>
      <c r="AJ82" s="11">
        <f t="shared" si="22"/>
        <v>3.6343944883101478</v>
      </c>
      <c r="AK82" s="11">
        <f>'Crop and Soil Parameters'!$B$2</f>
        <v>0.6</v>
      </c>
      <c r="AL82" s="11">
        <f t="shared" si="23"/>
        <v>2.1806366929860888</v>
      </c>
      <c r="AM82" s="11">
        <f>IF(AV81&lt;=AO82,1,('Crop and Soil Parameters'!$B$9-AV81)/('Crop and Soil Parameters'!$B$9-AO82))</f>
        <v>1</v>
      </c>
      <c r="AN82" s="11">
        <f t="shared" si="24"/>
        <v>2.1806366929860888</v>
      </c>
      <c r="AO82" s="11">
        <f>'Crop and Soil Parameters'!$B$9*('Crop and Soil Parameters'!$B$7 + 0.04*(5-AJ82))</f>
        <v>41.370804062551066</v>
      </c>
      <c r="AP82" s="11">
        <f>'Crop and Soil Parameters'!$B$11</f>
        <v>45.5</v>
      </c>
      <c r="AQ82" s="11">
        <v>0</v>
      </c>
      <c r="AR82" s="11">
        <v>0</v>
      </c>
      <c r="AS82" s="11">
        <f t="shared" si="25"/>
        <v>0</v>
      </c>
      <c r="AT82" s="11">
        <f>IF(AU81&gt;'Crop and Soil Parameters'!$B$11,0,'Crop and Soil Parameters'!$B$9-AU81-AR82+AV81)</f>
        <v>0</v>
      </c>
      <c r="AU82" s="11">
        <f t="shared" si="26"/>
        <v>81.771388259397156</v>
      </c>
      <c r="AV82" s="11">
        <f t="shared" si="27"/>
        <v>9.2286117406028296</v>
      </c>
      <c r="AW82" s="15" t="str">
        <f t="shared" si="28"/>
        <v/>
      </c>
      <c r="AX82" s="11"/>
    </row>
    <row r="83" spans="1:50" ht="14.25" customHeight="1" x14ac:dyDescent="0.3">
      <c r="A83" s="13">
        <v>44277</v>
      </c>
      <c r="B83" s="4">
        <v>81</v>
      </c>
      <c r="C83" s="5">
        <f t="shared" si="0"/>
        <v>0.39386263453338705</v>
      </c>
      <c r="D83" s="5">
        <f t="shared" si="1"/>
        <v>1.5251268780343785</v>
      </c>
      <c r="E83" s="5">
        <v>53</v>
      </c>
      <c r="F83" s="14">
        <v>2.2222222222222223</v>
      </c>
      <c r="G83" s="14">
        <v>37</v>
      </c>
      <c r="H83" s="14">
        <v>21.6</v>
      </c>
      <c r="I83" s="14">
        <f t="shared" si="2"/>
        <v>29.3</v>
      </c>
      <c r="J83" s="14">
        <v>0.52</v>
      </c>
      <c r="K83" s="5">
        <f t="shared" si="3"/>
        <v>31.884357293000107</v>
      </c>
      <c r="L83" s="5">
        <f t="shared" si="4"/>
        <v>17.042376984897288</v>
      </c>
      <c r="M83" s="5">
        <f t="shared" si="5"/>
        <v>24.463367138948698</v>
      </c>
      <c r="N83" s="7">
        <v>6.4</v>
      </c>
      <c r="O83" s="8">
        <f t="shared" si="6"/>
        <v>1.7794355959882655E-3</v>
      </c>
      <c r="P83" s="5">
        <f t="shared" si="7"/>
        <v>1.0057925391839071</v>
      </c>
      <c r="Q83" s="8">
        <f t="shared" si="8"/>
        <v>1.5715358208741474</v>
      </c>
      <c r="R83" s="5">
        <f t="shared" si="9"/>
        <v>12.0056493186288</v>
      </c>
      <c r="S83" s="8">
        <f t="shared" si="10"/>
        <v>0.92450533153670245</v>
      </c>
      <c r="T83" s="9">
        <f>24 * 60 * Constants!$B$4 * P83 * S83 / PI()</f>
        <v>34.949768353125492</v>
      </c>
      <c r="U83" s="9">
        <f t="shared" si="11"/>
        <v>18.052994772005363</v>
      </c>
      <c r="V83" s="9">
        <f t="shared" si="12"/>
        <v>13.558882253462347</v>
      </c>
      <c r="W83" s="9">
        <f t="shared" si="13"/>
        <v>1.4474595904455039</v>
      </c>
      <c r="X83" s="9">
        <f t="shared" si="14"/>
        <v>3.0679207975045739</v>
      </c>
      <c r="Y83" s="9">
        <f t="shared" si="15"/>
        <v>4.0756492057609837</v>
      </c>
      <c r="Z83" s="9">
        <f t="shared" si="16"/>
        <v>9.4783263966160658E-2</v>
      </c>
      <c r="AA83" s="8">
        <f t="shared" si="17"/>
        <v>0.2349895019498757</v>
      </c>
      <c r="AB83" s="9">
        <f t="shared" si="18"/>
        <v>566.61301038568797</v>
      </c>
      <c r="AC83" s="10">
        <f>0.00163*AB83/Constants!$B$1</f>
        <v>0.37697110486884544</v>
      </c>
      <c r="AD83" s="9">
        <f>(1-Constants!$B$2)*U83</f>
        <v>13.900805974444129</v>
      </c>
      <c r="AE83" s="9">
        <f>W83*Z83*Constants!$B$3*((I83 + 273.15)^4)</f>
        <v>5.6287810642439444</v>
      </c>
      <c r="AF83" s="9">
        <f t="shared" si="19"/>
        <v>8.2720249102001837</v>
      </c>
      <c r="AG83" s="4">
        <v>0</v>
      </c>
      <c r="AH83" s="9">
        <f t="shared" si="20"/>
        <v>3.3063810014939627</v>
      </c>
      <c r="AI83" s="10">
        <f t="shared" si="21"/>
        <v>0.89678321938629324</v>
      </c>
      <c r="AJ83" s="11">
        <f t="shared" si="22"/>
        <v>3.6869345121741457</v>
      </c>
      <c r="AK83" s="11">
        <f>'Crop and Soil Parameters'!$B$2</f>
        <v>0.6</v>
      </c>
      <c r="AL83" s="11">
        <f t="shared" si="23"/>
        <v>2.2121607073044873</v>
      </c>
      <c r="AM83" s="11">
        <f>IF(AV82&lt;=AO83,1,('Crop and Soil Parameters'!$B$9-AV82)/('Crop and Soil Parameters'!$B$9-AO83))</f>
        <v>1</v>
      </c>
      <c r="AN83" s="11">
        <f t="shared" si="24"/>
        <v>2.2121607073044873</v>
      </c>
      <c r="AO83" s="11">
        <f>'Crop and Soil Parameters'!$B$9*('Crop and Soil Parameters'!$B$7 + 0.04*(5-AJ83))</f>
        <v>41.179558375686113</v>
      </c>
      <c r="AP83" s="11">
        <f>'Crop and Soil Parameters'!$B$11</f>
        <v>45.5</v>
      </c>
      <c r="AQ83" s="11">
        <v>0</v>
      </c>
      <c r="AR83" s="11">
        <v>0</v>
      </c>
      <c r="AS83" s="11">
        <f t="shared" si="25"/>
        <v>0</v>
      </c>
      <c r="AT83" s="11">
        <f>IF(AU82&gt;'Crop and Soil Parameters'!$B$11,0,'Crop and Soil Parameters'!$B$9-AU82-AR83+AV82)</f>
        <v>0</v>
      </c>
      <c r="AU83" s="11">
        <f t="shared" si="26"/>
        <v>79.559227552092665</v>
      </c>
      <c r="AV83" s="11">
        <f t="shared" si="27"/>
        <v>11.440772447907317</v>
      </c>
      <c r="AW83" s="15" t="str">
        <f t="shared" si="28"/>
        <v/>
      </c>
      <c r="AX83" s="11"/>
    </row>
    <row r="84" spans="1:50" ht="14.25" customHeight="1" x14ac:dyDescent="0.3">
      <c r="A84" s="13">
        <v>44278</v>
      </c>
      <c r="B84" s="4">
        <v>82</v>
      </c>
      <c r="C84" s="5">
        <f t="shared" si="0"/>
        <v>0.39386263453338705</v>
      </c>
      <c r="D84" s="5">
        <f t="shared" si="1"/>
        <v>1.5251268780343785</v>
      </c>
      <c r="E84" s="5">
        <v>53</v>
      </c>
      <c r="F84" s="14">
        <v>1.9444444444444444</v>
      </c>
      <c r="G84" s="14">
        <v>37.6</v>
      </c>
      <c r="H84" s="14">
        <v>22.5</v>
      </c>
      <c r="I84" s="14">
        <f t="shared" si="2"/>
        <v>30.05</v>
      </c>
      <c r="J84" s="14">
        <v>0.52</v>
      </c>
      <c r="K84" s="5">
        <f t="shared" si="3"/>
        <v>32.461976550736551</v>
      </c>
      <c r="L84" s="5">
        <f t="shared" si="4"/>
        <v>17.910635966324918</v>
      </c>
      <c r="M84" s="5">
        <f t="shared" si="5"/>
        <v>25.186306258530735</v>
      </c>
      <c r="N84" s="7">
        <v>6.6</v>
      </c>
      <c r="O84" s="8">
        <f t="shared" si="6"/>
        <v>8.8193679897523095E-3</v>
      </c>
      <c r="P84" s="5">
        <f t="shared" si="7"/>
        <v>1.0052324597084035</v>
      </c>
      <c r="Q84" s="8">
        <f t="shared" si="8"/>
        <v>1.574461560113134</v>
      </c>
      <c r="R84" s="5">
        <f t="shared" si="9"/>
        <v>12.028000320008765</v>
      </c>
      <c r="S84" s="8">
        <f t="shared" si="10"/>
        <v>0.92872642513004267</v>
      </c>
      <c r="T84" s="9">
        <f>24 * 60 * Constants!$B$4 * P84 * S84 / PI()</f>
        <v>35.089790746751895</v>
      </c>
      <c r="U84" s="9">
        <f t="shared" si="11"/>
        <v>18.39967635175978</v>
      </c>
      <c r="V84" s="9">
        <f t="shared" si="12"/>
        <v>13.819260920752699</v>
      </c>
      <c r="W84" s="9">
        <f t="shared" si="13"/>
        <v>1.4474595904455043</v>
      </c>
      <c r="X84" s="9">
        <f t="shared" si="14"/>
        <v>3.2031023425491836</v>
      </c>
      <c r="Y84" s="9">
        <f t="shared" si="15"/>
        <v>4.2552488769569417</v>
      </c>
      <c r="Z84" s="9">
        <f t="shared" si="16"/>
        <v>8.9439017574635127E-2</v>
      </c>
      <c r="AA84" s="8">
        <f t="shared" si="17"/>
        <v>0.24397006559464809</v>
      </c>
      <c r="AB84" s="9">
        <f t="shared" si="18"/>
        <v>566.61301038568797</v>
      </c>
      <c r="AC84" s="10">
        <f>0.00163*AB84/Constants!$B$1</f>
        <v>0.37697110486884544</v>
      </c>
      <c r="AD84" s="9">
        <f>(1-Constants!$B$2)*U84</f>
        <v>14.167750790855031</v>
      </c>
      <c r="AE84" s="9">
        <f>W84*Z84*Constants!$B$3*((I84 + 273.15)^4)</f>
        <v>5.3642887778639032</v>
      </c>
      <c r="AF84" s="9">
        <f t="shared" si="19"/>
        <v>8.8034620129911278</v>
      </c>
      <c r="AG84" s="4">
        <v>0</v>
      </c>
      <c r="AH84" s="9">
        <f t="shared" si="20"/>
        <v>3.1666774166781981</v>
      </c>
      <c r="AI84" s="10">
        <f t="shared" si="21"/>
        <v>0.87016095646011915</v>
      </c>
      <c r="AJ84" s="11">
        <f t="shared" si="22"/>
        <v>3.6391858232303163</v>
      </c>
      <c r="AK84" s="11">
        <f>'Crop and Soil Parameters'!$B$2</f>
        <v>0.6</v>
      </c>
      <c r="AL84" s="11">
        <f t="shared" si="23"/>
        <v>2.1835114939381897</v>
      </c>
      <c r="AM84" s="11">
        <f>IF(AV83&lt;=AO84,1,('Crop and Soil Parameters'!$B$9-AV83)/('Crop and Soil Parameters'!$B$9-AO84))</f>
        <v>1</v>
      </c>
      <c r="AN84" s="11">
        <f t="shared" si="24"/>
        <v>2.1835114939381897</v>
      </c>
      <c r="AO84" s="11">
        <f>'Crop and Soil Parameters'!$B$9*('Crop and Soil Parameters'!$B$7 + 0.04*(5-AJ84))</f>
        <v>41.35336360344165</v>
      </c>
      <c r="AP84" s="11">
        <f>'Crop and Soil Parameters'!$B$11</f>
        <v>45.5</v>
      </c>
      <c r="AQ84" s="11">
        <v>0</v>
      </c>
      <c r="AR84" s="11">
        <v>0</v>
      </c>
      <c r="AS84" s="11">
        <f t="shared" si="25"/>
        <v>0</v>
      </c>
      <c r="AT84" s="11">
        <f>IF(AU83&gt;'Crop and Soil Parameters'!$B$11,0,'Crop and Soil Parameters'!$B$9-AU83-AR84+AV83)</f>
        <v>0</v>
      </c>
      <c r="AU84" s="11">
        <f t="shared" si="26"/>
        <v>77.375716058154481</v>
      </c>
      <c r="AV84" s="11">
        <f t="shared" si="27"/>
        <v>13.624283941845507</v>
      </c>
      <c r="AW84" s="15" t="str">
        <f t="shared" si="28"/>
        <v/>
      </c>
      <c r="AX84" s="11"/>
    </row>
    <row r="85" spans="1:50" ht="14.25" customHeight="1" x14ac:dyDescent="0.3">
      <c r="A85" s="13">
        <v>44279</v>
      </c>
      <c r="B85" s="4">
        <v>83</v>
      </c>
      <c r="C85" s="5">
        <f t="shared" si="0"/>
        <v>0.39386263453338705</v>
      </c>
      <c r="D85" s="5">
        <f t="shared" si="1"/>
        <v>1.5251268780343785</v>
      </c>
      <c r="E85" s="5">
        <v>53</v>
      </c>
      <c r="F85" s="14">
        <v>1.6666666666666667</v>
      </c>
      <c r="G85" s="14">
        <v>37.4</v>
      </c>
      <c r="H85" s="14">
        <v>22.3</v>
      </c>
      <c r="I85" s="14">
        <f t="shared" si="2"/>
        <v>29.85</v>
      </c>
      <c r="J85" s="14">
        <v>0.52</v>
      </c>
      <c r="K85" s="5">
        <f t="shared" si="3"/>
        <v>32.269442123294766</v>
      </c>
      <c r="L85" s="5">
        <f t="shared" si="4"/>
        <v>17.717698874441624</v>
      </c>
      <c r="M85" s="5">
        <f t="shared" si="5"/>
        <v>24.993570498868195</v>
      </c>
      <c r="N85" s="7">
        <v>5.4</v>
      </c>
      <c r="O85" s="8">
        <f t="shared" si="6"/>
        <v>1.5856687014443618E-2</v>
      </c>
      <c r="P85" s="5">
        <f t="shared" si="7"/>
        <v>1.0046708297421625</v>
      </c>
      <c r="Q85" s="8">
        <f t="shared" si="8"/>
        <v>1.5773866077230445</v>
      </c>
      <c r="R85" s="5">
        <f t="shared" si="9"/>
        <v>12.050346037731792</v>
      </c>
      <c r="S85" s="8">
        <f t="shared" si="10"/>
        <v>0.93291575071707067</v>
      </c>
      <c r="T85" s="9">
        <f>24 * 60 * Constants!$B$4 * P85 * S85 / PI()</f>
        <v>35.228381442907597</v>
      </c>
      <c r="U85" s="9">
        <f t="shared" si="11"/>
        <v>16.700364948008733</v>
      </c>
      <c r="V85" s="9">
        <f t="shared" si="12"/>
        <v>12.542976097851438</v>
      </c>
      <c r="W85" s="9">
        <f t="shared" si="13"/>
        <v>1.4474595904455039</v>
      </c>
      <c r="X85" s="9">
        <f t="shared" si="14"/>
        <v>3.1665647394191363</v>
      </c>
      <c r="Y85" s="9">
        <f t="shared" si="15"/>
        <v>4.2066954257653082</v>
      </c>
      <c r="Z85" s="9">
        <f t="shared" si="16"/>
        <v>9.0872183623315395E-2</v>
      </c>
      <c r="AA85" s="8">
        <f t="shared" si="17"/>
        <v>0.24154756638329455</v>
      </c>
      <c r="AB85" s="9">
        <f t="shared" si="18"/>
        <v>566.61301038568797</v>
      </c>
      <c r="AC85" s="10">
        <f>0.00163*AB85/Constants!$B$1</f>
        <v>0.37697110486884544</v>
      </c>
      <c r="AD85" s="9">
        <f>(1-Constants!$B$2)*U85</f>
        <v>12.859281009966725</v>
      </c>
      <c r="AE85" s="9">
        <f>W85*Z85*Constants!$B$3*((I85 + 273.15)^4)</f>
        <v>5.4358794818553147</v>
      </c>
      <c r="AF85" s="9">
        <f t="shared" si="19"/>
        <v>7.4234015281114107</v>
      </c>
      <c r="AG85" s="4">
        <v>0</v>
      </c>
      <c r="AH85" s="9">
        <f t="shared" si="20"/>
        <v>2.6736332931884954</v>
      </c>
      <c r="AI85" s="10">
        <f t="shared" si="21"/>
        <v>0.83213563067781915</v>
      </c>
      <c r="AJ85" s="11">
        <f t="shared" si="22"/>
        <v>3.2129777822524885</v>
      </c>
      <c r="AK85" s="11">
        <f>'Crop and Soil Parameters'!$B$2</f>
        <v>0.6</v>
      </c>
      <c r="AL85" s="11">
        <f t="shared" si="23"/>
        <v>1.9277866693514931</v>
      </c>
      <c r="AM85" s="11">
        <f>IF(AV84&lt;=AO85,1,('Crop and Soil Parameters'!$B$9-AV84)/('Crop and Soil Parameters'!$B$9-AO85))</f>
        <v>1</v>
      </c>
      <c r="AN85" s="11">
        <f t="shared" si="24"/>
        <v>1.9277866693514931</v>
      </c>
      <c r="AO85" s="11">
        <f>'Crop and Soil Parameters'!$B$9*('Crop and Soil Parameters'!$B$7 + 0.04*(5-AJ85))</f>
        <v>42.904760872600939</v>
      </c>
      <c r="AP85" s="11">
        <f>'Crop and Soil Parameters'!$B$11</f>
        <v>45.5</v>
      </c>
      <c r="AQ85" s="11">
        <v>0</v>
      </c>
      <c r="AR85" s="11">
        <v>0</v>
      </c>
      <c r="AS85" s="11">
        <f t="shared" si="25"/>
        <v>0</v>
      </c>
      <c r="AT85" s="11">
        <f>IF(AU84&gt;'Crop and Soil Parameters'!$B$11,0,'Crop and Soil Parameters'!$B$9-AU84-AR85+AV84)</f>
        <v>0</v>
      </c>
      <c r="AU85" s="11">
        <f t="shared" si="26"/>
        <v>75.44792938880299</v>
      </c>
      <c r="AV85" s="11">
        <f t="shared" si="27"/>
        <v>15.552070611196999</v>
      </c>
      <c r="AW85" s="15" t="str">
        <f t="shared" si="28"/>
        <v/>
      </c>
      <c r="AX85" s="11"/>
    </row>
    <row r="86" spans="1:50" ht="14.25" customHeight="1" x14ac:dyDescent="0.3">
      <c r="A86" s="13">
        <v>44280</v>
      </c>
      <c r="B86" s="4">
        <v>84</v>
      </c>
      <c r="C86" s="5">
        <f t="shared" si="0"/>
        <v>0.39386263453338705</v>
      </c>
      <c r="D86" s="5">
        <f t="shared" si="1"/>
        <v>1.5251268780343785</v>
      </c>
      <c r="E86" s="5">
        <v>53</v>
      </c>
      <c r="F86" s="14">
        <v>1.6666666666666667</v>
      </c>
      <c r="G86" s="14">
        <v>38</v>
      </c>
      <c r="H86" s="14">
        <v>20.8</v>
      </c>
      <c r="I86" s="14">
        <f t="shared" si="2"/>
        <v>29.4</v>
      </c>
      <c r="J86" s="14">
        <v>0.52</v>
      </c>
      <c r="K86" s="5">
        <f t="shared" si="3"/>
        <v>32.847029431313729</v>
      </c>
      <c r="L86" s="5">
        <f t="shared" si="4"/>
        <v>16.270500400840405</v>
      </c>
      <c r="M86" s="5">
        <f t="shared" si="5"/>
        <v>24.558764916077067</v>
      </c>
      <c r="N86" s="7">
        <v>8.1999999999999993</v>
      </c>
      <c r="O86" s="8">
        <f t="shared" si="6"/>
        <v>2.2889307360557033E-2</v>
      </c>
      <c r="P86" s="5">
        <f t="shared" si="7"/>
        <v>1.0041078157082641</v>
      </c>
      <c r="Q86" s="8">
        <f t="shared" si="8"/>
        <v>1.5803104109069956</v>
      </c>
      <c r="R86" s="5">
        <f t="shared" si="9"/>
        <v>12.072682248740767</v>
      </c>
      <c r="S86" s="8">
        <f t="shared" si="10"/>
        <v>0.93707191130846834</v>
      </c>
      <c r="T86" s="9">
        <f>24 * 60 * Constants!$B$4 * P86 * S86 / PI()</f>
        <v>35.36549485957638</v>
      </c>
      <c r="U86" s="9">
        <f t="shared" si="11"/>
        <v>20.851838824202105</v>
      </c>
      <c r="V86" s="9">
        <f t="shared" si="12"/>
        <v>15.660982067305232</v>
      </c>
      <c r="W86" s="9">
        <f t="shared" si="13"/>
        <v>1.4474595904455039</v>
      </c>
      <c r="X86" s="9">
        <f t="shared" si="14"/>
        <v>3.0854691201187632</v>
      </c>
      <c r="Y86" s="9">
        <f t="shared" si="15"/>
        <v>4.0992081541413299</v>
      </c>
      <c r="Z86" s="9">
        <f t="shared" si="16"/>
        <v>9.4082951476869431E-2</v>
      </c>
      <c r="AA86" s="8">
        <f t="shared" si="17"/>
        <v>0.23617063355931983</v>
      </c>
      <c r="AB86" s="9">
        <f t="shared" si="18"/>
        <v>566.61301038568797</v>
      </c>
      <c r="AC86" s="10">
        <f>0.00163*AB86/Constants!$B$1</f>
        <v>0.37697110486884544</v>
      </c>
      <c r="AD86" s="9">
        <f>(1-Constants!$B$2)*U86</f>
        <v>16.055915894635621</v>
      </c>
      <c r="AE86" s="9">
        <f>W86*Z86*Constants!$B$3*((I86 + 273.15)^4)</f>
        <v>5.5945853485620267</v>
      </c>
      <c r="AF86" s="9">
        <f t="shared" si="19"/>
        <v>10.461330546073594</v>
      </c>
      <c r="AG86" s="4">
        <v>0</v>
      </c>
      <c r="AH86" s="9">
        <f t="shared" si="20"/>
        <v>2.903615820815113</v>
      </c>
      <c r="AI86" s="10">
        <f t="shared" si="21"/>
        <v>0.82675869785384437</v>
      </c>
      <c r="AJ86" s="11">
        <f t="shared" si="22"/>
        <v>3.5120475035249266</v>
      </c>
      <c r="AK86" s="11">
        <f>'Crop and Soil Parameters'!$B$2</f>
        <v>0.6</v>
      </c>
      <c r="AL86" s="11">
        <f t="shared" si="23"/>
        <v>2.1072285021149559</v>
      </c>
      <c r="AM86" s="11">
        <f>IF(AV85&lt;=AO86,1,('Crop and Soil Parameters'!$B$9-AV85)/('Crop and Soil Parameters'!$B$9-AO86))</f>
        <v>1</v>
      </c>
      <c r="AN86" s="11">
        <f t="shared" si="24"/>
        <v>2.1072285021149559</v>
      </c>
      <c r="AO86" s="11">
        <f>'Crop and Soil Parameters'!$B$9*('Crop and Soil Parameters'!$B$7 + 0.04*(5-AJ86))</f>
        <v>41.81614708716927</v>
      </c>
      <c r="AP86" s="11">
        <f>'Crop and Soil Parameters'!$B$11</f>
        <v>45.5</v>
      </c>
      <c r="AQ86" s="11">
        <v>0</v>
      </c>
      <c r="AR86" s="11">
        <v>0</v>
      </c>
      <c r="AS86" s="11">
        <f t="shared" si="25"/>
        <v>0</v>
      </c>
      <c r="AT86" s="11">
        <f>IF(AU85&gt;'Crop and Soil Parameters'!$B$11,0,'Crop and Soil Parameters'!$B$9-AU85-AR86+AV85)</f>
        <v>0</v>
      </c>
      <c r="AU86" s="11">
        <f t="shared" si="26"/>
        <v>73.34070088668804</v>
      </c>
      <c r="AV86" s="11">
        <f t="shared" si="27"/>
        <v>17.659299113311956</v>
      </c>
      <c r="AW86" s="15" t="str">
        <f t="shared" si="28"/>
        <v/>
      </c>
      <c r="AX86" s="11"/>
    </row>
    <row r="87" spans="1:50" ht="14.25" customHeight="1" x14ac:dyDescent="0.3">
      <c r="A87" s="13">
        <v>44281</v>
      </c>
      <c r="B87" s="4">
        <v>85</v>
      </c>
      <c r="C87" s="5">
        <f t="shared" si="0"/>
        <v>0.39386263453338705</v>
      </c>
      <c r="D87" s="5">
        <f t="shared" si="1"/>
        <v>1.5251268780343785</v>
      </c>
      <c r="E87" s="5">
        <v>53</v>
      </c>
      <c r="F87" s="14">
        <v>1.9444444444444444</v>
      </c>
      <c r="G87" s="14">
        <v>35.9</v>
      </c>
      <c r="H87" s="14">
        <v>21</v>
      </c>
      <c r="I87" s="14">
        <f t="shared" si="2"/>
        <v>28.45</v>
      </c>
      <c r="J87" s="14">
        <v>0.47</v>
      </c>
      <c r="K87" s="5">
        <f t="shared" si="3"/>
        <v>30.057637035251844</v>
      </c>
      <c r="L87" s="5">
        <f t="shared" si="4"/>
        <v>15.776448032453345</v>
      </c>
      <c r="M87" s="5">
        <f t="shared" si="5"/>
        <v>22.917042533852594</v>
      </c>
      <c r="N87" s="7">
        <v>7.7</v>
      </c>
      <c r="O87" s="8">
        <f t="shared" si="6"/>
        <v>2.9915145110907808E-2</v>
      </c>
      <c r="P87" s="5">
        <f t="shared" si="7"/>
        <v>1.0035435844399174</v>
      </c>
      <c r="Q87" s="8">
        <f t="shared" si="8"/>
        <v>1.5832324156652398</v>
      </c>
      <c r="R87" s="5">
        <f t="shared" si="9"/>
        <v>12.095004720789371</v>
      </c>
      <c r="S87" s="8">
        <f t="shared" si="10"/>
        <v>0.94119355162634788</v>
      </c>
      <c r="T87" s="9">
        <f>24 * 60 * Constants!$B$4 * P87 * S87 / PI()</f>
        <v>35.501087235416669</v>
      </c>
      <c r="U87" s="9">
        <f t="shared" si="11"/>
        <v>20.175737497918728</v>
      </c>
      <c r="V87" s="9">
        <f t="shared" si="12"/>
        <v>15.15318940518684</v>
      </c>
      <c r="W87" s="9">
        <f t="shared" si="13"/>
        <v>1.4474595904455039</v>
      </c>
      <c r="X87" s="9">
        <f t="shared" si="14"/>
        <v>2.7953717850506075</v>
      </c>
      <c r="Y87" s="9">
        <f t="shared" si="15"/>
        <v>3.8801074099351518</v>
      </c>
      <c r="Z87" s="9">
        <f t="shared" si="16"/>
        <v>0.10592888476577914</v>
      </c>
      <c r="AA87" s="8">
        <f t="shared" si="17"/>
        <v>0.22514855067229991</v>
      </c>
      <c r="AB87" s="9">
        <f t="shared" si="18"/>
        <v>566.61301038568797</v>
      </c>
      <c r="AC87" s="10">
        <f>0.00163*AB87/Constants!$B$1</f>
        <v>0.37697110486884544</v>
      </c>
      <c r="AD87" s="9">
        <f>(1-Constants!$B$2)*U87</f>
        <v>15.535317873397421</v>
      </c>
      <c r="AE87" s="9">
        <f>W87*Z87*Constants!$B$3*((I87 + 273.15)^4)</f>
        <v>6.2202535841958602</v>
      </c>
      <c r="AF87" s="9">
        <f t="shared" si="19"/>
        <v>9.3150642892015618</v>
      </c>
      <c r="AG87" s="4">
        <v>0</v>
      </c>
      <c r="AH87" s="9">
        <f t="shared" si="20"/>
        <v>3.2295454195690732</v>
      </c>
      <c r="AI87" s="10">
        <f t="shared" si="21"/>
        <v>0.85133944153777097</v>
      </c>
      <c r="AJ87" s="11">
        <f t="shared" si="22"/>
        <v>3.7934873706022105</v>
      </c>
      <c r="AK87" s="11">
        <f>'Crop and Soil Parameters'!$B$2</f>
        <v>0.6</v>
      </c>
      <c r="AL87" s="11">
        <f t="shared" si="23"/>
        <v>2.2760924223613261</v>
      </c>
      <c r="AM87" s="11">
        <f>IF(AV86&lt;=AO87,1,('Crop and Soil Parameters'!$B$9-AV86)/('Crop and Soil Parameters'!$B$9-AO87))</f>
        <v>1</v>
      </c>
      <c r="AN87" s="11">
        <f t="shared" si="24"/>
        <v>2.2760924223613261</v>
      </c>
      <c r="AO87" s="11">
        <f>'Crop and Soil Parameters'!$B$9*('Crop and Soil Parameters'!$B$7 + 0.04*(5-AJ87))</f>
        <v>40.791705971007957</v>
      </c>
      <c r="AP87" s="11">
        <f>'Crop and Soil Parameters'!$B$11</f>
        <v>45.5</v>
      </c>
      <c r="AQ87" s="11">
        <v>0</v>
      </c>
      <c r="AR87" s="11">
        <v>0</v>
      </c>
      <c r="AS87" s="11">
        <f t="shared" si="25"/>
        <v>0</v>
      </c>
      <c r="AT87" s="11">
        <f>IF(AU86&gt;'Crop and Soil Parameters'!$B$11,0,'Crop and Soil Parameters'!$B$9-AU86-AR87+AV86)</f>
        <v>0</v>
      </c>
      <c r="AU87" s="11">
        <f t="shared" si="26"/>
        <v>71.06460846432671</v>
      </c>
      <c r="AV87" s="11">
        <f t="shared" si="27"/>
        <v>19.935391535673283</v>
      </c>
      <c r="AW87" s="15" t="str">
        <f t="shared" si="28"/>
        <v/>
      </c>
      <c r="AX87" s="11"/>
    </row>
    <row r="88" spans="1:50" ht="14.25" customHeight="1" x14ac:dyDescent="0.3">
      <c r="A88" s="13">
        <v>44282</v>
      </c>
      <c r="B88" s="4">
        <v>86</v>
      </c>
      <c r="C88" s="5">
        <f t="shared" si="0"/>
        <v>0.39386263453338705</v>
      </c>
      <c r="D88" s="5">
        <f t="shared" si="1"/>
        <v>1.5251268780343785</v>
      </c>
      <c r="E88" s="5">
        <v>53</v>
      </c>
      <c r="F88" s="14">
        <v>1.6666666666666667</v>
      </c>
      <c r="G88" s="14">
        <v>36</v>
      </c>
      <c r="H88" s="14">
        <v>20.399999999999999</v>
      </c>
      <c r="I88" s="14">
        <f t="shared" si="2"/>
        <v>28.2</v>
      </c>
      <c r="J88" s="14">
        <v>0.31</v>
      </c>
      <c r="K88" s="5">
        <f t="shared" si="3"/>
        <v>27.037348590392924</v>
      </c>
      <c r="L88" s="5">
        <f t="shared" si="4"/>
        <v>12.424327551322051</v>
      </c>
      <c r="M88" s="5">
        <f t="shared" si="5"/>
        <v>19.730838070857487</v>
      </c>
      <c r="N88" s="7">
        <v>7.5</v>
      </c>
      <c r="O88" s="8">
        <f t="shared" si="6"/>
        <v>3.693211835814051E-2</v>
      </c>
      <c r="P88" s="5">
        <f t="shared" si="7"/>
        <v>1.0029783031310244</v>
      </c>
      <c r="Q88" s="8">
        <f t="shared" si="8"/>
        <v>1.5861520662645383</v>
      </c>
      <c r="R88" s="5">
        <f t="shared" si="9"/>
        <v>12.117309208388392</v>
      </c>
      <c r="S88" s="8">
        <f t="shared" si="10"/>
        <v>0.94527935892492843</v>
      </c>
      <c r="T88" s="9">
        <f>24 * 60 * Constants!$B$4 * P88 * S88 / PI()</f>
        <v>35.635116653391556</v>
      </c>
      <c r="U88" s="9">
        <f t="shared" si="11"/>
        <v>19.936944340292435</v>
      </c>
      <c r="V88" s="9">
        <f t="shared" si="12"/>
        <v>14.973841416220035</v>
      </c>
      <c r="W88" s="9">
        <f t="shared" si="13"/>
        <v>1.4474595904455039</v>
      </c>
      <c r="X88" s="9">
        <f t="shared" si="14"/>
        <v>2.2996037523268482</v>
      </c>
      <c r="Y88" s="9">
        <f t="shared" si="15"/>
        <v>3.8241720180540506</v>
      </c>
      <c r="Z88" s="9">
        <f t="shared" si="16"/>
        <v>0.12769777781284009</v>
      </c>
      <c r="AA88" s="8">
        <f t="shared" si="17"/>
        <v>0.22232091572927459</v>
      </c>
      <c r="AB88" s="9">
        <f t="shared" si="18"/>
        <v>566.61301038568797</v>
      </c>
      <c r="AC88" s="10">
        <f>0.00163*AB88/Constants!$B$1</f>
        <v>0.37697110486884544</v>
      </c>
      <c r="AD88" s="9">
        <f>(1-Constants!$B$2)*U88</f>
        <v>15.351447142025176</v>
      </c>
      <c r="AE88" s="9">
        <f>W88*Z88*Constants!$B$3*((I88 + 273.15)^4)</f>
        <v>7.4737138255926405</v>
      </c>
      <c r="AF88" s="9">
        <f t="shared" si="19"/>
        <v>7.8777333164325354</v>
      </c>
      <c r="AG88" s="4">
        <v>0</v>
      </c>
      <c r="AH88" s="9">
        <f t="shared" si="20"/>
        <v>3.5767073814921693</v>
      </c>
      <c r="AI88" s="10">
        <f t="shared" si="21"/>
        <v>0.81290898002379919</v>
      </c>
      <c r="AJ88" s="11">
        <f t="shared" si="22"/>
        <v>4.3998866655249094</v>
      </c>
      <c r="AK88" s="11">
        <f>'Crop and Soil Parameters'!$B$2</f>
        <v>0.6</v>
      </c>
      <c r="AL88" s="11">
        <f t="shared" si="23"/>
        <v>2.6399319993149457</v>
      </c>
      <c r="AM88" s="11">
        <f>IF(AV87&lt;=AO88,1,('Crop and Soil Parameters'!$B$9-AV87)/('Crop and Soil Parameters'!$B$9-AO88))</f>
        <v>1</v>
      </c>
      <c r="AN88" s="11">
        <f t="shared" si="24"/>
        <v>2.6399319993149457</v>
      </c>
      <c r="AO88" s="11">
        <f>'Crop and Soil Parameters'!$B$9*('Crop and Soil Parameters'!$B$7 + 0.04*(5-AJ88))</f>
        <v>38.584412537489328</v>
      </c>
      <c r="AP88" s="11">
        <f>'Crop and Soil Parameters'!$B$11</f>
        <v>45.5</v>
      </c>
      <c r="AQ88" s="11">
        <v>0</v>
      </c>
      <c r="AR88" s="11">
        <v>0</v>
      </c>
      <c r="AS88" s="11">
        <f t="shared" si="25"/>
        <v>0</v>
      </c>
      <c r="AT88" s="11">
        <f>IF(AU87&gt;'Crop and Soil Parameters'!$B$11,0,'Crop and Soil Parameters'!$B$9-AU87-AR88+AV87)</f>
        <v>0</v>
      </c>
      <c r="AU88" s="11">
        <f t="shared" si="26"/>
        <v>68.424676465011771</v>
      </c>
      <c r="AV88" s="11">
        <f t="shared" si="27"/>
        <v>22.575323534988229</v>
      </c>
      <c r="AW88" s="15" t="str">
        <f t="shared" si="28"/>
        <v/>
      </c>
      <c r="AX88" s="11"/>
    </row>
    <row r="89" spans="1:50" ht="14.25" customHeight="1" x14ac:dyDescent="0.3">
      <c r="A89" s="13">
        <v>44283</v>
      </c>
      <c r="B89" s="4">
        <v>87</v>
      </c>
      <c r="C89" s="5">
        <f t="shared" si="0"/>
        <v>0.39386263453338705</v>
      </c>
      <c r="D89" s="5">
        <f t="shared" si="1"/>
        <v>1.5251268780343785</v>
      </c>
      <c r="E89" s="5">
        <v>53</v>
      </c>
      <c r="F89" s="14">
        <v>1.6666666666666667</v>
      </c>
      <c r="G89" s="14">
        <v>36</v>
      </c>
      <c r="H89" s="14">
        <v>20.399999999999999</v>
      </c>
      <c r="I89" s="14">
        <f t="shared" si="2"/>
        <v>28.2</v>
      </c>
      <c r="J89" s="14">
        <v>0.45</v>
      </c>
      <c r="K89" s="5">
        <f t="shared" si="3"/>
        <v>29.824309665154146</v>
      </c>
      <c r="L89" s="5">
        <f t="shared" si="4"/>
        <v>14.9076424488577</v>
      </c>
      <c r="M89" s="5">
        <f t="shared" si="5"/>
        <v>22.365976057005923</v>
      </c>
      <c r="N89" s="7">
        <v>7.5</v>
      </c>
      <c r="O89" s="8">
        <f t="shared" si="6"/>
        <v>4.3938147821643299E-2</v>
      </c>
      <c r="P89" s="5">
        <f t="shared" si="7"/>
        <v>1.0024121392866365</v>
      </c>
      <c r="Q89" s="8">
        <f t="shared" si="8"/>
        <v>1.589068804711169</v>
      </c>
      <c r="R89" s="5">
        <f t="shared" si="9"/>
        <v>12.139591448779788</v>
      </c>
      <c r="S89" s="8">
        <f t="shared" si="10"/>
        <v>0.94932806374090983</v>
      </c>
      <c r="T89" s="9">
        <f>24 * 60 * Constants!$B$4 * P89 * S89 / PI()</f>
        <v>35.767543061392075</v>
      </c>
      <c r="U89" s="9">
        <f t="shared" si="11"/>
        <v>19.99071611900067</v>
      </c>
      <c r="V89" s="9">
        <f t="shared" si="12"/>
        <v>15.014227248336642</v>
      </c>
      <c r="W89" s="9">
        <f t="shared" si="13"/>
        <v>1.4474595904455039</v>
      </c>
      <c r="X89" s="9">
        <f t="shared" si="14"/>
        <v>2.7034866202416747</v>
      </c>
      <c r="Y89" s="9">
        <f t="shared" si="15"/>
        <v>3.8241720180540506</v>
      </c>
      <c r="Z89" s="9">
        <f t="shared" si="16"/>
        <v>0.10980804150288651</v>
      </c>
      <c r="AA89" s="8">
        <f t="shared" si="17"/>
        <v>0.22232091572927459</v>
      </c>
      <c r="AB89" s="9">
        <f t="shared" si="18"/>
        <v>566.61301038568797</v>
      </c>
      <c r="AC89" s="10">
        <f>0.00163*AB89/Constants!$B$1</f>
        <v>0.37697110486884544</v>
      </c>
      <c r="AD89" s="9">
        <f>(1-Constants!$B$2)*U89</f>
        <v>15.392851411630517</v>
      </c>
      <c r="AE89" s="9">
        <f>W89*Z89*Constants!$B$3*((I89 + 273.15)^4)</f>
        <v>6.4266887959803958</v>
      </c>
      <c r="AF89" s="9">
        <f t="shared" si="19"/>
        <v>8.96616261565012</v>
      </c>
      <c r="AG89" s="4">
        <v>0</v>
      </c>
      <c r="AH89" s="9">
        <f t="shared" si="20"/>
        <v>2.9172075226784591</v>
      </c>
      <c r="AI89" s="10">
        <f t="shared" si="21"/>
        <v>0.81290898002379919</v>
      </c>
      <c r="AJ89" s="11">
        <f t="shared" si="22"/>
        <v>3.5886028994206129</v>
      </c>
      <c r="AK89" s="11">
        <f>'Crop and Soil Parameters'!$B$2</f>
        <v>0.6</v>
      </c>
      <c r="AL89" s="11">
        <f t="shared" si="23"/>
        <v>2.1531617396523677</v>
      </c>
      <c r="AM89" s="11">
        <f>IF(AV88&lt;=AO89,1,('Crop and Soil Parameters'!$B$9-AV88)/('Crop and Soil Parameters'!$B$9-AO89))</f>
        <v>1</v>
      </c>
      <c r="AN89" s="11">
        <f t="shared" si="24"/>
        <v>2.1531617396523677</v>
      </c>
      <c r="AO89" s="11">
        <f>'Crop and Soil Parameters'!$B$9*('Crop and Soil Parameters'!$B$7 + 0.04*(5-AJ89))</f>
        <v>41.537485446108967</v>
      </c>
      <c r="AP89" s="11">
        <f>'Crop and Soil Parameters'!$B$11</f>
        <v>45.5</v>
      </c>
      <c r="AQ89" s="11">
        <v>0</v>
      </c>
      <c r="AR89" s="11">
        <v>0</v>
      </c>
      <c r="AS89" s="11">
        <f t="shared" si="25"/>
        <v>0</v>
      </c>
      <c r="AT89" s="11">
        <f>IF(AU88&gt;'Crop and Soil Parameters'!$B$11,0,'Crop and Soil Parameters'!$B$9-AU88-AR89+AV88)</f>
        <v>0</v>
      </c>
      <c r="AU89" s="11">
        <f t="shared" si="26"/>
        <v>66.27151472535941</v>
      </c>
      <c r="AV89" s="11">
        <f t="shared" si="27"/>
        <v>24.728485274640597</v>
      </c>
      <c r="AW89" s="15" t="str">
        <f t="shared" si="28"/>
        <v/>
      </c>
      <c r="AX89" s="11"/>
    </row>
    <row r="90" spans="1:50" ht="14.25" customHeight="1" x14ac:dyDescent="0.3">
      <c r="A90" s="13">
        <v>44284</v>
      </c>
      <c r="B90" s="4">
        <v>88</v>
      </c>
      <c r="C90" s="5">
        <f t="shared" si="0"/>
        <v>0.39386263453338705</v>
      </c>
      <c r="D90" s="5">
        <f t="shared" si="1"/>
        <v>1.5251268780343785</v>
      </c>
      <c r="E90" s="5">
        <v>53</v>
      </c>
      <c r="F90" s="14">
        <v>1.3888888888888888</v>
      </c>
      <c r="G90" s="14">
        <v>37</v>
      </c>
      <c r="H90" s="14">
        <v>22.8</v>
      </c>
      <c r="I90" s="14">
        <f t="shared" si="2"/>
        <v>29.9</v>
      </c>
      <c r="J90" s="14">
        <v>0.53</v>
      </c>
      <c r="K90" s="5">
        <f t="shared" si="3"/>
        <v>32.030648196577772</v>
      </c>
      <c r="L90" s="5">
        <f t="shared" si="4"/>
        <v>18.331701453224696</v>
      </c>
      <c r="M90" s="5">
        <f t="shared" si="5"/>
        <v>25.181174824901234</v>
      </c>
      <c r="N90" s="7">
        <v>7.5</v>
      </c>
      <c r="O90" s="8">
        <f t="shared" si="6"/>
        <v>5.0931157463683645E-2</v>
      </c>
      <c r="P90" s="5">
        <f t="shared" si="7"/>
        <v>1.0018452606733199</v>
      </c>
      <c r="Q90" s="8">
        <f t="shared" si="8"/>
        <v>1.5919820702286938</v>
      </c>
      <c r="R90" s="5">
        <f t="shared" si="9"/>
        <v>12.161847157947143</v>
      </c>
      <c r="S90" s="8">
        <f t="shared" si="10"/>
        <v>0.95333844057223527</v>
      </c>
      <c r="T90" s="9">
        <f>24 * 60 * Constants!$B$4 * P90 * S90 / PI()</f>
        <v>35.898328289825017</v>
      </c>
      <c r="U90" s="9">
        <f t="shared" si="11"/>
        <v>20.043519984480366</v>
      </c>
      <c r="V90" s="9">
        <f t="shared" si="12"/>
        <v>15.053886119543822</v>
      </c>
      <c r="W90" s="9">
        <f t="shared" si="13"/>
        <v>1.4474595904455039</v>
      </c>
      <c r="X90" s="9">
        <f t="shared" si="14"/>
        <v>3.2021248161011076</v>
      </c>
      <c r="Y90" s="9">
        <f t="shared" si="15"/>
        <v>4.2187883965303437</v>
      </c>
      <c r="Z90" s="9">
        <f t="shared" si="16"/>
        <v>8.9477253736149343E-2</v>
      </c>
      <c r="AA90" s="8">
        <f t="shared" si="17"/>
        <v>0.24215129129346122</v>
      </c>
      <c r="AB90" s="9">
        <f t="shared" si="18"/>
        <v>566.61301038568797</v>
      </c>
      <c r="AC90" s="10">
        <f>0.00163*AB90/Constants!$B$1</f>
        <v>0.37697110486884544</v>
      </c>
      <c r="AD90" s="9">
        <f>(1-Constants!$B$2)*U90</f>
        <v>15.433510388049882</v>
      </c>
      <c r="AE90" s="9">
        <f>W90*Z90*Constants!$B$3*((I90 + 273.15)^4)</f>
        <v>5.355970063073519</v>
      </c>
      <c r="AF90" s="9">
        <f t="shared" si="19"/>
        <v>10.077540324976363</v>
      </c>
      <c r="AG90" s="4">
        <v>0</v>
      </c>
      <c r="AH90" s="9">
        <f t="shared" si="20"/>
        <v>2.5772359353299858</v>
      </c>
      <c r="AI90" s="10">
        <f t="shared" si="21"/>
        <v>0.79713652901703924</v>
      </c>
      <c r="AJ90" s="11">
        <f t="shared" si="22"/>
        <v>3.2331173412765479</v>
      </c>
      <c r="AK90" s="11">
        <f>'Crop and Soil Parameters'!$B$2</f>
        <v>0.6</v>
      </c>
      <c r="AL90" s="11">
        <f t="shared" si="23"/>
        <v>1.9398704047659288</v>
      </c>
      <c r="AM90" s="11">
        <f>IF(AV89&lt;=AO90,1,('Crop and Soil Parameters'!$B$9-AV89)/('Crop and Soil Parameters'!$B$9-AO90))</f>
        <v>1</v>
      </c>
      <c r="AN90" s="11">
        <f t="shared" si="24"/>
        <v>1.9398704047659288</v>
      </c>
      <c r="AO90" s="11">
        <f>'Crop and Soil Parameters'!$B$9*('Crop and Soil Parameters'!$B$7 + 0.04*(5-AJ90))</f>
        <v>42.831452877753371</v>
      </c>
      <c r="AP90" s="11">
        <f>'Crop and Soil Parameters'!$B$11</f>
        <v>45.5</v>
      </c>
      <c r="AQ90" s="11">
        <v>0</v>
      </c>
      <c r="AR90" s="11">
        <v>0</v>
      </c>
      <c r="AS90" s="11">
        <f t="shared" si="25"/>
        <v>0</v>
      </c>
      <c r="AT90" s="11">
        <f>IF(AU89&gt;'Crop and Soil Parameters'!$B$11,0,'Crop and Soil Parameters'!$B$9-AU89-AR90+AV89)</f>
        <v>0</v>
      </c>
      <c r="AU90" s="11">
        <f t="shared" si="26"/>
        <v>64.331644320593483</v>
      </c>
      <c r="AV90" s="11">
        <f t="shared" si="27"/>
        <v>26.668355679406528</v>
      </c>
      <c r="AW90" s="15" t="str">
        <f t="shared" si="28"/>
        <v/>
      </c>
      <c r="AX90" s="11"/>
    </row>
    <row r="91" spans="1:50" ht="14.25" customHeight="1" x14ac:dyDescent="0.3">
      <c r="A91" s="13">
        <v>44285</v>
      </c>
      <c r="B91" s="4">
        <v>89</v>
      </c>
      <c r="C91" s="5">
        <f t="shared" si="0"/>
        <v>0.39386263453338705</v>
      </c>
      <c r="D91" s="5">
        <f t="shared" si="1"/>
        <v>1.5251268780343785</v>
      </c>
      <c r="E91" s="5">
        <v>53</v>
      </c>
      <c r="F91" s="14">
        <v>1.6666666666666667</v>
      </c>
      <c r="G91" s="14">
        <v>40</v>
      </c>
      <c r="H91" s="14">
        <v>22.7</v>
      </c>
      <c r="I91" s="14">
        <f t="shared" si="2"/>
        <v>31.35</v>
      </c>
      <c r="J91" s="14">
        <v>0.41</v>
      </c>
      <c r="K91" s="5">
        <f t="shared" si="3"/>
        <v>32.920746768286449</v>
      </c>
      <c r="L91" s="5">
        <f t="shared" si="4"/>
        <v>16.47334524314951</v>
      </c>
      <c r="M91" s="5">
        <f t="shared" si="5"/>
        <v>24.697046005717979</v>
      </c>
      <c r="N91" s="7">
        <v>6.2</v>
      </c>
      <c r="O91" s="8">
        <f t="shared" si="6"/>
        <v>5.7909075104583277E-2</v>
      </c>
      <c r="P91" s="5">
        <f t="shared" si="7"/>
        <v>1.0012778352694418</v>
      </c>
      <c r="Q91" s="8">
        <f t="shared" si="8"/>
        <v>1.5948912987416304</v>
      </c>
      <c r="R91" s="5">
        <f t="shared" si="9"/>
        <v>12.184072026671195</v>
      </c>
      <c r="S91" s="8">
        <f t="shared" si="10"/>
        <v>0.95730930848410711</v>
      </c>
      <c r="T91" s="9">
        <f>24 * 60 * Constants!$B$4 * P91 * S91 / PI()</f>
        <v>36.027436066143522</v>
      </c>
      <c r="U91" s="9">
        <f t="shared" si="11"/>
        <v>18.173338955308726</v>
      </c>
      <c r="V91" s="9">
        <f t="shared" si="12"/>
        <v>13.649267955774171</v>
      </c>
      <c r="W91" s="9">
        <f t="shared" si="13"/>
        <v>1.4474595904455039</v>
      </c>
      <c r="X91" s="9">
        <f t="shared" si="14"/>
        <v>3.1110611935160102</v>
      </c>
      <c r="Y91" s="9">
        <f t="shared" si="15"/>
        <v>4.5828898033434742</v>
      </c>
      <c r="Z91" s="9">
        <f t="shared" si="16"/>
        <v>9.306519201839164E-2</v>
      </c>
      <c r="AA91" s="8">
        <f t="shared" si="17"/>
        <v>0.26021820629367171</v>
      </c>
      <c r="AB91" s="9">
        <f t="shared" si="18"/>
        <v>566.61301038568797</v>
      </c>
      <c r="AC91" s="10">
        <f>0.00163*AB91/Constants!$B$1</f>
        <v>0.37697110486884544</v>
      </c>
      <c r="AD91" s="9">
        <f>(1-Constants!$B$2)*U91</f>
        <v>13.993470995587719</v>
      </c>
      <c r="AE91" s="9">
        <f>W91*Z91*Constants!$B$3*((I91 + 273.15)^4)</f>
        <v>5.6781231434953296</v>
      </c>
      <c r="AF91" s="9">
        <f t="shared" si="19"/>
        <v>8.3153478520923905</v>
      </c>
      <c r="AG91" s="4">
        <v>0</v>
      </c>
      <c r="AH91" s="9">
        <f t="shared" si="20"/>
        <v>3.6173659499852393</v>
      </c>
      <c r="AI91" s="10">
        <f t="shared" si="21"/>
        <v>0.85080627058819625</v>
      </c>
      <c r="AJ91" s="11">
        <f t="shared" si="22"/>
        <v>4.2516916894423105</v>
      </c>
      <c r="AK91" s="11">
        <f>'Crop and Soil Parameters'!$B$2</f>
        <v>0.6</v>
      </c>
      <c r="AL91" s="11">
        <f t="shared" si="23"/>
        <v>2.5510150136653862</v>
      </c>
      <c r="AM91" s="11">
        <f>IF(AV90&lt;=AO91,1,('Crop and Soil Parameters'!$B$9-AV90)/('Crop and Soil Parameters'!$B$9-AO91))</f>
        <v>1</v>
      </c>
      <c r="AN91" s="11">
        <f t="shared" si="24"/>
        <v>2.5510150136653862</v>
      </c>
      <c r="AO91" s="11">
        <f>'Crop and Soil Parameters'!$B$9*('Crop and Soil Parameters'!$B$7 + 0.04*(5-AJ91))</f>
        <v>39.123842250429995</v>
      </c>
      <c r="AP91" s="11">
        <f>'Crop and Soil Parameters'!$B$11</f>
        <v>45.5</v>
      </c>
      <c r="AQ91" s="11">
        <v>0</v>
      </c>
      <c r="AR91" s="11">
        <v>0</v>
      </c>
      <c r="AS91" s="11">
        <f t="shared" si="25"/>
        <v>0</v>
      </c>
      <c r="AT91" s="11">
        <f>IF(AU90&gt;'Crop and Soil Parameters'!$B$11,0,'Crop and Soil Parameters'!$B$9-AU90-AR91+AV90)</f>
        <v>0</v>
      </c>
      <c r="AU91" s="11">
        <f t="shared" si="26"/>
        <v>61.780629306928098</v>
      </c>
      <c r="AV91" s="11">
        <f t="shared" si="27"/>
        <v>29.219370693071912</v>
      </c>
      <c r="AW91" s="15" t="str">
        <f t="shared" si="28"/>
        <v/>
      </c>
      <c r="AX91" s="11"/>
    </row>
    <row r="92" spans="1:50" ht="14.25" customHeight="1" x14ac:dyDescent="0.3">
      <c r="A92" s="13">
        <v>44286</v>
      </c>
      <c r="B92" s="4">
        <v>90</v>
      </c>
      <c r="C92" s="5">
        <f t="shared" si="0"/>
        <v>0.39386263453338705</v>
      </c>
      <c r="D92" s="5">
        <f t="shared" si="1"/>
        <v>1.5251268780343785</v>
      </c>
      <c r="E92" s="5">
        <v>53</v>
      </c>
      <c r="F92" s="14">
        <v>1.6666666666666667</v>
      </c>
      <c r="G92" s="14">
        <v>42</v>
      </c>
      <c r="H92" s="14">
        <v>20</v>
      </c>
      <c r="I92" s="14">
        <f t="shared" si="2"/>
        <v>31</v>
      </c>
      <c r="J92" s="14">
        <v>0.42</v>
      </c>
      <c r="K92" s="5">
        <f t="shared" si="3"/>
        <v>35.007937003377322</v>
      </c>
      <c r="L92" s="5">
        <f t="shared" si="4"/>
        <v>14.062581004264217</v>
      </c>
      <c r="M92" s="5">
        <f t="shared" si="5"/>
        <v>24.535259003820769</v>
      </c>
      <c r="N92" s="7">
        <v>7</v>
      </c>
      <c r="O92" s="8">
        <f t="shared" si="6"/>
        <v>6.4869833036749036E-2</v>
      </c>
      <c r="P92" s="5">
        <f t="shared" si="7"/>
        <v>1.0007100312153954</v>
      </c>
      <c r="Q92" s="8">
        <f t="shared" si="8"/>
        <v>1.597795922366164</v>
      </c>
      <c r="R92" s="5">
        <f t="shared" si="9"/>
        <v>12.206261716639165</v>
      </c>
      <c r="S92" s="8">
        <f t="shared" si="10"/>
        <v>0.96123953164128795</v>
      </c>
      <c r="T92" s="9">
        <f>24 * 60 * Constants!$B$4 * P92 * S92 / PI()</f>
        <v>36.15483202630594</v>
      </c>
      <c r="U92" s="9">
        <f t="shared" si="11"/>
        <v>19.405674980549616</v>
      </c>
      <c r="V92" s="9">
        <f t="shared" si="12"/>
        <v>14.574826250891594</v>
      </c>
      <c r="W92" s="9">
        <f t="shared" si="13"/>
        <v>1.4474595904455039</v>
      </c>
      <c r="X92" s="9">
        <f t="shared" si="14"/>
        <v>3.081137123651196</v>
      </c>
      <c r="Y92" s="9">
        <f t="shared" si="15"/>
        <v>4.492592251118583</v>
      </c>
      <c r="Z92" s="9">
        <f t="shared" si="16"/>
        <v>9.4255645795140536E-2</v>
      </c>
      <c r="AA92" s="8">
        <f t="shared" si="17"/>
        <v>0.25575704908466146</v>
      </c>
      <c r="AB92" s="9">
        <f t="shared" si="18"/>
        <v>566.61301038568797</v>
      </c>
      <c r="AC92" s="10">
        <f>0.00163*AB92/Constants!$B$1</f>
        <v>0.37697110486884544</v>
      </c>
      <c r="AD92" s="9">
        <f>(1-Constants!$B$2)*U92</f>
        <v>14.942369735023204</v>
      </c>
      <c r="AE92" s="9">
        <f>W92*Z92*Constants!$B$3*((I92 + 273.15)^4)</f>
        <v>5.7243607851735563</v>
      </c>
      <c r="AF92" s="9">
        <f t="shared" si="19"/>
        <v>9.2180089498496471</v>
      </c>
      <c r="AG92" s="4">
        <v>0</v>
      </c>
      <c r="AH92" s="9">
        <f t="shared" si="20"/>
        <v>3.587272749143319</v>
      </c>
      <c r="AI92" s="10">
        <f t="shared" si="21"/>
        <v>0.84634511337918605</v>
      </c>
      <c r="AJ92" s="11">
        <f t="shared" si="22"/>
        <v>4.2385460640523851</v>
      </c>
      <c r="AK92" s="11">
        <f>'Crop and Soil Parameters'!$B$2</f>
        <v>0.6</v>
      </c>
      <c r="AL92" s="11">
        <f t="shared" si="23"/>
        <v>2.543127638431431</v>
      </c>
      <c r="AM92" s="11">
        <f>IF(AV91&lt;=AO92,1,('Crop and Soil Parameters'!$B$9-AV91)/('Crop and Soil Parameters'!$B$9-AO92))</f>
        <v>1</v>
      </c>
      <c r="AN92" s="11">
        <f t="shared" si="24"/>
        <v>2.543127638431431</v>
      </c>
      <c r="AO92" s="11">
        <f>'Crop and Soil Parameters'!$B$9*('Crop and Soil Parameters'!$B$7 + 0.04*(5-AJ92))</f>
        <v>39.171692326849318</v>
      </c>
      <c r="AP92" s="11">
        <f>'Crop and Soil Parameters'!$B$11</f>
        <v>45.5</v>
      </c>
      <c r="AQ92" s="11">
        <v>0</v>
      </c>
      <c r="AR92" s="11">
        <v>0</v>
      </c>
      <c r="AS92" s="11">
        <f t="shared" si="25"/>
        <v>0</v>
      </c>
      <c r="AT92" s="11">
        <f>IF(AU91&gt;'Crop and Soil Parameters'!$B$11,0,'Crop and Soil Parameters'!$B$9-AU91-AR92+AV91)</f>
        <v>0</v>
      </c>
      <c r="AU92" s="11">
        <f t="shared" si="26"/>
        <v>59.23750166849667</v>
      </c>
      <c r="AV92" s="11">
        <f t="shared" si="27"/>
        <v>31.762498331503345</v>
      </c>
      <c r="AW92" s="15" t="str">
        <f t="shared" si="28"/>
        <v/>
      </c>
      <c r="AX92" s="11"/>
    </row>
    <row r="93" spans="1:50" ht="14.25" customHeight="1" x14ac:dyDescent="0.3">
      <c r="A93" s="13">
        <v>44287</v>
      </c>
      <c r="B93" s="4">
        <v>91</v>
      </c>
      <c r="C93" s="5">
        <f t="shared" si="0"/>
        <v>0.39386263453338705</v>
      </c>
      <c r="D93" s="5">
        <f t="shared" si="1"/>
        <v>1.5251268780343785</v>
      </c>
      <c r="E93" s="5">
        <v>53</v>
      </c>
      <c r="F93" s="14">
        <v>1.6666666666666667</v>
      </c>
      <c r="G93" s="14">
        <v>41</v>
      </c>
      <c r="H93" s="14">
        <v>19.2</v>
      </c>
      <c r="I93" s="14">
        <f t="shared" si="2"/>
        <v>30.1</v>
      </c>
      <c r="J93" s="14">
        <v>0.41</v>
      </c>
      <c r="K93" s="5">
        <f t="shared" si="3"/>
        <v>33.869835134725975</v>
      </c>
      <c r="L93" s="5">
        <f t="shared" si="4"/>
        <v>13.139344674343761</v>
      </c>
      <c r="M93" s="5">
        <f t="shared" si="5"/>
        <v>23.504589904534868</v>
      </c>
      <c r="N93" s="7">
        <v>8</v>
      </c>
      <c r="O93" s="8">
        <f t="shared" si="6"/>
        <v>7.1811368637380357E-2</v>
      </c>
      <c r="P93" s="5">
        <f t="shared" si="7"/>
        <v>1.000142016763776</v>
      </c>
      <c r="Q93" s="8">
        <f t="shared" si="8"/>
        <v>1.6006953689090673</v>
      </c>
      <c r="R93" s="5">
        <f t="shared" si="9"/>
        <v>12.228411856616786</v>
      </c>
      <c r="S93" s="8">
        <f t="shared" si="10"/>
        <v>0.96512801976589691</v>
      </c>
      <c r="T93" s="9">
        <f>24 * 60 * Constants!$B$4 * P93 * S93 / PI()</f>
        <v>36.280483723155491</v>
      </c>
      <c r="U93" s="9">
        <f t="shared" si="11"/>
        <v>20.93772373925141</v>
      </c>
      <c r="V93" s="9">
        <f t="shared" si="12"/>
        <v>15.725486791602163</v>
      </c>
      <c r="W93" s="9">
        <f t="shared" si="13"/>
        <v>1.4474595904455039</v>
      </c>
      <c r="X93" s="9">
        <f t="shared" si="14"/>
        <v>2.8963316376045789</v>
      </c>
      <c r="Y93" s="9">
        <f t="shared" si="15"/>
        <v>4.2674631045407558</v>
      </c>
      <c r="Z93" s="9">
        <f t="shared" si="16"/>
        <v>0.10173942815260065</v>
      </c>
      <c r="AA93" s="8">
        <f t="shared" si="17"/>
        <v>0.24457886384257072</v>
      </c>
      <c r="AB93" s="9">
        <f t="shared" si="18"/>
        <v>566.61301038568797</v>
      </c>
      <c r="AC93" s="10">
        <f>0.00163*AB93/Constants!$B$1</f>
        <v>0.37697110486884544</v>
      </c>
      <c r="AD93" s="9">
        <f>(1-Constants!$B$2)*U93</f>
        <v>16.122047279223587</v>
      </c>
      <c r="AE93" s="9">
        <f>W93*Z93*Constants!$B$3*((I93 + 273.15)^4)</f>
        <v>6.1060572483763638</v>
      </c>
      <c r="AF93" s="9">
        <f t="shared" si="19"/>
        <v>10.015990030847224</v>
      </c>
      <c r="AG93" s="4">
        <v>0</v>
      </c>
      <c r="AH93" s="9">
        <f t="shared" si="20"/>
        <v>3.5574299242684977</v>
      </c>
      <c r="AI93" s="10">
        <f t="shared" si="21"/>
        <v>0.83516692813709525</v>
      </c>
      <c r="AJ93" s="11">
        <f t="shared" si="22"/>
        <v>4.2595435767597047</v>
      </c>
      <c r="AK93" s="11">
        <f>'Crop and Soil Parameters'!$B$2</f>
        <v>0.6</v>
      </c>
      <c r="AL93" s="11">
        <f t="shared" si="23"/>
        <v>2.5557261460558229</v>
      </c>
      <c r="AM93" s="11">
        <f>IF(AV92&lt;=AO93,1,('Crop and Soil Parameters'!$B$9-AV92)/('Crop and Soil Parameters'!$B$9-AO93))</f>
        <v>1</v>
      </c>
      <c r="AN93" s="11">
        <f t="shared" si="24"/>
        <v>2.5557261460558229</v>
      </c>
      <c r="AO93" s="11">
        <f>'Crop and Soil Parameters'!$B$9*('Crop and Soil Parameters'!$B$7 + 0.04*(5-AJ93))</f>
        <v>39.095261380594671</v>
      </c>
      <c r="AP93" s="11">
        <f>'Crop and Soil Parameters'!$B$11</f>
        <v>45.5</v>
      </c>
      <c r="AQ93" s="11">
        <v>0</v>
      </c>
      <c r="AR93" s="11">
        <v>0</v>
      </c>
      <c r="AS93" s="11">
        <f t="shared" si="25"/>
        <v>0</v>
      </c>
      <c r="AT93" s="11">
        <f>IF(AU92&gt;'Crop and Soil Parameters'!$B$11,0,'Crop and Soil Parameters'!$B$9-AU92-AR93+AV92)</f>
        <v>0</v>
      </c>
      <c r="AU93" s="11">
        <f t="shared" si="26"/>
        <v>56.681775522440844</v>
      </c>
      <c r="AV93" s="11">
        <f t="shared" si="27"/>
        <v>34.31822447755917</v>
      </c>
      <c r="AW93" s="15" t="str">
        <f t="shared" si="28"/>
        <v/>
      </c>
      <c r="AX93" s="11"/>
    </row>
    <row r="94" spans="1:50" ht="14.25" customHeight="1" x14ac:dyDescent="0.3">
      <c r="A94" s="13">
        <v>44288</v>
      </c>
      <c r="B94" s="4">
        <v>92</v>
      </c>
      <c r="C94" s="5">
        <f t="shared" si="0"/>
        <v>0.39386263453338705</v>
      </c>
      <c r="D94" s="5">
        <f t="shared" si="1"/>
        <v>1.5251268780343785</v>
      </c>
      <c r="E94" s="5">
        <v>53</v>
      </c>
      <c r="F94" s="14">
        <v>2.2222222222222223</v>
      </c>
      <c r="G94" s="14">
        <v>37.4</v>
      </c>
      <c r="H94" s="14">
        <v>19</v>
      </c>
      <c r="I94" s="14">
        <f t="shared" si="2"/>
        <v>28.2</v>
      </c>
      <c r="J94" s="14">
        <v>0.52</v>
      </c>
      <c r="K94" s="5">
        <f t="shared" si="3"/>
        <v>32.269442123294766</v>
      </c>
      <c r="L94" s="5">
        <f t="shared" si="4"/>
        <v>14.533465473740961</v>
      </c>
      <c r="M94" s="5">
        <f t="shared" si="5"/>
        <v>23.401453798517863</v>
      </c>
      <c r="N94" s="7">
        <v>8.1999999999999993</v>
      </c>
      <c r="O94" s="8">
        <f t="shared" si="6"/>
        <v>7.8731624979668152E-2</v>
      </c>
      <c r="P94" s="5">
        <f t="shared" si="7"/>
        <v>0.99957396022952472</v>
      </c>
      <c r="Q94" s="8">
        <f t="shared" si="8"/>
        <v>1.6035890613759951</v>
      </c>
      <c r="R94" s="5">
        <f t="shared" si="9"/>
        <v>12.250518038691952</v>
      </c>
      <c r="S94" s="8">
        <f t="shared" si="10"/>
        <v>0.96897372852008168</v>
      </c>
      <c r="T94" s="9">
        <f>24 * 60 * Constants!$B$4 * P94 * S94 / PI()</f>
        <v>36.404360631720309</v>
      </c>
      <c r="U94" s="9">
        <f t="shared" si="11"/>
        <v>21.284891538299313</v>
      </c>
      <c r="V94" s="9">
        <f t="shared" si="12"/>
        <v>15.98623063875508</v>
      </c>
      <c r="W94" s="9">
        <f t="shared" si="13"/>
        <v>1.4474595904455039</v>
      </c>
      <c r="X94" s="9">
        <f t="shared" si="14"/>
        <v>2.8783825975671831</v>
      </c>
      <c r="Y94" s="9">
        <f t="shared" si="15"/>
        <v>3.8241720180540506</v>
      </c>
      <c r="Z94" s="9">
        <f t="shared" si="16"/>
        <v>0.10247884533726939</v>
      </c>
      <c r="AA94" s="8">
        <f t="shared" si="17"/>
        <v>0.22232091572927459</v>
      </c>
      <c r="AB94" s="9">
        <f t="shared" si="18"/>
        <v>566.61301038568797</v>
      </c>
      <c r="AC94" s="10">
        <f>0.00163*AB94/Constants!$B$1</f>
        <v>0.37697110486884544</v>
      </c>
      <c r="AD94" s="9">
        <f>(1-Constants!$B$2)*U94</f>
        <v>16.38936648449047</v>
      </c>
      <c r="AE94" s="9">
        <f>W94*Z94*Constants!$B$3*((I94 + 273.15)^4)</f>
        <v>5.9977360322624875</v>
      </c>
      <c r="AF94" s="9">
        <f t="shared" si="19"/>
        <v>10.391630452227982</v>
      </c>
      <c r="AG94" s="4">
        <v>0</v>
      </c>
      <c r="AH94" s="9">
        <f t="shared" si="20"/>
        <v>3.3100250904090864</v>
      </c>
      <c r="AI94" s="10">
        <f t="shared" si="21"/>
        <v>0.88411463316569217</v>
      </c>
      <c r="AJ94" s="11">
        <f t="shared" si="22"/>
        <v>3.7438867837274601</v>
      </c>
      <c r="AK94" s="11">
        <f>'Crop and Soil Parameters'!$B$2</f>
        <v>0.6</v>
      </c>
      <c r="AL94" s="11">
        <f t="shared" si="23"/>
        <v>2.246332070236476</v>
      </c>
      <c r="AM94" s="11">
        <f>IF(AV93&lt;=AO94,1,('Crop and Soil Parameters'!$B$9-AV93)/('Crop and Soil Parameters'!$B$9-AO94))</f>
        <v>1</v>
      </c>
      <c r="AN94" s="11">
        <f t="shared" si="24"/>
        <v>2.246332070236476</v>
      </c>
      <c r="AO94" s="11">
        <f>'Crop and Soil Parameters'!$B$9*('Crop and Soil Parameters'!$B$7 + 0.04*(5-AJ94))</f>
        <v>40.972252107232052</v>
      </c>
      <c r="AP94" s="11">
        <f>'Crop and Soil Parameters'!$B$11</f>
        <v>45.5</v>
      </c>
      <c r="AQ94" s="11">
        <v>0</v>
      </c>
      <c r="AR94" s="11">
        <v>0</v>
      </c>
      <c r="AS94" s="11">
        <f t="shared" si="25"/>
        <v>0</v>
      </c>
      <c r="AT94" s="11">
        <f>IF(AU93&gt;'Crop and Soil Parameters'!$B$11,0,'Crop and Soil Parameters'!$B$9-AU93-AR94+AV93)</f>
        <v>0</v>
      </c>
      <c r="AU94" s="11">
        <f t="shared" si="26"/>
        <v>54.435443452204368</v>
      </c>
      <c r="AV94" s="11">
        <f t="shared" si="27"/>
        <v>36.564556547795647</v>
      </c>
      <c r="AW94" s="15" t="str">
        <f t="shared" si="28"/>
        <v/>
      </c>
      <c r="AX94" s="11"/>
    </row>
    <row r="95" spans="1:50" ht="14.25" customHeight="1" x14ac:dyDescent="0.3">
      <c r="A95" s="13">
        <v>44289</v>
      </c>
      <c r="B95" s="4">
        <v>93</v>
      </c>
      <c r="C95" s="5">
        <f t="shared" si="0"/>
        <v>0.39386263453338705</v>
      </c>
      <c r="D95" s="5">
        <f t="shared" si="1"/>
        <v>1.5251268780343785</v>
      </c>
      <c r="E95" s="5">
        <v>53</v>
      </c>
      <c r="F95" s="14">
        <v>2.2222222222222223</v>
      </c>
      <c r="G95" s="14">
        <v>35.799999999999997</v>
      </c>
      <c r="H95" s="14">
        <v>23.4</v>
      </c>
      <c r="I95" s="14">
        <f t="shared" si="2"/>
        <v>29.599999999999998</v>
      </c>
      <c r="J95" s="14">
        <v>0.57999999999999996</v>
      </c>
      <c r="K95" s="5">
        <f t="shared" si="3"/>
        <v>31.56253545226707</v>
      </c>
      <c r="L95" s="5">
        <f t="shared" si="4"/>
        <v>19.538953161360865</v>
      </c>
      <c r="M95" s="5">
        <f t="shared" si="5"/>
        <v>25.550744306813968</v>
      </c>
      <c r="N95" s="7">
        <v>8</v>
      </c>
      <c r="O95" s="8">
        <f t="shared" si="6"/>
        <v>8.5628551442306938E-2</v>
      </c>
      <c r="P95" s="5">
        <f t="shared" si="7"/>
        <v>0.99900602994005205</v>
      </c>
      <c r="Q95" s="8">
        <f t="shared" si="8"/>
        <v>1.6064764174903401</v>
      </c>
      <c r="R95" s="5">
        <f t="shared" si="9"/>
        <v>12.272575814599056</v>
      </c>
      <c r="S95" s="8">
        <f t="shared" si="10"/>
        <v>0.97277565981313052</v>
      </c>
      <c r="T95" s="9">
        <f>24 * 60 * Constants!$B$4 * P95 * S95 / PI()</f>
        <v>36.526434151440796</v>
      </c>
      <c r="U95" s="9">
        <f t="shared" si="11"/>
        <v>21.036667330160391</v>
      </c>
      <c r="V95" s="9">
        <f t="shared" si="12"/>
        <v>15.799799364990262</v>
      </c>
      <c r="W95" s="9">
        <f t="shared" si="13"/>
        <v>1.4474595904455039</v>
      </c>
      <c r="X95" s="9">
        <f t="shared" si="14"/>
        <v>3.2731958525751685</v>
      </c>
      <c r="Y95" s="9">
        <f t="shared" si="15"/>
        <v>4.1466816501200539</v>
      </c>
      <c r="Z95" s="9">
        <f t="shared" si="16"/>
        <v>8.6712339995661636E-2</v>
      </c>
      <c r="AA95" s="8">
        <f t="shared" si="17"/>
        <v>0.23854784709770824</v>
      </c>
      <c r="AB95" s="9">
        <f t="shared" si="18"/>
        <v>566.61301038568797</v>
      </c>
      <c r="AC95" s="10">
        <f>0.00163*AB95/Constants!$B$1</f>
        <v>0.37697110486884544</v>
      </c>
      <c r="AD95" s="9">
        <f>(1-Constants!$B$2)*U95</f>
        <v>16.198233844223502</v>
      </c>
      <c r="AE95" s="9">
        <f>W95*Z95*Constants!$B$3*((I95 + 273.15)^4)</f>
        <v>5.1699441887002022</v>
      </c>
      <c r="AF95" s="9">
        <f t="shared" si="19"/>
        <v>11.028289655523299</v>
      </c>
      <c r="AG95" s="4">
        <v>0</v>
      </c>
      <c r="AH95" s="9">
        <f t="shared" si="20"/>
        <v>3.249687270936013</v>
      </c>
      <c r="AI95" s="10">
        <f t="shared" si="21"/>
        <v>0.90034156453412584</v>
      </c>
      <c r="AJ95" s="11">
        <f t="shared" si="22"/>
        <v>3.6093938111338182</v>
      </c>
      <c r="AK95" s="11">
        <f>'Crop and Soil Parameters'!$B$2</f>
        <v>0.6</v>
      </c>
      <c r="AL95" s="11">
        <f t="shared" si="23"/>
        <v>2.1656362866802907</v>
      </c>
      <c r="AM95" s="11">
        <f>IF(AV94&lt;=AO95,1,('Crop and Soil Parameters'!$B$9-AV94)/('Crop and Soil Parameters'!$B$9-AO95))</f>
        <v>1</v>
      </c>
      <c r="AN95" s="11">
        <f t="shared" si="24"/>
        <v>2.1656362866802907</v>
      </c>
      <c r="AO95" s="11">
        <f>'Crop and Soil Parameters'!$B$9*('Crop and Soil Parameters'!$B$7 + 0.04*(5-AJ95))</f>
        <v>41.461806527472902</v>
      </c>
      <c r="AP95" s="11">
        <f>'Crop and Soil Parameters'!$B$11</f>
        <v>45.5</v>
      </c>
      <c r="AQ95" s="11">
        <v>0</v>
      </c>
      <c r="AR95" s="11">
        <v>0</v>
      </c>
      <c r="AS95" s="11">
        <f t="shared" si="25"/>
        <v>0</v>
      </c>
      <c r="AT95" s="11">
        <f>IF(AU94&gt;'Crop and Soil Parameters'!$B$11,0,'Crop and Soil Parameters'!$B$9-AU94-AR95+AV94)</f>
        <v>0</v>
      </c>
      <c r="AU95" s="11">
        <f t="shared" si="26"/>
        <v>52.269807165524078</v>
      </c>
      <c r="AV95" s="11">
        <f t="shared" si="27"/>
        <v>38.730192834475936</v>
      </c>
      <c r="AW95" s="15" t="str">
        <f t="shared" si="28"/>
        <v/>
      </c>
      <c r="AX95" s="11"/>
    </row>
    <row r="96" spans="1:50" ht="14.25" customHeight="1" x14ac:dyDescent="0.3">
      <c r="A96" s="13">
        <v>44290</v>
      </c>
      <c r="B96" s="4">
        <v>94</v>
      </c>
      <c r="C96" s="5">
        <f t="shared" si="0"/>
        <v>0.39386263453338705</v>
      </c>
      <c r="D96" s="5">
        <f t="shared" si="1"/>
        <v>1.5251268780343785</v>
      </c>
      <c r="E96" s="5">
        <v>53</v>
      </c>
      <c r="F96" s="14">
        <v>1.6666666666666667</v>
      </c>
      <c r="G96" s="14">
        <v>37</v>
      </c>
      <c r="H96" s="14">
        <v>22.4</v>
      </c>
      <c r="I96" s="14">
        <f t="shared" si="2"/>
        <v>29.7</v>
      </c>
      <c r="J96" s="14">
        <v>0.46</v>
      </c>
      <c r="K96" s="5">
        <f t="shared" si="3"/>
        <v>30.946589085376843</v>
      </c>
      <c r="L96" s="5">
        <f t="shared" si="4"/>
        <v>16.972516121513877</v>
      </c>
      <c r="M96" s="5">
        <f t="shared" si="5"/>
        <v>23.95955260344536</v>
      </c>
      <c r="N96" s="7">
        <v>8.4</v>
      </c>
      <c r="O96" s="8">
        <f t="shared" si="6"/>
        <v>9.2500104317137857E-2</v>
      </c>
      <c r="P96" s="5">
        <f t="shared" si="7"/>
        <v>0.99843839418535973</v>
      </c>
      <c r="Q96" s="8">
        <f t="shared" si="8"/>
        <v>1.6093568492238559</v>
      </c>
      <c r="R96" s="5">
        <f t="shared" si="9"/>
        <v>12.29458069213319</v>
      </c>
      <c r="S96" s="8">
        <f t="shared" si="10"/>
        <v>0.97653286203276435</v>
      </c>
      <c r="T96" s="9">
        <f>24 * 60 * Constants!$B$4 * P96 * S96 / PI()</f>
        <v>36.646677605338091</v>
      </c>
      <c r="U96" s="9">
        <f t="shared" si="11"/>
        <v>21.680684876250613</v>
      </c>
      <c r="V96" s="9">
        <f t="shared" si="12"/>
        <v>16.283495183156784</v>
      </c>
      <c r="W96" s="9">
        <f t="shared" si="13"/>
        <v>1.4474595904455039</v>
      </c>
      <c r="X96" s="9">
        <f t="shared" si="14"/>
        <v>2.9766809746595881</v>
      </c>
      <c r="Y96" s="9">
        <f t="shared" si="15"/>
        <v>4.1705971966496023</v>
      </c>
      <c r="Z96" s="9">
        <f t="shared" si="16"/>
        <v>9.845715265541824E-2</v>
      </c>
      <c r="AA96" s="8">
        <f t="shared" si="17"/>
        <v>0.23974396206806198</v>
      </c>
      <c r="AB96" s="9">
        <f t="shared" si="18"/>
        <v>566.61301038568797</v>
      </c>
      <c r="AC96" s="10">
        <f>0.00163*AB96/Constants!$B$1</f>
        <v>0.37697110486884544</v>
      </c>
      <c r="AD96" s="9">
        <f>(1-Constants!$B$2)*U96</f>
        <v>16.694127354712972</v>
      </c>
      <c r="AE96" s="9">
        <f>W96*Z96*Constants!$B$3*((I96 + 273.15)^4)</f>
        <v>5.8779505124619131</v>
      </c>
      <c r="AF96" s="9">
        <f t="shared" si="19"/>
        <v>10.816176842251059</v>
      </c>
      <c r="AG96" s="4">
        <v>0</v>
      </c>
      <c r="AH96" s="9">
        <f t="shared" si="20"/>
        <v>3.2882771445505155</v>
      </c>
      <c r="AI96" s="10">
        <f t="shared" si="21"/>
        <v>0.83033202636258663</v>
      </c>
      <c r="AJ96" s="11">
        <f t="shared" si="22"/>
        <v>3.9601954882499033</v>
      </c>
      <c r="AK96" s="11">
        <f>'Crop and Soil Parameters'!$B$2</f>
        <v>0.6</v>
      </c>
      <c r="AL96" s="11">
        <f t="shared" si="23"/>
        <v>2.3761172929499419</v>
      </c>
      <c r="AM96" s="11">
        <f>IF(AV95&lt;=AO96,1,('Crop and Soil Parameters'!$B$9-AV95)/('Crop and Soil Parameters'!$B$9-AO96))</f>
        <v>1</v>
      </c>
      <c r="AN96" s="11">
        <f t="shared" si="24"/>
        <v>2.3761172929499419</v>
      </c>
      <c r="AO96" s="11">
        <f>'Crop and Soil Parameters'!$B$9*('Crop and Soil Parameters'!$B$7 + 0.04*(5-AJ96))</f>
        <v>40.184888422770349</v>
      </c>
      <c r="AP96" s="11">
        <f>'Crop and Soil Parameters'!$B$11</f>
        <v>45.5</v>
      </c>
      <c r="AQ96" s="11">
        <v>0</v>
      </c>
      <c r="AR96" s="11">
        <v>0</v>
      </c>
      <c r="AS96" s="11">
        <f t="shared" si="25"/>
        <v>0</v>
      </c>
      <c r="AT96" s="11">
        <f>IF(AU95&gt;'Crop and Soil Parameters'!$B$11,0,'Crop and Soil Parameters'!$B$9-AU95-AR96+AV95)</f>
        <v>0</v>
      </c>
      <c r="AU96" s="11">
        <f t="shared" si="26"/>
        <v>49.893689872574136</v>
      </c>
      <c r="AV96" s="11">
        <f t="shared" si="27"/>
        <v>41.106310127425878</v>
      </c>
      <c r="AW96" s="15" t="str">
        <f t="shared" si="28"/>
        <v/>
      </c>
      <c r="AX96" s="11"/>
    </row>
    <row r="97" spans="1:50" ht="14.25" customHeight="1" x14ac:dyDescent="0.3">
      <c r="A97" s="13">
        <v>44291</v>
      </c>
      <c r="B97" s="4">
        <v>95</v>
      </c>
      <c r="C97" s="5">
        <f t="shared" si="0"/>
        <v>0.39386263453338705</v>
      </c>
      <c r="D97" s="5">
        <f t="shared" si="1"/>
        <v>1.5251268780343785</v>
      </c>
      <c r="E97" s="5">
        <v>53</v>
      </c>
      <c r="F97" s="14">
        <v>2.2222222222222223</v>
      </c>
      <c r="G97" s="14">
        <v>35.6</v>
      </c>
      <c r="H97" s="14">
        <v>19.5</v>
      </c>
      <c r="I97" s="14">
        <f t="shared" si="2"/>
        <v>27.55</v>
      </c>
      <c r="J97" s="14">
        <v>0.64</v>
      </c>
      <c r="K97" s="5">
        <f t="shared" si="3"/>
        <v>32.123569092250534</v>
      </c>
      <c r="L97" s="5">
        <f t="shared" si="4"/>
        <v>16.422587736902216</v>
      </c>
      <c r="M97" s="5">
        <f t="shared" si="5"/>
        <v>24.273078414576375</v>
      </c>
      <c r="N97" s="7">
        <v>8.4</v>
      </c>
      <c r="O97" s="8">
        <f t="shared" si="6"/>
        <v>9.9344247414743778E-2</v>
      </c>
      <c r="P97" s="5">
        <f t="shared" si="7"/>
        <v>0.99787122116817262</v>
      </c>
      <c r="Q97" s="8">
        <f t="shared" si="8"/>
        <v>1.6122297623402631</v>
      </c>
      <c r="R97" s="5">
        <f t="shared" si="9"/>
        <v>12.316528131663578</v>
      </c>
      <c r="S97" s="8">
        <f t="shared" si="10"/>
        <v>0.98024443020053131</v>
      </c>
      <c r="T97" s="9">
        <f>24 * 60 * Constants!$B$4 * P97 * S97 / PI()</f>
        <v>36.765066236144605</v>
      </c>
      <c r="U97" s="9">
        <f t="shared" si="11"/>
        <v>21.728344909455259</v>
      </c>
      <c r="V97" s="9">
        <f t="shared" si="12"/>
        <v>16.319290727695467</v>
      </c>
      <c r="W97" s="9">
        <f t="shared" si="13"/>
        <v>1.4474595904455039</v>
      </c>
      <c r="X97" s="9">
        <f t="shared" si="14"/>
        <v>3.0331772203785543</v>
      </c>
      <c r="Y97" s="9">
        <f t="shared" si="15"/>
        <v>3.6820124053705694</v>
      </c>
      <c r="Z97" s="9">
        <f t="shared" si="16"/>
        <v>9.6175732300044281E-2</v>
      </c>
      <c r="AA97" s="8">
        <f t="shared" si="17"/>
        <v>0.21510833905626109</v>
      </c>
      <c r="AB97" s="9">
        <f t="shared" si="18"/>
        <v>566.61301038568797</v>
      </c>
      <c r="AC97" s="10">
        <f>0.00163*AB97/Constants!$B$1</f>
        <v>0.37697110486884544</v>
      </c>
      <c r="AD97" s="9">
        <f>(1-Constants!$B$2)*U97</f>
        <v>16.730825580280552</v>
      </c>
      <c r="AE97" s="9">
        <f>W97*Z97*Constants!$B$3*((I97 + 273.15)^4)</f>
        <v>5.5804285965318634</v>
      </c>
      <c r="AF97" s="9">
        <f t="shared" si="19"/>
        <v>11.150396983748688</v>
      </c>
      <c r="AG97" s="4">
        <v>0</v>
      </c>
      <c r="AH97" s="9">
        <f t="shared" si="20"/>
        <v>2.6062358188681665</v>
      </c>
      <c r="AI97" s="10">
        <f t="shared" si="21"/>
        <v>0.87690205649267861</v>
      </c>
      <c r="AJ97" s="11">
        <f t="shared" si="22"/>
        <v>2.9720945453044747</v>
      </c>
      <c r="AK97" s="11">
        <f>'Crop and Soil Parameters'!$B$2</f>
        <v>0.6</v>
      </c>
      <c r="AL97" s="11">
        <f t="shared" si="23"/>
        <v>1.7832567271826847</v>
      </c>
      <c r="AM97" s="11">
        <f>IF(AV96&lt;=AO97,1,('Crop and Soil Parameters'!$B$9-AV96)/('Crop and Soil Parameters'!$B$9-AO97))</f>
        <v>1</v>
      </c>
      <c r="AN97" s="11">
        <f t="shared" si="24"/>
        <v>1.7832567271826847</v>
      </c>
      <c r="AO97" s="11">
        <f>'Crop and Soil Parameters'!$B$9*('Crop and Soil Parameters'!$B$7 + 0.04*(5-AJ97))</f>
        <v>43.78157585509171</v>
      </c>
      <c r="AP97" s="11">
        <f>'Crop and Soil Parameters'!$B$11</f>
        <v>45.5</v>
      </c>
      <c r="AQ97" s="11">
        <v>0</v>
      </c>
      <c r="AR97" s="11">
        <v>0</v>
      </c>
      <c r="AS97" s="11">
        <f t="shared" si="25"/>
        <v>0</v>
      </c>
      <c r="AT97" s="11">
        <f>IF(AU96&gt;'Crop and Soil Parameters'!$B$11,0,'Crop and Soil Parameters'!$B$9-AU96-AR97+AV96)</f>
        <v>0</v>
      </c>
      <c r="AU97" s="11">
        <f t="shared" si="26"/>
        <v>48.110433145391454</v>
      </c>
      <c r="AV97" s="11">
        <f t="shared" si="27"/>
        <v>42.88956685460856</v>
      </c>
      <c r="AW97" s="15" t="str">
        <f t="shared" si="28"/>
        <v/>
      </c>
      <c r="AX97" s="11"/>
    </row>
    <row r="98" spans="1:50" ht="14.25" customHeight="1" x14ac:dyDescent="0.3">
      <c r="A98" s="13">
        <v>44292</v>
      </c>
      <c r="B98" s="4">
        <v>96</v>
      </c>
      <c r="C98" s="5">
        <f t="shared" si="0"/>
        <v>0.39386263453338705</v>
      </c>
      <c r="D98" s="5">
        <f t="shared" si="1"/>
        <v>1.5251268780343785</v>
      </c>
      <c r="E98" s="5">
        <v>53</v>
      </c>
      <c r="F98" s="14">
        <v>2.2222222222222223</v>
      </c>
      <c r="G98" s="14">
        <v>35.4</v>
      </c>
      <c r="H98" s="14">
        <v>21.7</v>
      </c>
      <c r="I98" s="14">
        <f t="shared" si="2"/>
        <v>28.549999999999997</v>
      </c>
      <c r="J98" s="14">
        <v>0.62</v>
      </c>
      <c r="K98" s="5">
        <f t="shared" si="3"/>
        <v>31.685116876597419</v>
      </c>
      <c r="L98" s="5">
        <f t="shared" si="4"/>
        <v>18.349682840538975</v>
      </c>
      <c r="M98" s="5">
        <f t="shared" si="5"/>
        <v>25.017399858568197</v>
      </c>
      <c r="N98" s="7">
        <v>6.5</v>
      </c>
      <c r="O98" s="8">
        <f t="shared" si="6"/>
        <v>0.10615895266781625</v>
      </c>
      <c r="P98" s="5">
        <f t="shared" si="7"/>
        <v>0.99730467895409602</v>
      </c>
      <c r="Q98" s="8">
        <f t="shared" si="8"/>
        <v>1.6150945559530756</v>
      </c>
      <c r="R98" s="5">
        <f t="shared" si="9"/>
        <v>12.338413542755603</v>
      </c>
      <c r="S98" s="8">
        <f t="shared" si="10"/>
        <v>0.98390950605140304</v>
      </c>
      <c r="T98" s="9">
        <f>24 * 60 * Constants!$B$4 * P98 * S98 / PI()</f>
        <v>36.881577199424413</v>
      </c>
      <c r="U98" s="9">
        <f t="shared" si="11"/>
        <v>18.935186682423563</v>
      </c>
      <c r="V98" s="9">
        <f t="shared" si="12"/>
        <v>14.22146130970104</v>
      </c>
      <c r="W98" s="9">
        <f t="shared" si="13"/>
        <v>1.4474595904455039</v>
      </c>
      <c r="X98" s="9">
        <f t="shared" si="14"/>
        <v>3.171062375573733</v>
      </c>
      <c r="Y98" s="9">
        <f t="shared" si="15"/>
        <v>3.9026801406195872</v>
      </c>
      <c r="Z98" s="9">
        <f t="shared" si="16"/>
        <v>9.0695321822383018E-2</v>
      </c>
      <c r="AA98" s="8">
        <f t="shared" si="17"/>
        <v>0.2262880308332702</v>
      </c>
      <c r="AB98" s="9">
        <f t="shared" si="18"/>
        <v>566.61301038568797</v>
      </c>
      <c r="AC98" s="10">
        <f>0.00163*AB98/Constants!$B$1</f>
        <v>0.37697110486884544</v>
      </c>
      <c r="AD98" s="9">
        <f>(1-Constants!$B$2)*U98</f>
        <v>14.580093745466144</v>
      </c>
      <c r="AE98" s="9">
        <f>W98*Z98*Constants!$B$3*((I98 + 273.15)^4)</f>
        <v>5.3327898320680385</v>
      </c>
      <c r="AF98" s="9">
        <f t="shared" si="19"/>
        <v>9.2473039133981061</v>
      </c>
      <c r="AG98" s="4">
        <v>0</v>
      </c>
      <c r="AH98" s="9">
        <f t="shared" si="20"/>
        <v>2.6829695870226322</v>
      </c>
      <c r="AI98" s="10">
        <f t="shared" si="21"/>
        <v>0.88808174826968778</v>
      </c>
      <c r="AJ98" s="11">
        <f t="shared" si="22"/>
        <v>3.0210840299894137</v>
      </c>
      <c r="AK98" s="11">
        <f>'Crop and Soil Parameters'!$B$2</f>
        <v>0.6</v>
      </c>
      <c r="AL98" s="11">
        <f t="shared" si="23"/>
        <v>1.8126504179936482</v>
      </c>
      <c r="AM98" s="11">
        <f>IF(AV97&lt;=AO98,1,('Crop and Soil Parameters'!$B$9-AV97)/('Crop and Soil Parameters'!$B$9-AO98))</f>
        <v>1</v>
      </c>
      <c r="AN98" s="11">
        <f t="shared" si="24"/>
        <v>1.8126504179936482</v>
      </c>
      <c r="AO98" s="11">
        <f>'Crop and Soil Parameters'!$B$9*('Crop and Soil Parameters'!$B$7 + 0.04*(5-AJ98))</f>
        <v>43.603254130838536</v>
      </c>
      <c r="AP98" s="11">
        <f>'Crop and Soil Parameters'!$B$11</f>
        <v>45.5</v>
      </c>
      <c r="AQ98" s="11">
        <v>0</v>
      </c>
      <c r="AR98" s="11">
        <v>0</v>
      </c>
      <c r="AS98" s="11">
        <f t="shared" si="25"/>
        <v>0</v>
      </c>
      <c r="AT98" s="11">
        <f>IF(AU97&gt;'Crop and Soil Parameters'!$B$11,0,'Crop and Soil Parameters'!$B$9-AU97-AR98+AV97)</f>
        <v>0</v>
      </c>
      <c r="AU98" s="11">
        <f t="shared" si="26"/>
        <v>46.297782727397802</v>
      </c>
      <c r="AV98" s="11">
        <f t="shared" si="27"/>
        <v>44.702217272602212</v>
      </c>
      <c r="AW98" s="15" t="str">
        <f t="shared" si="28"/>
        <v/>
      </c>
      <c r="AX98" s="11"/>
    </row>
    <row r="99" spans="1:50" ht="14.25" customHeight="1" x14ac:dyDescent="0.3">
      <c r="A99" s="13">
        <v>44293</v>
      </c>
      <c r="B99" s="4">
        <v>97</v>
      </c>
      <c r="C99" s="5">
        <f t="shared" si="0"/>
        <v>0.39386263453338705</v>
      </c>
      <c r="D99" s="5">
        <f t="shared" si="1"/>
        <v>1.5251268780343785</v>
      </c>
      <c r="E99" s="5">
        <v>53</v>
      </c>
      <c r="F99" s="14">
        <v>2.7777777777777777</v>
      </c>
      <c r="G99" s="14">
        <v>34.4</v>
      </c>
      <c r="H99" s="14">
        <v>23.7</v>
      </c>
      <c r="I99" s="14">
        <f t="shared" si="2"/>
        <v>29.049999999999997</v>
      </c>
      <c r="J99" s="14">
        <v>0.75</v>
      </c>
      <c r="K99" s="5">
        <f t="shared" si="3"/>
        <v>32.168612019008719</v>
      </c>
      <c r="L99" s="5">
        <f t="shared" si="4"/>
        <v>21.641666890692932</v>
      </c>
      <c r="M99" s="5">
        <f t="shared" si="5"/>
        <v>26.905139454850826</v>
      </c>
      <c r="N99" s="7">
        <v>7.5</v>
      </c>
      <c r="O99" s="8">
        <f t="shared" si="6"/>
        <v>0.1129422007321155</v>
      </c>
      <c r="P99" s="5">
        <f t="shared" si="7"/>
        <v>0.99673893542181524</v>
      </c>
      <c r="Q99" s="8">
        <f t="shared" si="8"/>
        <v>1.6179506220989059</v>
      </c>
      <c r="R99" s="5">
        <f t="shared" si="9"/>
        <v>12.360232280911106</v>
      </c>
      <c r="S99" s="8">
        <f t="shared" si="10"/>
        <v>0.98752727803785534</v>
      </c>
      <c r="T99" s="9">
        <f>24 * 60 * Constants!$B$4 * P99 * S99 / PI()</f>
        <v>36.996189553718217</v>
      </c>
      <c r="U99" s="9">
        <f t="shared" si="11"/>
        <v>20.473408522864215</v>
      </c>
      <c r="V99" s="9">
        <f t="shared" si="12"/>
        <v>15.376758205182396</v>
      </c>
      <c r="W99" s="9">
        <f t="shared" si="13"/>
        <v>1.4474595904455039</v>
      </c>
      <c r="X99" s="9">
        <f t="shared" si="14"/>
        <v>3.5455463429923002</v>
      </c>
      <c r="Y99" s="9">
        <f t="shared" si="15"/>
        <v>4.0172664323630389</v>
      </c>
      <c r="Z99" s="9">
        <f t="shared" si="16"/>
        <v>7.6385303287830553E-2</v>
      </c>
      <c r="AA99" s="8">
        <f t="shared" si="17"/>
        <v>0.23205834344969087</v>
      </c>
      <c r="AB99" s="9">
        <f t="shared" si="18"/>
        <v>566.61301038568797</v>
      </c>
      <c r="AC99" s="10">
        <f>0.00163*AB99/Constants!$B$1</f>
        <v>0.37697110486884544</v>
      </c>
      <c r="AD99" s="9">
        <f>(1-Constants!$B$2)*U99</f>
        <v>15.764524562605446</v>
      </c>
      <c r="AE99" s="9">
        <f>W99*Z99*Constants!$B$3*((I99 + 273.15)^4)</f>
        <v>4.5212236295288859</v>
      </c>
      <c r="AF99" s="9">
        <f t="shared" si="19"/>
        <v>11.243300933076561</v>
      </c>
      <c r="AG99" s="4">
        <v>0</v>
      </c>
      <c r="AH99" s="9">
        <f t="shared" si="20"/>
        <v>2.5363298128156231</v>
      </c>
      <c r="AI99" s="10">
        <f t="shared" si="21"/>
        <v>0.96505771402800156</v>
      </c>
      <c r="AJ99" s="11">
        <f t="shared" si="22"/>
        <v>2.6281638662100062</v>
      </c>
      <c r="AK99" s="11">
        <f>'Crop and Soil Parameters'!$B$2</f>
        <v>0.6</v>
      </c>
      <c r="AL99" s="11">
        <f t="shared" si="23"/>
        <v>1.5768983197260036</v>
      </c>
      <c r="AM99" s="11">
        <f>IF(AV98&lt;=AO99,1,('Crop and Soil Parameters'!$B$9-AV98)/('Crop and Soil Parameters'!$B$9-AO99))</f>
        <v>1</v>
      </c>
      <c r="AN99" s="11">
        <f t="shared" si="24"/>
        <v>1.5768983197260036</v>
      </c>
      <c r="AO99" s="11">
        <f>'Crop and Soil Parameters'!$B$9*('Crop and Soil Parameters'!$B$7 + 0.04*(5-AJ99))</f>
        <v>45.033483526995582</v>
      </c>
      <c r="AP99" s="11">
        <f>'Crop and Soil Parameters'!$B$11</f>
        <v>45.5</v>
      </c>
      <c r="AQ99" s="11">
        <v>0</v>
      </c>
      <c r="AR99" s="11">
        <v>0</v>
      </c>
      <c r="AS99" s="11">
        <f t="shared" si="25"/>
        <v>0</v>
      </c>
      <c r="AT99" s="11">
        <f>IF(AU98&gt;'Crop and Soil Parameters'!$B$11,0,'Crop and Soil Parameters'!$B$9-AU98-AR99+AV98)</f>
        <v>0</v>
      </c>
      <c r="AU99" s="11">
        <f t="shared" si="26"/>
        <v>44.720884407671797</v>
      </c>
      <c r="AV99" s="11">
        <f t="shared" si="27"/>
        <v>46.279115592328218</v>
      </c>
      <c r="AW99" s="15" t="str">
        <f t="shared" si="28"/>
        <v>YES</v>
      </c>
      <c r="AX99" s="11"/>
    </row>
    <row r="100" spans="1:50" ht="14.25" customHeight="1" x14ac:dyDescent="0.3">
      <c r="A100" s="13">
        <v>44294</v>
      </c>
      <c r="B100" s="4">
        <v>98</v>
      </c>
      <c r="C100" s="5">
        <f t="shared" si="0"/>
        <v>0.39386263453338705</v>
      </c>
      <c r="D100" s="5">
        <f t="shared" si="1"/>
        <v>1.5251268780343785</v>
      </c>
      <c r="E100" s="5">
        <v>53</v>
      </c>
      <c r="F100" s="14">
        <v>2.7777777777777777</v>
      </c>
      <c r="G100" s="14">
        <v>34.6</v>
      </c>
      <c r="H100" s="14">
        <v>23.5</v>
      </c>
      <c r="I100" s="14">
        <f t="shared" si="2"/>
        <v>29.05</v>
      </c>
      <c r="J100" s="14">
        <v>0.78</v>
      </c>
      <c r="K100" s="5">
        <f t="shared" si="3"/>
        <v>32.667790893900758</v>
      </c>
      <c r="L100" s="5">
        <f t="shared" si="4"/>
        <v>21.723097438352681</v>
      </c>
      <c r="M100" s="5">
        <f t="shared" si="5"/>
        <v>27.19544416612672</v>
      </c>
      <c r="N100" s="7">
        <v>5.4</v>
      </c>
      <c r="O100" s="8">
        <f t="shared" si="6"/>
        <v>0.11969198158484542</v>
      </c>
      <c r="P100" s="5">
        <f t="shared" si="7"/>
        <v>0.99617415821334854</v>
      </c>
      <c r="Q100" s="8">
        <f t="shared" si="8"/>
        <v>1.6207973453275155</v>
      </c>
      <c r="R100" s="5">
        <f t="shared" si="9"/>
        <v>12.381979644436598</v>
      </c>
      <c r="S100" s="8">
        <f t="shared" si="10"/>
        <v>0.9910969812588909</v>
      </c>
      <c r="T100" s="9">
        <f>24 * 60 * Constants!$B$4 * P100 * S100 / PI()</f>
        <v>37.108884247754112</v>
      </c>
      <c r="U100" s="9">
        <f t="shared" si="11"/>
        <v>17.36914096054333</v>
      </c>
      <c r="V100" s="9">
        <f t="shared" si="12"/>
        <v>13.045267009825672</v>
      </c>
      <c r="W100" s="9">
        <f t="shared" si="13"/>
        <v>1.4474595904455043</v>
      </c>
      <c r="X100" s="9">
        <f t="shared" si="14"/>
        <v>3.6064256955048544</v>
      </c>
      <c r="Y100" s="9">
        <f t="shared" si="15"/>
        <v>4.0172664323630398</v>
      </c>
      <c r="Z100" s="9">
        <f t="shared" si="16"/>
        <v>7.4131717514301587E-2</v>
      </c>
      <c r="AA100" s="8">
        <f t="shared" si="17"/>
        <v>0.23205834344969092</v>
      </c>
      <c r="AB100" s="9">
        <f t="shared" si="18"/>
        <v>566.61301038568797</v>
      </c>
      <c r="AC100" s="10">
        <f>0.00163*AB100/Constants!$B$1</f>
        <v>0.37697110486884544</v>
      </c>
      <c r="AD100" s="9">
        <f>(1-Constants!$B$2)*U100</f>
        <v>13.374238539618364</v>
      </c>
      <c r="AE100" s="9">
        <f>W100*Z100*Constants!$B$3*((I100 + 273.15)^4)</f>
        <v>4.387834550584528</v>
      </c>
      <c r="AF100" s="9">
        <f t="shared" si="19"/>
        <v>8.9864039890338354</v>
      </c>
      <c r="AG100" s="4">
        <v>0</v>
      </c>
      <c r="AH100" s="9">
        <f t="shared" si="20"/>
        <v>2.1326972705892491</v>
      </c>
      <c r="AI100" s="10">
        <f t="shared" si="21"/>
        <v>0.96505771402800156</v>
      </c>
      <c r="AJ100" s="11">
        <f t="shared" si="22"/>
        <v>2.2099168159463756</v>
      </c>
      <c r="AK100" s="11">
        <f>'Crop and Soil Parameters'!$B$2</f>
        <v>0.6</v>
      </c>
      <c r="AL100" s="11">
        <f t="shared" si="23"/>
        <v>1.3259500895678253</v>
      </c>
      <c r="AM100" s="11">
        <f>IF(AV99&lt;=AO100,1,('Crop and Soil Parameters'!$B$9-AV99)/('Crop and Soil Parameters'!$B$9-AO100))</f>
        <v>1</v>
      </c>
      <c r="AN100" s="11">
        <f t="shared" si="24"/>
        <v>1.3259500895678253</v>
      </c>
      <c r="AO100" s="11">
        <f>'Crop and Soil Parameters'!$B$9*('Crop and Soil Parameters'!$B$7 + 0.04*(5-AJ100))</f>
        <v>46.555902789955191</v>
      </c>
      <c r="AP100" s="11">
        <f>'Crop and Soil Parameters'!$B$11</f>
        <v>45.5</v>
      </c>
      <c r="AQ100" s="11">
        <v>0</v>
      </c>
      <c r="AR100" s="11">
        <v>0</v>
      </c>
      <c r="AS100" s="11">
        <f t="shared" si="25"/>
        <v>44.953165502760378</v>
      </c>
      <c r="AT100" s="11">
        <f>IF(AU99&gt;'Crop and Soil Parameters'!$B$11,0,'Crop and Soil Parameters'!$B$9-AU99-AR100+AV99)</f>
        <v>92.558231184656421</v>
      </c>
      <c r="AU100" s="11">
        <f t="shared" si="26"/>
        <v>91.000000000000014</v>
      </c>
      <c r="AV100" s="11">
        <f t="shared" si="27"/>
        <v>0</v>
      </c>
      <c r="AW100" s="15" t="str">
        <f t="shared" si="28"/>
        <v/>
      </c>
      <c r="AX100" s="11"/>
    </row>
    <row r="101" spans="1:50" ht="14.25" customHeight="1" x14ac:dyDescent="0.3">
      <c r="A101" s="13">
        <v>44295</v>
      </c>
      <c r="B101" s="4">
        <v>99</v>
      </c>
      <c r="C101" s="5">
        <f t="shared" si="0"/>
        <v>0.39386263453338705</v>
      </c>
      <c r="D101" s="5">
        <f t="shared" si="1"/>
        <v>1.5251268780343785</v>
      </c>
      <c r="E101" s="5">
        <v>53</v>
      </c>
      <c r="F101" s="14">
        <v>2.2222222222222223</v>
      </c>
      <c r="G101" s="14">
        <v>34.700000000000003</v>
      </c>
      <c r="H101" s="14">
        <v>21.5</v>
      </c>
      <c r="I101" s="14">
        <f t="shared" si="2"/>
        <v>28.1</v>
      </c>
      <c r="J101" s="14">
        <v>0.62</v>
      </c>
      <c r="K101" s="5">
        <f t="shared" si="3"/>
        <v>31.004194399574146</v>
      </c>
      <c r="L101" s="5">
        <f t="shared" si="4"/>
        <v>18.154867386748975</v>
      </c>
      <c r="M101" s="5">
        <f t="shared" si="5"/>
        <v>24.579530893161561</v>
      </c>
      <c r="N101" s="7">
        <v>2</v>
      </c>
      <c r="O101" s="8">
        <f t="shared" si="6"/>
        <v>0.1264062951202673</v>
      </c>
      <c r="P101" s="5">
        <f t="shared" si="7"/>
        <v>0.99561051468437156</v>
      </c>
      <c r="Q101" s="8">
        <f t="shared" si="8"/>
        <v>1.6236341023099088</v>
      </c>
      <c r="R101" s="5">
        <f t="shared" si="9"/>
        <v>12.403650871449317</v>
      </c>
      <c r="S101" s="8">
        <f t="shared" si="10"/>
        <v>0.99461789731464445</v>
      </c>
      <c r="T101" s="9">
        <f>24 * 60 * Constants!$B$4 * P101 * S101 / PI()</f>
        <v>37.219644104772456</v>
      </c>
      <c r="U101" s="9">
        <f t="shared" si="11"/>
        <v>12.305611746530584</v>
      </c>
      <c r="V101" s="9">
        <f t="shared" si="12"/>
        <v>9.2422527583492595</v>
      </c>
      <c r="W101" s="9">
        <f t="shared" si="13"/>
        <v>1.4474595904455039</v>
      </c>
      <c r="X101" s="9">
        <f t="shared" si="14"/>
        <v>3.0893005818298325</v>
      </c>
      <c r="Y101" s="9">
        <f t="shared" si="15"/>
        <v>3.8019951744225149</v>
      </c>
      <c r="Z101" s="9">
        <f t="shared" si="16"/>
        <v>9.3930311895461777E-2</v>
      </c>
      <c r="AA101" s="8">
        <f t="shared" si="17"/>
        <v>0.22119824570984212</v>
      </c>
      <c r="AB101" s="9">
        <f t="shared" si="18"/>
        <v>566.61301038568797</v>
      </c>
      <c r="AC101" s="10">
        <f>0.00163*AB101/Constants!$B$1</f>
        <v>0.37697110486884544</v>
      </c>
      <c r="AD101" s="9">
        <f>(1-Constants!$B$2)*U101</f>
        <v>9.475321044828549</v>
      </c>
      <c r="AE101" s="9">
        <f>W101*Z101*Constants!$B$3*((I101 + 273.15)^4)</f>
        <v>5.4901262068535761</v>
      </c>
      <c r="AF101" s="9">
        <f t="shared" si="19"/>
        <v>3.9851948379749729</v>
      </c>
      <c r="AG101" s="4">
        <v>0</v>
      </c>
      <c r="AH101" s="9">
        <f t="shared" si="20"/>
        <v>2.1442177935144802</v>
      </c>
      <c r="AI101" s="10">
        <f t="shared" si="21"/>
        <v>0.88299196314625972</v>
      </c>
      <c r="AJ101" s="11">
        <f t="shared" si="22"/>
        <v>2.4283548242888249</v>
      </c>
      <c r="AK101" s="11">
        <f>'Crop and Soil Parameters'!$B$2</f>
        <v>0.6</v>
      </c>
      <c r="AL101" s="11">
        <f t="shared" si="23"/>
        <v>1.457012894573295</v>
      </c>
      <c r="AM101" s="11">
        <f>IF(AV100&lt;=AO101,1,('Crop and Soil Parameters'!$B$9-AV100)/('Crop and Soil Parameters'!$B$9-AO101))</f>
        <v>1</v>
      </c>
      <c r="AN101" s="11">
        <f t="shared" si="24"/>
        <v>1.457012894573295</v>
      </c>
      <c r="AO101" s="11">
        <f>'Crop and Soil Parameters'!$B$9*('Crop and Soil Parameters'!$B$7 + 0.04*(5-AJ101))</f>
        <v>45.760788439588687</v>
      </c>
      <c r="AP101" s="11">
        <f>'Crop and Soil Parameters'!$B$11</f>
        <v>45.5</v>
      </c>
      <c r="AQ101" s="11">
        <v>0</v>
      </c>
      <c r="AR101" s="11">
        <v>0</v>
      </c>
      <c r="AS101" s="11">
        <f t="shared" si="25"/>
        <v>0</v>
      </c>
      <c r="AT101" s="11">
        <f>IF(AU100&gt;'Crop and Soil Parameters'!$B$11,0,'Crop and Soil Parameters'!$B$9-AU100-AR101+AV100)</f>
        <v>0</v>
      </c>
      <c r="AU101" s="11">
        <f t="shared" si="26"/>
        <v>89.542987105426718</v>
      </c>
      <c r="AV101" s="11">
        <f t="shared" si="27"/>
        <v>1.457012894573295</v>
      </c>
      <c r="AW101" s="15" t="str">
        <f t="shared" si="28"/>
        <v/>
      </c>
      <c r="AX101" s="11"/>
    </row>
    <row r="102" spans="1:50" ht="14.25" customHeight="1" x14ac:dyDescent="0.3">
      <c r="A102" s="13">
        <v>44296</v>
      </c>
      <c r="B102" s="4">
        <v>100</v>
      </c>
      <c r="C102" s="5">
        <f t="shared" si="0"/>
        <v>0.39386263453338705</v>
      </c>
      <c r="D102" s="5">
        <f t="shared" si="1"/>
        <v>1.5251268780343785</v>
      </c>
      <c r="E102" s="5">
        <v>53</v>
      </c>
      <c r="F102" s="14">
        <v>2.2222222222222223</v>
      </c>
      <c r="G102" s="14">
        <v>36.6</v>
      </c>
      <c r="H102" s="14">
        <v>22.5</v>
      </c>
      <c r="I102" s="14">
        <f t="shared" si="2"/>
        <v>29.55</v>
      </c>
      <c r="J102" s="14">
        <v>0.51</v>
      </c>
      <c r="K102" s="5">
        <f t="shared" si="3"/>
        <v>31.350713855587458</v>
      </c>
      <c r="L102" s="5">
        <f t="shared" si="4"/>
        <v>17.776856307456455</v>
      </c>
      <c r="M102" s="5">
        <f t="shared" si="5"/>
        <v>24.563785081521956</v>
      </c>
      <c r="N102" s="7">
        <v>7.2</v>
      </c>
      <c r="O102" s="8">
        <f t="shared" si="6"/>
        <v>0.13308315174237367</v>
      </c>
      <c r="P102" s="5">
        <f t="shared" si="7"/>
        <v>0.99504817185462646</v>
      </c>
      <c r="Q102" s="8">
        <f t="shared" si="8"/>
        <v>1.6264602614657762</v>
      </c>
      <c r="R102" s="5">
        <f t="shared" si="9"/>
        <v>12.425241137031112</v>
      </c>
      <c r="S102" s="8">
        <f t="shared" si="10"/>
        <v>0.99808935408737831</v>
      </c>
      <c r="T102" s="9">
        <f>24 * 60 * Constants!$B$4 * P102 * S102 / PI()</f>
        <v>37.328453804018807</v>
      </c>
      <c r="U102" s="9">
        <f t="shared" si="11"/>
        <v>20.147391175793956</v>
      </c>
      <c r="V102" s="9">
        <f t="shared" si="12"/>
        <v>15.131899616491808</v>
      </c>
      <c r="W102" s="9">
        <f t="shared" si="13"/>
        <v>1.4474595904455039</v>
      </c>
      <c r="X102" s="9">
        <f t="shared" si="14"/>
        <v>3.0863949941565676</v>
      </c>
      <c r="Y102" s="9">
        <f t="shared" si="15"/>
        <v>4.134768670333778</v>
      </c>
      <c r="Z102" s="9">
        <f t="shared" si="16"/>
        <v>9.4046057389866766E-2</v>
      </c>
      <c r="AA102" s="8">
        <f t="shared" si="17"/>
        <v>0.23795166976480819</v>
      </c>
      <c r="AB102" s="9">
        <f t="shared" si="18"/>
        <v>566.61301038568797</v>
      </c>
      <c r="AC102" s="10">
        <f>0.00163*AB102/Constants!$B$1</f>
        <v>0.37697110486884544</v>
      </c>
      <c r="AD102" s="9">
        <f>(1-Constants!$B$2)*U102</f>
        <v>15.513491205361346</v>
      </c>
      <c r="AE102" s="9">
        <f>W102*Z102*Constants!$B$3*((I102 + 273.15)^4)</f>
        <v>5.6034902282407382</v>
      </c>
      <c r="AF102" s="9">
        <f t="shared" si="19"/>
        <v>9.9100009771206068</v>
      </c>
      <c r="AG102" s="4">
        <v>0</v>
      </c>
      <c r="AH102" s="9">
        <f t="shared" si="20"/>
        <v>3.5746095894112302</v>
      </c>
      <c r="AI102" s="10">
        <f t="shared" si="21"/>
        <v>0.89974538720122577</v>
      </c>
      <c r="AJ102" s="11">
        <f t="shared" si="22"/>
        <v>3.9729123819467582</v>
      </c>
      <c r="AK102" s="11">
        <f>'Crop and Soil Parameters'!$B$2</f>
        <v>0.6</v>
      </c>
      <c r="AL102" s="11">
        <f t="shared" si="23"/>
        <v>2.3837474291680549</v>
      </c>
      <c r="AM102" s="11">
        <f>IF(AV101&lt;=AO102,1,('Crop and Soil Parameters'!$B$9-AV101)/('Crop and Soil Parameters'!$B$9-AO102))</f>
        <v>1</v>
      </c>
      <c r="AN102" s="11">
        <f t="shared" si="24"/>
        <v>2.3837474291680549</v>
      </c>
      <c r="AO102" s="11">
        <f>'Crop and Soil Parameters'!$B$9*('Crop and Soil Parameters'!$B$7 + 0.04*(5-AJ102))</f>
        <v>40.138598929713801</v>
      </c>
      <c r="AP102" s="11">
        <f>'Crop and Soil Parameters'!$B$11</f>
        <v>45.5</v>
      </c>
      <c r="AQ102" s="11">
        <v>0</v>
      </c>
      <c r="AR102" s="11">
        <v>0</v>
      </c>
      <c r="AS102" s="11">
        <f t="shared" si="25"/>
        <v>0</v>
      </c>
      <c r="AT102" s="11">
        <f>IF(AU101&gt;'Crop and Soil Parameters'!$B$11,0,'Crop and Soil Parameters'!$B$9-AU101-AR102+AV101)</f>
        <v>0</v>
      </c>
      <c r="AU102" s="11">
        <f t="shared" si="26"/>
        <v>87.159239676258665</v>
      </c>
      <c r="AV102" s="11">
        <f t="shared" si="27"/>
        <v>3.8407603237413497</v>
      </c>
      <c r="AW102" s="15" t="str">
        <f t="shared" si="28"/>
        <v/>
      </c>
      <c r="AX102" s="11"/>
    </row>
    <row r="103" spans="1:50" ht="14.25" customHeight="1" x14ac:dyDescent="0.3">
      <c r="A103" s="13">
        <v>44297</v>
      </c>
      <c r="B103" s="4">
        <v>101</v>
      </c>
      <c r="C103" s="5">
        <f t="shared" si="0"/>
        <v>0.39386263453338705</v>
      </c>
      <c r="D103" s="5">
        <f t="shared" si="1"/>
        <v>1.5251268780343785</v>
      </c>
      <c r="E103" s="5">
        <v>53</v>
      </c>
      <c r="F103" s="14">
        <v>1.6666666666666667</v>
      </c>
      <c r="G103" s="14">
        <v>36.9</v>
      </c>
      <c r="H103" s="14">
        <v>22.8</v>
      </c>
      <c r="I103" s="14">
        <f t="shared" si="2"/>
        <v>29.85</v>
      </c>
      <c r="J103" s="14">
        <v>0.59</v>
      </c>
      <c r="K103" s="5">
        <f t="shared" si="3"/>
        <v>32.760323213390222</v>
      </c>
      <c r="L103" s="5">
        <f t="shared" si="4"/>
        <v>19.07559528591986</v>
      </c>
      <c r="M103" s="5">
        <f t="shared" si="5"/>
        <v>25.917959249655041</v>
      </c>
      <c r="N103" s="7">
        <v>7.1</v>
      </c>
      <c r="O103" s="8">
        <f t="shared" si="6"/>
        <v>0.13972057295444923</v>
      </c>
      <c r="P103" s="5">
        <f t="shared" si="7"/>
        <v>0.99448729635843003</v>
      </c>
      <c r="Q103" s="8">
        <f t="shared" si="8"/>
        <v>1.6292751826116116</v>
      </c>
      <c r="R103" s="5">
        <f t="shared" si="9"/>
        <v>12.446745550540244</v>
      </c>
      <c r="S103" s="8">
        <f t="shared" si="10"/>
        <v>1.0015107254498583</v>
      </c>
      <c r="T103" s="9">
        <f>24 * 60 * Constants!$B$4 * P103 * S103 / PI()</f>
        <v>37.435299859465829</v>
      </c>
      <c r="U103" s="9">
        <f t="shared" si="11"/>
        <v>20.035938428902476</v>
      </c>
      <c r="V103" s="9">
        <f t="shared" si="12"/>
        <v>15.048191916411493</v>
      </c>
      <c r="W103" s="9">
        <f t="shared" si="13"/>
        <v>1.4474595904455039</v>
      </c>
      <c r="X103" s="9">
        <f t="shared" si="14"/>
        <v>3.34517214730552</v>
      </c>
      <c r="Y103" s="9">
        <f t="shared" si="15"/>
        <v>4.2066954257653082</v>
      </c>
      <c r="Z103" s="9">
        <f t="shared" si="16"/>
        <v>8.3942635163156865E-2</v>
      </c>
      <c r="AA103" s="8">
        <f t="shared" si="17"/>
        <v>0.24154756638329455</v>
      </c>
      <c r="AB103" s="9">
        <f t="shared" si="18"/>
        <v>566.61301038568797</v>
      </c>
      <c r="AC103" s="10">
        <f>0.00163*AB103/Constants!$B$1</f>
        <v>0.37697110486884544</v>
      </c>
      <c r="AD103" s="9">
        <f>(1-Constants!$B$2)*U103</f>
        <v>15.427672590254907</v>
      </c>
      <c r="AE103" s="9">
        <f>W103*Z103*Constants!$B$3*((I103 + 273.15)^4)</f>
        <v>5.02136110240005</v>
      </c>
      <c r="AF103" s="9">
        <f t="shared" si="19"/>
        <v>10.406311487854857</v>
      </c>
      <c r="AG103" s="4">
        <v>0</v>
      </c>
      <c r="AH103" s="9">
        <f t="shared" si="20"/>
        <v>2.6341221778302044</v>
      </c>
      <c r="AI103" s="10">
        <f t="shared" si="21"/>
        <v>0.83213563067781915</v>
      </c>
      <c r="AJ103" s="11">
        <f t="shared" si="22"/>
        <v>3.1654962012437449</v>
      </c>
      <c r="AK103" s="11">
        <f>'Crop and Soil Parameters'!$B$2</f>
        <v>0.6</v>
      </c>
      <c r="AL103" s="11">
        <f t="shared" si="23"/>
        <v>1.8992977207462469</v>
      </c>
      <c r="AM103" s="11">
        <f>IF(AV102&lt;=AO103,1,('Crop and Soil Parameters'!$B$9-AV102)/('Crop and Soil Parameters'!$B$9-AO103))</f>
        <v>1</v>
      </c>
      <c r="AN103" s="11">
        <f t="shared" si="24"/>
        <v>1.8992977207462469</v>
      </c>
      <c r="AO103" s="11">
        <f>'Crop and Soil Parameters'!$B$9*('Crop and Soil Parameters'!$B$7 + 0.04*(5-AJ103))</f>
        <v>43.077593827472775</v>
      </c>
      <c r="AP103" s="11">
        <f>'Crop and Soil Parameters'!$B$11</f>
        <v>45.5</v>
      </c>
      <c r="AQ103" s="11">
        <v>0</v>
      </c>
      <c r="AR103" s="11">
        <v>0</v>
      </c>
      <c r="AS103" s="11">
        <f t="shared" si="25"/>
        <v>0</v>
      </c>
      <c r="AT103" s="11">
        <f>IF(AU102&gt;'Crop and Soil Parameters'!$B$11,0,'Crop and Soil Parameters'!$B$9-AU102-AR103+AV102)</f>
        <v>0</v>
      </c>
      <c r="AU103" s="11">
        <f t="shared" si="26"/>
        <v>85.259941955512417</v>
      </c>
      <c r="AV103" s="11">
        <f t="shared" si="27"/>
        <v>5.740058044487597</v>
      </c>
      <c r="AW103" s="15" t="str">
        <f t="shared" si="28"/>
        <v/>
      </c>
      <c r="AX103" s="11"/>
    </row>
    <row r="104" spans="1:50" ht="14.25" customHeight="1" x14ac:dyDescent="0.3">
      <c r="A104" s="13">
        <v>44298</v>
      </c>
      <c r="B104" s="4">
        <v>102</v>
      </c>
      <c r="C104" s="5">
        <f t="shared" si="0"/>
        <v>0.39386263453338705</v>
      </c>
      <c r="D104" s="5">
        <f t="shared" si="1"/>
        <v>1.5251268780343785</v>
      </c>
      <c r="E104" s="5">
        <v>53</v>
      </c>
      <c r="F104" s="14">
        <v>1.3888888888888888</v>
      </c>
      <c r="G104" s="14">
        <v>37.700000000000003</v>
      </c>
      <c r="H104" s="14">
        <v>21.3</v>
      </c>
      <c r="I104" s="14">
        <f t="shared" si="2"/>
        <v>29.5</v>
      </c>
      <c r="J104" s="14">
        <v>0.54</v>
      </c>
      <c r="K104" s="5">
        <f t="shared" si="3"/>
        <v>32.849712164710752</v>
      </c>
      <c r="L104" s="5">
        <f t="shared" si="4"/>
        <v>17.010968462224696</v>
      </c>
      <c r="M104" s="5">
        <f t="shared" si="5"/>
        <v>24.930340313467724</v>
      </c>
      <c r="N104" s="7">
        <v>7.5</v>
      </c>
      <c r="O104" s="8">
        <f t="shared" si="6"/>
        <v>0.14631659194534136</v>
      </c>
      <c r="P104" s="5">
        <f t="shared" si="7"/>
        <v>0.99392805439529652</v>
      </c>
      <c r="Q104" s="8">
        <f t="shared" si="8"/>
        <v>1.6320782166308481</v>
      </c>
      <c r="R104" s="5">
        <f t="shared" si="9"/>
        <v>12.468159153091424</v>
      </c>
      <c r="S104" s="8">
        <f t="shared" si="10"/>
        <v>1.0048814309022589</v>
      </c>
      <c r="T104" s="9">
        <f>24 * 60 * Constants!$B$4 * P104 * S104 / PI()</f>
        <v>37.540170595830652</v>
      </c>
      <c r="U104" s="9">
        <f t="shared" si="11"/>
        <v>20.675854548760871</v>
      </c>
      <c r="V104" s="9">
        <f t="shared" si="12"/>
        <v>15.528807317392339</v>
      </c>
      <c r="W104" s="9">
        <f t="shared" si="13"/>
        <v>1.4474595904455039</v>
      </c>
      <c r="X104" s="9">
        <f t="shared" si="14"/>
        <v>3.1546574066444264</v>
      </c>
      <c r="Y104" s="9">
        <f t="shared" si="15"/>
        <v>4.1228854693811812</v>
      </c>
      <c r="Z104" s="9">
        <f t="shared" si="16"/>
        <v>9.1341026362950745E-2</v>
      </c>
      <c r="AA104" s="8">
        <f t="shared" si="17"/>
        <v>0.23735674310788871</v>
      </c>
      <c r="AB104" s="9">
        <f t="shared" si="18"/>
        <v>566.61301038568797</v>
      </c>
      <c r="AC104" s="10">
        <f>0.00163*AB104/Constants!$B$1</f>
        <v>0.37697110486884544</v>
      </c>
      <c r="AD104" s="9">
        <f>(1-Constants!$B$2)*U104</f>
        <v>15.920408002545871</v>
      </c>
      <c r="AE104" s="9">
        <f>W104*Z104*Constants!$B$3*((I104 + 273.15)^4)</f>
        <v>5.4387230170539169</v>
      </c>
      <c r="AF104" s="9">
        <f t="shared" si="19"/>
        <v>10.481684985491954</v>
      </c>
      <c r="AG104" s="4">
        <v>0</v>
      </c>
      <c r="AH104" s="9">
        <f t="shared" si="20"/>
        <v>2.5233023131207597</v>
      </c>
      <c r="AI104" s="10">
        <f t="shared" si="21"/>
        <v>0.79234198083146667</v>
      </c>
      <c r="AJ104" s="11">
        <f t="shared" si="22"/>
        <v>3.1846126725140329</v>
      </c>
      <c r="AK104" s="11">
        <f>'Crop and Soil Parameters'!$B$2</f>
        <v>0.6</v>
      </c>
      <c r="AL104" s="11">
        <f t="shared" si="23"/>
        <v>1.9107676035084196</v>
      </c>
      <c r="AM104" s="11">
        <f>IF(AV103&lt;=AO104,1,('Crop and Soil Parameters'!$B$9-AV103)/('Crop and Soil Parameters'!$B$9-AO104))</f>
        <v>1</v>
      </c>
      <c r="AN104" s="11">
        <f t="shared" si="24"/>
        <v>1.9107676035084196</v>
      </c>
      <c r="AO104" s="11">
        <f>'Crop and Soil Parameters'!$B$9*('Crop and Soil Parameters'!$B$7 + 0.04*(5-AJ104))</f>
        <v>43.008009872048923</v>
      </c>
      <c r="AP104" s="11">
        <f>'Crop and Soil Parameters'!$B$11</f>
        <v>45.5</v>
      </c>
      <c r="AQ104" s="11">
        <v>0</v>
      </c>
      <c r="AR104" s="11">
        <v>0</v>
      </c>
      <c r="AS104" s="11">
        <f t="shared" si="25"/>
        <v>0</v>
      </c>
      <c r="AT104" s="11">
        <f>IF(AU103&gt;'Crop and Soil Parameters'!$B$11,0,'Crop and Soil Parameters'!$B$9-AU103-AR104+AV103)</f>
        <v>0</v>
      </c>
      <c r="AU104" s="11">
        <f t="shared" si="26"/>
        <v>83.349174352003999</v>
      </c>
      <c r="AV104" s="11">
        <f t="shared" si="27"/>
        <v>7.6508256479960171</v>
      </c>
      <c r="AW104" s="15" t="str">
        <f t="shared" si="28"/>
        <v/>
      </c>
      <c r="AX104" s="11"/>
    </row>
    <row r="105" spans="1:50" ht="14.25" customHeight="1" x14ac:dyDescent="0.3">
      <c r="A105" s="13">
        <v>44299</v>
      </c>
      <c r="B105" s="4">
        <v>103</v>
      </c>
      <c r="C105" s="5">
        <f t="shared" si="0"/>
        <v>0.39386263453338705</v>
      </c>
      <c r="D105" s="5">
        <f t="shared" si="1"/>
        <v>1.5251268780343785</v>
      </c>
      <c r="E105" s="5">
        <v>53</v>
      </c>
      <c r="F105" s="14">
        <v>1.6666666666666667</v>
      </c>
      <c r="G105" s="14">
        <v>38.6</v>
      </c>
      <c r="H105" s="14">
        <v>23</v>
      </c>
      <c r="I105" s="14">
        <f t="shared" si="2"/>
        <v>30.8</v>
      </c>
      <c r="J105" s="14">
        <v>0.5</v>
      </c>
      <c r="K105" s="5">
        <f t="shared" si="3"/>
        <v>33.120377485540644</v>
      </c>
      <c r="L105" s="5">
        <f t="shared" si="4"/>
        <v>18.121861927150292</v>
      </c>
      <c r="M105" s="5">
        <f t="shared" si="5"/>
        <v>25.621119706345468</v>
      </c>
      <c r="N105" s="7">
        <v>8.1</v>
      </c>
      <c r="O105" s="8">
        <f t="shared" si="6"/>
        <v>0.1528692541722694</v>
      </c>
      <c r="P105" s="5">
        <f t="shared" si="7"/>
        <v>0.99337061168068908</v>
      </c>
      <c r="Q105" s="8">
        <f t="shared" si="8"/>
        <v>1.6348687051673674</v>
      </c>
      <c r="R105" s="5">
        <f t="shared" si="9"/>
        <v>12.489476915214384</v>
      </c>
      <c r="S105" s="8">
        <f t="shared" si="10"/>
        <v>1.0082009351389252</v>
      </c>
      <c r="T105" s="9">
        <f>24 * 60 * Constants!$B$4 * P105 * S105 / PI()</f>
        <v>37.643056121960221</v>
      </c>
      <c r="U105" s="9">
        <f t="shared" si="11"/>
        <v>21.617390323079025</v>
      </c>
      <c r="V105" s="9">
        <f t="shared" si="12"/>
        <v>16.23595717605173</v>
      </c>
      <c r="W105" s="9">
        <f t="shared" si="13"/>
        <v>1.4474595904455043</v>
      </c>
      <c r="X105" s="9">
        <f t="shared" si="14"/>
        <v>3.2868843187112629</v>
      </c>
      <c r="Y105" s="9">
        <f t="shared" si="15"/>
        <v>4.4416910990407947</v>
      </c>
      <c r="Z105" s="9">
        <f t="shared" si="16"/>
        <v>8.6183269568886112E-2</v>
      </c>
      <c r="AA105" s="8">
        <f t="shared" si="17"/>
        <v>0.25323671897088917</v>
      </c>
      <c r="AB105" s="9">
        <f t="shared" si="18"/>
        <v>566.61301038568797</v>
      </c>
      <c r="AC105" s="10">
        <f>0.00163*AB105/Constants!$B$1</f>
        <v>0.37697110486884544</v>
      </c>
      <c r="AD105" s="9">
        <f>(1-Constants!$B$2)*U105</f>
        <v>16.645390548770848</v>
      </c>
      <c r="AE105" s="9">
        <f>W105*Z105*Constants!$B$3*((I105 + 273.15)^4)</f>
        <v>5.2203533287725099</v>
      </c>
      <c r="AF105" s="9">
        <f t="shared" si="19"/>
        <v>11.425037219998337</v>
      </c>
      <c r="AG105" s="4">
        <v>0</v>
      </c>
      <c r="AH105" s="9">
        <f t="shared" si="20"/>
        <v>3.3298594657973921</v>
      </c>
      <c r="AI105" s="10">
        <f t="shared" si="21"/>
        <v>0.84382478326541377</v>
      </c>
      <c r="AJ105" s="11">
        <f t="shared" si="22"/>
        <v>3.9461503523416064</v>
      </c>
      <c r="AK105" s="11">
        <f>'Crop and Soil Parameters'!$B$2</f>
        <v>0.6</v>
      </c>
      <c r="AL105" s="11">
        <f t="shared" si="23"/>
        <v>2.3676902114049638</v>
      </c>
      <c r="AM105" s="11">
        <f>IF(AV104&lt;=AO105,1,('Crop and Soil Parameters'!$B$9-AV104)/('Crop and Soil Parameters'!$B$9-AO105))</f>
        <v>1</v>
      </c>
      <c r="AN105" s="11">
        <f t="shared" si="24"/>
        <v>2.3676902114049638</v>
      </c>
      <c r="AO105" s="11">
        <f>'Crop and Soil Parameters'!$B$9*('Crop and Soil Parameters'!$B$7 + 0.04*(5-AJ105))</f>
        <v>40.236012717476555</v>
      </c>
      <c r="AP105" s="11">
        <f>'Crop and Soil Parameters'!$B$11</f>
        <v>45.5</v>
      </c>
      <c r="AQ105" s="11">
        <v>0</v>
      </c>
      <c r="AR105" s="11">
        <v>0</v>
      </c>
      <c r="AS105" s="11">
        <f t="shared" si="25"/>
        <v>0</v>
      </c>
      <c r="AT105" s="11">
        <f>IF(AU104&gt;'Crop and Soil Parameters'!$B$11,0,'Crop and Soil Parameters'!$B$9-AU104-AR105+AV104)</f>
        <v>0</v>
      </c>
      <c r="AU105" s="11">
        <f t="shared" si="26"/>
        <v>80.981484140599036</v>
      </c>
      <c r="AV105" s="11">
        <f t="shared" si="27"/>
        <v>10.018515859400981</v>
      </c>
      <c r="AW105" s="15" t="str">
        <f t="shared" si="28"/>
        <v/>
      </c>
      <c r="AX105" s="11"/>
    </row>
    <row r="106" spans="1:50" ht="14.25" customHeight="1" x14ac:dyDescent="0.3">
      <c r="A106" s="13">
        <v>44300</v>
      </c>
      <c r="B106" s="4">
        <v>104</v>
      </c>
      <c r="C106" s="5">
        <f t="shared" si="0"/>
        <v>0.39386263453338705</v>
      </c>
      <c r="D106" s="5">
        <f t="shared" si="1"/>
        <v>1.5251268780343785</v>
      </c>
      <c r="E106" s="5">
        <v>53</v>
      </c>
      <c r="F106" s="14">
        <v>1.6666666666666667</v>
      </c>
      <c r="G106" s="14">
        <v>39.6</v>
      </c>
      <c r="H106" s="14">
        <v>19.8</v>
      </c>
      <c r="I106" s="14">
        <f t="shared" si="2"/>
        <v>29.700000000000003</v>
      </c>
      <c r="J106" s="14">
        <v>0.5</v>
      </c>
      <c r="K106" s="5">
        <f t="shared" si="3"/>
        <v>34.08065258725361</v>
      </c>
      <c r="L106" s="5">
        <f t="shared" si="4"/>
        <v>15.041003524980397</v>
      </c>
      <c r="M106" s="5">
        <f t="shared" si="5"/>
        <v>24.560828056117003</v>
      </c>
      <c r="N106" s="7">
        <v>7.3</v>
      </c>
      <c r="O106" s="8">
        <f t="shared" si="6"/>
        <v>0.15937661793999758</v>
      </c>
      <c r="P106" s="5">
        <f t="shared" si="7"/>
        <v>0.99281513339691441</v>
      </c>
      <c r="Q106" s="8">
        <f t="shared" si="8"/>
        <v>1.6376459803437502</v>
      </c>
      <c r="R106" s="5">
        <f t="shared" si="9"/>
        <v>12.510693734701475</v>
      </c>
      <c r="S106" s="8">
        <f t="shared" si="10"/>
        <v>1.011468747546467</v>
      </c>
      <c r="T106" s="9">
        <f>24 * 60 * Constants!$B$4 * P106 * S106 / PI()</f>
        <v>37.743948301662584</v>
      </c>
      <c r="U106" s="9">
        <f t="shared" si="11"/>
        <v>20.447799387545256</v>
      </c>
      <c r="V106" s="9">
        <f t="shared" si="12"/>
        <v>15.357524208009739</v>
      </c>
      <c r="W106" s="9">
        <f t="shared" si="13"/>
        <v>1.4474595904455039</v>
      </c>
      <c r="X106" s="9">
        <f t="shared" si="14"/>
        <v>3.0858495977343821</v>
      </c>
      <c r="Y106" s="9">
        <f t="shared" si="15"/>
        <v>4.1705971966496023</v>
      </c>
      <c r="Z106" s="9">
        <f t="shared" si="16"/>
        <v>9.4067789593160672E-2</v>
      </c>
      <c r="AA106" s="8">
        <f t="shared" si="17"/>
        <v>0.23974396206806198</v>
      </c>
      <c r="AB106" s="9">
        <f t="shared" si="18"/>
        <v>566.61301038568797</v>
      </c>
      <c r="AC106" s="10">
        <f>0.00163*AB106/Constants!$B$1</f>
        <v>0.37697110486884544</v>
      </c>
      <c r="AD106" s="9">
        <f>(1-Constants!$B$2)*U106</f>
        <v>15.744805528409847</v>
      </c>
      <c r="AE106" s="9">
        <f>W106*Z106*Constants!$B$3*((I106 + 273.15)^4)</f>
        <v>5.6159029296776017</v>
      </c>
      <c r="AF106" s="9">
        <f t="shared" si="19"/>
        <v>10.128902598732246</v>
      </c>
      <c r="AG106" s="4">
        <v>0</v>
      </c>
      <c r="AH106" s="9">
        <f t="shared" si="20"/>
        <v>3.0171193486673071</v>
      </c>
      <c r="AI106" s="10">
        <f t="shared" si="21"/>
        <v>0.83033202636258663</v>
      </c>
      <c r="AJ106" s="11">
        <f t="shared" si="22"/>
        <v>3.6336299852052214</v>
      </c>
      <c r="AK106" s="11">
        <f>'Crop and Soil Parameters'!$B$2</f>
        <v>0.6</v>
      </c>
      <c r="AL106" s="11">
        <f t="shared" si="23"/>
        <v>2.1801779911231329</v>
      </c>
      <c r="AM106" s="11">
        <f>IF(AV105&lt;=AO106,1,('Crop and Soil Parameters'!$B$9-AV105)/('Crop and Soil Parameters'!$B$9-AO106))</f>
        <v>1</v>
      </c>
      <c r="AN106" s="11">
        <f t="shared" si="24"/>
        <v>2.1801779911231329</v>
      </c>
      <c r="AO106" s="11">
        <f>'Crop and Soil Parameters'!$B$9*('Crop and Soil Parameters'!$B$7 + 0.04*(5-AJ106))</f>
        <v>41.373586853852999</v>
      </c>
      <c r="AP106" s="11">
        <f>'Crop and Soil Parameters'!$B$11</f>
        <v>45.5</v>
      </c>
      <c r="AQ106" s="11">
        <v>0</v>
      </c>
      <c r="AR106" s="11">
        <v>0</v>
      </c>
      <c r="AS106" s="11">
        <f t="shared" si="25"/>
        <v>0</v>
      </c>
      <c r="AT106" s="11">
        <f>IF(AU105&gt;'Crop and Soil Parameters'!$B$11,0,'Crop and Soil Parameters'!$B$9-AU105-AR106+AV105)</f>
        <v>0</v>
      </c>
      <c r="AU106" s="11">
        <f t="shared" si="26"/>
        <v>78.801306149475906</v>
      </c>
      <c r="AV106" s="11">
        <f t="shared" si="27"/>
        <v>12.198693850524114</v>
      </c>
      <c r="AW106" s="15" t="str">
        <f t="shared" si="28"/>
        <v/>
      </c>
      <c r="AX106" s="11"/>
    </row>
    <row r="107" spans="1:50" ht="14.25" customHeight="1" x14ac:dyDescent="0.3">
      <c r="A107" s="13">
        <v>44301</v>
      </c>
      <c r="B107" s="4">
        <v>105</v>
      </c>
      <c r="C107" s="5">
        <f t="shared" si="0"/>
        <v>0.39386263453338705</v>
      </c>
      <c r="D107" s="5">
        <f t="shared" si="1"/>
        <v>1.5251268780343785</v>
      </c>
      <c r="E107" s="5">
        <v>53</v>
      </c>
      <c r="F107" s="14">
        <v>2.2222222222222223</v>
      </c>
      <c r="G107" s="14">
        <v>37</v>
      </c>
      <c r="H107" s="14">
        <v>19.8</v>
      </c>
      <c r="I107" s="14">
        <f t="shared" si="2"/>
        <v>28.4</v>
      </c>
      <c r="J107" s="14">
        <v>0.54</v>
      </c>
      <c r="K107" s="5">
        <f t="shared" si="3"/>
        <v>32.174360521899928</v>
      </c>
      <c r="L107" s="5">
        <f t="shared" si="4"/>
        <v>15.560609611540826</v>
      </c>
      <c r="M107" s="5">
        <f t="shared" si="5"/>
        <v>23.867485066720377</v>
      </c>
      <c r="N107" s="7">
        <v>3.2</v>
      </c>
      <c r="O107" s="8">
        <f t="shared" si="6"/>
        <v>0.16583675497620104</v>
      </c>
      <c r="P107" s="5">
        <f t="shared" si="7"/>
        <v>0.99226178414417643</v>
      </c>
      <c r="Q107" s="8">
        <f t="shared" si="8"/>
        <v>1.6404093645056486</v>
      </c>
      <c r="R107" s="5">
        <f t="shared" si="9"/>
        <v>12.531804434654816</v>
      </c>
      <c r="S107" s="8">
        <f t="shared" si="10"/>
        <v>1.014684421634829</v>
      </c>
      <c r="T107" s="9">
        <f>24 * 60 * Constants!$B$4 * P107 * S107 / PI()</f>
        <v>37.842840722067614</v>
      </c>
      <c r="U107" s="9">
        <f t="shared" si="11"/>
        <v>14.292300513020841</v>
      </c>
      <c r="V107" s="9">
        <f t="shared" si="12"/>
        <v>10.734375223309431</v>
      </c>
      <c r="W107" s="9">
        <f t="shared" si="13"/>
        <v>1.4474595904455043</v>
      </c>
      <c r="X107" s="9">
        <f t="shared" si="14"/>
        <v>2.9602661068647409</v>
      </c>
      <c r="Y107" s="9">
        <f t="shared" si="15"/>
        <v>3.868863716528768</v>
      </c>
      <c r="Z107" s="9">
        <f t="shared" si="16"/>
        <v>9.9124065762997149E-2</v>
      </c>
      <c r="AA107" s="8">
        <f t="shared" si="17"/>
        <v>0.2245806202310468</v>
      </c>
      <c r="AB107" s="9">
        <f t="shared" si="18"/>
        <v>566.61301038568797</v>
      </c>
      <c r="AC107" s="10">
        <f>0.00163*AB107/Constants!$B$1</f>
        <v>0.37697110486884544</v>
      </c>
      <c r="AD107" s="9">
        <f>(1-Constants!$B$2)*U107</f>
        <v>11.005071395026048</v>
      </c>
      <c r="AE107" s="9">
        <f>W107*Z107*Constants!$B$3*((I107 + 273.15)^4)</f>
        <v>5.8168086806074708</v>
      </c>
      <c r="AF107" s="9">
        <f t="shared" si="19"/>
        <v>5.1882627144185776</v>
      </c>
      <c r="AG107" s="4">
        <v>0</v>
      </c>
      <c r="AH107" s="9">
        <f t="shared" si="20"/>
        <v>2.7482218748795839</v>
      </c>
      <c r="AI107" s="10">
        <f t="shared" si="21"/>
        <v>0.88637433766746443</v>
      </c>
      <c r="AJ107" s="11">
        <f t="shared" si="22"/>
        <v>3.1005205792754094</v>
      </c>
      <c r="AK107" s="11">
        <f>'Crop and Soil Parameters'!$B$2</f>
        <v>0.6</v>
      </c>
      <c r="AL107" s="11">
        <f t="shared" si="23"/>
        <v>1.8603123475652454</v>
      </c>
      <c r="AM107" s="11">
        <f>IF(AV106&lt;=AO107,1,('Crop and Soil Parameters'!$B$9-AV106)/('Crop and Soil Parameters'!$B$9-AO107))</f>
        <v>1</v>
      </c>
      <c r="AN107" s="11">
        <f t="shared" si="24"/>
        <v>1.8603123475652454</v>
      </c>
      <c r="AO107" s="11">
        <f>'Crop and Soil Parameters'!$B$9*('Crop and Soil Parameters'!$B$7 + 0.04*(5-AJ107))</f>
        <v>43.314105091437511</v>
      </c>
      <c r="AP107" s="11">
        <f>'Crop and Soil Parameters'!$B$11</f>
        <v>45.5</v>
      </c>
      <c r="AQ107" s="11">
        <v>0</v>
      </c>
      <c r="AR107" s="11">
        <v>0</v>
      </c>
      <c r="AS107" s="11">
        <f t="shared" si="25"/>
        <v>0</v>
      </c>
      <c r="AT107" s="11">
        <f>IF(AU106&gt;'Crop and Soil Parameters'!$B$11,0,'Crop and Soil Parameters'!$B$9-AU106-AR107+AV106)</f>
        <v>0</v>
      </c>
      <c r="AU107" s="11">
        <f t="shared" si="26"/>
        <v>76.940993801910665</v>
      </c>
      <c r="AV107" s="11">
        <f t="shared" si="27"/>
        <v>14.05900619808936</v>
      </c>
      <c r="AW107" s="15" t="str">
        <f t="shared" si="28"/>
        <v/>
      </c>
      <c r="AX107" s="11"/>
    </row>
    <row r="108" spans="1:50" ht="14.25" customHeight="1" x14ac:dyDescent="0.3">
      <c r="A108" s="13">
        <v>44302</v>
      </c>
      <c r="B108" s="4">
        <v>106</v>
      </c>
      <c r="C108" s="5">
        <f t="shared" si="0"/>
        <v>0.39386263453338705</v>
      </c>
      <c r="D108" s="5">
        <f t="shared" si="1"/>
        <v>1.5251268780343785</v>
      </c>
      <c r="E108" s="5">
        <v>53</v>
      </c>
      <c r="F108" s="14">
        <v>1.6666666666666667</v>
      </c>
      <c r="G108" s="14">
        <v>37.200000000000003</v>
      </c>
      <c r="H108" s="14">
        <v>19.600000000000001</v>
      </c>
      <c r="I108" s="14">
        <f t="shared" si="2"/>
        <v>28.400000000000002</v>
      </c>
      <c r="J108" s="14">
        <v>0.56000000000000005</v>
      </c>
      <c r="K108" s="5">
        <f t="shared" si="3"/>
        <v>32.647781509683966</v>
      </c>
      <c r="L108" s="5">
        <f t="shared" si="4"/>
        <v>15.613116673593765</v>
      </c>
      <c r="M108" s="5">
        <f t="shared" si="5"/>
        <v>24.130449091638866</v>
      </c>
      <c r="N108" s="7">
        <v>0.4</v>
      </c>
      <c r="O108" s="8">
        <f t="shared" si="6"/>
        <v>0.17224775100285461</v>
      </c>
      <c r="P108" s="5">
        <f t="shared" si="7"/>
        <v>0.99171072789180092</v>
      </c>
      <c r="Q108" s="8">
        <f t="shared" si="8"/>
        <v>1.6431581699936637</v>
      </c>
      <c r="R108" s="5">
        <f t="shared" si="9"/>
        <v>12.552803761743574</v>
      </c>
      <c r="S108" s="8">
        <f t="shared" si="10"/>
        <v>1.0178475544031296</v>
      </c>
      <c r="T108" s="9">
        <f>24 * 60 * Constants!$B$4 * P108 * S108 / PI()</f>
        <v>37.939728659605514</v>
      </c>
      <c r="U108" s="9">
        <f t="shared" si="11"/>
        <v>10.089414308965992</v>
      </c>
      <c r="V108" s="9">
        <f t="shared" si="12"/>
        <v>7.5777555108919978</v>
      </c>
      <c r="W108" s="9">
        <f t="shared" si="13"/>
        <v>1.4474595904455039</v>
      </c>
      <c r="X108" s="9">
        <f t="shared" si="14"/>
        <v>3.0073609987665373</v>
      </c>
      <c r="Y108" s="9">
        <f t="shared" si="15"/>
        <v>3.8688637165287685</v>
      </c>
      <c r="Z108" s="9">
        <f t="shared" si="16"/>
        <v>9.7215577979508472E-2</v>
      </c>
      <c r="AA108" s="8">
        <f t="shared" si="17"/>
        <v>0.22458062023104683</v>
      </c>
      <c r="AB108" s="9">
        <f t="shared" si="18"/>
        <v>566.61301038568797</v>
      </c>
      <c r="AC108" s="10">
        <f>0.00163*AB108/Constants!$B$1</f>
        <v>0.37697110486884544</v>
      </c>
      <c r="AD108" s="9">
        <f>(1-Constants!$B$2)*U108</f>
        <v>7.7688490179038139</v>
      </c>
      <c r="AE108" s="9">
        <f>W108*Z108*Constants!$B$3*((I108 + 273.15)^4)</f>
        <v>5.7048146030806937</v>
      </c>
      <c r="AF108" s="9">
        <f t="shared" si="19"/>
        <v>2.0640344148231202</v>
      </c>
      <c r="AG108" s="4">
        <v>0</v>
      </c>
      <c r="AH108" s="9">
        <f t="shared" si="20"/>
        <v>1.8053907727421272</v>
      </c>
      <c r="AI108" s="10">
        <f t="shared" si="21"/>
        <v>0.81516868452557145</v>
      </c>
      <c r="AJ108" s="11">
        <f t="shared" si="22"/>
        <v>2.2147450055602484</v>
      </c>
      <c r="AK108" s="11">
        <f>'Crop and Soil Parameters'!$B$2</f>
        <v>0.6</v>
      </c>
      <c r="AL108" s="11">
        <f t="shared" si="23"/>
        <v>1.328847003336149</v>
      </c>
      <c r="AM108" s="11">
        <f>IF(AV107&lt;=AO108,1,('Crop and Soil Parameters'!$B$9-AV107)/('Crop and Soil Parameters'!$B$9-AO108))</f>
        <v>1</v>
      </c>
      <c r="AN108" s="11">
        <f t="shared" si="24"/>
        <v>1.328847003336149</v>
      </c>
      <c r="AO108" s="11">
        <f>'Crop and Soil Parameters'!$B$9*('Crop and Soil Parameters'!$B$7 + 0.04*(5-AJ108))</f>
        <v>46.538328179760697</v>
      </c>
      <c r="AP108" s="11">
        <f>'Crop and Soil Parameters'!$B$11</f>
        <v>45.5</v>
      </c>
      <c r="AQ108" s="11">
        <v>0</v>
      </c>
      <c r="AR108" s="11">
        <v>0</v>
      </c>
      <c r="AS108" s="11">
        <f t="shared" si="25"/>
        <v>0</v>
      </c>
      <c r="AT108" s="11">
        <f>IF(AU107&gt;'Crop and Soil Parameters'!$B$11,0,'Crop and Soil Parameters'!$B$9-AU107-AR108+AV107)</f>
        <v>0</v>
      </c>
      <c r="AU108" s="11">
        <f t="shared" si="26"/>
        <v>75.612146798574514</v>
      </c>
      <c r="AV108" s="11">
        <f t="shared" si="27"/>
        <v>15.387853201425509</v>
      </c>
      <c r="AW108" s="15" t="str">
        <f t="shared" si="28"/>
        <v/>
      </c>
      <c r="AX108" s="11"/>
    </row>
    <row r="109" spans="1:50" ht="14.25" customHeight="1" x14ac:dyDescent="0.3">
      <c r="A109" s="13">
        <v>44303</v>
      </c>
      <c r="B109" s="4">
        <v>107</v>
      </c>
      <c r="C109" s="5">
        <f t="shared" si="0"/>
        <v>0.39386263453338705</v>
      </c>
      <c r="D109" s="5">
        <f t="shared" si="1"/>
        <v>1.5251268780343785</v>
      </c>
      <c r="E109" s="5">
        <v>53</v>
      </c>
      <c r="F109" s="14">
        <v>2.2222222222222223</v>
      </c>
      <c r="G109" s="14">
        <v>36</v>
      </c>
      <c r="H109" s="14">
        <v>22.2</v>
      </c>
      <c r="I109" s="14">
        <f t="shared" si="2"/>
        <v>29.1</v>
      </c>
      <c r="J109" s="14">
        <v>0.56000000000000005</v>
      </c>
      <c r="K109" s="5">
        <f t="shared" si="3"/>
        <v>31.487497463664738</v>
      </c>
      <c r="L109" s="5">
        <f t="shared" si="4"/>
        <v>18.13192255990495</v>
      </c>
      <c r="M109" s="5">
        <f t="shared" si="5"/>
        <v>24.809710011784844</v>
      </c>
      <c r="N109" s="7">
        <v>9.5</v>
      </c>
      <c r="O109" s="8">
        <f t="shared" si="6"/>
        <v>0.17860770630347517</v>
      </c>
      <c r="P109" s="5">
        <f t="shared" si="7"/>
        <v>0.99116212792964831</v>
      </c>
      <c r="Q109" s="8">
        <f t="shared" si="8"/>
        <v>1.6458916989441212</v>
      </c>
      <c r="R109" s="5">
        <f t="shared" si="9"/>
        <v>12.573686384681979</v>
      </c>
      <c r="S109" s="8">
        <f t="shared" si="10"/>
        <v>1.0209577856422005</v>
      </c>
      <c r="T109" s="9">
        <f>24 * 60 * Constants!$B$4 * P109 * S109 / PI()</f>
        <v>38.034609043696356</v>
      </c>
      <c r="U109" s="9">
        <f t="shared" si="11"/>
        <v>23.877102962673252</v>
      </c>
      <c r="V109" s="9">
        <f t="shared" si="12"/>
        <v>17.933136951145372</v>
      </c>
      <c r="W109" s="9">
        <f t="shared" si="13"/>
        <v>1.4474595904455039</v>
      </c>
      <c r="X109" s="9">
        <f t="shared" si="14"/>
        <v>3.1320489068228778</v>
      </c>
      <c r="Y109" s="9">
        <f t="shared" si="15"/>
        <v>4.0288844232591545</v>
      </c>
      <c r="Z109" s="9">
        <f t="shared" si="16"/>
        <v>9.2233661338493339E-2</v>
      </c>
      <c r="AA109" s="8">
        <f t="shared" si="17"/>
        <v>0.23264210672547564</v>
      </c>
      <c r="AB109" s="9">
        <f t="shared" si="18"/>
        <v>566.61301038568797</v>
      </c>
      <c r="AC109" s="10">
        <f>0.00163*AB109/Constants!$B$1</f>
        <v>0.37697110486884544</v>
      </c>
      <c r="AD109" s="9">
        <f>(1-Constants!$B$2)*U109</f>
        <v>18.385369281258406</v>
      </c>
      <c r="AE109" s="9">
        <f>W109*Z109*Constants!$B$3*((I109 + 273.15)^4)</f>
        <v>5.4628972034977377</v>
      </c>
      <c r="AF109" s="9">
        <f t="shared" si="19"/>
        <v>12.922472077760668</v>
      </c>
      <c r="AG109" s="4">
        <v>0</v>
      </c>
      <c r="AH109" s="9">
        <f t="shared" si="20"/>
        <v>3.4647813323678549</v>
      </c>
      <c r="AI109" s="10">
        <f t="shared" si="21"/>
        <v>0.89443582416189327</v>
      </c>
      <c r="AJ109" s="11">
        <f t="shared" si="22"/>
        <v>3.873705903511226</v>
      </c>
      <c r="AK109" s="11">
        <f>'Crop and Soil Parameters'!$B$2</f>
        <v>0.6</v>
      </c>
      <c r="AL109" s="11">
        <f t="shared" si="23"/>
        <v>2.3242235421067354</v>
      </c>
      <c r="AM109" s="11">
        <f>IF(AV108&lt;=AO109,1,('Crop and Soil Parameters'!$B$9-AV108)/('Crop and Soil Parameters'!$B$9-AO109))</f>
        <v>1</v>
      </c>
      <c r="AN109" s="11">
        <f t="shared" si="24"/>
        <v>2.3242235421067354</v>
      </c>
      <c r="AO109" s="11">
        <f>'Crop and Soil Parameters'!$B$9*('Crop and Soil Parameters'!$B$7 + 0.04*(5-AJ109))</f>
        <v>40.499710511219142</v>
      </c>
      <c r="AP109" s="11">
        <f>'Crop and Soil Parameters'!$B$11</f>
        <v>45.5</v>
      </c>
      <c r="AQ109" s="11">
        <v>0</v>
      </c>
      <c r="AR109" s="11">
        <v>0</v>
      </c>
      <c r="AS109" s="11">
        <f t="shared" si="25"/>
        <v>0</v>
      </c>
      <c r="AT109" s="11">
        <f>IF(AU108&gt;'Crop and Soil Parameters'!$B$11,0,'Crop and Soil Parameters'!$B$9-AU108-AR109+AV108)</f>
        <v>0</v>
      </c>
      <c r="AU109" s="11">
        <f t="shared" si="26"/>
        <v>73.287923256467778</v>
      </c>
      <c r="AV109" s="11">
        <f t="shared" si="27"/>
        <v>17.712076743532243</v>
      </c>
      <c r="AW109" s="15" t="str">
        <f t="shared" si="28"/>
        <v/>
      </c>
      <c r="AX109" s="11"/>
    </row>
    <row r="110" spans="1:50" ht="14.25" customHeight="1" x14ac:dyDescent="0.3">
      <c r="A110" s="13">
        <v>44304</v>
      </c>
      <c r="B110" s="4">
        <v>108</v>
      </c>
      <c r="C110" s="5">
        <f t="shared" si="0"/>
        <v>0.39386263453338705</v>
      </c>
      <c r="D110" s="5">
        <f t="shared" si="1"/>
        <v>1.5251268780343785</v>
      </c>
      <c r="E110" s="5">
        <v>53</v>
      </c>
      <c r="F110" s="14">
        <v>1.6666666666666667</v>
      </c>
      <c r="G110" s="14">
        <v>36</v>
      </c>
      <c r="H110" s="14">
        <v>19.399999999999999</v>
      </c>
      <c r="I110" s="14">
        <f t="shared" si="2"/>
        <v>27.7</v>
      </c>
      <c r="J110" s="14">
        <v>0.53</v>
      </c>
      <c r="K110" s="5">
        <f t="shared" si="3"/>
        <v>31.066789026600702</v>
      </c>
      <c r="L110" s="5">
        <f t="shared" si="4"/>
        <v>15.047789857174536</v>
      </c>
      <c r="M110" s="5">
        <f t="shared" si="5"/>
        <v>23.057289441887619</v>
      </c>
      <c r="N110" s="7">
        <v>5.5</v>
      </c>
      <c r="O110" s="8">
        <f t="shared" si="6"/>
        <v>0.18491473628604796</v>
      </c>
      <c r="P110" s="5">
        <f t="shared" si="7"/>
        <v>0.99061614681972687</v>
      </c>
      <c r="Q110" s="8">
        <f t="shared" si="8"/>
        <v>1.6486092431201329</v>
      </c>
      <c r="R110" s="5">
        <f t="shared" si="9"/>
        <v>12.594446892938757</v>
      </c>
      <c r="S110" s="8">
        <f t="shared" si="10"/>
        <v>1.0240147971759099</v>
      </c>
      <c r="T110" s="9">
        <f>24 * 60 * Constants!$B$4 * P110 * S110 / PI()</f>
        <v>38.127480418248346</v>
      </c>
      <c r="U110" s="9">
        <f t="shared" si="11"/>
        <v>17.857013085550701</v>
      </c>
      <c r="V110" s="9">
        <f t="shared" si="12"/>
        <v>13.411688248033709</v>
      </c>
      <c r="W110" s="9">
        <f t="shared" si="13"/>
        <v>1.4474595904455039</v>
      </c>
      <c r="X110" s="9">
        <f t="shared" si="14"/>
        <v>2.8191873535663805</v>
      </c>
      <c r="Y110" s="9">
        <f t="shared" si="15"/>
        <v>3.7144033809363424</v>
      </c>
      <c r="Z110" s="9">
        <f t="shared" si="16"/>
        <v>0.10493389838196351</v>
      </c>
      <c r="AA110" s="8">
        <f t="shared" si="17"/>
        <v>0.2167550737640033</v>
      </c>
      <c r="AB110" s="9">
        <f t="shared" si="18"/>
        <v>566.61301038568797</v>
      </c>
      <c r="AC110" s="10">
        <f>0.00163*AB110/Constants!$B$1</f>
        <v>0.37697110486884544</v>
      </c>
      <c r="AD110" s="9">
        <f>(1-Constants!$B$2)*U110</f>
        <v>13.74990007587404</v>
      </c>
      <c r="AE110" s="9">
        <f>W110*Z110*Constants!$B$3*((I110 + 273.15)^4)</f>
        <v>6.1007638178767536</v>
      </c>
      <c r="AF110" s="9">
        <f t="shared" si="19"/>
        <v>7.6491362579972861</v>
      </c>
      <c r="AG110" s="4">
        <v>0</v>
      </c>
      <c r="AH110" s="9">
        <f t="shared" si="20"/>
        <v>2.3598844335593667</v>
      </c>
      <c r="AI110" s="10">
        <f t="shared" si="21"/>
        <v>0.80734313805852786</v>
      </c>
      <c r="AJ110" s="11">
        <f t="shared" si="22"/>
        <v>2.9230253188679338</v>
      </c>
      <c r="AK110" s="11">
        <f>'Crop and Soil Parameters'!$B$2</f>
        <v>0.6</v>
      </c>
      <c r="AL110" s="11">
        <f t="shared" si="23"/>
        <v>1.7538151913207602</v>
      </c>
      <c r="AM110" s="11">
        <f>IF(AV109&lt;=AO110,1,('Crop and Soil Parameters'!$B$9-AV109)/('Crop and Soil Parameters'!$B$9-AO110))</f>
        <v>1</v>
      </c>
      <c r="AN110" s="11">
        <f t="shared" si="24"/>
        <v>1.7538151913207602</v>
      </c>
      <c r="AO110" s="11">
        <f>'Crop and Soil Parameters'!$B$9*('Crop and Soil Parameters'!$B$7 + 0.04*(5-AJ110))</f>
        <v>43.960187839320717</v>
      </c>
      <c r="AP110" s="11">
        <f>'Crop and Soil Parameters'!$B$11</f>
        <v>45.5</v>
      </c>
      <c r="AQ110" s="11">
        <v>0</v>
      </c>
      <c r="AR110" s="11">
        <v>0</v>
      </c>
      <c r="AS110" s="11">
        <f t="shared" si="25"/>
        <v>0</v>
      </c>
      <c r="AT110" s="11">
        <f>IF(AU109&gt;'Crop and Soil Parameters'!$B$11,0,'Crop and Soil Parameters'!$B$9-AU109-AR110+AV109)</f>
        <v>0</v>
      </c>
      <c r="AU110" s="11">
        <f t="shared" si="26"/>
        <v>71.534108065147024</v>
      </c>
      <c r="AV110" s="11">
        <f t="shared" si="27"/>
        <v>19.465891934853005</v>
      </c>
      <c r="AW110" s="15" t="str">
        <f t="shared" si="28"/>
        <v/>
      </c>
      <c r="AX110" s="11"/>
    </row>
    <row r="111" spans="1:50" ht="14.25" customHeight="1" x14ac:dyDescent="0.3">
      <c r="A111" s="13">
        <v>44305</v>
      </c>
      <c r="B111" s="4">
        <v>109</v>
      </c>
      <c r="C111" s="5">
        <f t="shared" si="0"/>
        <v>0.39386263453338705</v>
      </c>
      <c r="D111" s="5">
        <f t="shared" si="1"/>
        <v>1.5251268780343785</v>
      </c>
      <c r="E111" s="5">
        <v>53</v>
      </c>
      <c r="F111" s="14">
        <v>1.6666666666666667</v>
      </c>
      <c r="G111" s="14">
        <v>38.799999999999997</v>
      </c>
      <c r="H111" s="14">
        <v>19.2</v>
      </c>
      <c r="I111" s="14">
        <f t="shared" si="2"/>
        <v>29</v>
      </c>
      <c r="J111" s="14">
        <v>0.56000000000000005</v>
      </c>
      <c r="K111" s="5">
        <f t="shared" si="3"/>
        <v>34.194560791888421</v>
      </c>
      <c r="L111" s="5">
        <f t="shared" si="4"/>
        <v>15.225536571753594</v>
      </c>
      <c r="M111" s="5">
        <f t="shared" si="5"/>
        <v>24.710048681821007</v>
      </c>
      <c r="N111" s="7">
        <v>9.6999999999999993</v>
      </c>
      <c r="O111" s="8">
        <f t="shared" si="6"/>
        <v>0.19116697204147237</v>
      </c>
      <c r="P111" s="5">
        <f t="shared" si="7"/>
        <v>0.99007294634802301</v>
      </c>
      <c r="Q111" s="8">
        <f t="shared" si="8"/>
        <v>1.651310083774332</v>
      </c>
      <c r="R111" s="5">
        <f t="shared" si="9"/>
        <v>12.615079795688484</v>
      </c>
      <c r="S111" s="8">
        <f t="shared" si="10"/>
        <v>1.0270183120434782</v>
      </c>
      <c r="T111" s="9">
        <f>24 * 60 * Constants!$B$4 * P111 * S111 / PI()</f>
        <v>38.218342901066869</v>
      </c>
      <c r="U111" s="9">
        <f t="shared" si="11"/>
        <v>24.248029292189322</v>
      </c>
      <c r="V111" s="9">
        <f t="shared" si="12"/>
        <v>18.21172488019171</v>
      </c>
      <c r="W111" s="9">
        <f t="shared" si="13"/>
        <v>1.4474595904455043</v>
      </c>
      <c r="X111" s="9">
        <f t="shared" si="14"/>
        <v>3.1134771305177282</v>
      </c>
      <c r="Y111" s="9">
        <f t="shared" si="15"/>
        <v>4.0056776000859209</v>
      </c>
      <c r="Z111" s="9">
        <f t="shared" si="16"/>
        <v>9.2969330328909416E-2</v>
      </c>
      <c r="AA111" s="8">
        <f t="shared" si="17"/>
        <v>0.23147581029180006</v>
      </c>
      <c r="AB111" s="9">
        <f t="shared" si="18"/>
        <v>566.61301038568797</v>
      </c>
      <c r="AC111" s="10">
        <f>0.00163*AB111/Constants!$B$1</f>
        <v>0.37697110486884544</v>
      </c>
      <c r="AD111" s="9">
        <f>(1-Constants!$B$2)*U111</f>
        <v>18.67098255498578</v>
      </c>
      <c r="AE111" s="9">
        <f>W111*Z111*Constants!$B$3*((I111 + 273.15)^4)</f>
        <v>5.4991863702270321</v>
      </c>
      <c r="AF111" s="9">
        <f t="shared" si="19"/>
        <v>13.171796184758747</v>
      </c>
      <c r="AG111" s="4">
        <v>0</v>
      </c>
      <c r="AH111" s="9">
        <f t="shared" si="20"/>
        <v>2.9145045987052329</v>
      </c>
      <c r="AI111" s="10">
        <f t="shared" si="21"/>
        <v>0.82206387458632468</v>
      </c>
      <c r="AJ111" s="11">
        <f t="shared" si="22"/>
        <v>3.5453505363824154</v>
      </c>
      <c r="AK111" s="11">
        <f>'Crop and Soil Parameters'!$B$2</f>
        <v>0.6</v>
      </c>
      <c r="AL111" s="11">
        <f t="shared" si="23"/>
        <v>2.1272103218294491</v>
      </c>
      <c r="AM111" s="11">
        <f>IF(AV110&lt;=AO111,1,('Crop and Soil Parameters'!$B$9-AV110)/('Crop and Soil Parameters'!$B$9-AO111))</f>
        <v>1</v>
      </c>
      <c r="AN111" s="11">
        <f t="shared" si="24"/>
        <v>2.1272103218294491</v>
      </c>
      <c r="AO111" s="11">
        <f>'Crop and Soil Parameters'!$B$9*('Crop and Soil Parameters'!$B$7 + 0.04*(5-AJ111))</f>
        <v>41.694924047568009</v>
      </c>
      <c r="AP111" s="11">
        <f>'Crop and Soil Parameters'!$B$11</f>
        <v>45.5</v>
      </c>
      <c r="AQ111" s="11">
        <v>0</v>
      </c>
      <c r="AR111" s="11">
        <v>0</v>
      </c>
      <c r="AS111" s="11">
        <f t="shared" si="25"/>
        <v>0</v>
      </c>
      <c r="AT111" s="11">
        <f>IF(AU110&gt;'Crop and Soil Parameters'!$B$11,0,'Crop and Soil Parameters'!$B$9-AU110-AR111+AV110)</f>
        <v>0</v>
      </c>
      <c r="AU111" s="11">
        <f t="shared" si="26"/>
        <v>69.406897743317572</v>
      </c>
      <c r="AV111" s="11">
        <f t="shared" si="27"/>
        <v>21.593102256682453</v>
      </c>
      <c r="AW111" s="15" t="str">
        <f t="shared" si="28"/>
        <v/>
      </c>
      <c r="AX111" s="11"/>
    </row>
    <row r="112" spans="1:50" ht="14.25" customHeight="1" x14ac:dyDescent="0.3">
      <c r="A112" s="13">
        <v>44306</v>
      </c>
      <c r="B112" s="4">
        <v>110</v>
      </c>
      <c r="C112" s="5">
        <f t="shared" si="0"/>
        <v>0.39386263453338705</v>
      </c>
      <c r="D112" s="5">
        <f t="shared" si="1"/>
        <v>1.5251268780343785</v>
      </c>
      <c r="E112" s="5">
        <v>53</v>
      </c>
      <c r="F112" s="14">
        <v>2.2222222222222223</v>
      </c>
      <c r="G112" s="14">
        <v>39</v>
      </c>
      <c r="H112" s="14">
        <v>23.5</v>
      </c>
      <c r="I112" s="14">
        <f t="shared" si="2"/>
        <v>31.25</v>
      </c>
      <c r="J112" s="14">
        <v>0.56999999999999995</v>
      </c>
      <c r="K112" s="5">
        <f t="shared" si="3"/>
        <v>34.526377803598848</v>
      </c>
      <c r="L112" s="5">
        <f t="shared" si="4"/>
        <v>19.514520505605361</v>
      </c>
      <c r="M112" s="5">
        <f t="shared" si="5"/>
        <v>27.020449154602105</v>
      </c>
      <c r="N112" s="7">
        <v>9.6</v>
      </c>
      <c r="O112" s="8">
        <f t="shared" si="6"/>
        <v>0.19736256089735987</v>
      </c>
      <c r="P112" s="5">
        <f t="shared" si="7"/>
        <v>0.98953268747655954</v>
      </c>
      <c r="Q112" s="8">
        <f t="shared" si="8"/>
        <v>1.6539934915446615</v>
      </c>
      <c r="R112" s="5">
        <f t="shared" si="9"/>
        <v>12.635579521015481</v>
      </c>
      <c r="S112" s="8">
        <f t="shared" si="10"/>
        <v>1.0299680936251241</v>
      </c>
      <c r="T112" s="9">
        <f>24 * 60 * Constants!$B$4 * P112 * S112 / PI()</f>
        <v>38.307198141279855</v>
      </c>
      <c r="U112" s="9">
        <f t="shared" si="11"/>
        <v>24.128925994761207</v>
      </c>
      <c r="V112" s="9">
        <f t="shared" si="12"/>
        <v>18.122271157625352</v>
      </c>
      <c r="W112" s="9">
        <f t="shared" si="13"/>
        <v>1.4474595904455039</v>
      </c>
      <c r="X112" s="9">
        <f t="shared" si="14"/>
        <v>3.5696197346014351</v>
      </c>
      <c r="Y112" s="9">
        <f t="shared" si="15"/>
        <v>4.556931004568411</v>
      </c>
      <c r="Z112" s="9">
        <f t="shared" si="16"/>
        <v>7.5491877632863358E-2</v>
      </c>
      <c r="AA112" s="8">
        <f t="shared" si="17"/>
        <v>0.2589369890830428</v>
      </c>
      <c r="AB112" s="9">
        <f t="shared" si="18"/>
        <v>566.61301038568797</v>
      </c>
      <c r="AC112" s="10">
        <f>0.00163*AB112/Constants!$B$1</f>
        <v>0.37697110486884544</v>
      </c>
      <c r="AD112" s="9">
        <f>(1-Constants!$B$2)*U112</f>
        <v>18.57927301596613</v>
      </c>
      <c r="AE112" s="9">
        <f>W112*Z112*Constants!$B$3*((I112 + 273.15)^4)</f>
        <v>4.5998869790495966</v>
      </c>
      <c r="AF112" s="9">
        <f t="shared" si="19"/>
        <v>13.979386036916534</v>
      </c>
      <c r="AG112" s="4">
        <v>0</v>
      </c>
      <c r="AH112" s="9">
        <f t="shared" si="20"/>
        <v>3.9234623736701932</v>
      </c>
      <c r="AI112" s="10">
        <f t="shared" si="21"/>
        <v>0.92073070651946032</v>
      </c>
      <c r="AJ112" s="11">
        <f t="shared" si="22"/>
        <v>4.2612485343316484</v>
      </c>
      <c r="AK112" s="11">
        <f>'Crop and Soil Parameters'!$B$2</f>
        <v>0.6</v>
      </c>
      <c r="AL112" s="11">
        <f t="shared" si="23"/>
        <v>2.556749120598989</v>
      </c>
      <c r="AM112" s="11">
        <f>IF(AV111&lt;=AO112,1,('Crop and Soil Parameters'!$B$9-AV111)/('Crop and Soil Parameters'!$B$9-AO112))</f>
        <v>1</v>
      </c>
      <c r="AN112" s="11">
        <f t="shared" si="24"/>
        <v>2.556749120598989</v>
      </c>
      <c r="AO112" s="11">
        <f>'Crop and Soil Parameters'!$B$9*('Crop and Soil Parameters'!$B$7 + 0.04*(5-AJ112))</f>
        <v>39.089055335032803</v>
      </c>
      <c r="AP112" s="11">
        <f>'Crop and Soil Parameters'!$B$11</f>
        <v>45.5</v>
      </c>
      <c r="AQ112" s="11">
        <v>0</v>
      </c>
      <c r="AR112" s="11">
        <v>0</v>
      </c>
      <c r="AS112" s="11">
        <f t="shared" si="25"/>
        <v>0</v>
      </c>
      <c r="AT112" s="11">
        <f>IF(AU111&gt;'Crop and Soil Parameters'!$B$11,0,'Crop and Soil Parameters'!$B$9-AU111-AR112+AV111)</f>
        <v>0</v>
      </c>
      <c r="AU112" s="11">
        <f t="shared" si="26"/>
        <v>66.850148622718578</v>
      </c>
      <c r="AV112" s="11">
        <f t="shared" si="27"/>
        <v>24.149851377281443</v>
      </c>
      <c r="AW112" s="15" t="str">
        <f t="shared" si="28"/>
        <v/>
      </c>
      <c r="AX112" s="11"/>
    </row>
    <row r="113" spans="1:50" ht="14.25" customHeight="1" x14ac:dyDescent="0.3">
      <c r="A113" s="13">
        <v>44307</v>
      </c>
      <c r="B113" s="4">
        <v>111</v>
      </c>
      <c r="C113" s="5">
        <f t="shared" si="0"/>
        <v>0.39386263453338705</v>
      </c>
      <c r="D113" s="5">
        <f t="shared" si="1"/>
        <v>1.5251268780343785</v>
      </c>
      <c r="E113" s="5">
        <v>53</v>
      </c>
      <c r="F113" s="14">
        <v>2.2222222222222223</v>
      </c>
      <c r="G113" s="14">
        <v>37.6</v>
      </c>
      <c r="H113" s="14">
        <v>24.6</v>
      </c>
      <c r="I113" s="14">
        <f t="shared" si="2"/>
        <v>31.1</v>
      </c>
      <c r="J113" s="14">
        <v>0.59</v>
      </c>
      <c r="K113" s="5">
        <f t="shared" si="3"/>
        <v>33.439143870126486</v>
      </c>
      <c r="L113" s="5">
        <f t="shared" si="4"/>
        <v>20.823785872604304</v>
      </c>
      <c r="M113" s="5">
        <f t="shared" si="5"/>
        <v>27.131464871365395</v>
      </c>
      <c r="N113" s="7">
        <v>8.8000000000000007</v>
      </c>
      <c r="O113" s="8">
        <f t="shared" si="6"/>
        <v>0.2034996669670204</v>
      </c>
      <c r="P113" s="5">
        <f t="shared" si="7"/>
        <v>0.98899553029569987</v>
      </c>
      <c r="Q113" s="8">
        <f t="shared" si="8"/>
        <v>1.6566587263845791</v>
      </c>
      <c r="R113" s="5">
        <f t="shared" si="9"/>
        <v>12.655940415380616</v>
      </c>
      <c r="S113" s="8">
        <f t="shared" si="10"/>
        <v>1.0328639447134966</v>
      </c>
      <c r="T113" s="9">
        <f>24 * 60 * Constants!$B$4 * P113 * S113 / PI()</f>
        <v>38.394049274888907</v>
      </c>
      <c r="U113" s="9">
        <f t="shared" si="11"/>
        <v>22.946695959363261</v>
      </c>
      <c r="V113" s="9">
        <f t="shared" si="12"/>
        <v>17.234345467239368</v>
      </c>
      <c r="W113" s="9">
        <f t="shared" si="13"/>
        <v>1.4474595904455043</v>
      </c>
      <c r="X113" s="9">
        <f t="shared" si="14"/>
        <v>3.5929310528737264</v>
      </c>
      <c r="Y113" s="9">
        <f t="shared" si="15"/>
        <v>4.5182323834037019</v>
      </c>
      <c r="Z113" s="9">
        <f t="shared" si="16"/>
        <v>7.4629601054818029E-2</v>
      </c>
      <c r="AA113" s="8">
        <f t="shared" si="17"/>
        <v>0.25702507528174307</v>
      </c>
      <c r="AB113" s="9">
        <f t="shared" si="18"/>
        <v>566.61301038568797</v>
      </c>
      <c r="AC113" s="10">
        <f>0.00163*AB113/Constants!$B$1</f>
        <v>0.37697110486884544</v>
      </c>
      <c r="AD113" s="9">
        <f>(1-Constants!$B$2)*U113</f>
        <v>17.668955888709711</v>
      </c>
      <c r="AE113" s="9">
        <f>W113*Z113*Constants!$B$3*((I113 + 273.15)^4)</f>
        <v>4.5383899517830431</v>
      </c>
      <c r="AF113" s="9">
        <f t="shared" si="19"/>
        <v>13.130565936926669</v>
      </c>
      <c r="AG113" s="4">
        <v>0</v>
      </c>
      <c r="AH113" s="9">
        <f t="shared" si="20"/>
        <v>3.6710132325696114</v>
      </c>
      <c r="AI113" s="10">
        <f t="shared" si="21"/>
        <v>0.91881879271816058</v>
      </c>
      <c r="AJ113" s="11">
        <f t="shared" si="22"/>
        <v>3.9953615029026315</v>
      </c>
      <c r="AK113" s="11">
        <f>'Crop and Soil Parameters'!$B$2</f>
        <v>0.6</v>
      </c>
      <c r="AL113" s="11">
        <f t="shared" si="23"/>
        <v>2.397216901741579</v>
      </c>
      <c r="AM113" s="11">
        <f>IF(AV112&lt;=AO113,1,('Crop and Soil Parameters'!$B$9-AV112)/('Crop and Soil Parameters'!$B$9-AO113))</f>
        <v>1</v>
      </c>
      <c r="AN113" s="11">
        <f t="shared" si="24"/>
        <v>2.397216901741579</v>
      </c>
      <c r="AO113" s="11">
        <f>'Crop and Soil Parameters'!$B$9*('Crop and Soil Parameters'!$B$7 + 0.04*(5-AJ113))</f>
        <v>40.056884129434422</v>
      </c>
      <c r="AP113" s="11">
        <f>'Crop and Soil Parameters'!$B$11</f>
        <v>45.5</v>
      </c>
      <c r="AQ113" s="11">
        <v>0</v>
      </c>
      <c r="AR113" s="11">
        <v>0</v>
      </c>
      <c r="AS113" s="11">
        <f t="shared" si="25"/>
        <v>0</v>
      </c>
      <c r="AT113" s="11">
        <f>IF(AU112&gt;'Crop and Soil Parameters'!$B$11,0,'Crop and Soil Parameters'!$B$9-AU112-AR113+AV112)</f>
        <v>0</v>
      </c>
      <c r="AU113" s="11">
        <f t="shared" si="26"/>
        <v>64.452931720977006</v>
      </c>
      <c r="AV113" s="11">
        <f t="shared" si="27"/>
        <v>26.547068279023023</v>
      </c>
      <c r="AW113" s="15" t="str">
        <f t="shared" si="28"/>
        <v/>
      </c>
      <c r="AX113" s="11"/>
    </row>
    <row r="114" spans="1:50" ht="14.25" customHeight="1" x14ac:dyDescent="0.3">
      <c r="A114" s="13">
        <v>44308</v>
      </c>
      <c r="B114" s="4">
        <v>112</v>
      </c>
      <c r="C114" s="5">
        <f t="shared" si="0"/>
        <v>0.39386263453338705</v>
      </c>
      <c r="D114" s="5">
        <f t="shared" si="1"/>
        <v>1.5251268780343785</v>
      </c>
      <c r="E114" s="5">
        <v>53</v>
      </c>
      <c r="F114" s="14">
        <v>2.2222222222222223</v>
      </c>
      <c r="G114" s="14">
        <v>35.200000000000003</v>
      </c>
      <c r="H114" s="14">
        <v>20.2</v>
      </c>
      <c r="I114" s="14">
        <f t="shared" si="2"/>
        <v>27.700000000000003</v>
      </c>
      <c r="J114" s="14">
        <v>0.5</v>
      </c>
      <c r="K114" s="5">
        <f t="shared" si="3"/>
        <v>29.854390289695971</v>
      </c>
      <c r="L114" s="5">
        <f t="shared" si="4"/>
        <v>15.426189864642595</v>
      </c>
      <c r="M114" s="5">
        <f t="shared" si="5"/>
        <v>22.640290077169283</v>
      </c>
      <c r="N114" s="7">
        <v>3</v>
      </c>
      <c r="O114" s="8">
        <f t="shared" si="6"/>
        <v>0.2095764716934761</v>
      </c>
      <c r="P114" s="5">
        <f t="shared" si="7"/>
        <v>0.9884616339767095</v>
      </c>
      <c r="Q114" s="8">
        <f t="shared" si="8"/>
        <v>1.6593050375290257</v>
      </c>
      <c r="R114" s="5">
        <f t="shared" si="9"/>
        <v>12.676156743361313</v>
      </c>
      <c r="S114" s="8">
        <f t="shared" si="10"/>
        <v>1.0357057065334607</v>
      </c>
      <c r="T114" s="9">
        <f>24 * 60 * Constants!$B$4 * P114 * S114 / PI()</f>
        <v>38.47890087855869</v>
      </c>
      <c r="U114" s="9">
        <f t="shared" si="11"/>
        <v>14.17302575752281</v>
      </c>
      <c r="V114" s="9">
        <f t="shared" si="12"/>
        <v>10.644792725445081</v>
      </c>
      <c r="W114" s="9">
        <f t="shared" si="13"/>
        <v>1.4474595904455039</v>
      </c>
      <c r="X114" s="9">
        <f t="shared" si="14"/>
        <v>2.7488907446499793</v>
      </c>
      <c r="Y114" s="9">
        <f t="shared" si="15"/>
        <v>3.7144033809363428</v>
      </c>
      <c r="Z114" s="9">
        <f t="shared" si="16"/>
        <v>0.10788309282790365</v>
      </c>
      <c r="AA114" s="8">
        <f t="shared" si="17"/>
        <v>0.21675507376400333</v>
      </c>
      <c r="AB114" s="9">
        <f t="shared" si="18"/>
        <v>566.61301038568797</v>
      </c>
      <c r="AC114" s="10">
        <f>0.00163*AB114/Constants!$B$1</f>
        <v>0.37697110486884544</v>
      </c>
      <c r="AD114" s="9">
        <f>(1-Constants!$B$2)*U114</f>
        <v>10.913229833292563</v>
      </c>
      <c r="AE114" s="9">
        <f>W114*Z114*Constants!$B$3*((I114 + 273.15)^4)</f>
        <v>6.2722273682175773</v>
      </c>
      <c r="AF114" s="9">
        <f t="shared" si="19"/>
        <v>4.6410024650749859</v>
      </c>
      <c r="AG114" s="4">
        <v>0</v>
      </c>
      <c r="AH114" s="9">
        <f t="shared" si="20"/>
        <v>2.8312525398724655</v>
      </c>
      <c r="AI114" s="10">
        <f t="shared" si="21"/>
        <v>0.87854879120042084</v>
      </c>
      <c r="AJ114" s="11">
        <f t="shared" si="22"/>
        <v>3.2226469016068338</v>
      </c>
      <c r="AK114" s="11">
        <f>'Crop and Soil Parameters'!$B$2</f>
        <v>0.6</v>
      </c>
      <c r="AL114" s="11">
        <f t="shared" si="23"/>
        <v>1.9335881409641003</v>
      </c>
      <c r="AM114" s="11">
        <f>IF(AV113&lt;=AO114,1,('Crop and Soil Parameters'!$B$9-AV113)/('Crop and Soil Parameters'!$B$9-AO114))</f>
        <v>1</v>
      </c>
      <c r="AN114" s="11">
        <f t="shared" si="24"/>
        <v>1.9335881409641003</v>
      </c>
      <c r="AO114" s="11">
        <f>'Crop and Soil Parameters'!$B$9*('Crop and Soil Parameters'!$B$7 + 0.04*(5-AJ114))</f>
        <v>42.869565278151128</v>
      </c>
      <c r="AP114" s="11">
        <f>'Crop and Soil Parameters'!$B$11</f>
        <v>45.5</v>
      </c>
      <c r="AQ114" s="11">
        <v>0</v>
      </c>
      <c r="AR114" s="11">
        <v>0</v>
      </c>
      <c r="AS114" s="11">
        <f t="shared" si="25"/>
        <v>0</v>
      </c>
      <c r="AT114" s="11">
        <f>IF(AU113&gt;'Crop and Soil Parameters'!$B$11,0,'Crop and Soil Parameters'!$B$9-AU113-AR114+AV113)</f>
        <v>0</v>
      </c>
      <c r="AU114" s="11">
        <f t="shared" si="26"/>
        <v>62.519343580012908</v>
      </c>
      <c r="AV114" s="11">
        <f t="shared" si="27"/>
        <v>28.480656419987124</v>
      </c>
      <c r="AW114" s="15" t="str">
        <f t="shared" si="28"/>
        <v/>
      </c>
      <c r="AX114" s="11"/>
    </row>
    <row r="115" spans="1:50" ht="14.25" customHeight="1" x14ac:dyDescent="0.3">
      <c r="A115" s="13">
        <v>44309</v>
      </c>
      <c r="B115" s="4">
        <v>113</v>
      </c>
      <c r="C115" s="5">
        <f t="shared" si="0"/>
        <v>0.39386263453338705</v>
      </c>
      <c r="D115" s="5">
        <f t="shared" si="1"/>
        <v>1.5251268780343785</v>
      </c>
      <c r="E115" s="5">
        <v>53</v>
      </c>
      <c r="F115" s="14">
        <v>1.6666666666666667</v>
      </c>
      <c r="G115" s="14">
        <v>36.700000000000003</v>
      </c>
      <c r="H115" s="14">
        <v>20.2</v>
      </c>
      <c r="I115" s="14">
        <f t="shared" si="2"/>
        <v>28.450000000000003</v>
      </c>
      <c r="J115" s="14">
        <v>0.49</v>
      </c>
      <c r="K115" s="5">
        <f t="shared" si="3"/>
        <v>31.141167868410491</v>
      </c>
      <c r="L115" s="5">
        <f t="shared" si="4"/>
        <v>15.289727903180591</v>
      </c>
      <c r="M115" s="5">
        <f t="shared" si="5"/>
        <v>23.215447885795541</v>
      </c>
      <c r="N115" s="7">
        <v>8.5</v>
      </c>
      <c r="O115" s="8">
        <f t="shared" si="6"/>
        <v>0.21559117438833836</v>
      </c>
      <c r="P115" s="5">
        <f t="shared" si="7"/>
        <v>0.98793115672459009</v>
      </c>
      <c r="Q115" s="8">
        <f t="shared" si="8"/>
        <v>1.6619316634974788</v>
      </c>
      <c r="R115" s="5">
        <f t="shared" si="9"/>
        <v>12.69622268767489</v>
      </c>
      <c r="S115" s="8">
        <f t="shared" si="10"/>
        <v>1.0384932577129062</v>
      </c>
      <c r="T115" s="9">
        <f>24 * 60 * Constants!$B$4 * P115 * S115 / PI()</f>
        <v>38.561758921759832</v>
      </c>
      <c r="U115" s="9">
        <f t="shared" si="11"/>
        <v>22.548804639364903</v>
      </c>
      <c r="V115" s="9">
        <f t="shared" si="12"/>
        <v>16.935505212441402</v>
      </c>
      <c r="W115" s="9">
        <f t="shared" si="13"/>
        <v>1.4474595904455039</v>
      </c>
      <c r="X115" s="9">
        <f t="shared" si="14"/>
        <v>2.8462568328474984</v>
      </c>
      <c r="Y115" s="9">
        <f t="shared" si="15"/>
        <v>3.8801074099351536</v>
      </c>
      <c r="Z115" s="9">
        <f t="shared" si="16"/>
        <v>0.10380805703028106</v>
      </c>
      <c r="AA115" s="8">
        <f t="shared" si="17"/>
        <v>0.2251485506723</v>
      </c>
      <c r="AB115" s="9">
        <f t="shared" si="18"/>
        <v>566.61301038568797</v>
      </c>
      <c r="AC115" s="10">
        <f>0.00163*AB115/Constants!$B$1</f>
        <v>0.37697110486884544</v>
      </c>
      <c r="AD115" s="9">
        <f>(1-Constants!$B$2)*U115</f>
        <v>17.362579572310974</v>
      </c>
      <c r="AE115" s="9">
        <f>W115*Z115*Constants!$B$3*((I115 + 273.15)^4)</f>
        <v>6.0957163878271539</v>
      </c>
      <c r="AF115" s="9">
        <f t="shared" si="19"/>
        <v>11.266863184483821</v>
      </c>
      <c r="AG115" s="4">
        <v>0</v>
      </c>
      <c r="AH115" s="9">
        <f t="shared" si="20"/>
        <v>2.9742666670543203</v>
      </c>
      <c r="AI115" s="10">
        <f t="shared" si="21"/>
        <v>0.81573661496682459</v>
      </c>
      <c r="AJ115" s="11">
        <f t="shared" si="22"/>
        <v>3.6461115174721948</v>
      </c>
      <c r="AK115" s="11">
        <f>'Crop and Soil Parameters'!$B$2</f>
        <v>0.6</v>
      </c>
      <c r="AL115" s="11">
        <f t="shared" si="23"/>
        <v>2.1876669104833169</v>
      </c>
      <c r="AM115" s="11">
        <f>IF(AV114&lt;=AO115,1,('Crop and Soil Parameters'!$B$9-AV114)/('Crop and Soil Parameters'!$B$9-AO115))</f>
        <v>1</v>
      </c>
      <c r="AN115" s="11">
        <f t="shared" si="24"/>
        <v>2.1876669104833169</v>
      </c>
      <c r="AO115" s="11">
        <f>'Crop and Soil Parameters'!$B$9*('Crop and Soil Parameters'!$B$7 + 0.04*(5-AJ115))</f>
        <v>41.328154076401212</v>
      </c>
      <c r="AP115" s="11">
        <f>'Crop and Soil Parameters'!$B$11</f>
        <v>45.5</v>
      </c>
      <c r="AQ115" s="11">
        <v>0</v>
      </c>
      <c r="AR115" s="11">
        <v>0</v>
      </c>
      <c r="AS115" s="11">
        <f t="shared" si="25"/>
        <v>0</v>
      </c>
      <c r="AT115" s="11">
        <f>IF(AU114&gt;'Crop and Soil Parameters'!$B$11,0,'Crop and Soil Parameters'!$B$9-AU114-AR115+AV114)</f>
        <v>0</v>
      </c>
      <c r="AU115" s="11">
        <f t="shared" si="26"/>
        <v>60.331676669529593</v>
      </c>
      <c r="AV115" s="11">
        <f t="shared" si="27"/>
        <v>30.668323330470439</v>
      </c>
      <c r="AW115" s="15" t="str">
        <f t="shared" si="28"/>
        <v/>
      </c>
      <c r="AX115" s="11"/>
    </row>
    <row r="116" spans="1:50" ht="14.25" customHeight="1" x14ac:dyDescent="0.3">
      <c r="A116" s="13">
        <v>44310</v>
      </c>
      <c r="B116" s="4">
        <v>114</v>
      </c>
      <c r="C116" s="5">
        <f t="shared" si="0"/>
        <v>0.39386263453338705</v>
      </c>
      <c r="D116" s="5">
        <f t="shared" si="1"/>
        <v>1.5251268780343785</v>
      </c>
      <c r="E116" s="5">
        <v>53</v>
      </c>
      <c r="F116" s="14">
        <v>1.6666666666666667</v>
      </c>
      <c r="G116" s="14">
        <v>38.200000000000003</v>
      </c>
      <c r="H116" s="14">
        <v>22.4</v>
      </c>
      <c r="I116" s="14">
        <f t="shared" si="2"/>
        <v>30.3</v>
      </c>
      <c r="J116" s="14">
        <v>0.39</v>
      </c>
      <c r="K116" s="5">
        <f t="shared" si="3"/>
        <v>30.830547324518932</v>
      </c>
      <c r="L116" s="5">
        <f t="shared" si="4"/>
        <v>15.848074241394471</v>
      </c>
      <c r="M116" s="5">
        <f t="shared" si="5"/>
        <v>23.339310782956701</v>
      </c>
      <c r="N116" s="7">
        <v>9</v>
      </c>
      <c r="O116" s="8">
        <f t="shared" si="6"/>
        <v>0.22154199276539069</v>
      </c>
      <c r="P116" s="5">
        <f t="shared" si="7"/>
        <v>0.98740425573120028</v>
      </c>
      <c r="Q116" s="8">
        <f t="shared" si="8"/>
        <v>1.664537832135379</v>
      </c>
      <c r="R116" s="5">
        <f t="shared" si="9"/>
        <v>12.716132349495028</v>
      </c>
      <c r="S116" s="8">
        <f t="shared" si="10"/>
        <v>1.0412265132073433</v>
      </c>
      <c r="T116" s="9">
        <f>24 * 60 * Constants!$B$4 * P116 * S116 / PI()</f>
        <v>38.642630717383177</v>
      </c>
      <c r="U116" s="9">
        <f t="shared" si="11"/>
        <v>23.335557676366488</v>
      </c>
      <c r="V116" s="9">
        <f t="shared" si="12"/>
        <v>17.526403948411811</v>
      </c>
      <c r="W116" s="9">
        <f t="shared" si="13"/>
        <v>1.4474595904455043</v>
      </c>
      <c r="X116" s="9">
        <f t="shared" si="14"/>
        <v>2.8676146251111803</v>
      </c>
      <c r="Y116" s="9">
        <f t="shared" si="15"/>
        <v>4.3166253828706109</v>
      </c>
      <c r="Z116" s="9">
        <f t="shared" si="16"/>
        <v>0.10292354260243566</v>
      </c>
      <c r="AA116" s="8">
        <f t="shared" si="17"/>
        <v>0.24702681337018534</v>
      </c>
      <c r="AB116" s="9">
        <f t="shared" si="18"/>
        <v>566.61301038568797</v>
      </c>
      <c r="AC116" s="10">
        <f>0.00163*AB116/Constants!$B$1</f>
        <v>0.37697110486884544</v>
      </c>
      <c r="AD116" s="9">
        <f>(1-Constants!$B$2)*U116</f>
        <v>17.968379410802196</v>
      </c>
      <c r="AE116" s="9">
        <f>W116*Z116*Constants!$B$3*((I116 + 273.15)^4)</f>
        <v>6.1934357235390731</v>
      </c>
      <c r="AF116" s="9">
        <f t="shared" si="19"/>
        <v>11.774943687263123</v>
      </c>
      <c r="AG116" s="4">
        <v>0</v>
      </c>
      <c r="AH116" s="9">
        <f t="shared" si="20"/>
        <v>3.8882204141987624</v>
      </c>
      <c r="AI116" s="10">
        <f t="shared" si="21"/>
        <v>0.83761487766470988</v>
      </c>
      <c r="AJ116" s="11">
        <f t="shared" si="22"/>
        <v>4.6420145079552704</v>
      </c>
      <c r="AK116" s="11">
        <f>'Crop and Soil Parameters'!$B$2</f>
        <v>0.6</v>
      </c>
      <c r="AL116" s="11">
        <f t="shared" si="23"/>
        <v>2.785208704773162</v>
      </c>
      <c r="AM116" s="11">
        <f>IF(AV115&lt;=AO116,1,('Crop and Soil Parameters'!$B$9-AV115)/('Crop and Soil Parameters'!$B$9-AO116))</f>
        <v>1</v>
      </c>
      <c r="AN116" s="11">
        <f t="shared" si="24"/>
        <v>2.785208704773162</v>
      </c>
      <c r="AO116" s="11">
        <f>'Crop and Soil Parameters'!$B$9*('Crop and Soil Parameters'!$B$7 + 0.04*(5-AJ116))</f>
        <v>37.70306719104282</v>
      </c>
      <c r="AP116" s="11">
        <f>'Crop and Soil Parameters'!$B$11</f>
        <v>45.5</v>
      </c>
      <c r="AQ116" s="11">
        <v>0</v>
      </c>
      <c r="AR116" s="11">
        <v>0</v>
      </c>
      <c r="AS116" s="11">
        <f t="shared" si="25"/>
        <v>0</v>
      </c>
      <c r="AT116" s="11">
        <f>IF(AU115&gt;'Crop and Soil Parameters'!$B$11,0,'Crop and Soil Parameters'!$B$9-AU115-AR116+AV115)</f>
        <v>0</v>
      </c>
      <c r="AU116" s="11">
        <f t="shared" si="26"/>
        <v>57.546467964756431</v>
      </c>
      <c r="AV116" s="11">
        <f t="shared" si="27"/>
        <v>33.453532035243605</v>
      </c>
      <c r="AW116" s="15" t="str">
        <f t="shared" si="28"/>
        <v/>
      </c>
      <c r="AX116" s="11"/>
    </row>
    <row r="117" spans="1:50" ht="14.25" customHeight="1" x14ac:dyDescent="0.3">
      <c r="A117" s="13">
        <v>44311</v>
      </c>
      <c r="B117" s="4">
        <v>115</v>
      </c>
      <c r="C117" s="5">
        <f t="shared" si="0"/>
        <v>0.39386263453338705</v>
      </c>
      <c r="D117" s="5">
        <f t="shared" si="1"/>
        <v>1.5251268780343785</v>
      </c>
      <c r="E117" s="5">
        <v>53</v>
      </c>
      <c r="F117" s="14">
        <v>2.2222222222222223</v>
      </c>
      <c r="G117" s="14">
        <v>39.799999999999997</v>
      </c>
      <c r="H117" s="14">
        <v>23.8</v>
      </c>
      <c r="I117" s="14">
        <f t="shared" si="2"/>
        <v>31.799999999999997</v>
      </c>
      <c r="J117" s="14">
        <v>0.55000000000000004</v>
      </c>
      <c r="K117" s="5">
        <f t="shared" si="3"/>
        <v>35.019493616056195</v>
      </c>
      <c r="L117" s="5">
        <f t="shared" si="4"/>
        <v>19.55567039073415</v>
      </c>
      <c r="M117" s="5">
        <f t="shared" si="5"/>
        <v>27.287582003395173</v>
      </c>
      <c r="N117" s="7">
        <v>9.5</v>
      </c>
      <c r="O117" s="8">
        <f t="shared" si="6"/>
        <v>0.22742716346871902</v>
      </c>
      <c r="P117" s="5">
        <f t="shared" si="7"/>
        <v>0.98688108712867562</v>
      </c>
      <c r="Q117" s="8">
        <f t="shared" si="8"/>
        <v>1.6671227606951828</v>
      </c>
      <c r="R117" s="5">
        <f t="shared" si="9"/>
        <v>12.735879749070975</v>
      </c>
      <c r="S117" s="8">
        <f t="shared" si="10"/>
        <v>1.043905423181132</v>
      </c>
      <c r="T117" s="9">
        <f>24 * 60 * Constants!$B$4 * P117 * S117 / PI()</f>
        <v>38.72152487094521</v>
      </c>
      <c r="U117" s="9">
        <f t="shared" si="11"/>
        <v>24.122041060701324</v>
      </c>
      <c r="V117" s="9">
        <f t="shared" si="12"/>
        <v>18.117100159050334</v>
      </c>
      <c r="W117" s="9">
        <f t="shared" si="13"/>
        <v>1.4474595904455043</v>
      </c>
      <c r="X117" s="9">
        <f t="shared" si="14"/>
        <v>3.6259371476665114</v>
      </c>
      <c r="Y117" s="9">
        <f t="shared" si="15"/>
        <v>4.701300941560083</v>
      </c>
      <c r="Z117" s="9">
        <f t="shared" si="16"/>
        <v>7.3413488536528515E-2</v>
      </c>
      <c r="AA117" s="8">
        <f t="shared" si="17"/>
        <v>0.26604960033055691</v>
      </c>
      <c r="AB117" s="9">
        <f t="shared" si="18"/>
        <v>566.61301038568797</v>
      </c>
      <c r="AC117" s="10">
        <f>0.00163*AB117/Constants!$B$1</f>
        <v>0.37697110486884544</v>
      </c>
      <c r="AD117" s="9">
        <f>(1-Constants!$B$2)*U117</f>
        <v>18.573971616740021</v>
      </c>
      <c r="AE117" s="9">
        <f>W117*Z117*Constants!$B$3*((I117 + 273.15)^4)</f>
        <v>4.5056635011053841</v>
      </c>
      <c r="AF117" s="9">
        <f t="shared" si="19"/>
        <v>14.068308115634636</v>
      </c>
      <c r="AG117" s="4">
        <v>0</v>
      </c>
      <c r="AH117" s="9">
        <f t="shared" si="20"/>
        <v>4.1870708662307567</v>
      </c>
      <c r="AI117" s="10">
        <f t="shared" si="21"/>
        <v>0.92784331776697448</v>
      </c>
      <c r="AJ117" s="11">
        <f t="shared" si="22"/>
        <v>4.5126917293619275</v>
      </c>
      <c r="AK117" s="11">
        <f>'Crop and Soil Parameters'!$B$2</f>
        <v>0.6</v>
      </c>
      <c r="AL117" s="11">
        <f t="shared" si="23"/>
        <v>2.7076150376171566</v>
      </c>
      <c r="AM117" s="11">
        <f>IF(AV116&lt;=AO117,1,('Crop and Soil Parameters'!$B$9-AV116)/('Crop and Soil Parameters'!$B$9-AO117))</f>
        <v>1</v>
      </c>
      <c r="AN117" s="11">
        <f t="shared" si="24"/>
        <v>2.7076150376171566</v>
      </c>
      <c r="AO117" s="11">
        <f>'Crop and Soil Parameters'!$B$9*('Crop and Soil Parameters'!$B$7 + 0.04*(5-AJ117))</f>
        <v>38.173802105122583</v>
      </c>
      <c r="AP117" s="11">
        <f>'Crop and Soil Parameters'!$B$11</f>
        <v>45.5</v>
      </c>
      <c r="AQ117" s="11">
        <v>0</v>
      </c>
      <c r="AR117" s="11">
        <v>0</v>
      </c>
      <c r="AS117" s="11">
        <f t="shared" si="25"/>
        <v>0</v>
      </c>
      <c r="AT117" s="11">
        <f>IF(AU116&gt;'Crop and Soil Parameters'!$B$11,0,'Crop and Soil Parameters'!$B$9-AU116-AR117+AV116)</f>
        <v>0</v>
      </c>
      <c r="AU117" s="11">
        <f t="shared" si="26"/>
        <v>54.838852927139271</v>
      </c>
      <c r="AV117" s="11">
        <f t="shared" si="27"/>
        <v>36.161147072860764</v>
      </c>
      <c r="AW117" s="15" t="str">
        <f t="shared" si="28"/>
        <v/>
      </c>
      <c r="AX117" s="11"/>
    </row>
    <row r="118" spans="1:50" ht="14.25" customHeight="1" x14ac:dyDescent="0.3">
      <c r="A118" s="13">
        <v>44312</v>
      </c>
      <c r="B118" s="4">
        <v>116</v>
      </c>
      <c r="C118" s="5">
        <f t="shared" si="0"/>
        <v>0.39386263453338705</v>
      </c>
      <c r="D118" s="5">
        <f t="shared" si="1"/>
        <v>1.5251268780343785</v>
      </c>
      <c r="E118" s="5">
        <v>53</v>
      </c>
      <c r="F118" s="14">
        <v>2.2222222222222223</v>
      </c>
      <c r="G118" s="14">
        <v>39.200000000000003</v>
      </c>
      <c r="H118" s="14">
        <v>23.5</v>
      </c>
      <c r="I118" s="14">
        <f t="shared" si="2"/>
        <v>31.35</v>
      </c>
      <c r="J118" s="14">
        <v>0.49</v>
      </c>
      <c r="K118" s="5">
        <f t="shared" si="3"/>
        <v>33.539465609734691</v>
      </c>
      <c r="L118" s="5">
        <f t="shared" si="4"/>
        <v>18.463170238561474</v>
      </c>
      <c r="M118" s="5">
        <f t="shared" si="5"/>
        <v>26.001317924148083</v>
      </c>
      <c r="N118" s="7">
        <v>9.3000000000000007</v>
      </c>
      <c r="O118" s="8">
        <f t="shared" si="6"/>
        <v>0.23324494259523124</v>
      </c>
      <c r="P118" s="5">
        <f t="shared" si="7"/>
        <v>0.98636180594316414</v>
      </c>
      <c r="Q118" s="8">
        <f t="shared" si="8"/>
        <v>1.6696856559582443</v>
      </c>
      <c r="R118" s="5">
        <f t="shared" si="9"/>
        <v>12.755458826658638</v>
      </c>
      <c r="S118" s="8">
        <f t="shared" si="10"/>
        <v>1.0465299718482732</v>
      </c>
      <c r="T118" s="9">
        <f>24 * 60 * Constants!$B$4 * P118 * S118 / PI()</f>
        <v>38.798451228506536</v>
      </c>
      <c r="U118" s="9">
        <f t="shared" si="11"/>
        <v>23.843580551783262</v>
      </c>
      <c r="V118" s="9">
        <f t="shared" si="12"/>
        <v>17.907959609222335</v>
      </c>
      <c r="W118" s="9">
        <f t="shared" si="13"/>
        <v>1.4474595904455039</v>
      </c>
      <c r="X118" s="9">
        <f t="shared" si="14"/>
        <v>3.3617017185679758</v>
      </c>
      <c r="Y118" s="9">
        <f t="shared" si="15"/>
        <v>4.5828898033434742</v>
      </c>
      <c r="Z118" s="9">
        <f t="shared" si="16"/>
        <v>8.3310783857341753E-2</v>
      </c>
      <c r="AA118" s="8">
        <f t="shared" si="17"/>
        <v>0.26021820629367171</v>
      </c>
      <c r="AB118" s="9">
        <f t="shared" si="18"/>
        <v>566.61301038568797</v>
      </c>
      <c r="AC118" s="10">
        <f>0.00163*AB118/Constants!$B$1</f>
        <v>0.37697110486884544</v>
      </c>
      <c r="AD118" s="9">
        <f>(1-Constants!$B$2)*U118</f>
        <v>18.359557024873112</v>
      </c>
      <c r="AE118" s="9">
        <f>W118*Z118*Constants!$B$3*((I118 + 273.15)^4)</f>
        <v>5.0829840852810459</v>
      </c>
      <c r="AF118" s="9">
        <f t="shared" si="19"/>
        <v>13.276572939592066</v>
      </c>
      <c r="AG118" s="4">
        <v>0</v>
      </c>
      <c r="AH118" s="9">
        <f t="shared" si="20"/>
        <v>4.4347136084819816</v>
      </c>
      <c r="AI118" s="10">
        <f t="shared" si="21"/>
        <v>0.92201192373008922</v>
      </c>
      <c r="AJ118" s="11">
        <f t="shared" si="22"/>
        <v>4.8098224050518947</v>
      </c>
      <c r="AK118" s="11">
        <f>'Crop and Soil Parameters'!$B$2</f>
        <v>0.6</v>
      </c>
      <c r="AL118" s="11">
        <f t="shared" si="23"/>
        <v>2.8858934430311369</v>
      </c>
      <c r="AM118" s="11">
        <f>IF(AV117&lt;=AO118,1,('Crop and Soil Parameters'!$B$9-AV117)/('Crop and Soil Parameters'!$B$9-AO118))</f>
        <v>1</v>
      </c>
      <c r="AN118" s="11">
        <f t="shared" si="24"/>
        <v>2.8858934430311369</v>
      </c>
      <c r="AO118" s="11">
        <f>'Crop and Soil Parameters'!$B$9*('Crop and Soil Parameters'!$B$7 + 0.04*(5-AJ118))</f>
        <v>37.09224644561111</v>
      </c>
      <c r="AP118" s="11">
        <f>'Crop and Soil Parameters'!$B$11</f>
        <v>45.5</v>
      </c>
      <c r="AQ118" s="11">
        <v>0</v>
      </c>
      <c r="AR118" s="11">
        <v>0</v>
      </c>
      <c r="AS118" s="11">
        <f t="shared" si="25"/>
        <v>0</v>
      </c>
      <c r="AT118" s="11">
        <f>IF(AU117&gt;'Crop and Soil Parameters'!$B$11,0,'Crop and Soil Parameters'!$B$9-AU117-AR118+AV117)</f>
        <v>0</v>
      </c>
      <c r="AU118" s="11">
        <f t="shared" si="26"/>
        <v>51.952959484108135</v>
      </c>
      <c r="AV118" s="11">
        <f t="shared" si="27"/>
        <v>39.047040515891901</v>
      </c>
      <c r="AW118" s="15" t="str">
        <f t="shared" si="28"/>
        <v/>
      </c>
      <c r="AX118" s="11"/>
    </row>
    <row r="119" spans="1:50" ht="14.25" customHeight="1" x14ac:dyDescent="0.3">
      <c r="A119" s="13">
        <v>44313</v>
      </c>
      <c r="B119" s="4">
        <v>117</v>
      </c>
      <c r="C119" s="5">
        <f t="shared" si="0"/>
        <v>0.39386263453338705</v>
      </c>
      <c r="D119" s="5">
        <f t="shared" si="1"/>
        <v>1.5251268780343785</v>
      </c>
      <c r="E119" s="5">
        <v>53</v>
      </c>
      <c r="F119" s="14">
        <v>1.9444444444444444</v>
      </c>
      <c r="G119" s="14">
        <v>40.6</v>
      </c>
      <c r="H119" s="14">
        <v>23.7</v>
      </c>
      <c r="I119" s="14">
        <f t="shared" si="2"/>
        <v>32.15</v>
      </c>
      <c r="J119" s="14">
        <v>0.32</v>
      </c>
      <c r="K119" s="5">
        <f t="shared" si="3"/>
        <v>31.578618000589472</v>
      </c>
      <c r="L119" s="5">
        <f t="shared" si="4"/>
        <v>15.735103856674897</v>
      </c>
      <c r="M119" s="5">
        <f t="shared" si="5"/>
        <v>23.656860928632184</v>
      </c>
      <c r="N119" s="7">
        <v>10.3</v>
      </c>
      <c r="O119" s="8">
        <f t="shared" si="6"/>
        <v>0.23899360621141433</v>
      </c>
      <c r="P119" s="5">
        <f t="shared" si="7"/>
        <v>0.9858465660488881</v>
      </c>
      <c r="Q119" s="8">
        <f t="shared" si="8"/>
        <v>1.6722257143986801</v>
      </c>
      <c r="R119" s="5">
        <f t="shared" si="9"/>
        <v>12.774863443772446</v>
      </c>
      <c r="S119" s="8">
        <f t="shared" si="10"/>
        <v>1.049100176275747</v>
      </c>
      <c r="T119" s="9">
        <f>24 * 60 * Constants!$B$4 * P119 * S119 / PI()</f>
        <v>38.873420823426052</v>
      </c>
      <c r="U119" s="9">
        <f t="shared" si="11"/>
        <v>25.389608219385806</v>
      </c>
      <c r="V119" s="9">
        <f t="shared" si="12"/>
        <v>19.069119149251904</v>
      </c>
      <c r="W119" s="9">
        <f t="shared" si="13"/>
        <v>1.4474595904455039</v>
      </c>
      <c r="X119" s="9">
        <f t="shared" si="14"/>
        <v>2.9230103112017063</v>
      </c>
      <c r="Y119" s="9">
        <f t="shared" si="15"/>
        <v>4.7952271811629332</v>
      </c>
      <c r="Z119" s="9">
        <f t="shared" si="16"/>
        <v>0.10064461130036484</v>
      </c>
      <c r="AA119" s="8">
        <f t="shared" si="17"/>
        <v>0.27066042882010366</v>
      </c>
      <c r="AB119" s="9">
        <f t="shared" si="18"/>
        <v>566.61301038568797</v>
      </c>
      <c r="AC119" s="10">
        <f>0.00163*AB119/Constants!$B$1</f>
        <v>0.37697110486884544</v>
      </c>
      <c r="AD119" s="9">
        <f>(1-Constants!$B$2)*U119</f>
        <v>19.549998328927071</v>
      </c>
      <c r="AE119" s="9">
        <f>W119*Z119*Constants!$B$3*((I119 + 273.15)^4)</f>
        <v>6.2053471918208647</v>
      </c>
      <c r="AF119" s="9">
        <f t="shared" si="19"/>
        <v>13.344651137106206</v>
      </c>
      <c r="AG119" s="4">
        <v>0</v>
      </c>
      <c r="AH119" s="9">
        <f t="shared" si="20"/>
        <v>5.5211615047913325</v>
      </c>
      <c r="AI119" s="10">
        <f t="shared" si="21"/>
        <v>0.89685131968557474</v>
      </c>
      <c r="AJ119" s="11">
        <f t="shared" si="22"/>
        <v>6.1561614323397382</v>
      </c>
      <c r="AK119" s="11">
        <f>'Crop and Soil Parameters'!$B$2</f>
        <v>0.6</v>
      </c>
      <c r="AL119" s="11">
        <f t="shared" si="23"/>
        <v>3.6936968594038428</v>
      </c>
      <c r="AM119" s="11">
        <f>IF(AV118&lt;=AO119,1,('Crop and Soil Parameters'!$B$9-AV118)/('Crop and Soil Parameters'!$B$9-AO119))</f>
        <v>0.88342711397354967</v>
      </c>
      <c r="AN119" s="11">
        <f t="shared" si="24"/>
        <v>3.2631119563963011</v>
      </c>
      <c r="AO119" s="11">
        <f>'Crop and Soil Parameters'!$B$9*('Crop and Soil Parameters'!$B$7 + 0.04*(5-AJ119))</f>
        <v>32.191572386283354</v>
      </c>
      <c r="AP119" s="11">
        <f>'Crop and Soil Parameters'!$B$11</f>
        <v>45.5</v>
      </c>
      <c r="AQ119" s="11">
        <v>0</v>
      </c>
      <c r="AR119" s="11">
        <v>0</v>
      </c>
      <c r="AS119" s="11">
        <f t="shared" si="25"/>
        <v>0</v>
      </c>
      <c r="AT119" s="11">
        <f>IF(AU118&gt;'Crop and Soil Parameters'!$B$11,0,'Crop and Soil Parameters'!$B$9-AU118-AR119+AV118)</f>
        <v>0</v>
      </c>
      <c r="AU119" s="11">
        <f t="shared" si="26"/>
        <v>48.689847527711834</v>
      </c>
      <c r="AV119" s="11">
        <f t="shared" si="27"/>
        <v>42.310152472288202</v>
      </c>
      <c r="AW119" s="15" t="str">
        <f t="shared" si="28"/>
        <v/>
      </c>
      <c r="AX119" s="11"/>
    </row>
    <row r="120" spans="1:50" ht="14.25" customHeight="1" x14ac:dyDescent="0.3">
      <c r="A120" s="13">
        <v>44314</v>
      </c>
      <c r="B120" s="4">
        <v>118</v>
      </c>
      <c r="C120" s="5">
        <f t="shared" si="0"/>
        <v>0.39386263453338705</v>
      </c>
      <c r="D120" s="5">
        <f t="shared" si="1"/>
        <v>1.5251268780343785</v>
      </c>
      <c r="E120" s="5">
        <v>53</v>
      </c>
      <c r="F120" s="14">
        <v>2.2222222222222223</v>
      </c>
      <c r="G120" s="14">
        <v>37</v>
      </c>
      <c r="H120" s="14">
        <v>24.8</v>
      </c>
      <c r="I120" s="14">
        <f t="shared" si="2"/>
        <v>30.9</v>
      </c>
      <c r="J120" s="14">
        <v>0.67</v>
      </c>
      <c r="K120" s="5">
        <f t="shared" si="3"/>
        <v>33.844073861972504</v>
      </c>
      <c r="L120" s="5">
        <f t="shared" si="4"/>
        <v>21.919330811588623</v>
      </c>
      <c r="M120" s="5">
        <f t="shared" si="5"/>
        <v>27.881702336780563</v>
      </c>
      <c r="N120" s="7">
        <v>7.5</v>
      </c>
      <c r="O120" s="8">
        <f t="shared" si="6"/>
        <v>0.2446714508641725</v>
      </c>
      <c r="P120" s="5">
        <f t="shared" si="7"/>
        <v>0.98533552012254777</v>
      </c>
      <c r="Q120" s="8">
        <f t="shared" si="8"/>
        <v>1.674742122390305</v>
      </c>
      <c r="R120" s="5">
        <f t="shared" si="9"/>
        <v>12.794087384766192</v>
      </c>
      <c r="S120" s="8">
        <f t="shared" si="10"/>
        <v>1.0516160851524492</v>
      </c>
      <c r="T120" s="9">
        <f>24 * 60 * Constants!$B$4 * P120 * S120 / PI()</f>
        <v>38.946445822075063</v>
      </c>
      <c r="U120" s="9">
        <f t="shared" si="11"/>
        <v>21.151976025146524</v>
      </c>
      <c r="V120" s="9">
        <f t="shared" si="12"/>
        <v>15.886403113446548</v>
      </c>
      <c r="W120" s="9">
        <f t="shared" si="13"/>
        <v>1.4474595904455039</v>
      </c>
      <c r="X120" s="9">
        <f t="shared" si="14"/>
        <v>3.7539722148580017</v>
      </c>
      <c r="Y120" s="9">
        <f t="shared" si="15"/>
        <v>4.4670786642686746</v>
      </c>
      <c r="Z120" s="9">
        <f t="shared" si="16"/>
        <v>6.8747616763987052E-2</v>
      </c>
      <c r="AA120" s="8">
        <f t="shared" si="17"/>
        <v>0.25449426933517388</v>
      </c>
      <c r="AB120" s="9">
        <f t="shared" si="18"/>
        <v>566.61301038568797</v>
      </c>
      <c r="AC120" s="10">
        <f>0.00163*AB120/Constants!$B$1</f>
        <v>0.37697110486884544</v>
      </c>
      <c r="AD120" s="9">
        <f>(1-Constants!$B$2)*U120</f>
        <v>16.287021539362826</v>
      </c>
      <c r="AE120" s="9">
        <f>W120*Z120*Constants!$B$3*((I120 + 273.15)^4)</f>
        <v>4.1697116176665494</v>
      </c>
      <c r="AF120" s="9">
        <f t="shared" si="19"/>
        <v>12.117309921696275</v>
      </c>
      <c r="AG120" s="4">
        <v>0</v>
      </c>
      <c r="AH120" s="9">
        <f t="shared" si="20"/>
        <v>3.0273227076326705</v>
      </c>
      <c r="AI120" s="10">
        <f t="shared" si="21"/>
        <v>0.9162879867715914</v>
      </c>
      <c r="AJ120" s="11">
        <f t="shared" si="22"/>
        <v>3.3038987210767714</v>
      </c>
      <c r="AK120" s="11">
        <f>'Crop and Soil Parameters'!$B$2</f>
        <v>0.6</v>
      </c>
      <c r="AL120" s="11">
        <f t="shared" si="23"/>
        <v>1.9823392326460627</v>
      </c>
      <c r="AM120" s="11">
        <f>IF(AV119&lt;=AO120,1,('Crop and Soil Parameters'!$B$9-AV119)/('Crop and Soil Parameters'!$B$9-AO120))</f>
        <v>1</v>
      </c>
      <c r="AN120" s="11">
        <f t="shared" si="24"/>
        <v>1.9823392326460627</v>
      </c>
      <c r="AO120" s="11">
        <f>'Crop and Soil Parameters'!$B$9*('Crop and Soil Parameters'!$B$7 + 0.04*(5-AJ120))</f>
        <v>42.573808655280558</v>
      </c>
      <c r="AP120" s="11">
        <f>'Crop and Soil Parameters'!$B$11</f>
        <v>45.5</v>
      </c>
      <c r="AQ120" s="11">
        <v>0</v>
      </c>
      <c r="AR120" s="11">
        <v>0</v>
      </c>
      <c r="AS120" s="11">
        <f t="shared" si="25"/>
        <v>0</v>
      </c>
      <c r="AT120" s="11">
        <f>IF(AU119&gt;'Crop and Soil Parameters'!$B$11,0,'Crop and Soil Parameters'!$B$9-AU119-AR120+AV119)</f>
        <v>0</v>
      </c>
      <c r="AU120" s="11">
        <f t="shared" si="26"/>
        <v>46.707508295065772</v>
      </c>
      <c r="AV120" s="11">
        <f t="shared" si="27"/>
        <v>44.292491704934264</v>
      </c>
      <c r="AW120" s="15" t="str">
        <f t="shared" si="28"/>
        <v/>
      </c>
      <c r="AX120" s="11"/>
    </row>
    <row r="121" spans="1:50" ht="14.25" customHeight="1" x14ac:dyDescent="0.3">
      <c r="A121" s="13">
        <v>44315</v>
      </c>
      <c r="B121" s="4">
        <v>119</v>
      </c>
      <c r="C121" s="5">
        <f t="shared" si="0"/>
        <v>0.39386263453338705</v>
      </c>
      <c r="D121" s="5">
        <f t="shared" si="1"/>
        <v>1.5251268780343785</v>
      </c>
      <c r="E121" s="5">
        <v>53</v>
      </c>
      <c r="F121" s="14">
        <v>2.2222222222222223</v>
      </c>
      <c r="G121" s="14">
        <v>36</v>
      </c>
      <c r="H121" s="14">
        <v>25.2</v>
      </c>
      <c r="I121" s="14">
        <f t="shared" si="2"/>
        <v>30.6</v>
      </c>
      <c r="J121" s="14">
        <v>0.63</v>
      </c>
      <c r="K121" s="5">
        <f t="shared" si="3"/>
        <v>32.391952913784166</v>
      </c>
      <c r="L121" s="5">
        <f t="shared" si="4"/>
        <v>21.872035446993209</v>
      </c>
      <c r="M121" s="5">
        <f t="shared" si="5"/>
        <v>27.131994180388688</v>
      </c>
      <c r="N121" s="7">
        <v>9.1999999999999993</v>
      </c>
      <c r="O121" s="8">
        <f t="shared" si="6"/>
        <v>0.25027679408559728</v>
      </c>
      <c r="P121" s="5">
        <f t="shared" si="7"/>
        <v>0.98482881959808055</v>
      </c>
      <c r="Q121" s="8">
        <f t="shared" si="8"/>
        <v>1.6772340564576562</v>
      </c>
      <c r="R121" s="5">
        <f t="shared" si="9"/>
        <v>12.813124358750738</v>
      </c>
      <c r="S121" s="8">
        <f t="shared" si="10"/>
        <v>1.0540777775268144</v>
      </c>
      <c r="T121" s="9">
        <f>24 * 60 * Constants!$B$4 * P121 * S121 / PI()</f>
        <v>39.017539468635796</v>
      </c>
      <c r="U121" s="9">
        <f t="shared" si="11"/>
        <v>23.761950588875223</v>
      </c>
      <c r="V121" s="9">
        <f t="shared" si="12"/>
        <v>17.846650609280623</v>
      </c>
      <c r="W121" s="9">
        <f t="shared" si="13"/>
        <v>1.4474595904455039</v>
      </c>
      <c r="X121" s="9">
        <f t="shared" si="14"/>
        <v>3.5930425151382219</v>
      </c>
      <c r="Y121" s="9">
        <f t="shared" si="15"/>
        <v>4.3912919467167955</v>
      </c>
      <c r="Z121" s="9">
        <f t="shared" si="16"/>
        <v>7.4625484839427103E-2</v>
      </c>
      <c r="AA121" s="8">
        <f t="shared" si="17"/>
        <v>0.25073723833604161</v>
      </c>
      <c r="AB121" s="9">
        <f t="shared" si="18"/>
        <v>566.61301038568797</v>
      </c>
      <c r="AC121" s="10">
        <f>0.00163*AB121/Constants!$B$1</f>
        <v>0.37697110486884544</v>
      </c>
      <c r="AD121" s="9">
        <f>(1-Constants!$B$2)*U121</f>
        <v>18.296701953433921</v>
      </c>
      <c r="AE121" s="9">
        <f>W121*Z121*Constants!$B$3*((I121 + 273.15)^4)</f>
        <v>4.5083814432873544</v>
      </c>
      <c r="AF121" s="9">
        <f t="shared" si="19"/>
        <v>13.788320510146566</v>
      </c>
      <c r="AG121" s="4">
        <v>0</v>
      </c>
      <c r="AH121" s="9">
        <f t="shared" si="20"/>
        <v>3.3928813574233354</v>
      </c>
      <c r="AI121" s="10">
        <f t="shared" si="21"/>
        <v>0.91253095577245924</v>
      </c>
      <c r="AJ121" s="11">
        <f t="shared" si="22"/>
        <v>3.718100011797687</v>
      </c>
      <c r="AK121" s="11">
        <f>'Crop and Soil Parameters'!$B$2</f>
        <v>0.6</v>
      </c>
      <c r="AL121" s="11">
        <f t="shared" si="23"/>
        <v>2.2308600070786122</v>
      </c>
      <c r="AM121" s="11">
        <f>IF(AV120&lt;=AO121,1,('Crop and Soil Parameters'!$B$9-AV120)/('Crop and Soil Parameters'!$B$9-AO121))</f>
        <v>0.93538704609673207</v>
      </c>
      <c r="AN121" s="11">
        <f t="shared" si="24"/>
        <v>2.0867175522765979</v>
      </c>
      <c r="AO121" s="11">
        <f>'Crop and Soil Parameters'!$B$9*('Crop and Soil Parameters'!$B$7 + 0.04*(5-AJ121))</f>
        <v>41.066115957056425</v>
      </c>
      <c r="AP121" s="11">
        <f>'Crop and Soil Parameters'!$B$11</f>
        <v>45.5</v>
      </c>
      <c r="AQ121" s="11">
        <v>0</v>
      </c>
      <c r="AR121" s="11">
        <v>0</v>
      </c>
      <c r="AS121" s="11">
        <f t="shared" si="25"/>
        <v>0</v>
      </c>
      <c r="AT121" s="11">
        <f>IF(AU120&gt;'Crop and Soil Parameters'!$B$11,0,'Crop and Soil Parameters'!$B$9-AU120-AR121+AV120)</f>
        <v>0</v>
      </c>
      <c r="AU121" s="11">
        <f t="shared" si="26"/>
        <v>44.620790742789175</v>
      </c>
      <c r="AV121" s="11">
        <f t="shared" si="27"/>
        <v>46.37920925721086</v>
      </c>
      <c r="AW121" s="15" t="str">
        <f t="shared" si="28"/>
        <v>YES</v>
      </c>
      <c r="AX121" s="11"/>
    </row>
    <row r="122" spans="1:50" ht="14.25" customHeight="1" x14ac:dyDescent="0.3">
      <c r="A122" s="13">
        <v>44316</v>
      </c>
      <c r="B122" s="4">
        <v>120</v>
      </c>
      <c r="C122" s="5">
        <f t="shared" si="0"/>
        <v>0.39386263453338705</v>
      </c>
      <c r="D122" s="5">
        <f t="shared" si="1"/>
        <v>1.5251268780343785</v>
      </c>
      <c r="E122" s="5">
        <v>53</v>
      </c>
      <c r="F122" s="14">
        <v>1.6666666666666667</v>
      </c>
      <c r="G122" s="14">
        <v>35.799999999999997</v>
      </c>
      <c r="H122" s="14">
        <v>24.9</v>
      </c>
      <c r="I122" s="14">
        <f t="shared" si="2"/>
        <v>30.349999999999998</v>
      </c>
      <c r="J122" s="14">
        <v>0.52</v>
      </c>
      <c r="K122" s="5">
        <f t="shared" si="3"/>
        <v>30.728974982920363</v>
      </c>
      <c r="L122" s="5">
        <f t="shared" si="4"/>
        <v>20.225464491024752</v>
      </c>
      <c r="M122" s="5">
        <f t="shared" si="5"/>
        <v>25.477219736972557</v>
      </c>
      <c r="N122" s="7">
        <v>6.5</v>
      </c>
      <c r="O122" s="8">
        <f t="shared" si="6"/>
        <v>0.25580797489151891</v>
      </c>
      <c r="P122" s="5">
        <f t="shared" si="7"/>
        <v>0.98432661462178739</v>
      </c>
      <c r="Q122" s="8">
        <f t="shared" si="8"/>
        <v>1.6797006835720503</v>
      </c>
      <c r="R122" s="5">
        <f t="shared" si="9"/>
        <v>12.831968001855714</v>
      </c>
      <c r="S122" s="8">
        <f t="shared" si="10"/>
        <v>1.0564853615162615</v>
      </c>
      <c r="T122" s="9">
        <f>24 * 60 * Constants!$B$4 * P122 * S122 / PI()</f>
        <v>39.086716029109105</v>
      </c>
      <c r="U122" s="9">
        <f t="shared" si="11"/>
        <v>19.671316153834507</v>
      </c>
      <c r="V122" s="9">
        <f t="shared" si="12"/>
        <v>14.774338710498943</v>
      </c>
      <c r="W122" s="9">
        <f t="shared" si="13"/>
        <v>1.4474595904455039</v>
      </c>
      <c r="X122" s="9">
        <f t="shared" si="14"/>
        <v>3.2589479578767842</v>
      </c>
      <c r="Y122" s="9">
        <f t="shared" si="15"/>
        <v>4.3289926139026207</v>
      </c>
      <c r="Z122" s="9">
        <f t="shared" si="16"/>
        <v>8.7264209154332528E-2</v>
      </c>
      <c r="AA122" s="8">
        <f t="shared" si="17"/>
        <v>0.24764200037450079</v>
      </c>
      <c r="AB122" s="9">
        <f t="shared" si="18"/>
        <v>566.61301038568797</v>
      </c>
      <c r="AC122" s="10">
        <f>0.00163*AB122/Constants!$B$1</f>
        <v>0.37697110486884544</v>
      </c>
      <c r="AD122" s="9">
        <f>(1-Constants!$B$2)*U122</f>
        <v>15.14691343845257</v>
      </c>
      <c r="AE122" s="9">
        <f>W122*Z122*Constants!$B$3*((I122 + 273.15)^4)</f>
        <v>5.2545953866447546</v>
      </c>
      <c r="AF122" s="9">
        <f t="shared" si="19"/>
        <v>9.8923180518078162</v>
      </c>
      <c r="AG122" s="4">
        <v>0</v>
      </c>
      <c r="AH122" s="9">
        <f t="shared" si="20"/>
        <v>2.9941058752832586</v>
      </c>
      <c r="AI122" s="10">
        <f t="shared" si="21"/>
        <v>0.83823006466902539</v>
      </c>
      <c r="AJ122" s="11">
        <f t="shared" si="22"/>
        <v>3.5719380650770138</v>
      </c>
      <c r="AK122" s="11">
        <f>'Crop and Soil Parameters'!$B$2</f>
        <v>0.6</v>
      </c>
      <c r="AL122" s="11">
        <f t="shared" si="23"/>
        <v>2.1431628390462083</v>
      </c>
      <c r="AM122" s="11">
        <f>IF(AV121&lt;=AO122,1,('Crop and Soil Parameters'!$B$9-AV121)/('Crop and Soil Parameters'!$B$9-AO122))</f>
        <v>0.90322096494198678</v>
      </c>
      <c r="AN122" s="11">
        <f t="shared" si="24"/>
        <v>1.9357496075111242</v>
      </c>
      <c r="AO122" s="11">
        <f>'Crop and Soil Parameters'!$B$9*('Crop and Soil Parameters'!$B$7 + 0.04*(5-AJ122))</f>
        <v>41.59814544311967</v>
      </c>
      <c r="AP122" s="11">
        <f>'Crop and Soil Parameters'!$B$11</f>
        <v>45.5</v>
      </c>
      <c r="AQ122" s="11">
        <v>0</v>
      </c>
      <c r="AR122" s="11">
        <v>0</v>
      </c>
      <c r="AS122" s="11">
        <f t="shared" si="25"/>
        <v>44.443459649699705</v>
      </c>
      <c r="AT122" s="11">
        <f>IF(AU121&gt;'Crop and Soil Parameters'!$B$11,0,'Crop and Soil Parameters'!$B$9-AU121-AR122+AV121)</f>
        <v>92.758418514421692</v>
      </c>
      <c r="AU122" s="11">
        <f t="shared" si="26"/>
        <v>91.000000000000028</v>
      </c>
      <c r="AV122" s="11">
        <f t="shared" si="27"/>
        <v>0</v>
      </c>
      <c r="AW122" s="15" t="str">
        <f t="shared" si="28"/>
        <v/>
      </c>
      <c r="AX122" s="11"/>
    </row>
    <row r="123" spans="1:50" ht="14.25" customHeight="1" x14ac:dyDescent="0.3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P123" s="11"/>
      <c r="AQ123" s="11"/>
      <c r="AR123" s="11"/>
      <c r="AS123" s="11"/>
      <c r="AT123" s="11"/>
      <c r="AU123" s="11"/>
      <c r="AW123" s="16"/>
    </row>
    <row r="124" spans="1:50" ht="14.25" customHeight="1" x14ac:dyDescent="0.3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P124" s="11"/>
      <c r="AQ124" s="11"/>
      <c r="AR124" s="11"/>
      <c r="AS124" s="11"/>
      <c r="AT124" s="11"/>
      <c r="AU124" s="11"/>
      <c r="AW124" s="16"/>
    </row>
    <row r="125" spans="1:50" ht="14.25" customHeight="1" x14ac:dyDescent="0.3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P125" s="11"/>
      <c r="AQ125" s="11"/>
      <c r="AR125" s="11"/>
      <c r="AS125" s="11"/>
      <c r="AT125" s="11"/>
      <c r="AU125" s="11"/>
      <c r="AW125" s="16"/>
    </row>
    <row r="126" spans="1:50" ht="14.25" customHeight="1" x14ac:dyDescent="0.3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P126" s="11"/>
      <c r="AQ126" s="11"/>
      <c r="AR126" s="11"/>
      <c r="AS126" s="11"/>
      <c r="AT126" s="11"/>
      <c r="AU126" s="11"/>
      <c r="AW126" s="16"/>
    </row>
    <row r="127" spans="1:50" ht="14.25" customHeight="1" x14ac:dyDescent="0.3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P127" s="11"/>
      <c r="AQ127" s="11"/>
      <c r="AR127" s="11"/>
      <c r="AS127" s="11"/>
      <c r="AT127" s="11"/>
      <c r="AU127" s="11"/>
      <c r="AW127" s="16"/>
    </row>
    <row r="128" spans="1:50" ht="14.25" customHeight="1" x14ac:dyDescent="0.3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P128" s="11"/>
      <c r="AQ128" s="11"/>
      <c r="AR128" s="11"/>
      <c r="AS128" s="11"/>
      <c r="AT128" s="11"/>
      <c r="AU128" s="11"/>
      <c r="AW128" s="16"/>
    </row>
    <row r="129" spans="2:49" ht="14.25" customHeight="1" x14ac:dyDescent="0.3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P129" s="11"/>
      <c r="AQ129" s="11"/>
      <c r="AR129" s="11"/>
      <c r="AS129" s="11"/>
      <c r="AT129" s="11"/>
      <c r="AU129" s="11"/>
      <c r="AW129" s="16"/>
    </row>
    <row r="130" spans="2:49" ht="14.25" customHeight="1" x14ac:dyDescent="0.3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P130" s="11"/>
      <c r="AQ130" s="11"/>
      <c r="AR130" s="11"/>
      <c r="AS130" s="11"/>
      <c r="AT130" s="11"/>
      <c r="AU130" s="11"/>
      <c r="AW130" s="16"/>
    </row>
    <row r="131" spans="2:49" ht="14.25" customHeight="1" x14ac:dyDescent="0.3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P131" s="11"/>
      <c r="AQ131" s="11"/>
      <c r="AR131" s="11"/>
      <c r="AS131" s="11"/>
      <c r="AT131" s="11"/>
      <c r="AU131" s="11"/>
      <c r="AW131" s="16"/>
    </row>
    <row r="132" spans="2:49" ht="14.25" customHeight="1" x14ac:dyDescent="0.3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P132" s="11"/>
      <c r="AQ132" s="11"/>
      <c r="AR132" s="11"/>
      <c r="AS132" s="11"/>
      <c r="AT132" s="11"/>
      <c r="AU132" s="11"/>
      <c r="AW132" s="16"/>
    </row>
    <row r="133" spans="2:49" ht="14.25" customHeight="1" x14ac:dyDescent="0.3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P133" s="11"/>
      <c r="AQ133" s="11"/>
      <c r="AR133" s="11"/>
      <c r="AS133" s="11"/>
      <c r="AT133" s="11"/>
      <c r="AU133" s="11"/>
      <c r="AW133" s="16"/>
    </row>
    <row r="134" spans="2:49" ht="14.25" customHeight="1" x14ac:dyDescent="0.3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P134" s="11"/>
      <c r="AQ134" s="11"/>
      <c r="AR134" s="11"/>
      <c r="AS134" s="11"/>
      <c r="AT134" s="11"/>
      <c r="AU134" s="11"/>
      <c r="AW134" s="16"/>
    </row>
    <row r="135" spans="2:49" ht="14.25" customHeight="1" x14ac:dyDescent="0.3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P135" s="11"/>
      <c r="AQ135" s="11"/>
      <c r="AR135" s="11"/>
      <c r="AS135" s="11"/>
      <c r="AT135" s="11"/>
      <c r="AU135" s="11"/>
      <c r="AW135" s="16"/>
    </row>
    <row r="136" spans="2:49" ht="14.25" customHeight="1" x14ac:dyDescent="0.3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P136" s="11"/>
      <c r="AQ136" s="11"/>
      <c r="AR136" s="11"/>
      <c r="AS136" s="11"/>
      <c r="AT136" s="11"/>
      <c r="AU136" s="11"/>
      <c r="AW136" s="16"/>
    </row>
    <row r="137" spans="2:49" ht="14.25" customHeight="1" x14ac:dyDescent="0.3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P137" s="11"/>
      <c r="AQ137" s="11"/>
      <c r="AR137" s="11"/>
      <c r="AS137" s="11"/>
      <c r="AT137" s="11"/>
      <c r="AU137" s="11"/>
      <c r="AW137" s="16"/>
    </row>
    <row r="138" spans="2:49" ht="14.25" customHeight="1" x14ac:dyDescent="0.3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P138" s="11"/>
      <c r="AQ138" s="11"/>
      <c r="AR138" s="11"/>
      <c r="AS138" s="11"/>
      <c r="AT138" s="11"/>
      <c r="AU138" s="11"/>
      <c r="AW138" s="16"/>
    </row>
    <row r="139" spans="2:49" ht="14.25" customHeight="1" x14ac:dyDescent="0.3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P139" s="11"/>
      <c r="AQ139" s="11"/>
      <c r="AR139" s="11"/>
      <c r="AS139" s="11"/>
      <c r="AT139" s="11"/>
      <c r="AU139" s="11"/>
      <c r="AW139" s="16"/>
    </row>
    <row r="140" spans="2:49" ht="14.25" customHeight="1" x14ac:dyDescent="0.3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P140" s="11"/>
      <c r="AQ140" s="11"/>
      <c r="AR140" s="11"/>
      <c r="AS140" s="11"/>
      <c r="AT140" s="11"/>
      <c r="AU140" s="11"/>
      <c r="AW140" s="16"/>
    </row>
    <row r="141" spans="2:49" ht="14.25" customHeight="1" x14ac:dyDescent="0.3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P141" s="11"/>
      <c r="AQ141" s="11"/>
      <c r="AR141" s="11"/>
      <c r="AS141" s="11"/>
      <c r="AT141" s="11"/>
      <c r="AU141" s="11"/>
      <c r="AW141" s="16"/>
    </row>
    <row r="142" spans="2:49" ht="14.25" customHeight="1" x14ac:dyDescent="0.3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P142" s="11"/>
      <c r="AQ142" s="11"/>
      <c r="AR142" s="11"/>
      <c r="AS142" s="11"/>
      <c r="AT142" s="11"/>
      <c r="AU142" s="11"/>
      <c r="AW142" s="16"/>
    </row>
    <row r="143" spans="2:49" ht="14.25" customHeight="1" x14ac:dyDescent="0.3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P143" s="11"/>
      <c r="AQ143" s="11"/>
      <c r="AR143" s="11"/>
      <c r="AS143" s="11"/>
      <c r="AT143" s="11"/>
      <c r="AU143" s="11"/>
      <c r="AW143" s="16"/>
    </row>
    <row r="144" spans="2:49" ht="14.25" customHeight="1" x14ac:dyDescent="0.3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P144" s="11"/>
      <c r="AQ144" s="11"/>
      <c r="AR144" s="11"/>
      <c r="AS144" s="11"/>
      <c r="AT144" s="11"/>
      <c r="AU144" s="11"/>
      <c r="AW144" s="16"/>
    </row>
    <row r="145" spans="2:49" ht="14.25" customHeight="1" x14ac:dyDescent="0.3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P145" s="11"/>
      <c r="AQ145" s="11"/>
      <c r="AR145" s="11"/>
      <c r="AS145" s="11"/>
      <c r="AT145" s="11"/>
      <c r="AU145" s="11"/>
      <c r="AW145" s="16"/>
    </row>
    <row r="146" spans="2:49" ht="14.25" customHeight="1" x14ac:dyDescent="0.3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P146" s="11"/>
      <c r="AQ146" s="11"/>
      <c r="AR146" s="11"/>
      <c r="AS146" s="11"/>
      <c r="AT146" s="11"/>
      <c r="AU146" s="11"/>
      <c r="AW146" s="16"/>
    </row>
    <row r="147" spans="2:49" ht="14.25" customHeight="1" x14ac:dyDescent="0.3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P147" s="11"/>
      <c r="AQ147" s="11"/>
      <c r="AR147" s="11"/>
      <c r="AS147" s="11"/>
      <c r="AT147" s="11"/>
      <c r="AU147" s="11"/>
      <c r="AW147" s="16"/>
    </row>
    <row r="148" spans="2:49" ht="14.25" customHeight="1" x14ac:dyDescent="0.3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P148" s="11"/>
      <c r="AQ148" s="11"/>
      <c r="AR148" s="11"/>
      <c r="AS148" s="11"/>
      <c r="AT148" s="11"/>
      <c r="AU148" s="11"/>
      <c r="AW148" s="16"/>
    </row>
    <row r="149" spans="2:49" ht="14.25" customHeight="1" x14ac:dyDescent="0.3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P149" s="11"/>
      <c r="AQ149" s="11"/>
      <c r="AR149" s="11"/>
      <c r="AS149" s="11"/>
      <c r="AT149" s="11"/>
      <c r="AU149" s="11"/>
      <c r="AW149" s="16"/>
    </row>
    <row r="150" spans="2:49" ht="14.25" customHeight="1" x14ac:dyDescent="0.3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P150" s="11"/>
      <c r="AQ150" s="11"/>
      <c r="AR150" s="11"/>
      <c r="AS150" s="11"/>
      <c r="AT150" s="11"/>
      <c r="AU150" s="11"/>
      <c r="AW150" s="16"/>
    </row>
    <row r="151" spans="2:49" ht="14.25" customHeight="1" x14ac:dyDescent="0.3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P151" s="11"/>
      <c r="AQ151" s="11"/>
      <c r="AR151" s="11"/>
      <c r="AS151" s="11"/>
      <c r="AT151" s="11"/>
      <c r="AU151" s="11"/>
      <c r="AW151" s="16"/>
    </row>
    <row r="152" spans="2:49" ht="14.25" customHeight="1" x14ac:dyDescent="0.3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P152" s="11"/>
      <c r="AQ152" s="11"/>
      <c r="AR152" s="11"/>
      <c r="AS152" s="11"/>
      <c r="AT152" s="11"/>
      <c r="AU152" s="11"/>
      <c r="AW152" s="16"/>
    </row>
    <row r="153" spans="2:49" ht="14.25" customHeight="1" x14ac:dyDescent="0.3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P153" s="11"/>
      <c r="AQ153" s="11"/>
      <c r="AR153" s="11"/>
      <c r="AS153" s="11"/>
      <c r="AT153" s="11"/>
      <c r="AU153" s="11"/>
      <c r="AW153" s="16"/>
    </row>
    <row r="154" spans="2:49" ht="14.25" customHeight="1" x14ac:dyDescent="0.3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P154" s="11"/>
      <c r="AQ154" s="11"/>
      <c r="AR154" s="11"/>
      <c r="AS154" s="11"/>
      <c r="AT154" s="11"/>
      <c r="AU154" s="11"/>
      <c r="AW154" s="16"/>
    </row>
    <row r="155" spans="2:49" ht="14.25" customHeight="1" x14ac:dyDescent="0.3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P155" s="11"/>
      <c r="AQ155" s="11"/>
      <c r="AR155" s="11"/>
      <c r="AS155" s="11"/>
      <c r="AT155" s="11"/>
      <c r="AU155" s="11"/>
      <c r="AW155" s="16"/>
    </row>
    <row r="156" spans="2:49" ht="14.25" customHeight="1" x14ac:dyDescent="0.3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P156" s="11"/>
      <c r="AQ156" s="11"/>
      <c r="AR156" s="11"/>
      <c r="AS156" s="11"/>
      <c r="AT156" s="11"/>
      <c r="AU156" s="11"/>
      <c r="AW156" s="16"/>
    </row>
    <row r="157" spans="2:49" ht="14.25" customHeight="1" x14ac:dyDescent="0.3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P157" s="11"/>
      <c r="AQ157" s="11"/>
      <c r="AR157" s="11"/>
      <c r="AS157" s="11"/>
      <c r="AT157" s="11"/>
      <c r="AU157" s="11"/>
      <c r="AW157" s="16"/>
    </row>
    <row r="158" spans="2:49" ht="14.25" customHeight="1" x14ac:dyDescent="0.3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P158" s="11"/>
      <c r="AQ158" s="11"/>
      <c r="AR158" s="11"/>
      <c r="AS158" s="11"/>
      <c r="AT158" s="11"/>
      <c r="AU158" s="11"/>
      <c r="AW158" s="16"/>
    </row>
    <row r="159" spans="2:49" ht="14.25" customHeight="1" x14ac:dyDescent="0.3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P159" s="11"/>
      <c r="AQ159" s="11"/>
      <c r="AR159" s="11"/>
      <c r="AS159" s="11"/>
      <c r="AT159" s="11"/>
      <c r="AU159" s="11"/>
      <c r="AW159" s="16"/>
    </row>
    <row r="160" spans="2:49" ht="14.25" customHeight="1" x14ac:dyDescent="0.3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P160" s="11"/>
      <c r="AQ160" s="11"/>
      <c r="AR160" s="11"/>
      <c r="AS160" s="11"/>
      <c r="AT160" s="11"/>
      <c r="AU160" s="11"/>
      <c r="AW160" s="16"/>
    </row>
    <row r="161" spans="2:49" ht="14.25" customHeight="1" x14ac:dyDescent="0.3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P161" s="11"/>
      <c r="AQ161" s="11"/>
      <c r="AR161" s="11"/>
      <c r="AS161" s="11"/>
      <c r="AT161" s="11"/>
      <c r="AU161" s="11"/>
      <c r="AW161" s="16"/>
    </row>
    <row r="162" spans="2:49" ht="14.25" customHeight="1" x14ac:dyDescent="0.3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P162" s="11"/>
      <c r="AQ162" s="11"/>
      <c r="AR162" s="11"/>
      <c r="AS162" s="11"/>
      <c r="AT162" s="11"/>
      <c r="AU162" s="11"/>
      <c r="AW162" s="16"/>
    </row>
    <row r="163" spans="2:49" ht="14.25" customHeight="1" x14ac:dyDescent="0.3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P163" s="11"/>
      <c r="AQ163" s="11"/>
      <c r="AR163" s="11"/>
      <c r="AS163" s="11"/>
      <c r="AT163" s="11"/>
      <c r="AU163" s="11"/>
      <c r="AW163" s="16"/>
    </row>
    <row r="164" spans="2:49" ht="14.25" customHeight="1" x14ac:dyDescent="0.3">
      <c r="B164" s="11"/>
      <c r="F164" s="11"/>
      <c r="AP164" s="11"/>
      <c r="AQ164" s="11"/>
      <c r="AR164" s="11"/>
      <c r="AS164" s="11"/>
      <c r="AT164" s="11"/>
      <c r="AU164" s="11"/>
      <c r="AW164" s="16"/>
    </row>
    <row r="165" spans="2:49" ht="14.25" customHeight="1" x14ac:dyDescent="0.3">
      <c r="B165" s="11"/>
      <c r="F165" s="11"/>
      <c r="AP165" s="11"/>
      <c r="AQ165" s="11"/>
      <c r="AR165" s="11"/>
      <c r="AS165" s="11"/>
      <c r="AT165" s="11"/>
      <c r="AU165" s="11"/>
      <c r="AW165" s="16"/>
    </row>
    <row r="166" spans="2:49" ht="14.25" customHeight="1" x14ac:dyDescent="0.3">
      <c r="B166" s="11"/>
      <c r="F166" s="11"/>
      <c r="AP166" s="11"/>
      <c r="AQ166" s="11"/>
      <c r="AR166" s="11"/>
      <c r="AS166" s="11"/>
      <c r="AT166" s="11"/>
      <c r="AU166" s="11"/>
      <c r="AW166" s="16"/>
    </row>
    <row r="167" spans="2:49" ht="14.25" customHeight="1" x14ac:dyDescent="0.3">
      <c r="B167" s="11"/>
      <c r="F167" s="11"/>
      <c r="AP167" s="11"/>
      <c r="AQ167" s="11"/>
      <c r="AR167" s="11"/>
      <c r="AS167" s="11"/>
      <c r="AT167" s="11"/>
      <c r="AU167" s="11"/>
      <c r="AW167" s="16"/>
    </row>
    <row r="168" spans="2:49" ht="14.25" customHeight="1" x14ac:dyDescent="0.3">
      <c r="B168" s="11"/>
      <c r="F168" s="11"/>
      <c r="AP168" s="11"/>
      <c r="AQ168" s="11"/>
      <c r="AR168" s="11"/>
      <c r="AS168" s="11"/>
      <c r="AT168" s="11"/>
      <c r="AU168" s="11"/>
      <c r="AW168" s="16"/>
    </row>
    <row r="169" spans="2:49" ht="14.25" customHeight="1" x14ac:dyDescent="0.3">
      <c r="B169" s="11"/>
      <c r="F169" s="11"/>
      <c r="AP169" s="11"/>
      <c r="AQ169" s="11"/>
      <c r="AR169" s="11"/>
      <c r="AS169" s="11"/>
      <c r="AT169" s="11"/>
      <c r="AU169" s="11"/>
      <c r="AW169" s="16"/>
    </row>
    <row r="170" spans="2:49" ht="14.25" customHeight="1" x14ac:dyDescent="0.3">
      <c r="B170" s="11"/>
      <c r="F170" s="11"/>
      <c r="AP170" s="11"/>
      <c r="AQ170" s="11"/>
      <c r="AR170" s="11"/>
      <c r="AS170" s="11"/>
      <c r="AT170" s="11"/>
      <c r="AU170" s="11"/>
      <c r="AW170" s="16"/>
    </row>
    <row r="171" spans="2:49" ht="14.25" customHeight="1" x14ac:dyDescent="0.3">
      <c r="B171" s="11"/>
      <c r="F171" s="11"/>
      <c r="AP171" s="11"/>
      <c r="AQ171" s="11"/>
      <c r="AR171" s="11"/>
      <c r="AS171" s="11"/>
      <c r="AT171" s="11"/>
      <c r="AU171" s="11"/>
      <c r="AW171" s="16"/>
    </row>
    <row r="172" spans="2:49" ht="14.25" customHeight="1" x14ac:dyDescent="0.3">
      <c r="B172" s="11"/>
      <c r="F172" s="11"/>
      <c r="AP172" s="11"/>
      <c r="AQ172" s="11"/>
      <c r="AR172" s="11"/>
      <c r="AS172" s="11"/>
      <c r="AT172" s="11"/>
      <c r="AU172" s="11"/>
      <c r="AW172" s="16"/>
    </row>
    <row r="173" spans="2:49" ht="14.25" customHeight="1" x14ac:dyDescent="0.3">
      <c r="B173" s="11"/>
      <c r="F173" s="11"/>
      <c r="AP173" s="11"/>
      <c r="AQ173" s="11"/>
      <c r="AR173" s="11"/>
      <c r="AS173" s="11"/>
      <c r="AT173" s="11"/>
      <c r="AU173" s="11"/>
      <c r="AW173" s="16"/>
    </row>
    <row r="174" spans="2:49" ht="14.25" customHeight="1" x14ac:dyDescent="0.3">
      <c r="B174" s="11"/>
      <c r="F174" s="11"/>
      <c r="AP174" s="11"/>
      <c r="AQ174" s="11"/>
      <c r="AR174" s="11"/>
      <c r="AS174" s="11"/>
      <c r="AT174" s="11"/>
      <c r="AU174" s="11"/>
      <c r="AW174" s="16"/>
    </row>
    <row r="175" spans="2:49" ht="14.25" customHeight="1" x14ac:dyDescent="0.3">
      <c r="B175" s="11"/>
      <c r="F175" s="11"/>
      <c r="AP175" s="11"/>
      <c r="AQ175" s="11"/>
      <c r="AR175" s="11"/>
      <c r="AS175" s="11"/>
      <c r="AT175" s="11"/>
      <c r="AU175" s="11"/>
      <c r="AW175" s="16"/>
    </row>
    <row r="176" spans="2:49" ht="14.25" customHeight="1" x14ac:dyDescent="0.3">
      <c r="B176" s="11"/>
      <c r="F176" s="11"/>
      <c r="AP176" s="11"/>
      <c r="AQ176" s="11"/>
      <c r="AR176" s="11"/>
      <c r="AS176" s="11"/>
      <c r="AT176" s="11"/>
      <c r="AU176" s="11"/>
      <c r="AW176" s="16"/>
    </row>
    <row r="177" spans="2:49" ht="14.25" customHeight="1" x14ac:dyDescent="0.3">
      <c r="B177" s="11"/>
      <c r="F177" s="11"/>
      <c r="AP177" s="11"/>
      <c r="AQ177" s="11"/>
      <c r="AR177" s="11"/>
      <c r="AS177" s="11"/>
      <c r="AT177" s="11"/>
      <c r="AU177" s="11"/>
      <c r="AW177" s="16"/>
    </row>
    <row r="178" spans="2:49" ht="14.25" customHeight="1" x14ac:dyDescent="0.3">
      <c r="B178" s="11"/>
      <c r="F178" s="11"/>
      <c r="AP178" s="11"/>
      <c r="AQ178" s="11"/>
      <c r="AR178" s="11"/>
      <c r="AS178" s="11"/>
      <c r="AT178" s="11"/>
      <c r="AU178" s="11"/>
      <c r="AW178" s="16"/>
    </row>
    <row r="179" spans="2:49" ht="14.25" customHeight="1" x14ac:dyDescent="0.3">
      <c r="B179" s="11"/>
      <c r="F179" s="11"/>
      <c r="AP179" s="11"/>
      <c r="AQ179" s="11"/>
      <c r="AR179" s="11"/>
      <c r="AS179" s="11"/>
      <c r="AT179" s="11"/>
      <c r="AU179" s="11"/>
      <c r="AW179" s="16"/>
    </row>
    <row r="180" spans="2:49" ht="14.25" customHeight="1" x14ac:dyDescent="0.3">
      <c r="B180" s="11"/>
      <c r="F180" s="11"/>
      <c r="AP180" s="11"/>
      <c r="AQ180" s="11"/>
      <c r="AR180" s="11"/>
      <c r="AS180" s="11"/>
      <c r="AT180" s="11"/>
      <c r="AU180" s="11"/>
      <c r="AW180" s="16"/>
    </row>
    <row r="181" spans="2:49" ht="14.25" customHeight="1" x14ac:dyDescent="0.3">
      <c r="B181" s="11"/>
      <c r="F181" s="11"/>
      <c r="AP181" s="11"/>
      <c r="AQ181" s="11"/>
      <c r="AR181" s="11"/>
      <c r="AS181" s="11"/>
      <c r="AT181" s="11"/>
      <c r="AU181" s="11"/>
      <c r="AW181" s="16"/>
    </row>
    <row r="182" spans="2:49" ht="14.25" customHeight="1" x14ac:dyDescent="0.3">
      <c r="B182" s="11"/>
      <c r="F182" s="11"/>
      <c r="AP182" s="11"/>
      <c r="AQ182" s="11"/>
      <c r="AR182" s="11"/>
      <c r="AS182" s="11"/>
      <c r="AT182" s="11"/>
      <c r="AU182" s="11"/>
      <c r="AW182" s="16"/>
    </row>
    <row r="183" spans="2:49" ht="14.25" customHeight="1" x14ac:dyDescent="0.3">
      <c r="B183" s="11"/>
      <c r="F183" s="11"/>
      <c r="AP183" s="11"/>
      <c r="AQ183" s="11"/>
      <c r="AR183" s="11"/>
      <c r="AS183" s="11"/>
      <c r="AT183" s="11"/>
      <c r="AU183" s="11"/>
      <c r="AW183" s="16"/>
    </row>
    <row r="184" spans="2:49" ht="14.25" customHeight="1" x14ac:dyDescent="0.3">
      <c r="B184" s="11"/>
      <c r="F184" s="11"/>
      <c r="AP184" s="11"/>
      <c r="AQ184" s="11"/>
      <c r="AR184" s="11"/>
      <c r="AS184" s="11"/>
      <c r="AT184" s="11"/>
      <c r="AU184" s="11"/>
      <c r="AW184" s="16"/>
    </row>
    <row r="185" spans="2:49" ht="14.25" customHeight="1" x14ac:dyDescent="0.3">
      <c r="B185" s="11"/>
      <c r="F185" s="11"/>
      <c r="AP185" s="11"/>
      <c r="AQ185" s="11"/>
      <c r="AR185" s="11"/>
      <c r="AS185" s="11"/>
      <c r="AT185" s="11"/>
      <c r="AU185" s="11"/>
      <c r="AW185" s="16"/>
    </row>
    <row r="186" spans="2:49" ht="14.25" customHeight="1" x14ac:dyDescent="0.3">
      <c r="B186" s="11"/>
      <c r="F186" s="11"/>
      <c r="AP186" s="11"/>
      <c r="AQ186" s="11"/>
      <c r="AR186" s="11"/>
      <c r="AS186" s="11"/>
      <c r="AT186" s="11"/>
      <c r="AU186" s="11"/>
      <c r="AW186" s="16"/>
    </row>
    <row r="187" spans="2:49" ht="14.25" customHeight="1" x14ac:dyDescent="0.3">
      <c r="B187" s="11"/>
      <c r="F187" s="11"/>
      <c r="AP187" s="11"/>
      <c r="AQ187" s="11"/>
      <c r="AR187" s="11"/>
      <c r="AS187" s="11"/>
      <c r="AT187" s="11"/>
      <c r="AU187" s="11"/>
      <c r="AW187" s="16"/>
    </row>
    <row r="188" spans="2:49" ht="14.25" customHeight="1" x14ac:dyDescent="0.3">
      <c r="B188" s="11"/>
      <c r="F188" s="11"/>
      <c r="AP188" s="11"/>
      <c r="AQ188" s="11"/>
      <c r="AR188" s="11"/>
      <c r="AS188" s="11"/>
      <c r="AT188" s="11"/>
      <c r="AU188" s="11"/>
      <c r="AW188" s="16"/>
    </row>
    <row r="189" spans="2:49" ht="14.25" customHeight="1" x14ac:dyDescent="0.3">
      <c r="B189" s="11"/>
      <c r="F189" s="11"/>
      <c r="AP189" s="11"/>
      <c r="AQ189" s="11"/>
      <c r="AR189" s="11"/>
      <c r="AS189" s="11"/>
      <c r="AT189" s="11"/>
      <c r="AU189" s="11"/>
      <c r="AW189" s="16"/>
    </row>
    <row r="190" spans="2:49" ht="14.25" customHeight="1" x14ac:dyDescent="0.3">
      <c r="B190" s="11"/>
      <c r="F190" s="11"/>
      <c r="AP190" s="11"/>
      <c r="AQ190" s="11"/>
      <c r="AR190" s="11"/>
      <c r="AS190" s="11"/>
      <c r="AT190" s="11"/>
      <c r="AU190" s="11"/>
      <c r="AW190" s="16"/>
    </row>
    <row r="191" spans="2:49" ht="14.25" customHeight="1" x14ac:dyDescent="0.3">
      <c r="B191" s="11"/>
      <c r="F191" s="11"/>
      <c r="AP191" s="11"/>
      <c r="AQ191" s="11"/>
      <c r="AR191" s="11"/>
      <c r="AS191" s="11"/>
      <c r="AT191" s="11"/>
      <c r="AU191" s="11"/>
      <c r="AW191" s="16"/>
    </row>
    <row r="192" spans="2:49" ht="14.25" customHeight="1" x14ac:dyDescent="0.3">
      <c r="B192" s="11"/>
      <c r="F192" s="11"/>
      <c r="AP192" s="11"/>
      <c r="AQ192" s="11"/>
      <c r="AR192" s="11"/>
      <c r="AS192" s="11"/>
      <c r="AT192" s="11"/>
      <c r="AU192" s="11"/>
      <c r="AW192" s="16"/>
    </row>
    <row r="193" spans="2:49" ht="14.25" customHeight="1" x14ac:dyDescent="0.3">
      <c r="B193" s="11"/>
      <c r="F193" s="11"/>
      <c r="AP193" s="11"/>
      <c r="AQ193" s="11"/>
      <c r="AR193" s="11"/>
      <c r="AS193" s="11"/>
      <c r="AT193" s="11"/>
      <c r="AU193" s="11"/>
      <c r="AW193" s="16"/>
    </row>
    <row r="194" spans="2:49" ht="14.25" customHeight="1" x14ac:dyDescent="0.3">
      <c r="B194" s="11"/>
      <c r="F194" s="11"/>
      <c r="AP194" s="11"/>
      <c r="AQ194" s="11"/>
      <c r="AR194" s="11"/>
      <c r="AS194" s="11"/>
      <c r="AT194" s="11"/>
      <c r="AU194" s="11"/>
      <c r="AW194" s="16"/>
    </row>
    <row r="195" spans="2:49" ht="14.25" customHeight="1" x14ac:dyDescent="0.3">
      <c r="B195" s="11"/>
      <c r="F195" s="11"/>
      <c r="AP195" s="11"/>
      <c r="AQ195" s="11"/>
      <c r="AR195" s="11"/>
      <c r="AS195" s="11"/>
      <c r="AT195" s="11"/>
      <c r="AU195" s="11"/>
      <c r="AW195" s="16"/>
    </row>
    <row r="196" spans="2:49" ht="14.25" customHeight="1" x14ac:dyDescent="0.3">
      <c r="B196" s="11"/>
      <c r="F196" s="11"/>
      <c r="AP196" s="11"/>
      <c r="AQ196" s="11"/>
      <c r="AR196" s="11"/>
      <c r="AS196" s="11"/>
      <c r="AT196" s="11"/>
      <c r="AU196" s="11"/>
      <c r="AW196" s="16"/>
    </row>
    <row r="197" spans="2:49" ht="14.25" customHeight="1" x14ac:dyDescent="0.3">
      <c r="B197" s="11"/>
      <c r="F197" s="11"/>
      <c r="AP197" s="11"/>
      <c r="AQ197" s="11"/>
      <c r="AR197" s="11"/>
      <c r="AS197" s="11"/>
      <c r="AT197" s="11"/>
      <c r="AU197" s="11"/>
      <c r="AW197" s="16"/>
    </row>
    <row r="198" spans="2:49" ht="14.25" customHeight="1" x14ac:dyDescent="0.3">
      <c r="B198" s="11"/>
      <c r="F198" s="11"/>
      <c r="AP198" s="11"/>
      <c r="AQ198" s="11"/>
      <c r="AR198" s="11"/>
      <c r="AS198" s="11"/>
      <c r="AT198" s="11"/>
      <c r="AU198" s="11"/>
      <c r="AW198" s="16"/>
    </row>
    <row r="199" spans="2:49" ht="14.25" customHeight="1" x14ac:dyDescent="0.3">
      <c r="B199" s="11"/>
      <c r="F199" s="11"/>
      <c r="AP199" s="11"/>
      <c r="AQ199" s="11"/>
      <c r="AR199" s="11"/>
      <c r="AS199" s="11"/>
      <c r="AT199" s="11"/>
      <c r="AU199" s="11"/>
      <c r="AW199" s="16"/>
    </row>
    <row r="200" spans="2:49" ht="14.25" customHeight="1" x14ac:dyDescent="0.3">
      <c r="B200" s="11"/>
      <c r="F200" s="11"/>
      <c r="AP200" s="11"/>
      <c r="AQ200" s="11"/>
      <c r="AR200" s="11"/>
      <c r="AS200" s="11"/>
      <c r="AT200" s="11"/>
      <c r="AU200" s="11"/>
      <c r="AW200" s="16"/>
    </row>
    <row r="201" spans="2:49" ht="14.25" customHeight="1" x14ac:dyDescent="0.3">
      <c r="B201" s="11"/>
      <c r="F201" s="11"/>
      <c r="AP201" s="11"/>
      <c r="AQ201" s="11"/>
      <c r="AR201" s="11"/>
      <c r="AS201" s="11"/>
      <c r="AT201" s="11"/>
      <c r="AU201" s="11"/>
      <c r="AW201" s="16"/>
    </row>
    <row r="202" spans="2:49" ht="14.25" customHeight="1" x14ac:dyDescent="0.3">
      <c r="B202" s="11"/>
      <c r="F202" s="11"/>
      <c r="AP202" s="11"/>
      <c r="AQ202" s="11"/>
      <c r="AR202" s="11"/>
      <c r="AS202" s="11"/>
      <c r="AT202" s="11"/>
      <c r="AU202" s="11"/>
      <c r="AW202" s="16"/>
    </row>
    <row r="203" spans="2:49" ht="14.25" customHeight="1" x14ac:dyDescent="0.3">
      <c r="B203" s="11"/>
      <c r="F203" s="11"/>
      <c r="AP203" s="11"/>
      <c r="AQ203" s="11"/>
      <c r="AR203" s="11"/>
      <c r="AS203" s="11"/>
      <c r="AT203" s="11"/>
      <c r="AU203" s="11"/>
      <c r="AW203" s="16"/>
    </row>
    <row r="204" spans="2:49" ht="14.25" customHeight="1" x14ac:dyDescent="0.3">
      <c r="B204" s="11"/>
      <c r="F204" s="11"/>
      <c r="AP204" s="11"/>
      <c r="AQ204" s="11"/>
      <c r="AR204" s="11"/>
      <c r="AS204" s="11"/>
      <c r="AT204" s="11"/>
      <c r="AU204" s="11"/>
      <c r="AW204" s="16"/>
    </row>
    <row r="205" spans="2:49" ht="14.25" customHeight="1" x14ac:dyDescent="0.3">
      <c r="B205" s="11"/>
      <c r="F205" s="11"/>
      <c r="AP205" s="11"/>
      <c r="AQ205" s="11"/>
      <c r="AR205" s="11"/>
      <c r="AS205" s="11"/>
      <c r="AT205" s="11"/>
      <c r="AU205" s="11"/>
      <c r="AW205" s="16"/>
    </row>
    <row r="206" spans="2:49" ht="14.25" customHeight="1" x14ac:dyDescent="0.3">
      <c r="B206" s="11"/>
      <c r="F206" s="11"/>
      <c r="AP206" s="11"/>
      <c r="AQ206" s="11"/>
      <c r="AR206" s="11"/>
      <c r="AS206" s="11"/>
      <c r="AT206" s="11"/>
      <c r="AU206" s="11"/>
      <c r="AW206" s="16"/>
    </row>
    <row r="207" spans="2:49" ht="14.25" customHeight="1" x14ac:dyDescent="0.3">
      <c r="B207" s="11"/>
      <c r="F207" s="11"/>
      <c r="AP207" s="11"/>
      <c r="AQ207" s="11"/>
      <c r="AR207" s="11"/>
      <c r="AS207" s="11"/>
      <c r="AT207" s="11"/>
      <c r="AU207" s="11"/>
      <c r="AW207" s="16"/>
    </row>
    <row r="208" spans="2:49" ht="14.25" customHeight="1" x14ac:dyDescent="0.3">
      <c r="B208" s="11"/>
      <c r="F208" s="11"/>
      <c r="AP208" s="11"/>
      <c r="AQ208" s="11"/>
      <c r="AR208" s="11"/>
      <c r="AS208" s="11"/>
      <c r="AT208" s="11"/>
      <c r="AU208" s="11"/>
      <c r="AW208" s="16"/>
    </row>
    <row r="209" spans="2:49" ht="14.25" customHeight="1" x14ac:dyDescent="0.3">
      <c r="B209" s="11"/>
      <c r="F209" s="11"/>
      <c r="AP209" s="11"/>
      <c r="AQ209" s="11"/>
      <c r="AR209" s="11"/>
      <c r="AS209" s="11"/>
      <c r="AT209" s="11"/>
      <c r="AU209" s="11"/>
      <c r="AW209" s="16"/>
    </row>
    <row r="210" spans="2:49" ht="14.25" customHeight="1" x14ac:dyDescent="0.3">
      <c r="B210" s="11"/>
      <c r="F210" s="11"/>
      <c r="AP210" s="11"/>
      <c r="AQ210" s="11"/>
      <c r="AR210" s="11"/>
      <c r="AS210" s="11"/>
      <c r="AT210" s="11"/>
      <c r="AU210" s="11"/>
      <c r="AW210" s="16"/>
    </row>
    <row r="211" spans="2:49" ht="14.25" customHeight="1" x14ac:dyDescent="0.3">
      <c r="B211" s="11"/>
      <c r="F211" s="11"/>
      <c r="AP211" s="11"/>
      <c r="AQ211" s="11"/>
      <c r="AR211" s="11"/>
      <c r="AS211" s="11"/>
      <c r="AT211" s="11"/>
      <c r="AU211" s="11"/>
      <c r="AW211" s="16"/>
    </row>
    <row r="212" spans="2:49" ht="14.25" customHeight="1" x14ac:dyDescent="0.3">
      <c r="B212" s="11"/>
      <c r="F212" s="11"/>
      <c r="AP212" s="11"/>
      <c r="AQ212" s="11"/>
      <c r="AR212" s="11"/>
      <c r="AS212" s="11"/>
      <c r="AT212" s="11"/>
      <c r="AU212" s="11"/>
      <c r="AW212" s="16"/>
    </row>
    <row r="213" spans="2:49" ht="14.25" customHeight="1" x14ac:dyDescent="0.3">
      <c r="B213" s="11"/>
      <c r="F213" s="11"/>
      <c r="AP213" s="11"/>
      <c r="AQ213" s="11"/>
      <c r="AR213" s="11"/>
      <c r="AS213" s="11"/>
      <c r="AT213" s="11"/>
      <c r="AU213" s="11"/>
      <c r="AW213" s="16"/>
    </row>
    <row r="214" spans="2:49" ht="14.25" customHeight="1" x14ac:dyDescent="0.3">
      <c r="B214" s="11"/>
      <c r="F214" s="11"/>
      <c r="AP214" s="11"/>
      <c r="AQ214" s="11"/>
      <c r="AR214" s="11"/>
      <c r="AS214" s="11"/>
      <c r="AT214" s="11"/>
      <c r="AU214" s="11"/>
      <c r="AW214" s="16"/>
    </row>
    <row r="215" spans="2:49" ht="14.25" customHeight="1" x14ac:dyDescent="0.3">
      <c r="B215" s="11"/>
      <c r="F215" s="11"/>
      <c r="AP215" s="11"/>
      <c r="AQ215" s="11"/>
      <c r="AR215" s="11"/>
      <c r="AS215" s="11"/>
      <c r="AT215" s="11"/>
      <c r="AU215" s="11"/>
      <c r="AW215" s="16"/>
    </row>
    <row r="216" spans="2:49" ht="14.25" customHeight="1" x14ac:dyDescent="0.3">
      <c r="B216" s="11"/>
      <c r="F216" s="11"/>
      <c r="AP216" s="11"/>
      <c r="AQ216" s="11"/>
      <c r="AR216" s="11"/>
      <c r="AS216" s="11"/>
      <c r="AT216" s="11"/>
      <c r="AU216" s="11"/>
      <c r="AW216" s="16"/>
    </row>
    <row r="217" spans="2:49" ht="14.25" customHeight="1" x14ac:dyDescent="0.3">
      <c r="B217" s="11"/>
      <c r="F217" s="11"/>
      <c r="AP217" s="11"/>
      <c r="AQ217" s="11"/>
      <c r="AR217" s="11"/>
      <c r="AS217" s="11"/>
      <c r="AT217" s="11"/>
      <c r="AU217" s="11"/>
      <c r="AW217" s="16"/>
    </row>
    <row r="218" spans="2:49" ht="14.25" customHeight="1" x14ac:dyDescent="0.3">
      <c r="B218" s="11"/>
      <c r="F218" s="11"/>
      <c r="AP218" s="11"/>
      <c r="AQ218" s="11"/>
      <c r="AR218" s="11"/>
      <c r="AS218" s="11"/>
      <c r="AT218" s="11"/>
      <c r="AU218" s="11"/>
      <c r="AW218" s="16"/>
    </row>
    <row r="219" spans="2:49" ht="14.25" customHeight="1" x14ac:dyDescent="0.3">
      <c r="B219" s="11"/>
      <c r="F219" s="11"/>
      <c r="AP219" s="11"/>
      <c r="AQ219" s="11"/>
      <c r="AR219" s="11"/>
      <c r="AS219" s="11"/>
      <c r="AT219" s="11"/>
      <c r="AU219" s="11"/>
      <c r="AW219" s="16"/>
    </row>
    <row r="220" spans="2:49" ht="14.25" customHeight="1" x14ac:dyDescent="0.3">
      <c r="B220" s="11"/>
      <c r="F220" s="11"/>
      <c r="AP220" s="11"/>
      <c r="AQ220" s="11"/>
      <c r="AR220" s="11"/>
      <c r="AS220" s="11"/>
      <c r="AT220" s="11"/>
      <c r="AU220" s="11"/>
      <c r="AW220" s="16"/>
    </row>
    <row r="221" spans="2:49" ht="14.25" customHeight="1" x14ac:dyDescent="0.3">
      <c r="B221" s="11"/>
      <c r="F221" s="11"/>
      <c r="AP221" s="11"/>
      <c r="AQ221" s="11"/>
      <c r="AR221" s="11"/>
      <c r="AS221" s="11"/>
      <c r="AT221" s="11"/>
      <c r="AU221" s="11"/>
      <c r="AW221" s="16"/>
    </row>
    <row r="222" spans="2:49" ht="14.25" customHeight="1" x14ac:dyDescent="0.3">
      <c r="B222" s="11"/>
      <c r="F222" s="11"/>
      <c r="AP222" s="11"/>
      <c r="AQ222" s="11"/>
      <c r="AR222" s="11"/>
      <c r="AS222" s="11"/>
      <c r="AT222" s="11"/>
      <c r="AU222" s="11"/>
      <c r="AW222" s="16"/>
    </row>
    <row r="223" spans="2:49" ht="14.25" customHeight="1" x14ac:dyDescent="0.3">
      <c r="B223" s="11"/>
      <c r="F223" s="11"/>
      <c r="AP223" s="11"/>
      <c r="AQ223" s="11"/>
      <c r="AR223" s="11"/>
      <c r="AS223" s="11"/>
      <c r="AT223" s="11"/>
      <c r="AU223" s="11"/>
      <c r="AW223" s="16"/>
    </row>
    <row r="224" spans="2:49" ht="14.25" customHeight="1" x14ac:dyDescent="0.3">
      <c r="B224" s="11"/>
      <c r="F224" s="11"/>
      <c r="AP224" s="11"/>
      <c r="AQ224" s="11"/>
      <c r="AR224" s="11"/>
      <c r="AS224" s="11"/>
      <c r="AT224" s="11"/>
      <c r="AU224" s="11"/>
      <c r="AW224" s="16"/>
    </row>
    <row r="225" spans="2:49" ht="14.25" customHeight="1" x14ac:dyDescent="0.3">
      <c r="B225" s="11"/>
      <c r="F225" s="11"/>
      <c r="AP225" s="11"/>
      <c r="AQ225" s="11"/>
      <c r="AR225" s="11"/>
      <c r="AS225" s="11"/>
      <c r="AT225" s="11"/>
      <c r="AU225" s="11"/>
      <c r="AW225" s="16"/>
    </row>
    <row r="226" spans="2:49" ht="14.25" customHeight="1" x14ac:dyDescent="0.3">
      <c r="B226" s="11"/>
      <c r="F226" s="11"/>
      <c r="AP226" s="11"/>
      <c r="AQ226" s="11"/>
      <c r="AR226" s="11"/>
      <c r="AS226" s="11"/>
      <c r="AT226" s="11"/>
      <c r="AU226" s="11"/>
      <c r="AW226" s="16"/>
    </row>
    <row r="227" spans="2:49" ht="14.25" customHeight="1" x14ac:dyDescent="0.3">
      <c r="B227" s="11"/>
      <c r="F227" s="11"/>
      <c r="AP227" s="11"/>
      <c r="AQ227" s="11"/>
      <c r="AR227" s="11"/>
      <c r="AS227" s="11"/>
      <c r="AT227" s="11"/>
      <c r="AU227" s="11"/>
      <c r="AW227" s="16"/>
    </row>
    <row r="228" spans="2:49" ht="14.25" customHeight="1" x14ac:dyDescent="0.3">
      <c r="B228" s="11"/>
      <c r="F228" s="11"/>
      <c r="AP228" s="11"/>
      <c r="AQ228" s="11"/>
      <c r="AR228" s="11"/>
      <c r="AS228" s="11"/>
      <c r="AT228" s="11"/>
      <c r="AU228" s="11"/>
      <c r="AW228" s="16"/>
    </row>
    <row r="229" spans="2:49" ht="14.25" customHeight="1" x14ac:dyDescent="0.3">
      <c r="B229" s="11"/>
      <c r="F229" s="11"/>
      <c r="AP229" s="11"/>
      <c r="AQ229" s="11"/>
      <c r="AR229" s="11"/>
      <c r="AS229" s="11"/>
      <c r="AT229" s="11"/>
      <c r="AU229" s="11"/>
      <c r="AW229" s="16"/>
    </row>
    <row r="230" spans="2:49" ht="14.25" customHeight="1" x14ac:dyDescent="0.3">
      <c r="B230" s="11"/>
      <c r="F230" s="11"/>
      <c r="AP230" s="11"/>
      <c r="AQ230" s="11"/>
      <c r="AR230" s="11"/>
      <c r="AS230" s="11"/>
      <c r="AT230" s="11"/>
      <c r="AU230" s="11"/>
      <c r="AW230" s="16"/>
    </row>
    <row r="231" spans="2:49" ht="14.25" customHeight="1" x14ac:dyDescent="0.3">
      <c r="B231" s="11"/>
      <c r="F231" s="11"/>
      <c r="AP231" s="11"/>
      <c r="AQ231" s="11"/>
      <c r="AR231" s="11"/>
      <c r="AS231" s="11"/>
      <c r="AT231" s="11"/>
      <c r="AU231" s="11"/>
      <c r="AW231" s="16"/>
    </row>
    <row r="232" spans="2:49" ht="14.25" customHeight="1" x14ac:dyDescent="0.3">
      <c r="B232" s="11"/>
      <c r="F232" s="11"/>
      <c r="AP232" s="11"/>
      <c r="AQ232" s="11"/>
      <c r="AR232" s="11"/>
      <c r="AS232" s="11"/>
      <c r="AT232" s="11"/>
      <c r="AU232" s="11"/>
      <c r="AW232" s="16"/>
    </row>
    <row r="233" spans="2:49" ht="14.25" customHeight="1" x14ac:dyDescent="0.3">
      <c r="B233" s="11"/>
      <c r="F233" s="11"/>
      <c r="AP233" s="11"/>
      <c r="AQ233" s="11"/>
      <c r="AR233" s="11"/>
      <c r="AS233" s="11"/>
      <c r="AT233" s="11"/>
      <c r="AU233" s="11"/>
      <c r="AW233" s="16"/>
    </row>
    <row r="234" spans="2:49" ht="14.25" customHeight="1" x14ac:dyDescent="0.3">
      <c r="B234" s="11"/>
      <c r="F234" s="11"/>
      <c r="AP234" s="11"/>
      <c r="AQ234" s="11"/>
      <c r="AR234" s="11"/>
      <c r="AS234" s="11"/>
      <c r="AT234" s="11"/>
      <c r="AU234" s="11"/>
      <c r="AW234" s="16"/>
    </row>
    <row r="235" spans="2:49" ht="14.25" customHeight="1" x14ac:dyDescent="0.3">
      <c r="B235" s="11"/>
      <c r="F235" s="11"/>
      <c r="AP235" s="11"/>
      <c r="AQ235" s="11"/>
      <c r="AR235" s="11"/>
      <c r="AS235" s="11"/>
      <c r="AT235" s="11"/>
      <c r="AU235" s="11"/>
      <c r="AW235" s="16"/>
    </row>
    <row r="236" spans="2:49" ht="14.25" customHeight="1" x14ac:dyDescent="0.3">
      <c r="B236" s="11"/>
      <c r="F236" s="11"/>
      <c r="AP236" s="11"/>
      <c r="AQ236" s="11"/>
      <c r="AR236" s="11"/>
      <c r="AS236" s="11"/>
      <c r="AT236" s="11"/>
      <c r="AU236" s="11"/>
      <c r="AW236" s="16"/>
    </row>
    <row r="237" spans="2:49" ht="14.25" customHeight="1" x14ac:dyDescent="0.3">
      <c r="B237" s="11"/>
      <c r="F237" s="11"/>
      <c r="AP237" s="11"/>
      <c r="AQ237" s="11"/>
      <c r="AR237" s="11"/>
      <c r="AS237" s="11"/>
      <c r="AT237" s="11"/>
      <c r="AU237" s="11"/>
      <c r="AW237" s="16"/>
    </row>
    <row r="238" spans="2:49" ht="14.25" customHeight="1" x14ac:dyDescent="0.3">
      <c r="B238" s="11"/>
      <c r="F238" s="11"/>
      <c r="AP238" s="11"/>
      <c r="AQ238" s="11"/>
      <c r="AR238" s="11"/>
      <c r="AS238" s="11"/>
      <c r="AT238" s="11"/>
      <c r="AU238" s="11"/>
      <c r="AW238" s="16"/>
    </row>
    <row r="239" spans="2:49" ht="14.25" customHeight="1" x14ac:dyDescent="0.3">
      <c r="B239" s="11"/>
      <c r="F239" s="11"/>
      <c r="AP239" s="11"/>
      <c r="AQ239" s="11"/>
      <c r="AR239" s="11"/>
      <c r="AS239" s="11"/>
      <c r="AT239" s="11"/>
      <c r="AU239" s="11"/>
      <c r="AW239" s="16"/>
    </row>
    <row r="240" spans="2:49" ht="14.25" customHeight="1" x14ac:dyDescent="0.3">
      <c r="B240" s="11"/>
      <c r="F240" s="11"/>
      <c r="AP240" s="11"/>
      <c r="AQ240" s="11"/>
      <c r="AR240" s="11"/>
      <c r="AS240" s="11"/>
      <c r="AT240" s="11"/>
      <c r="AU240" s="11"/>
      <c r="AW240" s="16"/>
    </row>
    <row r="241" spans="2:49" ht="14.25" customHeight="1" x14ac:dyDescent="0.3">
      <c r="B241" s="11"/>
      <c r="F241" s="11"/>
      <c r="AP241" s="11"/>
      <c r="AQ241" s="11"/>
      <c r="AR241" s="11"/>
      <c r="AS241" s="11"/>
      <c r="AT241" s="11"/>
      <c r="AU241" s="11"/>
      <c r="AW241" s="16"/>
    </row>
    <row r="242" spans="2:49" ht="14.25" customHeight="1" x14ac:dyDescent="0.3">
      <c r="B242" s="11"/>
      <c r="F242" s="11"/>
      <c r="AP242" s="11"/>
      <c r="AQ242" s="11"/>
      <c r="AR242" s="11"/>
      <c r="AS242" s="11"/>
      <c r="AT242" s="11"/>
      <c r="AU242" s="11"/>
      <c r="AW242" s="16"/>
    </row>
    <row r="243" spans="2:49" ht="14.25" customHeight="1" x14ac:dyDescent="0.3">
      <c r="B243" s="11"/>
      <c r="F243" s="11"/>
      <c r="AP243" s="11"/>
      <c r="AQ243" s="11"/>
      <c r="AR243" s="11"/>
      <c r="AS243" s="11"/>
      <c r="AT243" s="11"/>
      <c r="AU243" s="11"/>
      <c r="AW243" s="16"/>
    </row>
    <row r="244" spans="2:49" ht="14.25" customHeight="1" x14ac:dyDescent="0.3">
      <c r="B244" s="11"/>
      <c r="F244" s="11"/>
      <c r="AP244" s="11"/>
      <c r="AQ244" s="11"/>
      <c r="AR244" s="11"/>
      <c r="AS244" s="11"/>
      <c r="AT244" s="11"/>
      <c r="AU244" s="11"/>
      <c r="AW244" s="16"/>
    </row>
    <row r="245" spans="2:49" ht="14.25" customHeight="1" x14ac:dyDescent="0.3">
      <c r="B245" s="11"/>
      <c r="F245" s="11"/>
      <c r="AP245" s="11"/>
      <c r="AQ245" s="11"/>
      <c r="AR245" s="11"/>
      <c r="AS245" s="11"/>
      <c r="AT245" s="11"/>
      <c r="AU245" s="11"/>
      <c r="AW245" s="16"/>
    </row>
    <row r="246" spans="2:49" ht="14.25" customHeight="1" x14ac:dyDescent="0.3">
      <c r="B246" s="11"/>
      <c r="F246" s="11"/>
      <c r="AP246" s="11"/>
      <c r="AQ246" s="11"/>
      <c r="AR246" s="11"/>
      <c r="AS246" s="11"/>
      <c r="AT246" s="11"/>
      <c r="AU246" s="11"/>
      <c r="AW246" s="16"/>
    </row>
    <row r="247" spans="2:49" ht="14.25" customHeight="1" x14ac:dyDescent="0.3">
      <c r="B247" s="11"/>
      <c r="F247" s="11"/>
      <c r="AP247" s="11"/>
      <c r="AQ247" s="11"/>
      <c r="AR247" s="11"/>
      <c r="AS247" s="11"/>
      <c r="AT247" s="11"/>
      <c r="AU247" s="11"/>
      <c r="AW247" s="16"/>
    </row>
    <row r="248" spans="2:49" ht="14.25" customHeight="1" x14ac:dyDescent="0.3">
      <c r="B248" s="11"/>
      <c r="F248" s="11"/>
      <c r="AP248" s="11"/>
      <c r="AQ248" s="11"/>
      <c r="AR248" s="11"/>
      <c r="AS248" s="11"/>
      <c r="AT248" s="11"/>
      <c r="AU248" s="11"/>
      <c r="AW248" s="16"/>
    </row>
    <row r="249" spans="2:49" ht="14.25" customHeight="1" x14ac:dyDescent="0.3">
      <c r="B249" s="11"/>
      <c r="F249" s="11"/>
      <c r="AP249" s="11"/>
      <c r="AQ249" s="11"/>
      <c r="AR249" s="11"/>
      <c r="AS249" s="11"/>
      <c r="AT249" s="11"/>
      <c r="AU249" s="11"/>
      <c r="AW249" s="16"/>
    </row>
    <row r="250" spans="2:49" ht="14.25" customHeight="1" x14ac:dyDescent="0.3">
      <c r="B250" s="11"/>
      <c r="F250" s="11"/>
      <c r="AP250" s="11"/>
      <c r="AQ250" s="11"/>
      <c r="AR250" s="11"/>
      <c r="AS250" s="11"/>
      <c r="AT250" s="11"/>
      <c r="AU250" s="11"/>
      <c r="AW250" s="16"/>
    </row>
    <row r="251" spans="2:49" ht="14.25" customHeight="1" x14ac:dyDescent="0.3">
      <c r="B251" s="11"/>
      <c r="F251" s="11"/>
      <c r="AP251" s="11"/>
      <c r="AQ251" s="11"/>
      <c r="AR251" s="11"/>
      <c r="AS251" s="11"/>
      <c r="AT251" s="11"/>
      <c r="AU251" s="11"/>
      <c r="AW251" s="16"/>
    </row>
    <row r="252" spans="2:49" ht="14.25" customHeight="1" x14ac:dyDescent="0.3">
      <c r="B252" s="11"/>
      <c r="F252" s="11"/>
      <c r="AP252" s="11"/>
      <c r="AQ252" s="11"/>
      <c r="AR252" s="11"/>
      <c r="AS252" s="11"/>
      <c r="AT252" s="11"/>
      <c r="AU252" s="11"/>
      <c r="AW252" s="16"/>
    </row>
    <row r="253" spans="2:49" ht="14.25" customHeight="1" x14ac:dyDescent="0.3">
      <c r="B253" s="11"/>
      <c r="F253" s="11"/>
      <c r="AP253" s="11"/>
      <c r="AQ253" s="11"/>
      <c r="AR253" s="11"/>
      <c r="AS253" s="11"/>
      <c r="AT253" s="11"/>
      <c r="AU253" s="11"/>
      <c r="AW253" s="16"/>
    </row>
    <row r="254" spans="2:49" ht="14.25" customHeight="1" x14ac:dyDescent="0.3">
      <c r="B254" s="11"/>
      <c r="F254" s="11"/>
      <c r="AP254" s="11"/>
      <c r="AQ254" s="11"/>
      <c r="AR254" s="11"/>
      <c r="AS254" s="11"/>
      <c r="AT254" s="11"/>
      <c r="AU254" s="11"/>
      <c r="AW254" s="16"/>
    </row>
    <row r="255" spans="2:49" ht="14.25" customHeight="1" x14ac:dyDescent="0.3">
      <c r="B255" s="11"/>
      <c r="F255" s="11"/>
      <c r="AP255" s="11"/>
      <c r="AQ255" s="11"/>
      <c r="AR255" s="11"/>
      <c r="AS255" s="11"/>
      <c r="AT255" s="11"/>
      <c r="AU255" s="11"/>
      <c r="AW255" s="16"/>
    </row>
    <row r="256" spans="2:49" ht="14.25" customHeight="1" x14ac:dyDescent="0.3">
      <c r="B256" s="11"/>
      <c r="F256" s="11"/>
      <c r="AP256" s="11"/>
      <c r="AQ256" s="11"/>
      <c r="AR256" s="11"/>
      <c r="AS256" s="11"/>
      <c r="AT256" s="11"/>
      <c r="AU256" s="11"/>
      <c r="AW256" s="16"/>
    </row>
    <row r="257" spans="2:49" ht="14.25" customHeight="1" x14ac:dyDescent="0.3">
      <c r="B257" s="11"/>
      <c r="F257" s="11"/>
      <c r="AP257" s="11"/>
      <c r="AQ257" s="11"/>
      <c r="AR257" s="11"/>
      <c r="AS257" s="11"/>
      <c r="AT257" s="11"/>
      <c r="AU257" s="11"/>
      <c r="AW257" s="16"/>
    </row>
    <row r="258" spans="2:49" ht="14.25" customHeight="1" x14ac:dyDescent="0.3">
      <c r="B258" s="11"/>
      <c r="F258" s="11"/>
      <c r="AP258" s="11"/>
      <c r="AQ258" s="11"/>
      <c r="AR258" s="11"/>
      <c r="AS258" s="11"/>
      <c r="AT258" s="11"/>
      <c r="AU258" s="11"/>
      <c r="AW258" s="16"/>
    </row>
    <row r="259" spans="2:49" ht="14.25" customHeight="1" x14ac:dyDescent="0.3">
      <c r="B259" s="11"/>
      <c r="F259" s="11"/>
      <c r="AP259" s="11"/>
      <c r="AQ259" s="11"/>
      <c r="AR259" s="11"/>
      <c r="AS259" s="11"/>
      <c r="AT259" s="11"/>
      <c r="AU259" s="11"/>
      <c r="AW259" s="16"/>
    </row>
    <row r="260" spans="2:49" ht="14.25" customHeight="1" x14ac:dyDescent="0.3">
      <c r="B260" s="11"/>
      <c r="F260" s="11"/>
      <c r="AP260" s="11"/>
      <c r="AQ260" s="11"/>
      <c r="AR260" s="11"/>
      <c r="AS260" s="11"/>
      <c r="AT260" s="11"/>
      <c r="AU260" s="11"/>
      <c r="AW260" s="16"/>
    </row>
    <row r="261" spans="2:49" ht="14.25" customHeight="1" x14ac:dyDescent="0.3">
      <c r="B261" s="11"/>
      <c r="F261" s="11"/>
      <c r="AP261" s="11"/>
      <c r="AQ261" s="11"/>
      <c r="AR261" s="11"/>
      <c r="AS261" s="11"/>
      <c r="AT261" s="11"/>
      <c r="AU261" s="11"/>
      <c r="AW261" s="16"/>
    </row>
    <row r="262" spans="2:49" ht="14.25" customHeight="1" x14ac:dyDescent="0.3">
      <c r="B262" s="11"/>
      <c r="F262" s="11"/>
      <c r="AP262" s="11"/>
      <c r="AQ262" s="11"/>
      <c r="AR262" s="11"/>
      <c r="AS262" s="11"/>
      <c r="AT262" s="11"/>
      <c r="AU262" s="11"/>
      <c r="AW262" s="16"/>
    </row>
    <row r="263" spans="2:49" ht="14.25" customHeight="1" x14ac:dyDescent="0.3">
      <c r="B263" s="11"/>
      <c r="F263" s="11"/>
      <c r="AP263" s="11"/>
      <c r="AQ263" s="11"/>
      <c r="AR263" s="11"/>
      <c r="AS263" s="11"/>
      <c r="AT263" s="11"/>
      <c r="AU263" s="11"/>
      <c r="AW263" s="16"/>
    </row>
    <row r="264" spans="2:49" ht="14.25" customHeight="1" x14ac:dyDescent="0.3">
      <c r="B264" s="11"/>
      <c r="F264" s="11"/>
      <c r="AP264" s="11"/>
      <c r="AQ264" s="11"/>
      <c r="AR264" s="11"/>
      <c r="AS264" s="11"/>
      <c r="AT264" s="11"/>
      <c r="AU264" s="11"/>
      <c r="AW264" s="16"/>
    </row>
    <row r="265" spans="2:49" ht="14.25" customHeight="1" x14ac:dyDescent="0.3">
      <c r="B265" s="11"/>
      <c r="F265" s="11"/>
      <c r="AP265" s="11"/>
      <c r="AQ265" s="11"/>
      <c r="AR265" s="11"/>
      <c r="AS265" s="11"/>
      <c r="AT265" s="11"/>
      <c r="AU265" s="11"/>
      <c r="AW265" s="16"/>
    </row>
    <row r="266" spans="2:49" ht="14.25" customHeight="1" x14ac:dyDescent="0.3">
      <c r="B266" s="11"/>
      <c r="F266" s="11"/>
      <c r="AP266" s="11"/>
      <c r="AQ266" s="11"/>
      <c r="AR266" s="11"/>
      <c r="AS266" s="11"/>
      <c r="AT266" s="11"/>
      <c r="AU266" s="11"/>
      <c r="AW266" s="16"/>
    </row>
    <row r="267" spans="2:49" ht="14.25" customHeight="1" x14ac:dyDescent="0.3">
      <c r="B267" s="11"/>
      <c r="F267" s="11"/>
      <c r="AP267" s="11"/>
      <c r="AQ267" s="11"/>
      <c r="AR267" s="11"/>
      <c r="AS267" s="11"/>
      <c r="AT267" s="11"/>
      <c r="AU267" s="11"/>
      <c r="AW267" s="16"/>
    </row>
    <row r="268" spans="2:49" ht="14.25" customHeight="1" x14ac:dyDescent="0.3">
      <c r="B268" s="11"/>
      <c r="F268" s="11"/>
      <c r="AP268" s="11"/>
      <c r="AQ268" s="11"/>
      <c r="AR268" s="11"/>
      <c r="AS268" s="11"/>
      <c r="AT268" s="11"/>
      <c r="AU268" s="11"/>
      <c r="AW268" s="16"/>
    </row>
    <row r="269" spans="2:49" ht="14.25" customHeight="1" x14ac:dyDescent="0.3">
      <c r="B269" s="11"/>
      <c r="F269" s="11"/>
      <c r="AP269" s="11"/>
      <c r="AQ269" s="11"/>
      <c r="AR269" s="11"/>
      <c r="AS269" s="11"/>
      <c r="AT269" s="11"/>
      <c r="AU269" s="11"/>
      <c r="AW269" s="16"/>
    </row>
    <row r="270" spans="2:49" ht="14.25" customHeight="1" x14ac:dyDescent="0.3">
      <c r="B270" s="11"/>
      <c r="F270" s="11"/>
      <c r="AP270" s="11"/>
      <c r="AQ270" s="11"/>
      <c r="AR270" s="11"/>
      <c r="AS270" s="11"/>
      <c r="AT270" s="11"/>
      <c r="AU270" s="11"/>
      <c r="AW270" s="16"/>
    </row>
    <row r="271" spans="2:49" ht="14.25" customHeight="1" x14ac:dyDescent="0.3">
      <c r="B271" s="11"/>
      <c r="F271" s="11"/>
      <c r="AP271" s="11"/>
      <c r="AQ271" s="11"/>
      <c r="AR271" s="11"/>
      <c r="AS271" s="11"/>
      <c r="AT271" s="11"/>
      <c r="AU271" s="11"/>
      <c r="AW271" s="16"/>
    </row>
    <row r="272" spans="2:49" ht="14.25" customHeight="1" x14ac:dyDescent="0.3">
      <c r="B272" s="11"/>
      <c r="F272" s="11"/>
      <c r="AP272" s="11"/>
      <c r="AQ272" s="11"/>
      <c r="AR272" s="11"/>
      <c r="AS272" s="11"/>
      <c r="AT272" s="11"/>
      <c r="AU272" s="11"/>
      <c r="AW272" s="16"/>
    </row>
    <row r="273" spans="2:49" ht="14.25" customHeight="1" x14ac:dyDescent="0.3">
      <c r="B273" s="11"/>
      <c r="F273" s="11"/>
      <c r="AP273" s="11"/>
      <c r="AQ273" s="11"/>
      <c r="AR273" s="11"/>
      <c r="AS273" s="11"/>
      <c r="AT273" s="11"/>
      <c r="AU273" s="11"/>
      <c r="AW273" s="16"/>
    </row>
    <row r="274" spans="2:49" ht="14.25" customHeight="1" x14ac:dyDescent="0.3">
      <c r="B274" s="11"/>
      <c r="F274" s="11"/>
      <c r="AP274" s="11"/>
      <c r="AQ274" s="11"/>
      <c r="AR274" s="11"/>
      <c r="AS274" s="11"/>
      <c r="AT274" s="11"/>
      <c r="AU274" s="11"/>
      <c r="AW274" s="16"/>
    </row>
    <row r="275" spans="2:49" ht="14.25" customHeight="1" x14ac:dyDescent="0.3">
      <c r="B275" s="11"/>
      <c r="F275" s="11"/>
      <c r="AP275" s="11"/>
      <c r="AQ275" s="11"/>
      <c r="AR275" s="11"/>
      <c r="AS275" s="11"/>
      <c r="AT275" s="11"/>
      <c r="AU275" s="11"/>
      <c r="AW275" s="16"/>
    </row>
    <row r="276" spans="2:49" ht="14.25" customHeight="1" x14ac:dyDescent="0.3">
      <c r="B276" s="11"/>
      <c r="F276" s="11"/>
      <c r="AP276" s="11"/>
      <c r="AQ276" s="11"/>
      <c r="AR276" s="11"/>
      <c r="AS276" s="11"/>
      <c r="AT276" s="11"/>
      <c r="AU276" s="11"/>
      <c r="AW276" s="16"/>
    </row>
    <row r="277" spans="2:49" ht="14.25" customHeight="1" x14ac:dyDescent="0.3">
      <c r="B277" s="11"/>
      <c r="F277" s="11"/>
      <c r="AP277" s="11"/>
      <c r="AQ277" s="11"/>
      <c r="AR277" s="11"/>
      <c r="AS277" s="11"/>
      <c r="AT277" s="11"/>
      <c r="AU277" s="11"/>
      <c r="AW277" s="16"/>
    </row>
    <row r="278" spans="2:49" ht="14.25" customHeight="1" x14ac:dyDescent="0.3">
      <c r="B278" s="11"/>
      <c r="F278" s="11"/>
      <c r="AP278" s="11"/>
      <c r="AQ278" s="11"/>
      <c r="AR278" s="11"/>
      <c r="AS278" s="11"/>
      <c r="AT278" s="11"/>
      <c r="AU278" s="11"/>
      <c r="AW278" s="16"/>
    </row>
    <row r="279" spans="2:49" ht="14.25" customHeight="1" x14ac:dyDescent="0.3">
      <c r="B279" s="11"/>
      <c r="F279" s="11"/>
      <c r="AP279" s="11"/>
      <c r="AQ279" s="11"/>
      <c r="AR279" s="11"/>
      <c r="AS279" s="11"/>
      <c r="AT279" s="11"/>
      <c r="AU279" s="11"/>
      <c r="AW279" s="16"/>
    </row>
    <row r="280" spans="2:49" ht="14.25" customHeight="1" x14ac:dyDescent="0.3">
      <c r="B280" s="11"/>
      <c r="F280" s="11"/>
      <c r="AP280" s="11"/>
      <c r="AQ280" s="11"/>
      <c r="AR280" s="11"/>
      <c r="AS280" s="11"/>
      <c r="AT280" s="11"/>
      <c r="AU280" s="11"/>
      <c r="AW280" s="16"/>
    </row>
    <row r="281" spans="2:49" ht="14.25" customHeight="1" x14ac:dyDescent="0.3">
      <c r="B281" s="11"/>
      <c r="F281" s="11"/>
      <c r="AP281" s="11"/>
      <c r="AQ281" s="11"/>
      <c r="AR281" s="11"/>
      <c r="AS281" s="11"/>
      <c r="AT281" s="11"/>
      <c r="AU281" s="11"/>
      <c r="AW281" s="16"/>
    </row>
    <row r="282" spans="2:49" ht="14.25" customHeight="1" x14ac:dyDescent="0.3">
      <c r="B282" s="11"/>
      <c r="F282" s="11"/>
      <c r="AP282" s="11"/>
      <c r="AQ282" s="11"/>
      <c r="AR282" s="11"/>
      <c r="AS282" s="11"/>
      <c r="AT282" s="11"/>
      <c r="AU282" s="11"/>
      <c r="AW282" s="16"/>
    </row>
    <row r="283" spans="2:49" ht="14.25" customHeight="1" x14ac:dyDescent="0.3">
      <c r="B283" s="11"/>
      <c r="F283" s="11"/>
      <c r="AP283" s="11"/>
      <c r="AQ283" s="11"/>
      <c r="AR283" s="11"/>
      <c r="AS283" s="11"/>
      <c r="AT283" s="11"/>
      <c r="AU283" s="11"/>
      <c r="AW283" s="16"/>
    </row>
    <row r="284" spans="2:49" ht="14.25" customHeight="1" x14ac:dyDescent="0.3">
      <c r="B284" s="11"/>
      <c r="F284" s="11"/>
      <c r="AP284" s="11"/>
      <c r="AQ284" s="11"/>
      <c r="AR284" s="11"/>
      <c r="AS284" s="11"/>
      <c r="AT284" s="11"/>
      <c r="AU284" s="11"/>
      <c r="AW284" s="16"/>
    </row>
    <row r="285" spans="2:49" ht="14.25" customHeight="1" x14ac:dyDescent="0.3">
      <c r="B285" s="11"/>
      <c r="F285" s="11"/>
      <c r="AP285" s="11"/>
      <c r="AQ285" s="11"/>
      <c r="AR285" s="11"/>
      <c r="AS285" s="11"/>
      <c r="AT285" s="11"/>
      <c r="AU285" s="11"/>
      <c r="AW285" s="16"/>
    </row>
    <row r="286" spans="2:49" ht="14.25" customHeight="1" x14ac:dyDescent="0.3">
      <c r="B286" s="11"/>
      <c r="F286" s="11"/>
      <c r="AP286" s="11"/>
      <c r="AQ286" s="11"/>
      <c r="AR286" s="11"/>
      <c r="AS286" s="11"/>
      <c r="AT286" s="11"/>
      <c r="AU286" s="11"/>
      <c r="AW286" s="16"/>
    </row>
    <row r="287" spans="2:49" ht="14.25" customHeight="1" x14ac:dyDescent="0.3">
      <c r="B287" s="11"/>
      <c r="F287" s="11"/>
      <c r="AP287" s="11"/>
      <c r="AQ287" s="11"/>
      <c r="AR287" s="11"/>
      <c r="AS287" s="11"/>
      <c r="AT287" s="11"/>
      <c r="AU287" s="11"/>
      <c r="AW287" s="16"/>
    </row>
    <row r="288" spans="2:49" ht="14.25" customHeight="1" x14ac:dyDescent="0.3">
      <c r="B288" s="11"/>
      <c r="F288" s="11"/>
      <c r="AP288" s="11"/>
      <c r="AQ288" s="11"/>
      <c r="AR288" s="11"/>
      <c r="AS288" s="11"/>
      <c r="AT288" s="11"/>
      <c r="AU288" s="11"/>
      <c r="AW288" s="16"/>
    </row>
    <row r="289" spans="2:49" ht="14.25" customHeight="1" x14ac:dyDescent="0.3">
      <c r="B289" s="11"/>
      <c r="F289" s="11"/>
      <c r="AP289" s="11"/>
      <c r="AQ289" s="11"/>
      <c r="AR289" s="11"/>
      <c r="AS289" s="11"/>
      <c r="AT289" s="11"/>
      <c r="AU289" s="11"/>
      <c r="AW289" s="16"/>
    </row>
    <row r="290" spans="2:49" ht="14.25" customHeight="1" x14ac:dyDescent="0.3">
      <c r="B290" s="11"/>
      <c r="F290" s="11"/>
      <c r="AP290" s="11"/>
      <c r="AQ290" s="11"/>
      <c r="AR290" s="11"/>
      <c r="AS290" s="11"/>
      <c r="AT290" s="11"/>
      <c r="AU290" s="11"/>
      <c r="AW290" s="16"/>
    </row>
    <row r="291" spans="2:49" ht="14.25" customHeight="1" x14ac:dyDescent="0.3">
      <c r="B291" s="11"/>
      <c r="F291" s="11"/>
      <c r="AP291" s="11"/>
      <c r="AQ291" s="11"/>
      <c r="AR291" s="11"/>
      <c r="AS291" s="11"/>
      <c r="AT291" s="11"/>
      <c r="AU291" s="11"/>
      <c r="AW291" s="16"/>
    </row>
    <row r="292" spans="2:49" ht="14.25" customHeight="1" x14ac:dyDescent="0.3">
      <c r="B292" s="11"/>
      <c r="F292" s="11"/>
      <c r="AP292" s="11"/>
      <c r="AQ292" s="11"/>
      <c r="AR292" s="11"/>
      <c r="AS292" s="11"/>
      <c r="AT292" s="11"/>
      <c r="AU292" s="11"/>
      <c r="AW292" s="16"/>
    </row>
    <row r="293" spans="2:49" ht="14.25" customHeight="1" x14ac:dyDescent="0.3">
      <c r="B293" s="11"/>
      <c r="F293" s="11"/>
      <c r="AP293" s="11"/>
      <c r="AQ293" s="11"/>
      <c r="AR293" s="11"/>
      <c r="AS293" s="11"/>
      <c r="AT293" s="11"/>
      <c r="AU293" s="11"/>
      <c r="AW293" s="16"/>
    </row>
    <row r="294" spans="2:49" ht="14.25" customHeight="1" x14ac:dyDescent="0.3">
      <c r="B294" s="11"/>
      <c r="F294" s="11"/>
      <c r="AP294" s="11"/>
      <c r="AQ294" s="11"/>
      <c r="AR294" s="11"/>
      <c r="AS294" s="11"/>
      <c r="AT294" s="11"/>
      <c r="AU294" s="11"/>
      <c r="AW294" s="16"/>
    </row>
    <row r="295" spans="2:49" ht="14.25" customHeight="1" x14ac:dyDescent="0.3">
      <c r="B295" s="11"/>
      <c r="F295" s="11"/>
      <c r="AP295" s="11"/>
      <c r="AQ295" s="11"/>
      <c r="AR295" s="11"/>
      <c r="AS295" s="11"/>
      <c r="AT295" s="11"/>
      <c r="AU295" s="11"/>
      <c r="AW295" s="16"/>
    </row>
    <row r="296" spans="2:49" ht="14.25" customHeight="1" x14ac:dyDescent="0.3">
      <c r="B296" s="11"/>
      <c r="F296" s="11"/>
      <c r="AP296" s="11"/>
      <c r="AQ296" s="11"/>
      <c r="AR296" s="11"/>
      <c r="AS296" s="11"/>
      <c r="AT296" s="11"/>
      <c r="AU296" s="11"/>
      <c r="AW296" s="16"/>
    </row>
    <row r="297" spans="2:49" ht="14.25" customHeight="1" x14ac:dyDescent="0.3">
      <c r="B297" s="11"/>
      <c r="F297" s="11"/>
      <c r="AP297" s="11"/>
      <c r="AQ297" s="11"/>
      <c r="AR297" s="11"/>
      <c r="AS297" s="11"/>
      <c r="AT297" s="11"/>
      <c r="AU297" s="11"/>
      <c r="AW297" s="16"/>
    </row>
    <row r="298" spans="2:49" ht="14.25" customHeight="1" x14ac:dyDescent="0.3">
      <c r="B298" s="11"/>
      <c r="F298" s="11"/>
      <c r="AP298" s="11"/>
      <c r="AQ298" s="11"/>
      <c r="AR298" s="11"/>
      <c r="AS298" s="11"/>
      <c r="AT298" s="11"/>
      <c r="AU298" s="11"/>
      <c r="AW298" s="16"/>
    </row>
    <row r="299" spans="2:49" ht="14.25" customHeight="1" x14ac:dyDescent="0.3">
      <c r="B299" s="11"/>
      <c r="F299" s="11"/>
      <c r="AP299" s="11"/>
      <c r="AQ299" s="11"/>
      <c r="AR299" s="11"/>
      <c r="AS299" s="11"/>
      <c r="AT299" s="11"/>
      <c r="AU299" s="11"/>
      <c r="AW299" s="16"/>
    </row>
    <row r="300" spans="2:49" ht="14.25" customHeight="1" x14ac:dyDescent="0.3">
      <c r="B300" s="11"/>
      <c r="F300" s="11"/>
      <c r="AP300" s="11"/>
      <c r="AQ300" s="11"/>
      <c r="AR300" s="11"/>
      <c r="AS300" s="11"/>
      <c r="AT300" s="11"/>
      <c r="AU300" s="11"/>
      <c r="AW300" s="16"/>
    </row>
    <row r="301" spans="2:49" ht="14.25" customHeight="1" x14ac:dyDescent="0.3">
      <c r="B301" s="11"/>
      <c r="F301" s="11"/>
      <c r="AP301" s="11"/>
      <c r="AQ301" s="11"/>
      <c r="AR301" s="11"/>
      <c r="AS301" s="11"/>
      <c r="AT301" s="11"/>
      <c r="AU301" s="11"/>
      <c r="AW301" s="16"/>
    </row>
    <row r="302" spans="2:49" ht="14.25" customHeight="1" x14ac:dyDescent="0.3">
      <c r="B302" s="11"/>
      <c r="F302" s="11"/>
      <c r="AP302" s="11"/>
      <c r="AQ302" s="11"/>
      <c r="AR302" s="11"/>
      <c r="AS302" s="11"/>
      <c r="AT302" s="11"/>
      <c r="AU302" s="11"/>
      <c r="AW302" s="16"/>
    </row>
    <row r="303" spans="2:49" ht="14.25" customHeight="1" x14ac:dyDescent="0.3">
      <c r="B303" s="11"/>
      <c r="F303" s="11"/>
      <c r="AP303" s="11"/>
      <c r="AQ303" s="11"/>
      <c r="AR303" s="11"/>
      <c r="AS303" s="11"/>
      <c r="AT303" s="11"/>
      <c r="AU303" s="11"/>
      <c r="AW303" s="16"/>
    </row>
    <row r="304" spans="2:49" ht="14.25" customHeight="1" x14ac:dyDescent="0.3">
      <c r="B304" s="11"/>
      <c r="F304" s="11"/>
      <c r="AP304" s="11"/>
      <c r="AQ304" s="11"/>
      <c r="AR304" s="11"/>
      <c r="AS304" s="11"/>
      <c r="AT304" s="11"/>
      <c r="AU304" s="11"/>
      <c r="AW304" s="16"/>
    </row>
    <row r="305" spans="2:49" ht="14.25" customHeight="1" x14ac:dyDescent="0.3">
      <c r="B305" s="11"/>
      <c r="F305" s="11"/>
      <c r="AP305" s="11"/>
      <c r="AQ305" s="11"/>
      <c r="AR305" s="11"/>
      <c r="AS305" s="11"/>
      <c r="AT305" s="11"/>
      <c r="AU305" s="11"/>
      <c r="AW305" s="16"/>
    </row>
    <row r="306" spans="2:49" ht="14.25" customHeight="1" x14ac:dyDescent="0.3">
      <c r="B306" s="11"/>
      <c r="F306" s="11"/>
      <c r="AP306" s="11"/>
      <c r="AQ306" s="11"/>
      <c r="AR306" s="11"/>
      <c r="AS306" s="11"/>
      <c r="AT306" s="11"/>
      <c r="AU306" s="11"/>
      <c r="AW306" s="16"/>
    </row>
    <row r="307" spans="2:49" ht="14.25" customHeight="1" x14ac:dyDescent="0.3">
      <c r="B307" s="11"/>
      <c r="F307" s="11"/>
      <c r="AP307" s="11"/>
      <c r="AQ307" s="11"/>
      <c r="AR307" s="11"/>
      <c r="AS307" s="11"/>
      <c r="AT307" s="11"/>
      <c r="AU307" s="11"/>
      <c r="AW307" s="16"/>
    </row>
    <row r="308" spans="2:49" ht="14.25" customHeight="1" x14ac:dyDescent="0.3">
      <c r="B308" s="11"/>
      <c r="F308" s="11"/>
      <c r="AP308" s="11"/>
      <c r="AQ308" s="11"/>
      <c r="AR308" s="11"/>
      <c r="AS308" s="11"/>
      <c r="AT308" s="11"/>
      <c r="AU308" s="11"/>
      <c r="AW308" s="16"/>
    </row>
    <row r="309" spans="2:49" ht="14.25" customHeight="1" x14ac:dyDescent="0.3">
      <c r="B309" s="11"/>
      <c r="F309" s="11"/>
      <c r="AP309" s="11"/>
      <c r="AQ309" s="11"/>
      <c r="AR309" s="11"/>
      <c r="AS309" s="11"/>
      <c r="AT309" s="11"/>
      <c r="AU309" s="11"/>
      <c r="AW309" s="16"/>
    </row>
    <row r="310" spans="2:49" ht="14.25" customHeight="1" x14ac:dyDescent="0.3">
      <c r="B310" s="11"/>
      <c r="F310" s="11"/>
      <c r="AP310" s="11"/>
      <c r="AQ310" s="11"/>
      <c r="AR310" s="11"/>
      <c r="AS310" s="11"/>
      <c r="AT310" s="11"/>
      <c r="AU310" s="11"/>
      <c r="AW310" s="16"/>
    </row>
    <row r="311" spans="2:49" ht="14.25" customHeight="1" x14ac:dyDescent="0.3">
      <c r="B311" s="11"/>
      <c r="F311" s="11"/>
      <c r="AP311" s="11"/>
      <c r="AQ311" s="11"/>
      <c r="AR311" s="11"/>
      <c r="AS311" s="11"/>
      <c r="AT311" s="11"/>
      <c r="AU311" s="11"/>
      <c r="AW311" s="16"/>
    </row>
    <row r="312" spans="2:49" ht="14.25" customHeight="1" x14ac:dyDescent="0.3">
      <c r="B312" s="11"/>
      <c r="F312" s="11"/>
      <c r="AP312" s="11"/>
      <c r="AQ312" s="11"/>
      <c r="AR312" s="11"/>
      <c r="AS312" s="11"/>
      <c r="AT312" s="11"/>
      <c r="AU312" s="11"/>
      <c r="AW312" s="16"/>
    </row>
    <row r="313" spans="2:49" ht="14.25" customHeight="1" x14ac:dyDescent="0.3">
      <c r="B313" s="11"/>
      <c r="F313" s="11"/>
      <c r="AP313" s="11"/>
      <c r="AQ313" s="11"/>
      <c r="AR313" s="11"/>
      <c r="AS313" s="11"/>
      <c r="AT313" s="11"/>
      <c r="AU313" s="11"/>
      <c r="AW313" s="16"/>
    </row>
    <row r="314" spans="2:49" ht="14.25" customHeight="1" x14ac:dyDescent="0.3">
      <c r="B314" s="11"/>
      <c r="F314" s="11"/>
      <c r="AP314" s="11"/>
      <c r="AQ314" s="11"/>
      <c r="AR314" s="11"/>
      <c r="AS314" s="11"/>
      <c r="AT314" s="11"/>
      <c r="AU314" s="11"/>
      <c r="AW314" s="16"/>
    </row>
    <row r="315" spans="2:49" ht="14.25" customHeight="1" x14ac:dyDescent="0.3">
      <c r="B315" s="11"/>
      <c r="F315" s="11"/>
      <c r="AP315" s="11"/>
      <c r="AQ315" s="11"/>
      <c r="AR315" s="11"/>
      <c r="AS315" s="11"/>
      <c r="AT315" s="11"/>
      <c r="AU315" s="11"/>
      <c r="AW315" s="16"/>
    </row>
    <row r="316" spans="2:49" ht="14.25" customHeight="1" x14ac:dyDescent="0.3">
      <c r="B316" s="11"/>
      <c r="F316" s="11"/>
      <c r="AP316" s="11"/>
      <c r="AQ316" s="11"/>
      <c r="AR316" s="11"/>
      <c r="AS316" s="11"/>
      <c r="AT316" s="11"/>
      <c r="AU316" s="11"/>
      <c r="AW316" s="16"/>
    </row>
    <row r="317" spans="2:49" ht="14.25" customHeight="1" x14ac:dyDescent="0.3">
      <c r="B317" s="11"/>
      <c r="F317" s="11"/>
      <c r="AP317" s="11"/>
      <c r="AQ317" s="11"/>
      <c r="AR317" s="11"/>
      <c r="AS317" s="11"/>
      <c r="AT317" s="11"/>
      <c r="AU317" s="11"/>
      <c r="AW317" s="16"/>
    </row>
    <row r="318" spans="2:49" ht="14.25" customHeight="1" x14ac:dyDescent="0.3">
      <c r="B318" s="11"/>
      <c r="F318" s="11"/>
      <c r="AP318" s="11"/>
      <c r="AQ318" s="11"/>
      <c r="AR318" s="11"/>
      <c r="AS318" s="11"/>
      <c r="AT318" s="11"/>
      <c r="AU318" s="11"/>
      <c r="AW318" s="16"/>
    </row>
    <row r="319" spans="2:49" ht="14.25" customHeight="1" x14ac:dyDescent="0.3">
      <c r="B319" s="11"/>
      <c r="F319" s="11"/>
      <c r="AP319" s="11"/>
      <c r="AQ319" s="11"/>
      <c r="AR319" s="11"/>
      <c r="AS319" s="11"/>
      <c r="AT319" s="11"/>
      <c r="AU319" s="11"/>
      <c r="AW319" s="16"/>
    </row>
    <row r="320" spans="2:49" ht="14.25" customHeight="1" x14ac:dyDescent="0.3">
      <c r="B320" s="11"/>
      <c r="F320" s="11"/>
      <c r="AP320" s="11"/>
      <c r="AQ320" s="11"/>
      <c r="AR320" s="11"/>
      <c r="AS320" s="11"/>
      <c r="AT320" s="11"/>
      <c r="AU320" s="11"/>
      <c r="AW320" s="16"/>
    </row>
    <row r="321" spans="2:49" ht="14.25" customHeight="1" x14ac:dyDescent="0.3">
      <c r="B321" s="11"/>
      <c r="F321" s="11"/>
      <c r="AP321" s="11"/>
      <c r="AQ321" s="11"/>
      <c r="AR321" s="11"/>
      <c r="AS321" s="11"/>
      <c r="AT321" s="11"/>
      <c r="AU321" s="11"/>
      <c r="AW321" s="16"/>
    </row>
    <row r="322" spans="2:49" ht="14.25" customHeight="1" x14ac:dyDescent="0.3">
      <c r="B322" s="11"/>
      <c r="F322" s="11"/>
      <c r="AP322" s="11"/>
      <c r="AQ322" s="11"/>
      <c r="AR322" s="11"/>
      <c r="AS322" s="11"/>
      <c r="AT322" s="11"/>
      <c r="AU322" s="11"/>
      <c r="AW322" s="16"/>
    </row>
    <row r="323" spans="2:49" ht="14.25" customHeight="1" x14ac:dyDescent="0.3">
      <c r="B323" s="11"/>
      <c r="F323" s="11"/>
      <c r="AP323" s="11"/>
      <c r="AQ323" s="11"/>
      <c r="AR323" s="11"/>
      <c r="AS323" s="11"/>
      <c r="AT323" s="11"/>
      <c r="AU323" s="11"/>
      <c r="AW323" s="16"/>
    </row>
    <row r="324" spans="2:49" ht="14.25" customHeight="1" x14ac:dyDescent="0.3">
      <c r="B324" s="11"/>
      <c r="F324" s="11"/>
      <c r="AP324" s="11"/>
      <c r="AQ324" s="11"/>
      <c r="AR324" s="11"/>
      <c r="AS324" s="11"/>
      <c r="AT324" s="11"/>
      <c r="AU324" s="11"/>
      <c r="AW324" s="16"/>
    </row>
    <row r="325" spans="2:49" ht="14.25" customHeight="1" x14ac:dyDescent="0.3">
      <c r="B325" s="11"/>
      <c r="F325" s="11"/>
      <c r="AP325" s="11"/>
      <c r="AQ325" s="11"/>
      <c r="AR325" s="11"/>
      <c r="AS325" s="11"/>
      <c r="AT325" s="11"/>
      <c r="AU325" s="11"/>
      <c r="AW325" s="16"/>
    </row>
    <row r="326" spans="2:49" ht="14.25" customHeight="1" x14ac:dyDescent="0.3">
      <c r="B326" s="11"/>
      <c r="F326" s="11"/>
      <c r="AP326" s="11"/>
      <c r="AQ326" s="11"/>
      <c r="AR326" s="11"/>
      <c r="AS326" s="11"/>
      <c r="AT326" s="11"/>
      <c r="AU326" s="11"/>
      <c r="AW326" s="16"/>
    </row>
    <row r="327" spans="2:49" ht="14.25" customHeight="1" x14ac:dyDescent="0.3">
      <c r="B327" s="11"/>
      <c r="F327" s="11"/>
      <c r="AP327" s="11"/>
      <c r="AQ327" s="11"/>
      <c r="AR327" s="11"/>
      <c r="AS327" s="11"/>
      <c r="AT327" s="11"/>
      <c r="AU327" s="11"/>
      <c r="AW327" s="16"/>
    </row>
    <row r="328" spans="2:49" ht="14.25" customHeight="1" x14ac:dyDescent="0.3">
      <c r="B328" s="11"/>
      <c r="F328" s="11"/>
      <c r="AP328" s="11"/>
      <c r="AQ328" s="11"/>
      <c r="AR328" s="11"/>
      <c r="AS328" s="11"/>
      <c r="AT328" s="11"/>
      <c r="AU328" s="11"/>
      <c r="AW328" s="16"/>
    </row>
    <row r="329" spans="2:49" ht="14.25" customHeight="1" x14ac:dyDescent="0.3">
      <c r="B329" s="11"/>
      <c r="F329" s="11"/>
      <c r="AP329" s="11"/>
      <c r="AQ329" s="11"/>
      <c r="AR329" s="11"/>
      <c r="AS329" s="11"/>
      <c r="AT329" s="11"/>
      <c r="AU329" s="11"/>
      <c r="AW329" s="16"/>
    </row>
    <row r="330" spans="2:49" ht="14.25" customHeight="1" x14ac:dyDescent="0.3">
      <c r="B330" s="11"/>
      <c r="F330" s="11"/>
      <c r="AP330" s="11"/>
      <c r="AQ330" s="11"/>
      <c r="AR330" s="11"/>
      <c r="AS330" s="11"/>
      <c r="AT330" s="11"/>
      <c r="AU330" s="11"/>
      <c r="AW330" s="16"/>
    </row>
    <row r="331" spans="2:49" ht="14.25" customHeight="1" x14ac:dyDescent="0.3">
      <c r="B331" s="11"/>
      <c r="F331" s="11"/>
      <c r="AP331" s="11"/>
      <c r="AQ331" s="11"/>
      <c r="AR331" s="11"/>
      <c r="AS331" s="11"/>
      <c r="AT331" s="11"/>
      <c r="AU331" s="11"/>
      <c r="AW331" s="16"/>
    </row>
    <row r="332" spans="2:49" ht="14.25" customHeight="1" x14ac:dyDescent="0.3">
      <c r="B332" s="11"/>
      <c r="F332" s="11"/>
      <c r="AP332" s="11"/>
      <c r="AQ332" s="11"/>
      <c r="AR332" s="11"/>
      <c r="AS332" s="11"/>
      <c r="AT332" s="11"/>
      <c r="AU332" s="11"/>
      <c r="AW332" s="16"/>
    </row>
    <row r="333" spans="2:49" ht="14.25" customHeight="1" x14ac:dyDescent="0.3">
      <c r="B333" s="11"/>
      <c r="F333" s="11"/>
      <c r="AP333" s="11"/>
      <c r="AQ333" s="11"/>
      <c r="AR333" s="11"/>
      <c r="AS333" s="11"/>
      <c r="AT333" s="11"/>
      <c r="AU333" s="11"/>
      <c r="AW333" s="16"/>
    </row>
    <row r="334" spans="2:49" ht="14.25" customHeight="1" x14ac:dyDescent="0.3">
      <c r="B334" s="11"/>
      <c r="F334" s="11"/>
      <c r="AP334" s="11"/>
      <c r="AQ334" s="11"/>
      <c r="AR334" s="11"/>
      <c r="AS334" s="11"/>
      <c r="AT334" s="11"/>
      <c r="AU334" s="11"/>
      <c r="AW334" s="16"/>
    </row>
    <row r="335" spans="2:49" ht="14.25" customHeight="1" x14ac:dyDescent="0.3">
      <c r="B335" s="11"/>
      <c r="F335" s="11"/>
      <c r="AP335" s="11"/>
      <c r="AQ335" s="11"/>
      <c r="AR335" s="11"/>
      <c r="AS335" s="11"/>
      <c r="AT335" s="11"/>
      <c r="AU335" s="11"/>
      <c r="AW335" s="16"/>
    </row>
    <row r="336" spans="2:49" ht="14.25" customHeight="1" x14ac:dyDescent="0.3">
      <c r="B336" s="11"/>
      <c r="F336" s="11"/>
      <c r="AP336" s="11"/>
      <c r="AQ336" s="11"/>
      <c r="AR336" s="11"/>
      <c r="AS336" s="11"/>
      <c r="AT336" s="11"/>
      <c r="AU336" s="11"/>
      <c r="AW336" s="16"/>
    </row>
    <row r="337" spans="2:49" ht="14.25" customHeight="1" x14ac:dyDescent="0.3">
      <c r="B337" s="11"/>
      <c r="F337" s="11"/>
      <c r="AP337" s="11"/>
      <c r="AQ337" s="11"/>
      <c r="AR337" s="11"/>
      <c r="AS337" s="11"/>
      <c r="AT337" s="11"/>
      <c r="AU337" s="11"/>
      <c r="AW337" s="16"/>
    </row>
    <row r="338" spans="2:49" ht="14.25" customHeight="1" x14ac:dyDescent="0.3">
      <c r="B338" s="11"/>
      <c r="F338" s="11"/>
      <c r="AP338" s="11"/>
      <c r="AQ338" s="11"/>
      <c r="AR338" s="11"/>
      <c r="AS338" s="11"/>
      <c r="AT338" s="11"/>
      <c r="AU338" s="11"/>
      <c r="AW338" s="16"/>
    </row>
    <row r="339" spans="2:49" ht="14.25" customHeight="1" x14ac:dyDescent="0.3">
      <c r="B339" s="11"/>
      <c r="F339" s="11"/>
      <c r="AP339" s="11"/>
      <c r="AQ339" s="11"/>
      <c r="AR339" s="11"/>
      <c r="AS339" s="11"/>
      <c r="AT339" s="11"/>
      <c r="AU339" s="11"/>
      <c r="AW339" s="16"/>
    </row>
    <row r="340" spans="2:49" ht="14.25" customHeight="1" x14ac:dyDescent="0.3">
      <c r="B340" s="11"/>
      <c r="F340" s="11"/>
      <c r="AP340" s="11"/>
      <c r="AQ340" s="11"/>
      <c r="AR340" s="11"/>
      <c r="AS340" s="11"/>
      <c r="AT340" s="11"/>
      <c r="AU340" s="11"/>
      <c r="AW340" s="16"/>
    </row>
    <row r="341" spans="2:49" ht="14.25" customHeight="1" x14ac:dyDescent="0.3">
      <c r="B341" s="11"/>
      <c r="F341" s="11"/>
      <c r="AP341" s="11"/>
      <c r="AQ341" s="11"/>
      <c r="AR341" s="11"/>
      <c r="AS341" s="11"/>
      <c r="AT341" s="11"/>
      <c r="AU341" s="11"/>
      <c r="AW341" s="16"/>
    </row>
    <row r="342" spans="2:49" ht="14.25" customHeight="1" x14ac:dyDescent="0.3">
      <c r="B342" s="11"/>
      <c r="F342" s="11"/>
      <c r="AP342" s="11"/>
      <c r="AQ342" s="11"/>
      <c r="AR342" s="11"/>
      <c r="AS342" s="11"/>
      <c r="AT342" s="11"/>
      <c r="AU342" s="11"/>
      <c r="AW342" s="16"/>
    </row>
    <row r="343" spans="2:49" ht="14.25" customHeight="1" x14ac:dyDescent="0.3">
      <c r="B343" s="11"/>
      <c r="F343" s="11"/>
      <c r="AP343" s="11"/>
      <c r="AQ343" s="11"/>
      <c r="AR343" s="11"/>
      <c r="AS343" s="11"/>
      <c r="AT343" s="11"/>
      <c r="AU343" s="11"/>
      <c r="AW343" s="16"/>
    </row>
    <row r="344" spans="2:49" ht="14.25" customHeight="1" x14ac:dyDescent="0.3">
      <c r="B344" s="11"/>
      <c r="F344" s="11"/>
      <c r="AP344" s="11"/>
      <c r="AQ344" s="11"/>
      <c r="AR344" s="11"/>
      <c r="AS344" s="11"/>
      <c r="AT344" s="11"/>
      <c r="AU344" s="11"/>
      <c r="AW344" s="16"/>
    </row>
    <row r="345" spans="2:49" ht="14.25" customHeight="1" x14ac:dyDescent="0.3">
      <c r="B345" s="11"/>
      <c r="F345" s="11"/>
      <c r="AP345" s="11"/>
      <c r="AQ345" s="11"/>
      <c r="AR345" s="11"/>
      <c r="AS345" s="11"/>
      <c r="AT345" s="11"/>
      <c r="AU345" s="11"/>
      <c r="AW345" s="16"/>
    </row>
    <row r="346" spans="2:49" ht="14.25" customHeight="1" x14ac:dyDescent="0.3">
      <c r="B346" s="11"/>
      <c r="F346" s="11"/>
      <c r="AP346" s="11"/>
      <c r="AQ346" s="11"/>
      <c r="AR346" s="11"/>
      <c r="AS346" s="11"/>
      <c r="AT346" s="11"/>
      <c r="AU346" s="11"/>
      <c r="AW346" s="16"/>
    </row>
    <row r="347" spans="2:49" ht="14.25" customHeight="1" x14ac:dyDescent="0.3">
      <c r="B347" s="11"/>
      <c r="F347" s="11"/>
      <c r="AP347" s="11"/>
      <c r="AQ347" s="11"/>
      <c r="AR347" s="11"/>
      <c r="AS347" s="11"/>
      <c r="AT347" s="11"/>
      <c r="AU347" s="11"/>
      <c r="AW347" s="16"/>
    </row>
    <row r="348" spans="2:49" ht="14.25" customHeight="1" x14ac:dyDescent="0.3">
      <c r="B348" s="11"/>
      <c r="F348" s="11"/>
      <c r="AP348" s="11"/>
      <c r="AQ348" s="11"/>
      <c r="AR348" s="11"/>
      <c r="AS348" s="11"/>
      <c r="AT348" s="11"/>
      <c r="AU348" s="11"/>
      <c r="AW348" s="16"/>
    </row>
    <row r="349" spans="2:49" ht="14.25" customHeight="1" x14ac:dyDescent="0.3">
      <c r="B349" s="11"/>
      <c r="F349" s="11"/>
      <c r="AP349" s="11"/>
      <c r="AQ349" s="11"/>
      <c r="AR349" s="11"/>
      <c r="AS349" s="11"/>
      <c r="AT349" s="11"/>
      <c r="AU349" s="11"/>
      <c r="AW349" s="16"/>
    </row>
    <row r="350" spans="2:49" ht="14.25" customHeight="1" x14ac:dyDescent="0.3">
      <c r="B350" s="11"/>
      <c r="F350" s="11"/>
      <c r="AP350" s="11"/>
      <c r="AQ350" s="11"/>
      <c r="AR350" s="11"/>
      <c r="AS350" s="11"/>
      <c r="AT350" s="11"/>
      <c r="AU350" s="11"/>
      <c r="AW350" s="16"/>
    </row>
    <row r="351" spans="2:49" ht="14.25" customHeight="1" x14ac:dyDescent="0.3">
      <c r="B351" s="11"/>
      <c r="F351" s="11"/>
      <c r="AP351" s="11"/>
      <c r="AQ351" s="11"/>
      <c r="AR351" s="11"/>
      <c r="AS351" s="11"/>
      <c r="AT351" s="11"/>
      <c r="AU351" s="11"/>
      <c r="AW351" s="16"/>
    </row>
    <row r="352" spans="2:49" ht="14.25" customHeight="1" x14ac:dyDescent="0.3">
      <c r="B352" s="11"/>
      <c r="F352" s="11"/>
      <c r="AP352" s="11"/>
      <c r="AQ352" s="11"/>
      <c r="AR352" s="11"/>
      <c r="AS352" s="11"/>
      <c r="AT352" s="11"/>
      <c r="AU352" s="11"/>
      <c r="AW352" s="16"/>
    </row>
    <row r="353" spans="2:49" ht="14.25" customHeight="1" x14ac:dyDescent="0.3">
      <c r="B353" s="11"/>
      <c r="F353" s="11"/>
      <c r="AP353" s="11"/>
      <c r="AQ353" s="11"/>
      <c r="AR353" s="11"/>
      <c r="AS353" s="11"/>
      <c r="AT353" s="11"/>
      <c r="AU353" s="11"/>
      <c r="AW353" s="16"/>
    </row>
    <row r="354" spans="2:49" ht="14.25" customHeight="1" x14ac:dyDescent="0.3">
      <c r="B354" s="11"/>
      <c r="F354" s="11"/>
      <c r="AP354" s="11"/>
      <c r="AQ354" s="11"/>
      <c r="AR354" s="11"/>
      <c r="AS354" s="11"/>
      <c r="AT354" s="11"/>
      <c r="AU354" s="11"/>
      <c r="AW354" s="16"/>
    </row>
    <row r="355" spans="2:49" ht="14.25" customHeight="1" x14ac:dyDescent="0.3">
      <c r="B355" s="11"/>
      <c r="F355" s="11"/>
      <c r="AP355" s="11"/>
      <c r="AQ355" s="11"/>
      <c r="AR355" s="11"/>
      <c r="AS355" s="11"/>
      <c r="AT355" s="11"/>
      <c r="AU355" s="11"/>
      <c r="AW355" s="16"/>
    </row>
    <row r="356" spans="2:49" ht="14.25" customHeight="1" x14ac:dyDescent="0.3">
      <c r="B356" s="11"/>
      <c r="F356" s="11"/>
      <c r="AP356" s="11"/>
      <c r="AQ356" s="11"/>
      <c r="AR356" s="11"/>
      <c r="AS356" s="11"/>
      <c r="AT356" s="11"/>
      <c r="AU356" s="11"/>
      <c r="AW356" s="16"/>
    </row>
    <row r="357" spans="2:49" ht="14.25" customHeight="1" x14ac:dyDescent="0.3">
      <c r="B357" s="11"/>
      <c r="F357" s="11"/>
      <c r="AP357" s="11"/>
      <c r="AQ357" s="11"/>
      <c r="AR357" s="11"/>
      <c r="AS357" s="11"/>
      <c r="AT357" s="11"/>
      <c r="AU357" s="11"/>
      <c r="AW357" s="16"/>
    </row>
    <row r="358" spans="2:49" ht="14.25" customHeight="1" x14ac:dyDescent="0.3">
      <c r="B358" s="11"/>
      <c r="F358" s="11"/>
      <c r="AP358" s="11"/>
      <c r="AQ358" s="11"/>
      <c r="AR358" s="11"/>
      <c r="AS358" s="11"/>
      <c r="AT358" s="11"/>
      <c r="AU358" s="11"/>
      <c r="AW358" s="16"/>
    </row>
    <row r="359" spans="2:49" ht="14.25" customHeight="1" x14ac:dyDescent="0.3">
      <c r="B359" s="11"/>
      <c r="F359" s="11"/>
      <c r="AP359" s="11"/>
      <c r="AQ359" s="11"/>
      <c r="AR359" s="11"/>
      <c r="AS359" s="11"/>
      <c r="AT359" s="11"/>
      <c r="AU359" s="11"/>
      <c r="AW359" s="16"/>
    </row>
    <row r="360" spans="2:49" ht="14.25" customHeight="1" x14ac:dyDescent="0.3">
      <c r="B360" s="11"/>
      <c r="F360" s="11"/>
      <c r="AP360" s="11"/>
      <c r="AQ360" s="11"/>
      <c r="AR360" s="11"/>
      <c r="AS360" s="11"/>
      <c r="AT360" s="11"/>
      <c r="AU360" s="11"/>
      <c r="AW360" s="16"/>
    </row>
    <row r="361" spans="2:49" ht="14.25" customHeight="1" x14ac:dyDescent="0.3">
      <c r="B361" s="11"/>
      <c r="F361" s="11"/>
      <c r="AP361" s="11"/>
      <c r="AQ361" s="11"/>
      <c r="AR361" s="11"/>
      <c r="AS361" s="11"/>
      <c r="AT361" s="11"/>
      <c r="AU361" s="11"/>
      <c r="AW361" s="16"/>
    </row>
    <row r="362" spans="2:49" ht="14.25" customHeight="1" x14ac:dyDescent="0.3">
      <c r="B362" s="11"/>
      <c r="F362" s="11"/>
      <c r="AP362" s="11"/>
      <c r="AQ362" s="11"/>
      <c r="AR362" s="11"/>
      <c r="AS362" s="11"/>
      <c r="AT362" s="11"/>
      <c r="AU362" s="11"/>
      <c r="AW362" s="16"/>
    </row>
    <row r="363" spans="2:49" ht="14.25" customHeight="1" x14ac:dyDescent="0.3">
      <c r="B363" s="11"/>
      <c r="F363" s="11"/>
      <c r="AP363" s="11"/>
      <c r="AQ363" s="11"/>
      <c r="AR363" s="11"/>
      <c r="AS363" s="11"/>
      <c r="AT363" s="11"/>
      <c r="AU363" s="11"/>
      <c r="AW363" s="16"/>
    </row>
    <row r="364" spans="2:49" ht="14.25" customHeight="1" x14ac:dyDescent="0.3">
      <c r="B364" s="11"/>
      <c r="F364" s="11"/>
      <c r="AP364" s="11"/>
      <c r="AQ364" s="11"/>
      <c r="AR364" s="11"/>
      <c r="AS364" s="11"/>
      <c r="AT364" s="11"/>
      <c r="AU364" s="11"/>
      <c r="AW364" s="16"/>
    </row>
    <row r="365" spans="2:49" ht="14.25" customHeight="1" x14ac:dyDescent="0.3">
      <c r="B365" s="11"/>
      <c r="F365" s="11"/>
      <c r="AP365" s="11"/>
      <c r="AQ365" s="11"/>
      <c r="AR365" s="11"/>
      <c r="AS365" s="11"/>
      <c r="AT365" s="11"/>
      <c r="AU365" s="11"/>
      <c r="AW365" s="16"/>
    </row>
    <row r="366" spans="2:49" ht="14.25" customHeight="1" x14ac:dyDescent="0.3">
      <c r="B366" s="11"/>
      <c r="F366" s="11"/>
      <c r="AP366" s="11"/>
      <c r="AQ366" s="11"/>
      <c r="AR366" s="11"/>
      <c r="AS366" s="11"/>
      <c r="AT366" s="11"/>
      <c r="AU366" s="11"/>
      <c r="AW366" s="16"/>
    </row>
    <row r="367" spans="2:49" ht="14.25" customHeight="1" x14ac:dyDescent="0.3">
      <c r="B367" s="11"/>
      <c r="F367" s="11"/>
      <c r="AP367" s="11"/>
      <c r="AQ367" s="11"/>
      <c r="AR367" s="11"/>
      <c r="AS367" s="11"/>
      <c r="AT367" s="11"/>
      <c r="AU367" s="11"/>
      <c r="AW367" s="16"/>
    </row>
    <row r="368" spans="2:49" ht="14.25" customHeight="1" x14ac:dyDescent="0.3">
      <c r="B368" s="11"/>
      <c r="F368" s="11"/>
      <c r="AP368" s="11"/>
      <c r="AQ368" s="11"/>
      <c r="AR368" s="11"/>
      <c r="AS368" s="11"/>
      <c r="AT368" s="11"/>
      <c r="AU368" s="11"/>
      <c r="AW368" s="16"/>
    </row>
    <row r="369" spans="2:49" ht="14.25" customHeight="1" x14ac:dyDescent="0.3">
      <c r="B369" s="11"/>
      <c r="F369" s="11"/>
      <c r="AP369" s="11"/>
      <c r="AQ369" s="11"/>
      <c r="AR369" s="11"/>
      <c r="AS369" s="11"/>
      <c r="AT369" s="11"/>
      <c r="AU369" s="11"/>
      <c r="AW369" s="16"/>
    </row>
    <row r="370" spans="2:49" ht="14.25" customHeight="1" x14ac:dyDescent="0.3">
      <c r="B370" s="11"/>
      <c r="F370" s="11"/>
      <c r="AP370" s="11"/>
      <c r="AQ370" s="11"/>
      <c r="AR370" s="11"/>
      <c r="AS370" s="11"/>
      <c r="AT370" s="11"/>
      <c r="AU370" s="11"/>
      <c r="AW370" s="16"/>
    </row>
    <row r="371" spans="2:49" ht="14.25" customHeight="1" x14ac:dyDescent="0.3">
      <c r="B371" s="11"/>
      <c r="F371" s="11"/>
      <c r="AP371" s="11"/>
      <c r="AQ371" s="11"/>
      <c r="AR371" s="11"/>
      <c r="AS371" s="11"/>
      <c r="AT371" s="11"/>
      <c r="AU371" s="11"/>
      <c r="AW371" s="16"/>
    </row>
    <row r="372" spans="2:49" ht="14.25" customHeight="1" x14ac:dyDescent="0.3">
      <c r="B372" s="11"/>
      <c r="F372" s="11"/>
      <c r="AP372" s="11"/>
      <c r="AQ372" s="11"/>
      <c r="AR372" s="11"/>
      <c r="AS372" s="11"/>
      <c r="AT372" s="11"/>
      <c r="AU372" s="11"/>
      <c r="AW372" s="16"/>
    </row>
    <row r="373" spans="2:49" ht="14.25" customHeight="1" x14ac:dyDescent="0.3">
      <c r="B373" s="11"/>
      <c r="F373" s="11"/>
      <c r="AP373" s="11"/>
      <c r="AQ373" s="11"/>
      <c r="AR373" s="11"/>
      <c r="AS373" s="11"/>
      <c r="AT373" s="11"/>
      <c r="AU373" s="11"/>
      <c r="AW373" s="16"/>
    </row>
    <row r="374" spans="2:49" ht="14.25" customHeight="1" x14ac:dyDescent="0.3">
      <c r="B374" s="11"/>
      <c r="F374" s="11"/>
      <c r="AP374" s="11"/>
      <c r="AQ374" s="11"/>
      <c r="AR374" s="11"/>
      <c r="AS374" s="11"/>
      <c r="AT374" s="11"/>
      <c r="AU374" s="11"/>
      <c r="AW374" s="16"/>
    </row>
    <row r="375" spans="2:49" ht="14.25" customHeight="1" x14ac:dyDescent="0.3">
      <c r="B375" s="11"/>
      <c r="F375" s="11"/>
      <c r="AP375" s="11"/>
      <c r="AQ375" s="11"/>
      <c r="AR375" s="11"/>
      <c r="AS375" s="11"/>
      <c r="AT375" s="11"/>
      <c r="AU375" s="11"/>
      <c r="AW375" s="16"/>
    </row>
    <row r="376" spans="2:49" ht="14.25" customHeight="1" x14ac:dyDescent="0.3">
      <c r="B376" s="11"/>
      <c r="F376" s="11"/>
      <c r="AP376" s="11"/>
      <c r="AQ376" s="11"/>
      <c r="AR376" s="11"/>
      <c r="AS376" s="11"/>
      <c r="AT376" s="11"/>
      <c r="AU376" s="11"/>
      <c r="AW376" s="16"/>
    </row>
    <row r="377" spans="2:49" ht="14.25" customHeight="1" x14ac:dyDescent="0.3">
      <c r="B377" s="11"/>
      <c r="F377" s="11"/>
      <c r="AP377" s="11"/>
      <c r="AQ377" s="11"/>
      <c r="AR377" s="11"/>
      <c r="AS377" s="11"/>
      <c r="AT377" s="11"/>
      <c r="AU377" s="11"/>
      <c r="AW377" s="16"/>
    </row>
    <row r="378" spans="2:49" ht="14.25" customHeight="1" x14ac:dyDescent="0.3">
      <c r="B378" s="11"/>
      <c r="F378" s="11"/>
      <c r="AP378" s="11"/>
      <c r="AQ378" s="11"/>
      <c r="AR378" s="11"/>
      <c r="AS378" s="11"/>
      <c r="AT378" s="11"/>
      <c r="AU378" s="11"/>
      <c r="AW378" s="16"/>
    </row>
    <row r="379" spans="2:49" ht="14.25" customHeight="1" x14ac:dyDescent="0.3">
      <c r="B379" s="11"/>
      <c r="F379" s="11"/>
      <c r="AP379" s="11"/>
      <c r="AQ379" s="11"/>
      <c r="AR379" s="11"/>
      <c r="AS379" s="11"/>
      <c r="AT379" s="11"/>
      <c r="AU379" s="11"/>
      <c r="AW379" s="16"/>
    </row>
    <row r="380" spans="2:49" ht="14.25" customHeight="1" x14ac:dyDescent="0.3">
      <c r="B380" s="11"/>
      <c r="F380" s="11"/>
      <c r="AP380" s="11"/>
      <c r="AQ380" s="11"/>
      <c r="AR380" s="11"/>
      <c r="AS380" s="11"/>
      <c r="AT380" s="11"/>
      <c r="AU380" s="11"/>
      <c r="AW380" s="16"/>
    </row>
    <row r="381" spans="2:49" ht="14.25" customHeight="1" x14ac:dyDescent="0.3">
      <c r="B381" s="11"/>
      <c r="F381" s="11"/>
      <c r="AP381" s="11"/>
      <c r="AQ381" s="11"/>
      <c r="AR381" s="11"/>
      <c r="AS381" s="11"/>
      <c r="AT381" s="11"/>
      <c r="AU381" s="11"/>
      <c r="AW381" s="16"/>
    </row>
    <row r="382" spans="2:49" ht="14.25" customHeight="1" x14ac:dyDescent="0.3">
      <c r="B382" s="11"/>
      <c r="F382" s="11"/>
      <c r="AP382" s="11"/>
      <c r="AQ382" s="11"/>
      <c r="AR382" s="11"/>
      <c r="AS382" s="11"/>
      <c r="AT382" s="11"/>
      <c r="AU382" s="11"/>
      <c r="AW382" s="16"/>
    </row>
    <row r="383" spans="2:49" ht="14.25" customHeight="1" x14ac:dyDescent="0.3">
      <c r="B383" s="11"/>
      <c r="F383" s="11"/>
      <c r="AP383" s="11"/>
      <c r="AQ383" s="11"/>
      <c r="AR383" s="11"/>
      <c r="AS383" s="11"/>
      <c r="AT383" s="11"/>
      <c r="AU383" s="11"/>
      <c r="AW383" s="16"/>
    </row>
    <row r="384" spans="2:49" ht="14.25" customHeight="1" x14ac:dyDescent="0.3">
      <c r="B384" s="11"/>
      <c r="F384" s="11"/>
      <c r="AP384" s="11"/>
      <c r="AQ384" s="11"/>
      <c r="AR384" s="11"/>
      <c r="AS384" s="11"/>
      <c r="AT384" s="11"/>
      <c r="AU384" s="11"/>
      <c r="AW384" s="16"/>
    </row>
    <row r="385" spans="2:49" ht="14.25" customHeight="1" x14ac:dyDescent="0.3">
      <c r="B385" s="11"/>
      <c r="F385" s="11"/>
      <c r="AP385" s="11"/>
      <c r="AQ385" s="11"/>
      <c r="AR385" s="11"/>
      <c r="AS385" s="11"/>
      <c r="AT385" s="11"/>
      <c r="AU385" s="11"/>
      <c r="AW385" s="16"/>
    </row>
    <row r="386" spans="2:49" ht="14.25" customHeight="1" x14ac:dyDescent="0.3">
      <c r="B386" s="11"/>
      <c r="F386" s="11"/>
      <c r="AP386" s="11"/>
      <c r="AQ386" s="11"/>
      <c r="AR386" s="11"/>
      <c r="AS386" s="11"/>
      <c r="AT386" s="11"/>
      <c r="AU386" s="11"/>
      <c r="AW386" s="16"/>
    </row>
    <row r="387" spans="2:49" ht="14.25" customHeight="1" x14ac:dyDescent="0.3">
      <c r="B387" s="11"/>
      <c r="F387" s="11"/>
      <c r="AP387" s="11"/>
      <c r="AQ387" s="11"/>
      <c r="AR387" s="11"/>
      <c r="AS387" s="11"/>
      <c r="AT387" s="11"/>
      <c r="AU387" s="11"/>
      <c r="AW387" s="16"/>
    </row>
    <row r="388" spans="2:49" ht="14.25" customHeight="1" x14ac:dyDescent="0.3">
      <c r="B388" s="11"/>
      <c r="F388" s="11"/>
      <c r="AP388" s="11"/>
      <c r="AQ388" s="11"/>
      <c r="AR388" s="11"/>
      <c r="AS388" s="11"/>
      <c r="AT388" s="11"/>
      <c r="AU388" s="11"/>
      <c r="AW388" s="16"/>
    </row>
    <row r="389" spans="2:49" ht="14.25" customHeight="1" x14ac:dyDescent="0.3">
      <c r="B389" s="11"/>
      <c r="F389" s="11"/>
      <c r="AP389" s="11"/>
      <c r="AQ389" s="11"/>
      <c r="AR389" s="11"/>
      <c r="AS389" s="11"/>
      <c r="AT389" s="11"/>
      <c r="AU389" s="11"/>
      <c r="AW389" s="16"/>
    </row>
    <row r="390" spans="2:49" ht="14.25" customHeight="1" x14ac:dyDescent="0.3">
      <c r="B390" s="11"/>
      <c r="F390" s="11"/>
      <c r="AP390" s="11"/>
      <c r="AQ390" s="11"/>
      <c r="AR390" s="11"/>
      <c r="AS390" s="11"/>
      <c r="AT390" s="11"/>
      <c r="AU390" s="11"/>
      <c r="AW390" s="16"/>
    </row>
    <row r="391" spans="2:49" ht="14.25" customHeight="1" x14ac:dyDescent="0.3">
      <c r="B391" s="11"/>
      <c r="F391" s="11"/>
      <c r="AP391" s="11"/>
      <c r="AQ391" s="11"/>
      <c r="AR391" s="11"/>
      <c r="AS391" s="11"/>
      <c r="AT391" s="11"/>
      <c r="AU391" s="11"/>
      <c r="AW391" s="16"/>
    </row>
    <row r="392" spans="2:49" ht="14.25" customHeight="1" x14ac:dyDescent="0.3">
      <c r="B392" s="11"/>
      <c r="F392" s="11"/>
      <c r="AP392" s="11"/>
      <c r="AQ392" s="11"/>
      <c r="AR392" s="11"/>
      <c r="AS392" s="11"/>
      <c r="AT392" s="11"/>
      <c r="AU392" s="11"/>
      <c r="AW392" s="16"/>
    </row>
    <row r="393" spans="2:49" ht="14.25" customHeight="1" x14ac:dyDescent="0.3">
      <c r="B393" s="11"/>
      <c r="F393" s="11"/>
      <c r="AP393" s="11"/>
      <c r="AQ393" s="11"/>
      <c r="AR393" s="11"/>
      <c r="AS393" s="11"/>
      <c r="AT393" s="11"/>
      <c r="AU393" s="11"/>
      <c r="AW393" s="16"/>
    </row>
    <row r="394" spans="2:49" ht="14.25" customHeight="1" x14ac:dyDescent="0.3">
      <c r="B394" s="11"/>
      <c r="F394" s="11"/>
      <c r="AP394" s="11"/>
      <c r="AQ394" s="11"/>
      <c r="AR394" s="11"/>
      <c r="AS394" s="11"/>
      <c r="AT394" s="11"/>
      <c r="AU394" s="11"/>
      <c r="AW394" s="16"/>
    </row>
    <row r="395" spans="2:49" ht="14.25" customHeight="1" x14ac:dyDescent="0.3">
      <c r="B395" s="11"/>
      <c r="F395" s="11"/>
      <c r="AP395" s="11"/>
      <c r="AQ395" s="11"/>
      <c r="AR395" s="11"/>
      <c r="AS395" s="11"/>
      <c r="AT395" s="11"/>
      <c r="AU395" s="11"/>
      <c r="AW395" s="16"/>
    </row>
    <row r="396" spans="2:49" ht="14.25" customHeight="1" x14ac:dyDescent="0.3">
      <c r="B396" s="11"/>
      <c r="F396" s="11"/>
      <c r="AP396" s="11"/>
      <c r="AQ396" s="11"/>
      <c r="AR396" s="11"/>
      <c r="AS396" s="11"/>
      <c r="AT396" s="11"/>
      <c r="AU396" s="11"/>
      <c r="AW396" s="16"/>
    </row>
    <row r="397" spans="2:49" ht="14.25" customHeight="1" x14ac:dyDescent="0.3">
      <c r="B397" s="11"/>
      <c r="F397" s="11"/>
      <c r="AP397" s="11"/>
      <c r="AQ397" s="11"/>
      <c r="AR397" s="11"/>
      <c r="AS397" s="11"/>
      <c r="AT397" s="11"/>
      <c r="AU397" s="11"/>
      <c r="AW397" s="16"/>
    </row>
    <row r="398" spans="2:49" ht="14.25" customHeight="1" x14ac:dyDescent="0.3">
      <c r="B398" s="11"/>
      <c r="F398" s="11"/>
      <c r="AP398" s="11"/>
      <c r="AQ398" s="11"/>
      <c r="AR398" s="11"/>
      <c r="AS398" s="11"/>
      <c r="AT398" s="11"/>
      <c r="AU398" s="11"/>
      <c r="AW398" s="16"/>
    </row>
    <row r="399" spans="2:49" ht="14.25" customHeight="1" x14ac:dyDescent="0.3">
      <c r="B399" s="11"/>
      <c r="F399" s="11"/>
      <c r="AP399" s="11"/>
      <c r="AQ399" s="11"/>
      <c r="AR399" s="11"/>
      <c r="AS399" s="11"/>
      <c r="AT399" s="11"/>
      <c r="AU399" s="11"/>
      <c r="AW399" s="16"/>
    </row>
    <row r="400" spans="2:49" ht="14.25" customHeight="1" x14ac:dyDescent="0.3">
      <c r="B400" s="11"/>
      <c r="F400" s="11"/>
      <c r="AP400" s="11"/>
      <c r="AQ400" s="11"/>
      <c r="AR400" s="11"/>
      <c r="AS400" s="11"/>
      <c r="AT400" s="11"/>
      <c r="AU400" s="11"/>
      <c r="AW400" s="16"/>
    </row>
    <row r="401" spans="2:49" ht="14.25" customHeight="1" x14ac:dyDescent="0.3">
      <c r="B401" s="11"/>
      <c r="F401" s="11"/>
      <c r="AP401" s="11"/>
      <c r="AQ401" s="11"/>
      <c r="AR401" s="11"/>
      <c r="AS401" s="11"/>
      <c r="AT401" s="11"/>
      <c r="AU401" s="11"/>
      <c r="AW401" s="16"/>
    </row>
    <row r="402" spans="2:49" ht="14.25" customHeight="1" x14ac:dyDescent="0.3">
      <c r="B402" s="11"/>
      <c r="F402" s="11"/>
      <c r="AP402" s="11"/>
      <c r="AQ402" s="11"/>
      <c r="AR402" s="11"/>
      <c r="AS402" s="11"/>
      <c r="AT402" s="11"/>
      <c r="AU402" s="11"/>
      <c r="AW402" s="16"/>
    </row>
    <row r="403" spans="2:49" ht="14.25" customHeight="1" x14ac:dyDescent="0.3">
      <c r="B403" s="11"/>
      <c r="F403" s="11"/>
      <c r="AP403" s="11"/>
      <c r="AQ403" s="11"/>
      <c r="AR403" s="11"/>
      <c r="AS403" s="11"/>
      <c r="AT403" s="11"/>
      <c r="AU403" s="11"/>
      <c r="AW403" s="16"/>
    </row>
    <row r="404" spans="2:49" ht="14.25" customHeight="1" x14ac:dyDescent="0.3">
      <c r="B404" s="11"/>
      <c r="F404" s="11"/>
      <c r="AP404" s="11"/>
      <c r="AQ404" s="11"/>
      <c r="AR404" s="11"/>
      <c r="AS404" s="11"/>
      <c r="AT404" s="11"/>
      <c r="AU404" s="11"/>
      <c r="AW404" s="16"/>
    </row>
    <row r="405" spans="2:49" ht="14.25" customHeight="1" x14ac:dyDescent="0.3">
      <c r="B405" s="11"/>
      <c r="F405" s="11"/>
      <c r="AP405" s="11"/>
      <c r="AQ405" s="11"/>
      <c r="AR405" s="11"/>
      <c r="AS405" s="11"/>
      <c r="AT405" s="11"/>
      <c r="AU405" s="11"/>
      <c r="AW405" s="16"/>
    </row>
    <row r="406" spans="2:49" ht="14.25" customHeight="1" x14ac:dyDescent="0.3">
      <c r="B406" s="11"/>
      <c r="F406" s="11"/>
      <c r="AP406" s="11"/>
      <c r="AQ406" s="11"/>
      <c r="AR406" s="11"/>
      <c r="AS406" s="11"/>
      <c r="AT406" s="11"/>
      <c r="AU406" s="11"/>
      <c r="AW406" s="16"/>
    </row>
    <row r="407" spans="2:49" ht="14.25" customHeight="1" x14ac:dyDescent="0.3">
      <c r="B407" s="11"/>
      <c r="F407" s="11"/>
      <c r="AP407" s="11"/>
      <c r="AQ407" s="11"/>
      <c r="AR407" s="11"/>
      <c r="AS407" s="11"/>
      <c r="AT407" s="11"/>
      <c r="AU407" s="11"/>
      <c r="AW407" s="16"/>
    </row>
    <row r="408" spans="2:49" ht="14.25" customHeight="1" x14ac:dyDescent="0.3">
      <c r="B408" s="11"/>
      <c r="F408" s="11"/>
      <c r="AP408" s="11"/>
      <c r="AQ408" s="11"/>
      <c r="AR408" s="11"/>
      <c r="AS408" s="11"/>
      <c r="AT408" s="11"/>
      <c r="AU408" s="11"/>
      <c r="AW408" s="16"/>
    </row>
    <row r="409" spans="2:49" ht="14.25" customHeight="1" x14ac:dyDescent="0.3">
      <c r="B409" s="11"/>
      <c r="F409" s="11"/>
      <c r="AP409" s="11"/>
      <c r="AQ409" s="11"/>
      <c r="AR409" s="11"/>
      <c r="AS409" s="11"/>
      <c r="AT409" s="11"/>
      <c r="AU409" s="11"/>
      <c r="AW409" s="16"/>
    </row>
    <row r="410" spans="2:49" ht="14.25" customHeight="1" x14ac:dyDescent="0.3">
      <c r="B410" s="11"/>
      <c r="F410" s="11"/>
      <c r="AP410" s="11"/>
      <c r="AQ410" s="11"/>
      <c r="AR410" s="11"/>
      <c r="AS410" s="11"/>
      <c r="AT410" s="11"/>
      <c r="AU410" s="11"/>
      <c r="AW410" s="16"/>
    </row>
    <row r="411" spans="2:49" ht="14.25" customHeight="1" x14ac:dyDescent="0.3">
      <c r="B411" s="11"/>
      <c r="F411" s="11"/>
      <c r="AP411" s="11"/>
      <c r="AQ411" s="11"/>
      <c r="AR411" s="11"/>
      <c r="AS411" s="11"/>
      <c r="AT411" s="11"/>
      <c r="AU411" s="11"/>
      <c r="AW411" s="16"/>
    </row>
    <row r="412" spans="2:49" ht="14.25" customHeight="1" x14ac:dyDescent="0.3">
      <c r="B412" s="11"/>
      <c r="F412" s="11"/>
      <c r="AP412" s="11"/>
      <c r="AQ412" s="11"/>
      <c r="AR412" s="11"/>
      <c r="AS412" s="11"/>
      <c r="AT412" s="11"/>
      <c r="AU412" s="11"/>
      <c r="AW412" s="16"/>
    </row>
    <row r="413" spans="2:49" ht="14.25" customHeight="1" x14ac:dyDescent="0.3">
      <c r="B413" s="11"/>
      <c r="F413" s="11"/>
      <c r="AP413" s="11"/>
      <c r="AQ413" s="11"/>
      <c r="AR413" s="11"/>
      <c r="AS413" s="11"/>
      <c r="AT413" s="11"/>
      <c r="AU413" s="11"/>
      <c r="AW413" s="16"/>
    </row>
    <row r="414" spans="2:49" ht="14.25" customHeight="1" x14ac:dyDescent="0.3">
      <c r="B414" s="11"/>
      <c r="F414" s="11"/>
      <c r="AP414" s="11"/>
      <c r="AQ414" s="11"/>
      <c r="AR414" s="11"/>
      <c r="AS414" s="11"/>
      <c r="AT414" s="11"/>
      <c r="AU414" s="11"/>
      <c r="AW414" s="16"/>
    </row>
    <row r="415" spans="2:49" ht="14.25" customHeight="1" x14ac:dyDescent="0.3">
      <c r="B415" s="11"/>
      <c r="F415" s="11"/>
      <c r="AP415" s="11"/>
      <c r="AQ415" s="11"/>
      <c r="AR415" s="11"/>
      <c r="AS415" s="11"/>
      <c r="AT415" s="11"/>
      <c r="AU415" s="11"/>
      <c r="AW415" s="16"/>
    </row>
    <row r="416" spans="2:49" ht="14.25" customHeight="1" x14ac:dyDescent="0.3">
      <c r="B416" s="11"/>
      <c r="F416" s="11"/>
      <c r="AP416" s="11"/>
      <c r="AQ416" s="11"/>
      <c r="AR416" s="11"/>
      <c r="AS416" s="11"/>
      <c r="AT416" s="11"/>
      <c r="AU416" s="11"/>
      <c r="AW416" s="16"/>
    </row>
    <row r="417" spans="2:49" ht="14.25" customHeight="1" x14ac:dyDescent="0.3">
      <c r="B417" s="11"/>
      <c r="F417" s="11"/>
      <c r="AP417" s="11"/>
      <c r="AQ417" s="11"/>
      <c r="AR417" s="11"/>
      <c r="AS417" s="11"/>
      <c r="AT417" s="11"/>
      <c r="AU417" s="11"/>
      <c r="AW417" s="16"/>
    </row>
    <row r="418" spans="2:49" ht="14.25" customHeight="1" x14ac:dyDescent="0.3">
      <c r="B418" s="11"/>
      <c r="F418" s="11"/>
      <c r="AP418" s="11"/>
      <c r="AQ418" s="11"/>
      <c r="AR418" s="11"/>
      <c r="AS418" s="11"/>
      <c r="AT418" s="11"/>
      <c r="AU418" s="11"/>
      <c r="AW418" s="16"/>
    </row>
    <row r="419" spans="2:49" ht="14.25" customHeight="1" x14ac:dyDescent="0.3">
      <c r="B419" s="11"/>
      <c r="F419" s="11"/>
      <c r="AP419" s="11"/>
      <c r="AQ419" s="11"/>
      <c r="AR419" s="11"/>
      <c r="AS419" s="11"/>
      <c r="AT419" s="11"/>
      <c r="AU419" s="11"/>
      <c r="AW419" s="16"/>
    </row>
    <row r="420" spans="2:49" ht="14.25" customHeight="1" x14ac:dyDescent="0.3">
      <c r="B420" s="11"/>
      <c r="F420" s="11"/>
      <c r="AP420" s="11"/>
      <c r="AQ420" s="11"/>
      <c r="AR420" s="11"/>
      <c r="AS420" s="11"/>
      <c r="AT420" s="11"/>
      <c r="AU420" s="11"/>
      <c r="AW420" s="16"/>
    </row>
    <row r="421" spans="2:49" ht="14.25" customHeight="1" x14ac:dyDescent="0.3">
      <c r="B421" s="11"/>
      <c r="F421" s="11"/>
      <c r="AP421" s="11"/>
      <c r="AQ421" s="11"/>
      <c r="AR421" s="11"/>
      <c r="AS421" s="11"/>
      <c r="AT421" s="11"/>
      <c r="AU421" s="11"/>
      <c r="AW421" s="16"/>
    </row>
    <row r="422" spans="2:49" ht="14.25" customHeight="1" x14ac:dyDescent="0.3">
      <c r="B422" s="11"/>
      <c r="F422" s="11"/>
      <c r="AP422" s="11"/>
      <c r="AQ422" s="11"/>
      <c r="AR422" s="11"/>
      <c r="AS422" s="11"/>
      <c r="AT422" s="11"/>
      <c r="AU422" s="11"/>
      <c r="AW422" s="16"/>
    </row>
    <row r="423" spans="2:49" ht="14.25" customHeight="1" x14ac:dyDescent="0.3">
      <c r="B423" s="11"/>
      <c r="F423" s="11"/>
      <c r="AP423" s="11"/>
      <c r="AQ423" s="11"/>
      <c r="AR423" s="11"/>
      <c r="AS423" s="11"/>
      <c r="AT423" s="11"/>
      <c r="AU423" s="11"/>
      <c r="AW423" s="16"/>
    </row>
    <row r="424" spans="2:49" ht="14.25" customHeight="1" x14ac:dyDescent="0.3">
      <c r="B424" s="11"/>
      <c r="F424" s="11"/>
      <c r="AP424" s="11"/>
      <c r="AQ424" s="11"/>
      <c r="AR424" s="11"/>
      <c r="AS424" s="11"/>
      <c r="AT424" s="11"/>
      <c r="AU424" s="11"/>
      <c r="AW424" s="16"/>
    </row>
    <row r="425" spans="2:49" ht="14.25" customHeight="1" x14ac:dyDescent="0.3">
      <c r="B425" s="11"/>
      <c r="F425" s="11"/>
      <c r="AP425" s="11"/>
      <c r="AQ425" s="11"/>
      <c r="AR425" s="11"/>
      <c r="AS425" s="11"/>
      <c r="AT425" s="11"/>
      <c r="AU425" s="11"/>
      <c r="AW425" s="16"/>
    </row>
    <row r="426" spans="2:49" ht="14.25" customHeight="1" x14ac:dyDescent="0.3">
      <c r="B426" s="11"/>
      <c r="F426" s="11"/>
      <c r="AP426" s="11"/>
      <c r="AQ426" s="11"/>
      <c r="AR426" s="11"/>
      <c r="AS426" s="11"/>
      <c r="AT426" s="11"/>
      <c r="AU426" s="11"/>
      <c r="AW426" s="16"/>
    </row>
    <row r="427" spans="2:49" ht="14.25" customHeight="1" x14ac:dyDescent="0.3">
      <c r="B427" s="11"/>
      <c r="F427" s="11"/>
      <c r="AP427" s="11"/>
      <c r="AQ427" s="11"/>
      <c r="AR427" s="11"/>
      <c r="AS427" s="11"/>
      <c r="AT427" s="11"/>
      <c r="AU427" s="11"/>
      <c r="AW427" s="16"/>
    </row>
    <row r="428" spans="2:49" ht="14.25" customHeight="1" x14ac:dyDescent="0.3">
      <c r="B428" s="11"/>
      <c r="F428" s="11"/>
      <c r="AP428" s="11"/>
      <c r="AQ428" s="11"/>
      <c r="AR428" s="11"/>
      <c r="AS428" s="11"/>
      <c r="AT428" s="11"/>
      <c r="AU428" s="11"/>
      <c r="AW428" s="16"/>
    </row>
    <row r="429" spans="2:49" ht="14.25" customHeight="1" x14ac:dyDescent="0.3">
      <c r="B429" s="11"/>
      <c r="F429" s="11"/>
      <c r="AP429" s="11"/>
      <c r="AQ429" s="11"/>
      <c r="AR429" s="11"/>
      <c r="AS429" s="11"/>
      <c r="AT429" s="11"/>
      <c r="AU429" s="11"/>
      <c r="AW429" s="16"/>
    </row>
    <row r="430" spans="2:49" ht="14.25" customHeight="1" x14ac:dyDescent="0.3">
      <c r="B430" s="11"/>
      <c r="F430" s="11"/>
      <c r="AP430" s="11"/>
      <c r="AQ430" s="11"/>
      <c r="AR430" s="11"/>
      <c r="AS430" s="11"/>
      <c r="AT430" s="11"/>
      <c r="AU430" s="11"/>
      <c r="AW430" s="16"/>
    </row>
    <row r="431" spans="2:49" ht="14.25" customHeight="1" x14ac:dyDescent="0.3">
      <c r="B431" s="11"/>
      <c r="F431" s="11"/>
      <c r="AP431" s="11"/>
      <c r="AQ431" s="11"/>
      <c r="AR431" s="11"/>
      <c r="AS431" s="11"/>
      <c r="AT431" s="11"/>
      <c r="AU431" s="11"/>
      <c r="AW431" s="16"/>
    </row>
    <row r="432" spans="2:49" ht="14.25" customHeight="1" x14ac:dyDescent="0.3">
      <c r="B432" s="11"/>
      <c r="F432" s="11"/>
      <c r="AP432" s="11"/>
      <c r="AQ432" s="11"/>
      <c r="AR432" s="11"/>
      <c r="AS432" s="11"/>
      <c r="AT432" s="11"/>
      <c r="AU432" s="11"/>
      <c r="AW432" s="16"/>
    </row>
    <row r="433" spans="2:49" ht="14.25" customHeight="1" x14ac:dyDescent="0.3">
      <c r="B433" s="11"/>
      <c r="F433" s="11"/>
      <c r="AP433" s="11"/>
      <c r="AQ433" s="11"/>
      <c r="AR433" s="11"/>
      <c r="AS433" s="11"/>
      <c r="AT433" s="11"/>
      <c r="AU433" s="11"/>
      <c r="AW433" s="16"/>
    </row>
    <row r="434" spans="2:49" ht="14.25" customHeight="1" x14ac:dyDescent="0.3">
      <c r="B434" s="11"/>
      <c r="F434" s="11"/>
      <c r="AP434" s="11"/>
      <c r="AQ434" s="11"/>
      <c r="AR434" s="11"/>
      <c r="AS434" s="11"/>
      <c r="AT434" s="11"/>
      <c r="AU434" s="11"/>
      <c r="AW434" s="16"/>
    </row>
    <row r="435" spans="2:49" ht="14.25" customHeight="1" x14ac:dyDescent="0.3">
      <c r="B435" s="11"/>
      <c r="F435" s="11"/>
      <c r="AP435" s="11"/>
      <c r="AQ435" s="11"/>
      <c r="AR435" s="11"/>
      <c r="AS435" s="11"/>
      <c r="AT435" s="11"/>
      <c r="AU435" s="11"/>
      <c r="AW435" s="16"/>
    </row>
    <row r="436" spans="2:49" ht="14.25" customHeight="1" x14ac:dyDescent="0.3">
      <c r="B436" s="11"/>
      <c r="F436" s="11"/>
      <c r="AP436" s="11"/>
      <c r="AQ436" s="11"/>
      <c r="AR436" s="11"/>
      <c r="AS436" s="11"/>
      <c r="AT436" s="11"/>
      <c r="AU436" s="11"/>
      <c r="AW436" s="16"/>
    </row>
    <row r="437" spans="2:49" ht="14.25" customHeight="1" x14ac:dyDescent="0.3">
      <c r="B437" s="11"/>
      <c r="F437" s="11"/>
      <c r="AP437" s="11"/>
      <c r="AQ437" s="11"/>
      <c r="AR437" s="11"/>
      <c r="AS437" s="11"/>
      <c r="AT437" s="11"/>
      <c r="AU437" s="11"/>
      <c r="AW437" s="16"/>
    </row>
    <row r="438" spans="2:49" ht="14.25" customHeight="1" x14ac:dyDescent="0.3">
      <c r="B438" s="11"/>
      <c r="F438" s="11"/>
      <c r="AP438" s="11"/>
      <c r="AQ438" s="11"/>
      <c r="AR438" s="11"/>
      <c r="AS438" s="11"/>
      <c r="AT438" s="11"/>
      <c r="AU438" s="11"/>
      <c r="AW438" s="16"/>
    </row>
    <row r="439" spans="2:49" ht="14.25" customHeight="1" x14ac:dyDescent="0.3">
      <c r="B439" s="11"/>
      <c r="F439" s="11"/>
      <c r="AP439" s="11"/>
      <c r="AQ439" s="11"/>
      <c r="AR439" s="11"/>
      <c r="AS439" s="11"/>
      <c r="AT439" s="11"/>
      <c r="AU439" s="11"/>
      <c r="AW439" s="16"/>
    </row>
    <row r="440" spans="2:49" ht="14.25" customHeight="1" x14ac:dyDescent="0.3">
      <c r="B440" s="11"/>
      <c r="F440" s="11"/>
      <c r="AP440" s="11"/>
      <c r="AQ440" s="11"/>
      <c r="AR440" s="11"/>
      <c r="AS440" s="11"/>
      <c r="AT440" s="11"/>
      <c r="AU440" s="11"/>
      <c r="AW440" s="16"/>
    </row>
    <row r="441" spans="2:49" ht="14.25" customHeight="1" x14ac:dyDescent="0.3">
      <c r="B441" s="11"/>
      <c r="F441" s="11"/>
      <c r="AP441" s="11"/>
      <c r="AQ441" s="11"/>
      <c r="AR441" s="11"/>
      <c r="AS441" s="11"/>
      <c r="AT441" s="11"/>
      <c r="AU441" s="11"/>
      <c r="AW441" s="16"/>
    </row>
    <row r="442" spans="2:49" ht="14.25" customHeight="1" x14ac:dyDescent="0.3">
      <c r="B442" s="11"/>
      <c r="F442" s="11"/>
      <c r="AP442" s="11"/>
      <c r="AQ442" s="11"/>
      <c r="AR442" s="11"/>
      <c r="AS442" s="11"/>
      <c r="AT442" s="11"/>
      <c r="AU442" s="11"/>
      <c r="AW442" s="16"/>
    </row>
    <row r="443" spans="2:49" ht="14.25" customHeight="1" x14ac:dyDescent="0.3">
      <c r="B443" s="11"/>
      <c r="F443" s="11"/>
      <c r="AP443" s="11"/>
      <c r="AQ443" s="11"/>
      <c r="AR443" s="11"/>
      <c r="AS443" s="11"/>
      <c r="AT443" s="11"/>
      <c r="AU443" s="11"/>
      <c r="AW443" s="16"/>
    </row>
    <row r="444" spans="2:49" ht="14.25" customHeight="1" x14ac:dyDescent="0.3">
      <c r="B444" s="11"/>
      <c r="F444" s="11"/>
      <c r="AP444" s="11"/>
      <c r="AQ444" s="11"/>
      <c r="AR444" s="11"/>
      <c r="AS444" s="11"/>
      <c r="AT444" s="11"/>
      <c r="AU444" s="11"/>
      <c r="AW444" s="16"/>
    </row>
    <row r="445" spans="2:49" ht="14.25" customHeight="1" x14ac:dyDescent="0.3">
      <c r="B445" s="11"/>
      <c r="F445" s="11"/>
      <c r="AP445" s="11"/>
      <c r="AQ445" s="11"/>
      <c r="AR445" s="11"/>
      <c r="AS445" s="11"/>
      <c r="AT445" s="11"/>
      <c r="AU445" s="11"/>
      <c r="AW445" s="16"/>
    </row>
    <row r="446" spans="2:49" ht="14.25" customHeight="1" x14ac:dyDescent="0.3">
      <c r="B446" s="11"/>
      <c r="F446" s="11"/>
      <c r="AP446" s="11"/>
      <c r="AQ446" s="11"/>
      <c r="AR446" s="11"/>
      <c r="AS446" s="11"/>
      <c r="AT446" s="11"/>
      <c r="AU446" s="11"/>
      <c r="AW446" s="16"/>
    </row>
    <row r="447" spans="2:49" ht="14.25" customHeight="1" x14ac:dyDescent="0.3">
      <c r="B447" s="11"/>
      <c r="F447" s="11"/>
      <c r="AP447" s="11"/>
      <c r="AQ447" s="11"/>
      <c r="AR447" s="11"/>
      <c r="AS447" s="11"/>
      <c r="AT447" s="11"/>
      <c r="AU447" s="11"/>
      <c r="AW447" s="16"/>
    </row>
    <row r="448" spans="2:49" ht="14.25" customHeight="1" x14ac:dyDescent="0.3">
      <c r="B448" s="11"/>
      <c r="F448" s="11"/>
      <c r="AP448" s="11"/>
      <c r="AQ448" s="11"/>
      <c r="AR448" s="11"/>
      <c r="AS448" s="11"/>
      <c r="AT448" s="11"/>
      <c r="AU448" s="11"/>
      <c r="AW448" s="16"/>
    </row>
    <row r="449" spans="2:49" ht="14.25" customHeight="1" x14ac:dyDescent="0.3">
      <c r="B449" s="11"/>
      <c r="F449" s="11"/>
      <c r="AP449" s="11"/>
      <c r="AQ449" s="11"/>
      <c r="AR449" s="11"/>
      <c r="AS449" s="11"/>
      <c r="AT449" s="11"/>
      <c r="AU449" s="11"/>
      <c r="AW449" s="16"/>
    </row>
    <row r="450" spans="2:49" ht="14.25" customHeight="1" x14ac:dyDescent="0.3">
      <c r="B450" s="11"/>
      <c r="F450" s="11"/>
      <c r="AP450" s="11"/>
      <c r="AQ450" s="11"/>
      <c r="AR450" s="11"/>
      <c r="AS450" s="11"/>
      <c r="AT450" s="11"/>
      <c r="AU450" s="11"/>
      <c r="AW450" s="16"/>
    </row>
    <row r="451" spans="2:49" ht="14.25" customHeight="1" x14ac:dyDescent="0.3">
      <c r="B451" s="11"/>
      <c r="F451" s="11"/>
      <c r="AP451" s="11"/>
      <c r="AQ451" s="11"/>
      <c r="AR451" s="11"/>
      <c r="AS451" s="11"/>
      <c r="AT451" s="11"/>
      <c r="AU451" s="11"/>
      <c r="AW451" s="16"/>
    </row>
    <row r="452" spans="2:49" ht="14.25" customHeight="1" x14ac:dyDescent="0.3">
      <c r="B452" s="11"/>
      <c r="F452" s="11"/>
      <c r="AP452" s="11"/>
      <c r="AQ452" s="11"/>
      <c r="AR452" s="11"/>
      <c r="AS452" s="11"/>
      <c r="AT452" s="11"/>
      <c r="AU452" s="11"/>
      <c r="AW452" s="16"/>
    </row>
    <row r="453" spans="2:49" ht="14.25" customHeight="1" x14ac:dyDescent="0.3">
      <c r="B453" s="11"/>
      <c r="F453" s="11"/>
      <c r="AP453" s="11"/>
      <c r="AQ453" s="11"/>
      <c r="AR453" s="11"/>
      <c r="AS453" s="11"/>
      <c r="AT453" s="11"/>
      <c r="AU453" s="11"/>
      <c r="AW453" s="16"/>
    </row>
    <row r="454" spans="2:49" ht="14.25" customHeight="1" x14ac:dyDescent="0.3">
      <c r="B454" s="11"/>
      <c r="F454" s="11"/>
      <c r="AP454" s="11"/>
      <c r="AQ454" s="11"/>
      <c r="AR454" s="11"/>
      <c r="AS454" s="11"/>
      <c r="AT454" s="11"/>
      <c r="AU454" s="11"/>
      <c r="AW454" s="16"/>
    </row>
    <row r="455" spans="2:49" ht="14.25" customHeight="1" x14ac:dyDescent="0.3">
      <c r="B455" s="11"/>
      <c r="F455" s="11"/>
      <c r="AP455" s="11"/>
      <c r="AQ455" s="11"/>
      <c r="AR455" s="11"/>
      <c r="AS455" s="11"/>
      <c r="AT455" s="11"/>
      <c r="AU455" s="11"/>
      <c r="AW455" s="16"/>
    </row>
    <row r="456" spans="2:49" ht="14.25" customHeight="1" x14ac:dyDescent="0.3">
      <c r="B456" s="11"/>
      <c r="F456" s="11"/>
      <c r="AP456" s="11"/>
      <c r="AQ456" s="11"/>
      <c r="AR456" s="11"/>
      <c r="AS456" s="11"/>
      <c r="AT456" s="11"/>
      <c r="AU456" s="11"/>
      <c r="AW456" s="16"/>
    </row>
    <row r="457" spans="2:49" ht="14.25" customHeight="1" x14ac:dyDescent="0.3">
      <c r="B457" s="11"/>
      <c r="F457" s="11"/>
      <c r="AP457" s="11"/>
      <c r="AQ457" s="11"/>
      <c r="AR457" s="11"/>
      <c r="AS457" s="11"/>
      <c r="AT457" s="11"/>
      <c r="AU457" s="11"/>
      <c r="AW457" s="16"/>
    </row>
    <row r="458" spans="2:49" ht="14.25" customHeight="1" x14ac:dyDescent="0.3">
      <c r="B458" s="11"/>
      <c r="F458" s="11"/>
      <c r="AP458" s="11"/>
      <c r="AQ458" s="11"/>
      <c r="AR458" s="11"/>
      <c r="AS458" s="11"/>
      <c r="AT458" s="11"/>
      <c r="AU458" s="11"/>
      <c r="AW458" s="16"/>
    </row>
    <row r="459" spans="2:49" ht="14.25" customHeight="1" x14ac:dyDescent="0.3">
      <c r="B459" s="11"/>
      <c r="F459" s="11"/>
      <c r="AP459" s="11"/>
      <c r="AQ459" s="11"/>
      <c r="AR459" s="11"/>
      <c r="AS459" s="11"/>
      <c r="AT459" s="11"/>
      <c r="AU459" s="11"/>
      <c r="AW459" s="16"/>
    </row>
    <row r="460" spans="2:49" ht="14.25" customHeight="1" x14ac:dyDescent="0.3">
      <c r="B460" s="11"/>
      <c r="F460" s="11"/>
      <c r="AP460" s="11"/>
      <c r="AQ460" s="11"/>
      <c r="AR460" s="11"/>
      <c r="AS460" s="11"/>
      <c r="AT460" s="11"/>
      <c r="AU460" s="11"/>
      <c r="AW460" s="16"/>
    </row>
    <row r="461" spans="2:49" ht="14.25" customHeight="1" x14ac:dyDescent="0.3">
      <c r="B461" s="11"/>
      <c r="F461" s="11"/>
      <c r="AP461" s="11"/>
      <c r="AQ461" s="11"/>
      <c r="AR461" s="11"/>
      <c r="AS461" s="11"/>
      <c r="AT461" s="11"/>
      <c r="AU461" s="11"/>
      <c r="AW461" s="16"/>
    </row>
    <row r="462" spans="2:49" ht="14.25" customHeight="1" x14ac:dyDescent="0.3">
      <c r="B462" s="11"/>
      <c r="F462" s="11"/>
      <c r="AP462" s="11"/>
      <c r="AQ462" s="11"/>
      <c r="AR462" s="11"/>
      <c r="AS462" s="11"/>
      <c r="AT462" s="11"/>
      <c r="AU462" s="11"/>
      <c r="AW462" s="16"/>
    </row>
    <row r="463" spans="2:49" ht="14.25" customHeight="1" x14ac:dyDescent="0.3">
      <c r="B463" s="11"/>
      <c r="F463" s="11"/>
      <c r="AP463" s="11"/>
      <c r="AQ463" s="11"/>
      <c r="AR463" s="11"/>
      <c r="AS463" s="11"/>
      <c r="AT463" s="11"/>
      <c r="AU463" s="11"/>
      <c r="AW463" s="16"/>
    </row>
    <row r="464" spans="2:49" ht="14.25" customHeight="1" x14ac:dyDescent="0.3">
      <c r="B464" s="11"/>
      <c r="F464" s="11"/>
      <c r="AP464" s="11"/>
      <c r="AQ464" s="11"/>
      <c r="AR464" s="11"/>
      <c r="AS464" s="11"/>
      <c r="AT464" s="11"/>
      <c r="AU464" s="11"/>
      <c r="AW464" s="16"/>
    </row>
    <row r="465" spans="2:49" ht="14.25" customHeight="1" x14ac:dyDescent="0.3">
      <c r="B465" s="11"/>
      <c r="F465" s="11"/>
      <c r="AP465" s="11"/>
      <c r="AQ465" s="11"/>
      <c r="AR465" s="11"/>
      <c r="AS465" s="11"/>
      <c r="AT465" s="11"/>
      <c r="AU465" s="11"/>
      <c r="AW465" s="16"/>
    </row>
    <row r="466" spans="2:49" ht="14.25" customHeight="1" x14ac:dyDescent="0.3">
      <c r="B466" s="11"/>
      <c r="F466" s="11"/>
      <c r="AP466" s="11"/>
      <c r="AQ466" s="11"/>
      <c r="AR466" s="11"/>
      <c r="AS466" s="11"/>
      <c r="AT466" s="11"/>
      <c r="AU466" s="11"/>
      <c r="AW466" s="16"/>
    </row>
    <row r="467" spans="2:49" ht="14.25" customHeight="1" x14ac:dyDescent="0.3">
      <c r="B467" s="11"/>
      <c r="F467" s="11"/>
      <c r="AP467" s="11"/>
      <c r="AQ467" s="11"/>
      <c r="AR467" s="11"/>
      <c r="AS467" s="11"/>
      <c r="AT467" s="11"/>
      <c r="AU467" s="11"/>
      <c r="AW467" s="16"/>
    </row>
    <row r="468" spans="2:49" ht="14.25" customHeight="1" x14ac:dyDescent="0.3">
      <c r="B468" s="11"/>
      <c r="F468" s="11"/>
      <c r="AP468" s="11"/>
      <c r="AQ468" s="11"/>
      <c r="AR468" s="11"/>
      <c r="AS468" s="11"/>
      <c r="AT468" s="11"/>
      <c r="AU468" s="11"/>
      <c r="AW468" s="16"/>
    </row>
    <row r="469" spans="2:49" ht="14.25" customHeight="1" x14ac:dyDescent="0.3">
      <c r="B469" s="11"/>
      <c r="F469" s="11"/>
      <c r="AP469" s="11"/>
      <c r="AQ469" s="11"/>
      <c r="AR469" s="11"/>
      <c r="AS469" s="11"/>
      <c r="AT469" s="11"/>
      <c r="AU469" s="11"/>
      <c r="AW469" s="16"/>
    </row>
    <row r="470" spans="2:49" ht="14.25" customHeight="1" x14ac:dyDescent="0.3">
      <c r="B470" s="11"/>
      <c r="F470" s="11"/>
      <c r="AP470" s="11"/>
      <c r="AQ470" s="11"/>
      <c r="AR470" s="11"/>
      <c r="AS470" s="11"/>
      <c r="AT470" s="11"/>
      <c r="AU470" s="11"/>
      <c r="AW470" s="16"/>
    </row>
    <row r="471" spans="2:49" ht="14.25" customHeight="1" x14ac:dyDescent="0.3">
      <c r="B471" s="11"/>
      <c r="F471" s="11"/>
      <c r="AP471" s="11"/>
      <c r="AQ471" s="11"/>
      <c r="AR471" s="11"/>
      <c r="AS471" s="11"/>
      <c r="AT471" s="11"/>
      <c r="AU471" s="11"/>
      <c r="AW471" s="16"/>
    </row>
    <row r="472" spans="2:49" ht="14.25" customHeight="1" x14ac:dyDescent="0.3">
      <c r="B472" s="11"/>
      <c r="F472" s="11"/>
      <c r="AP472" s="11"/>
      <c r="AQ472" s="11"/>
      <c r="AR472" s="11"/>
      <c r="AS472" s="11"/>
      <c r="AT472" s="11"/>
      <c r="AU472" s="11"/>
      <c r="AW472" s="16"/>
    </row>
    <row r="473" spans="2:49" ht="14.25" customHeight="1" x14ac:dyDescent="0.3">
      <c r="B473" s="11"/>
      <c r="F473" s="11"/>
      <c r="AP473" s="11"/>
      <c r="AQ473" s="11"/>
      <c r="AR473" s="11"/>
      <c r="AS473" s="11"/>
      <c r="AT473" s="11"/>
      <c r="AU473" s="11"/>
      <c r="AW473" s="16"/>
    </row>
    <row r="474" spans="2:49" ht="14.25" customHeight="1" x14ac:dyDescent="0.3">
      <c r="B474" s="11"/>
      <c r="F474" s="11"/>
      <c r="AP474" s="11"/>
      <c r="AQ474" s="11"/>
      <c r="AR474" s="11"/>
      <c r="AS474" s="11"/>
      <c r="AT474" s="11"/>
      <c r="AU474" s="11"/>
      <c r="AW474" s="16"/>
    </row>
    <row r="475" spans="2:49" ht="14.25" customHeight="1" x14ac:dyDescent="0.3">
      <c r="B475" s="11"/>
      <c r="F475" s="11"/>
      <c r="AP475" s="11"/>
      <c r="AQ475" s="11"/>
      <c r="AR475" s="11"/>
      <c r="AS475" s="11"/>
      <c r="AT475" s="11"/>
      <c r="AU475" s="11"/>
      <c r="AW475" s="16"/>
    </row>
    <row r="476" spans="2:49" ht="14.25" customHeight="1" x14ac:dyDescent="0.3">
      <c r="B476" s="11"/>
      <c r="F476" s="11"/>
      <c r="AP476" s="11"/>
      <c r="AQ476" s="11"/>
      <c r="AR476" s="11"/>
      <c r="AS476" s="11"/>
      <c r="AT476" s="11"/>
      <c r="AU476" s="11"/>
      <c r="AW476" s="16"/>
    </row>
    <row r="477" spans="2:49" ht="14.25" customHeight="1" x14ac:dyDescent="0.3">
      <c r="B477" s="11"/>
      <c r="F477" s="11"/>
      <c r="AP477" s="11"/>
      <c r="AQ477" s="11"/>
      <c r="AR477" s="11"/>
      <c r="AS477" s="11"/>
      <c r="AT477" s="11"/>
      <c r="AU477" s="11"/>
      <c r="AW477" s="16"/>
    </row>
    <row r="478" spans="2:49" ht="14.25" customHeight="1" x14ac:dyDescent="0.3">
      <c r="B478" s="11"/>
      <c r="F478" s="11"/>
      <c r="AP478" s="11"/>
      <c r="AQ478" s="11"/>
      <c r="AR478" s="11"/>
      <c r="AS478" s="11"/>
      <c r="AT478" s="11"/>
      <c r="AU478" s="11"/>
      <c r="AW478" s="16"/>
    </row>
    <row r="479" spans="2:49" ht="14.25" customHeight="1" x14ac:dyDescent="0.3">
      <c r="B479" s="11"/>
      <c r="F479" s="11"/>
      <c r="AP479" s="11"/>
      <c r="AQ479" s="11"/>
      <c r="AR479" s="11"/>
      <c r="AS479" s="11"/>
      <c r="AT479" s="11"/>
      <c r="AU479" s="11"/>
      <c r="AW479" s="16"/>
    </row>
    <row r="480" spans="2:49" ht="14.25" customHeight="1" x14ac:dyDescent="0.3">
      <c r="B480" s="11"/>
      <c r="F480" s="11"/>
      <c r="AP480" s="11"/>
      <c r="AQ480" s="11"/>
      <c r="AR480" s="11"/>
      <c r="AS480" s="11"/>
      <c r="AT480" s="11"/>
      <c r="AU480" s="11"/>
      <c r="AW480" s="16"/>
    </row>
    <row r="481" spans="2:49" ht="14.25" customHeight="1" x14ac:dyDescent="0.3">
      <c r="B481" s="11"/>
      <c r="F481" s="11"/>
      <c r="AP481" s="11"/>
      <c r="AQ481" s="11"/>
      <c r="AR481" s="11"/>
      <c r="AS481" s="11"/>
      <c r="AT481" s="11"/>
      <c r="AU481" s="11"/>
      <c r="AW481" s="16"/>
    </row>
    <row r="482" spans="2:49" ht="14.25" customHeight="1" x14ac:dyDescent="0.3">
      <c r="B482" s="11"/>
      <c r="F482" s="11"/>
      <c r="AP482" s="11"/>
      <c r="AQ482" s="11"/>
      <c r="AR482" s="11"/>
      <c r="AS482" s="11"/>
      <c r="AT482" s="11"/>
      <c r="AU482" s="11"/>
      <c r="AW482" s="16"/>
    </row>
    <row r="483" spans="2:49" ht="14.25" customHeight="1" x14ac:dyDescent="0.3">
      <c r="B483" s="11"/>
      <c r="F483" s="11"/>
      <c r="AP483" s="11"/>
      <c r="AQ483" s="11"/>
      <c r="AR483" s="11"/>
      <c r="AS483" s="11"/>
      <c r="AT483" s="11"/>
      <c r="AU483" s="11"/>
      <c r="AW483" s="16"/>
    </row>
    <row r="484" spans="2:49" ht="14.25" customHeight="1" x14ac:dyDescent="0.3">
      <c r="B484" s="11"/>
      <c r="F484" s="11"/>
      <c r="AP484" s="11"/>
      <c r="AQ484" s="11"/>
      <c r="AR484" s="11"/>
      <c r="AS484" s="11"/>
      <c r="AT484" s="11"/>
      <c r="AU484" s="11"/>
      <c r="AW484" s="16"/>
    </row>
    <row r="485" spans="2:49" ht="14.25" customHeight="1" x14ac:dyDescent="0.3">
      <c r="B485" s="11"/>
      <c r="F485" s="11"/>
      <c r="AP485" s="11"/>
      <c r="AQ485" s="11"/>
      <c r="AR485" s="11"/>
      <c r="AS485" s="11"/>
      <c r="AT485" s="11"/>
      <c r="AU485" s="11"/>
      <c r="AW485" s="16"/>
    </row>
    <row r="486" spans="2:49" ht="14.25" customHeight="1" x14ac:dyDescent="0.3">
      <c r="B486" s="11"/>
      <c r="F486" s="11"/>
      <c r="AP486" s="11"/>
      <c r="AQ486" s="11"/>
      <c r="AR486" s="11"/>
      <c r="AS486" s="11"/>
      <c r="AT486" s="11"/>
      <c r="AU486" s="11"/>
      <c r="AW486" s="16"/>
    </row>
    <row r="487" spans="2:49" ht="14.25" customHeight="1" x14ac:dyDescent="0.3">
      <c r="B487" s="11"/>
      <c r="F487" s="11"/>
      <c r="AP487" s="11"/>
      <c r="AQ487" s="11"/>
      <c r="AR487" s="11"/>
      <c r="AS487" s="11"/>
      <c r="AT487" s="11"/>
      <c r="AU487" s="11"/>
      <c r="AW487" s="16"/>
    </row>
    <row r="488" spans="2:49" ht="14.25" customHeight="1" x14ac:dyDescent="0.3">
      <c r="B488" s="11"/>
      <c r="F488" s="11"/>
      <c r="AP488" s="11"/>
      <c r="AQ488" s="11"/>
      <c r="AR488" s="11"/>
      <c r="AS488" s="11"/>
      <c r="AT488" s="11"/>
      <c r="AU488" s="11"/>
      <c r="AW488" s="16"/>
    </row>
    <row r="489" spans="2:49" ht="14.25" customHeight="1" x14ac:dyDescent="0.3">
      <c r="B489" s="11"/>
      <c r="F489" s="11"/>
      <c r="AP489" s="11"/>
      <c r="AQ489" s="11"/>
      <c r="AR489" s="11"/>
      <c r="AS489" s="11"/>
      <c r="AT489" s="11"/>
      <c r="AU489" s="11"/>
      <c r="AW489" s="16"/>
    </row>
    <row r="490" spans="2:49" ht="14.25" customHeight="1" x14ac:dyDescent="0.3">
      <c r="B490" s="11"/>
      <c r="F490" s="11"/>
      <c r="AP490" s="11"/>
      <c r="AQ490" s="11"/>
      <c r="AR490" s="11"/>
      <c r="AS490" s="11"/>
      <c r="AT490" s="11"/>
      <c r="AU490" s="11"/>
      <c r="AW490" s="16"/>
    </row>
    <row r="491" spans="2:49" ht="14.25" customHeight="1" x14ac:dyDescent="0.3">
      <c r="B491" s="11"/>
      <c r="F491" s="11"/>
      <c r="AP491" s="11"/>
      <c r="AQ491" s="11"/>
      <c r="AR491" s="11"/>
      <c r="AS491" s="11"/>
      <c r="AT491" s="11"/>
      <c r="AU491" s="11"/>
      <c r="AW491" s="16"/>
    </row>
    <row r="492" spans="2:49" ht="14.25" customHeight="1" x14ac:dyDescent="0.3">
      <c r="B492" s="11"/>
      <c r="F492" s="11"/>
      <c r="AP492" s="11"/>
      <c r="AQ492" s="11"/>
      <c r="AR492" s="11"/>
      <c r="AS492" s="11"/>
      <c r="AT492" s="11"/>
      <c r="AU492" s="11"/>
      <c r="AW492" s="16"/>
    </row>
    <row r="493" spans="2:49" ht="14.25" customHeight="1" x14ac:dyDescent="0.3">
      <c r="B493" s="11"/>
      <c r="F493" s="11"/>
      <c r="AP493" s="11"/>
      <c r="AQ493" s="11"/>
      <c r="AR493" s="11"/>
      <c r="AS493" s="11"/>
      <c r="AT493" s="11"/>
      <c r="AU493" s="11"/>
      <c r="AW493" s="16"/>
    </row>
    <row r="494" spans="2:49" ht="14.25" customHeight="1" x14ac:dyDescent="0.3">
      <c r="B494" s="11"/>
      <c r="F494" s="11"/>
      <c r="AP494" s="11"/>
      <c r="AQ494" s="11"/>
      <c r="AR494" s="11"/>
      <c r="AS494" s="11"/>
      <c r="AT494" s="11"/>
      <c r="AU494" s="11"/>
      <c r="AW494" s="16"/>
    </row>
    <row r="495" spans="2:49" ht="14.25" customHeight="1" x14ac:dyDescent="0.3">
      <c r="B495" s="11"/>
      <c r="F495" s="11"/>
      <c r="AP495" s="11"/>
      <c r="AQ495" s="11"/>
      <c r="AR495" s="11"/>
      <c r="AS495" s="11"/>
      <c r="AT495" s="11"/>
      <c r="AU495" s="11"/>
      <c r="AW495" s="16"/>
    </row>
    <row r="496" spans="2:49" ht="14.25" customHeight="1" x14ac:dyDescent="0.3">
      <c r="B496" s="11"/>
      <c r="F496" s="11"/>
      <c r="AP496" s="11"/>
      <c r="AQ496" s="11"/>
      <c r="AR496" s="11"/>
      <c r="AS496" s="11"/>
      <c r="AT496" s="11"/>
      <c r="AU496" s="11"/>
      <c r="AW496" s="16"/>
    </row>
    <row r="497" spans="2:49" ht="14.25" customHeight="1" x14ac:dyDescent="0.3">
      <c r="B497" s="11"/>
      <c r="F497" s="11"/>
      <c r="AP497" s="11"/>
      <c r="AQ497" s="11"/>
      <c r="AR497" s="11"/>
      <c r="AS497" s="11"/>
      <c r="AT497" s="11"/>
      <c r="AU497" s="11"/>
      <c r="AW497" s="16"/>
    </row>
    <row r="498" spans="2:49" ht="14.25" customHeight="1" x14ac:dyDescent="0.3">
      <c r="B498" s="11"/>
      <c r="F498" s="11"/>
      <c r="AP498" s="11"/>
      <c r="AQ498" s="11"/>
      <c r="AR498" s="11"/>
      <c r="AS498" s="11"/>
      <c r="AT498" s="11"/>
      <c r="AU498" s="11"/>
      <c r="AW498" s="16"/>
    </row>
    <row r="499" spans="2:49" ht="14.25" customHeight="1" x14ac:dyDescent="0.3">
      <c r="B499" s="11"/>
      <c r="F499" s="11"/>
      <c r="AP499" s="11"/>
      <c r="AQ499" s="11"/>
      <c r="AR499" s="11"/>
      <c r="AS499" s="11"/>
      <c r="AT499" s="11"/>
      <c r="AU499" s="11"/>
      <c r="AW499" s="16"/>
    </row>
    <row r="500" spans="2:49" ht="14.25" customHeight="1" x14ac:dyDescent="0.3">
      <c r="B500" s="11"/>
      <c r="F500" s="11"/>
      <c r="AP500" s="11"/>
      <c r="AQ500" s="11"/>
      <c r="AR500" s="11"/>
      <c r="AS500" s="11"/>
      <c r="AT500" s="11"/>
      <c r="AU500" s="11"/>
      <c r="AW500" s="16"/>
    </row>
    <row r="501" spans="2:49" ht="14.25" customHeight="1" x14ac:dyDescent="0.3">
      <c r="B501" s="11"/>
      <c r="F501" s="11"/>
      <c r="AP501" s="11"/>
      <c r="AQ501" s="11"/>
      <c r="AR501" s="11"/>
      <c r="AS501" s="11"/>
      <c r="AT501" s="11"/>
      <c r="AU501" s="11"/>
      <c r="AW501" s="16"/>
    </row>
    <row r="502" spans="2:49" ht="14.25" customHeight="1" x14ac:dyDescent="0.3">
      <c r="B502" s="11"/>
      <c r="F502" s="11"/>
      <c r="AP502" s="11"/>
      <c r="AQ502" s="11"/>
      <c r="AR502" s="11"/>
      <c r="AS502" s="11"/>
      <c r="AT502" s="11"/>
      <c r="AU502" s="11"/>
      <c r="AW502" s="16"/>
    </row>
    <row r="503" spans="2:49" ht="14.25" customHeight="1" x14ac:dyDescent="0.3">
      <c r="B503" s="11"/>
      <c r="F503" s="11"/>
      <c r="AP503" s="11"/>
      <c r="AQ503" s="11"/>
      <c r="AR503" s="11"/>
      <c r="AS503" s="11"/>
      <c r="AT503" s="11"/>
      <c r="AU503" s="11"/>
      <c r="AW503" s="16"/>
    </row>
    <row r="504" spans="2:49" ht="14.25" customHeight="1" x14ac:dyDescent="0.3">
      <c r="B504" s="11"/>
      <c r="F504" s="11"/>
      <c r="AP504" s="11"/>
      <c r="AQ504" s="11"/>
      <c r="AR504" s="11"/>
      <c r="AS504" s="11"/>
      <c r="AT504" s="11"/>
      <c r="AU504" s="11"/>
      <c r="AW504" s="16"/>
    </row>
    <row r="505" spans="2:49" ht="14.25" customHeight="1" x14ac:dyDescent="0.3">
      <c r="B505" s="11"/>
      <c r="F505" s="11"/>
      <c r="AP505" s="11"/>
      <c r="AQ505" s="11"/>
      <c r="AR505" s="11"/>
      <c r="AS505" s="11"/>
      <c r="AT505" s="11"/>
      <c r="AU505" s="11"/>
      <c r="AW505" s="16"/>
    </row>
    <row r="506" spans="2:49" ht="14.25" customHeight="1" x14ac:dyDescent="0.3">
      <c r="B506" s="11"/>
      <c r="F506" s="11"/>
      <c r="AP506" s="11"/>
      <c r="AQ506" s="11"/>
      <c r="AR506" s="11"/>
      <c r="AS506" s="11"/>
      <c r="AT506" s="11"/>
      <c r="AU506" s="11"/>
      <c r="AW506" s="16"/>
    </row>
    <row r="507" spans="2:49" ht="14.25" customHeight="1" x14ac:dyDescent="0.3">
      <c r="B507" s="11"/>
      <c r="F507" s="11"/>
      <c r="AP507" s="11"/>
      <c r="AQ507" s="11"/>
      <c r="AR507" s="11"/>
      <c r="AS507" s="11"/>
      <c r="AT507" s="11"/>
      <c r="AU507" s="11"/>
      <c r="AW507" s="16"/>
    </row>
    <row r="508" spans="2:49" ht="14.25" customHeight="1" x14ac:dyDescent="0.3">
      <c r="B508" s="11"/>
      <c r="F508" s="11"/>
      <c r="AP508" s="11"/>
      <c r="AQ508" s="11"/>
      <c r="AR508" s="11"/>
      <c r="AS508" s="11"/>
      <c r="AT508" s="11"/>
      <c r="AU508" s="11"/>
      <c r="AW508" s="16"/>
    </row>
    <row r="509" spans="2:49" ht="14.25" customHeight="1" x14ac:dyDescent="0.3">
      <c r="B509" s="11"/>
      <c r="F509" s="11"/>
      <c r="AP509" s="11"/>
      <c r="AQ509" s="11"/>
      <c r="AR509" s="11"/>
      <c r="AS509" s="11"/>
      <c r="AT509" s="11"/>
      <c r="AU509" s="11"/>
      <c r="AW509" s="16"/>
    </row>
    <row r="510" spans="2:49" ht="14.25" customHeight="1" x14ac:dyDescent="0.3">
      <c r="B510" s="11"/>
      <c r="F510" s="11"/>
      <c r="AP510" s="11"/>
      <c r="AQ510" s="11"/>
      <c r="AR510" s="11"/>
      <c r="AS510" s="11"/>
      <c r="AT510" s="11"/>
      <c r="AU510" s="11"/>
      <c r="AW510" s="16"/>
    </row>
    <row r="511" spans="2:49" ht="14.25" customHeight="1" x14ac:dyDescent="0.3">
      <c r="B511" s="11"/>
      <c r="F511" s="11"/>
      <c r="AP511" s="11"/>
      <c r="AQ511" s="11"/>
      <c r="AR511" s="11"/>
      <c r="AS511" s="11"/>
      <c r="AT511" s="11"/>
      <c r="AU511" s="11"/>
      <c r="AW511" s="16"/>
    </row>
    <row r="512" spans="2:49" ht="14.25" customHeight="1" x14ac:dyDescent="0.3">
      <c r="B512" s="11"/>
      <c r="F512" s="11"/>
      <c r="AP512" s="11"/>
      <c r="AQ512" s="11"/>
      <c r="AR512" s="11"/>
      <c r="AS512" s="11"/>
      <c r="AT512" s="11"/>
      <c r="AU512" s="11"/>
      <c r="AW512" s="16"/>
    </row>
    <row r="513" spans="2:49" ht="14.25" customHeight="1" x14ac:dyDescent="0.3">
      <c r="B513" s="11"/>
      <c r="F513" s="11"/>
      <c r="AP513" s="11"/>
      <c r="AQ513" s="11"/>
      <c r="AR513" s="11"/>
      <c r="AS513" s="11"/>
      <c r="AT513" s="11"/>
      <c r="AU513" s="11"/>
      <c r="AW513" s="16"/>
    </row>
    <row r="514" spans="2:49" ht="14.25" customHeight="1" x14ac:dyDescent="0.3">
      <c r="B514" s="11"/>
      <c r="F514" s="11"/>
      <c r="AP514" s="11"/>
      <c r="AQ514" s="11"/>
      <c r="AR514" s="11"/>
      <c r="AS514" s="11"/>
      <c r="AT514" s="11"/>
      <c r="AU514" s="11"/>
      <c r="AW514" s="16"/>
    </row>
    <row r="515" spans="2:49" ht="14.25" customHeight="1" x14ac:dyDescent="0.3">
      <c r="B515" s="11"/>
      <c r="F515" s="11"/>
      <c r="AP515" s="11"/>
      <c r="AQ515" s="11"/>
      <c r="AR515" s="11"/>
      <c r="AS515" s="11"/>
      <c r="AT515" s="11"/>
      <c r="AU515" s="11"/>
      <c r="AW515" s="16"/>
    </row>
    <row r="516" spans="2:49" ht="14.25" customHeight="1" x14ac:dyDescent="0.3">
      <c r="B516" s="11"/>
      <c r="F516" s="11"/>
      <c r="AP516" s="11"/>
      <c r="AQ516" s="11"/>
      <c r="AR516" s="11"/>
      <c r="AS516" s="11"/>
      <c r="AT516" s="11"/>
      <c r="AU516" s="11"/>
      <c r="AW516" s="16"/>
    </row>
    <row r="517" spans="2:49" ht="14.25" customHeight="1" x14ac:dyDescent="0.3">
      <c r="B517" s="11"/>
      <c r="F517" s="11"/>
      <c r="AP517" s="11"/>
      <c r="AQ517" s="11"/>
      <c r="AR517" s="11"/>
      <c r="AS517" s="11"/>
      <c r="AT517" s="11"/>
      <c r="AU517" s="11"/>
      <c r="AW517" s="16"/>
    </row>
    <row r="518" spans="2:49" ht="14.25" customHeight="1" x14ac:dyDescent="0.3">
      <c r="B518" s="11"/>
      <c r="F518" s="11"/>
      <c r="AP518" s="11"/>
      <c r="AQ518" s="11"/>
      <c r="AR518" s="11"/>
      <c r="AS518" s="11"/>
      <c r="AT518" s="11"/>
      <c r="AU518" s="11"/>
      <c r="AW518" s="16"/>
    </row>
    <row r="519" spans="2:49" ht="14.25" customHeight="1" x14ac:dyDescent="0.3">
      <c r="B519" s="11"/>
      <c r="F519" s="11"/>
      <c r="AP519" s="11"/>
      <c r="AQ519" s="11"/>
      <c r="AR519" s="11"/>
      <c r="AS519" s="11"/>
      <c r="AT519" s="11"/>
      <c r="AU519" s="11"/>
      <c r="AW519" s="16"/>
    </row>
    <row r="520" spans="2:49" ht="14.25" customHeight="1" x14ac:dyDescent="0.3">
      <c r="B520" s="11"/>
      <c r="F520" s="11"/>
      <c r="AP520" s="11"/>
      <c r="AQ520" s="11"/>
      <c r="AR520" s="11"/>
      <c r="AS520" s="11"/>
      <c r="AT520" s="11"/>
      <c r="AU520" s="11"/>
      <c r="AW520" s="16"/>
    </row>
    <row r="521" spans="2:49" ht="14.25" customHeight="1" x14ac:dyDescent="0.3">
      <c r="B521" s="11"/>
      <c r="F521" s="11"/>
      <c r="AP521" s="11"/>
      <c r="AQ521" s="11"/>
      <c r="AR521" s="11"/>
      <c r="AS521" s="11"/>
      <c r="AT521" s="11"/>
      <c r="AU521" s="11"/>
      <c r="AW521" s="16"/>
    </row>
    <row r="522" spans="2:49" ht="14.25" customHeight="1" x14ac:dyDescent="0.3">
      <c r="B522" s="11"/>
      <c r="F522" s="11"/>
      <c r="AP522" s="11"/>
      <c r="AQ522" s="11"/>
      <c r="AR522" s="11"/>
      <c r="AS522" s="11"/>
      <c r="AT522" s="11"/>
      <c r="AU522" s="11"/>
      <c r="AW522" s="16"/>
    </row>
    <row r="523" spans="2:49" ht="14.25" customHeight="1" x14ac:dyDescent="0.3">
      <c r="B523" s="11"/>
      <c r="F523" s="11"/>
      <c r="AP523" s="11"/>
      <c r="AQ523" s="11"/>
      <c r="AR523" s="11"/>
      <c r="AS523" s="11"/>
      <c r="AT523" s="11"/>
      <c r="AU523" s="11"/>
      <c r="AW523" s="16"/>
    </row>
    <row r="524" spans="2:49" ht="14.25" customHeight="1" x14ac:dyDescent="0.3">
      <c r="B524" s="11"/>
      <c r="F524" s="11"/>
      <c r="AP524" s="11"/>
      <c r="AQ524" s="11"/>
      <c r="AR524" s="11"/>
      <c r="AS524" s="11"/>
      <c r="AT524" s="11"/>
      <c r="AU524" s="11"/>
      <c r="AW524" s="16"/>
    </row>
    <row r="525" spans="2:49" ht="14.25" customHeight="1" x14ac:dyDescent="0.3">
      <c r="B525" s="11"/>
      <c r="F525" s="11"/>
      <c r="AP525" s="11"/>
      <c r="AQ525" s="11"/>
      <c r="AR525" s="11"/>
      <c r="AS525" s="11"/>
      <c r="AT525" s="11"/>
      <c r="AU525" s="11"/>
      <c r="AW525" s="16"/>
    </row>
    <row r="526" spans="2:49" ht="14.25" customHeight="1" x14ac:dyDescent="0.3">
      <c r="B526" s="11"/>
      <c r="F526" s="11"/>
      <c r="AP526" s="11"/>
      <c r="AQ526" s="11"/>
      <c r="AR526" s="11"/>
      <c r="AS526" s="11"/>
      <c r="AT526" s="11"/>
      <c r="AU526" s="11"/>
      <c r="AW526" s="16"/>
    </row>
    <row r="527" spans="2:49" ht="14.25" customHeight="1" x14ac:dyDescent="0.3">
      <c r="B527" s="11"/>
      <c r="F527" s="11"/>
      <c r="AP527" s="11"/>
      <c r="AQ527" s="11"/>
      <c r="AR527" s="11"/>
      <c r="AS527" s="11"/>
      <c r="AT527" s="11"/>
      <c r="AU527" s="11"/>
      <c r="AW527" s="16"/>
    </row>
    <row r="528" spans="2:49" ht="14.25" customHeight="1" x14ac:dyDescent="0.3">
      <c r="B528" s="11"/>
      <c r="F528" s="11"/>
      <c r="AP528" s="11"/>
      <c r="AQ528" s="11"/>
      <c r="AR528" s="11"/>
      <c r="AS528" s="11"/>
      <c r="AT528" s="11"/>
      <c r="AU528" s="11"/>
      <c r="AW528" s="16"/>
    </row>
    <row r="529" spans="2:49" ht="14.25" customHeight="1" x14ac:dyDescent="0.3">
      <c r="B529" s="11"/>
      <c r="F529" s="11"/>
      <c r="AP529" s="11"/>
      <c r="AQ529" s="11"/>
      <c r="AR529" s="11"/>
      <c r="AS529" s="11"/>
      <c r="AT529" s="11"/>
      <c r="AU529" s="11"/>
      <c r="AW529" s="16"/>
    </row>
    <row r="530" spans="2:49" ht="14.25" customHeight="1" x14ac:dyDescent="0.3">
      <c r="B530" s="11"/>
      <c r="F530" s="11"/>
      <c r="AP530" s="11"/>
      <c r="AQ530" s="11"/>
      <c r="AR530" s="11"/>
      <c r="AS530" s="11"/>
      <c r="AT530" s="11"/>
      <c r="AU530" s="11"/>
      <c r="AW530" s="16"/>
    </row>
    <row r="531" spans="2:49" ht="14.25" customHeight="1" x14ac:dyDescent="0.3">
      <c r="B531" s="11"/>
      <c r="F531" s="11"/>
      <c r="AP531" s="11"/>
      <c r="AQ531" s="11"/>
      <c r="AR531" s="11"/>
      <c r="AS531" s="11"/>
      <c r="AT531" s="11"/>
      <c r="AU531" s="11"/>
      <c r="AW531" s="16"/>
    </row>
    <row r="532" spans="2:49" ht="14.25" customHeight="1" x14ac:dyDescent="0.3">
      <c r="B532" s="11"/>
      <c r="F532" s="11"/>
      <c r="AP532" s="11"/>
      <c r="AQ532" s="11"/>
      <c r="AR532" s="11"/>
      <c r="AS532" s="11"/>
      <c r="AT532" s="11"/>
      <c r="AU532" s="11"/>
      <c r="AW532" s="16"/>
    </row>
    <row r="533" spans="2:49" ht="14.25" customHeight="1" x14ac:dyDescent="0.3">
      <c r="B533" s="11"/>
      <c r="F533" s="11"/>
      <c r="AP533" s="11"/>
      <c r="AQ533" s="11"/>
      <c r="AR533" s="11"/>
      <c r="AS533" s="11"/>
      <c r="AT533" s="11"/>
      <c r="AU533" s="11"/>
      <c r="AW533" s="16"/>
    </row>
    <row r="534" spans="2:49" ht="14.25" customHeight="1" x14ac:dyDescent="0.3">
      <c r="B534" s="11"/>
      <c r="F534" s="11"/>
      <c r="AP534" s="11"/>
      <c r="AQ534" s="11"/>
      <c r="AR534" s="11"/>
      <c r="AS534" s="11"/>
      <c r="AT534" s="11"/>
      <c r="AU534" s="11"/>
      <c r="AW534" s="16"/>
    </row>
    <row r="535" spans="2:49" ht="14.25" customHeight="1" x14ac:dyDescent="0.3">
      <c r="B535" s="11"/>
      <c r="F535" s="11"/>
      <c r="AP535" s="11"/>
      <c r="AQ535" s="11"/>
      <c r="AR535" s="11"/>
      <c r="AS535" s="11"/>
      <c r="AT535" s="11"/>
      <c r="AU535" s="11"/>
      <c r="AW535" s="16"/>
    </row>
    <row r="536" spans="2:49" ht="14.25" customHeight="1" x14ac:dyDescent="0.3">
      <c r="B536" s="11"/>
      <c r="F536" s="11"/>
      <c r="AP536" s="11"/>
      <c r="AQ536" s="11"/>
      <c r="AR536" s="11"/>
      <c r="AS536" s="11"/>
      <c r="AT536" s="11"/>
      <c r="AU536" s="11"/>
      <c r="AW536" s="16"/>
    </row>
    <row r="537" spans="2:49" ht="14.25" customHeight="1" x14ac:dyDescent="0.3">
      <c r="B537" s="11"/>
      <c r="F537" s="11"/>
      <c r="AP537" s="11"/>
      <c r="AQ537" s="11"/>
      <c r="AR537" s="11"/>
      <c r="AS537" s="11"/>
      <c r="AT537" s="11"/>
      <c r="AU537" s="11"/>
      <c r="AW537" s="16"/>
    </row>
    <row r="538" spans="2:49" ht="14.25" customHeight="1" x14ac:dyDescent="0.3">
      <c r="B538" s="11"/>
      <c r="F538" s="11"/>
      <c r="AP538" s="11"/>
      <c r="AQ538" s="11"/>
      <c r="AR538" s="11"/>
      <c r="AS538" s="11"/>
      <c r="AT538" s="11"/>
      <c r="AU538" s="11"/>
      <c r="AW538" s="16"/>
    </row>
    <row r="539" spans="2:49" ht="14.25" customHeight="1" x14ac:dyDescent="0.3">
      <c r="B539" s="11"/>
      <c r="F539" s="11"/>
      <c r="AP539" s="11"/>
      <c r="AQ539" s="11"/>
      <c r="AR539" s="11"/>
      <c r="AS539" s="11"/>
      <c r="AT539" s="11"/>
      <c r="AU539" s="11"/>
      <c r="AW539" s="16"/>
    </row>
    <row r="540" spans="2:49" ht="14.25" customHeight="1" x14ac:dyDescent="0.3">
      <c r="B540" s="11"/>
      <c r="F540" s="11"/>
      <c r="AP540" s="11"/>
      <c r="AQ540" s="11"/>
      <c r="AR540" s="11"/>
      <c r="AS540" s="11"/>
      <c r="AT540" s="11"/>
      <c r="AU540" s="11"/>
      <c r="AW540" s="16"/>
    </row>
    <row r="541" spans="2:49" ht="14.25" customHeight="1" x14ac:dyDescent="0.3">
      <c r="B541" s="11"/>
      <c r="F541" s="11"/>
      <c r="AP541" s="11"/>
      <c r="AQ541" s="11"/>
      <c r="AR541" s="11"/>
      <c r="AS541" s="11"/>
      <c r="AT541" s="11"/>
      <c r="AU541" s="11"/>
      <c r="AW541" s="16"/>
    </row>
    <row r="542" spans="2:49" ht="14.25" customHeight="1" x14ac:dyDescent="0.3">
      <c r="B542" s="11"/>
      <c r="F542" s="11"/>
      <c r="AP542" s="11"/>
      <c r="AQ542" s="11"/>
      <c r="AR542" s="11"/>
      <c r="AS542" s="11"/>
      <c r="AT542" s="11"/>
      <c r="AU542" s="11"/>
      <c r="AW542" s="16"/>
    </row>
    <row r="543" spans="2:49" ht="14.25" customHeight="1" x14ac:dyDescent="0.3">
      <c r="B543" s="11"/>
      <c r="F543" s="11"/>
      <c r="AP543" s="11"/>
      <c r="AQ543" s="11"/>
      <c r="AR543" s="11"/>
      <c r="AS543" s="11"/>
      <c r="AT543" s="11"/>
      <c r="AU543" s="11"/>
      <c r="AW543" s="16"/>
    </row>
    <row r="544" spans="2:49" ht="14.25" customHeight="1" x14ac:dyDescent="0.3">
      <c r="B544" s="11"/>
      <c r="F544" s="11"/>
      <c r="AP544" s="11"/>
      <c r="AQ544" s="11"/>
      <c r="AR544" s="11"/>
      <c r="AS544" s="11"/>
      <c r="AT544" s="11"/>
      <c r="AU544" s="11"/>
      <c r="AW544" s="16"/>
    </row>
    <row r="545" spans="2:49" ht="14.25" customHeight="1" x14ac:dyDescent="0.3">
      <c r="B545" s="11"/>
      <c r="F545" s="11"/>
      <c r="AP545" s="11"/>
      <c r="AQ545" s="11"/>
      <c r="AR545" s="11"/>
      <c r="AS545" s="11"/>
      <c r="AT545" s="11"/>
      <c r="AU545" s="11"/>
      <c r="AW545" s="16"/>
    </row>
    <row r="546" spans="2:49" ht="14.25" customHeight="1" x14ac:dyDescent="0.3">
      <c r="B546" s="11"/>
      <c r="F546" s="11"/>
      <c r="AP546" s="11"/>
      <c r="AQ546" s="11"/>
      <c r="AR546" s="11"/>
      <c r="AS546" s="11"/>
      <c r="AT546" s="11"/>
      <c r="AU546" s="11"/>
      <c r="AW546" s="16"/>
    </row>
    <row r="547" spans="2:49" ht="14.25" customHeight="1" x14ac:dyDescent="0.3">
      <c r="B547" s="11"/>
      <c r="F547" s="11"/>
      <c r="AP547" s="11"/>
      <c r="AQ547" s="11"/>
      <c r="AR547" s="11"/>
      <c r="AS547" s="11"/>
      <c r="AT547" s="11"/>
      <c r="AU547" s="11"/>
      <c r="AW547" s="16"/>
    </row>
    <row r="548" spans="2:49" ht="14.25" customHeight="1" x14ac:dyDescent="0.3">
      <c r="B548" s="11"/>
      <c r="F548" s="11"/>
      <c r="AP548" s="11"/>
      <c r="AQ548" s="11"/>
      <c r="AR548" s="11"/>
      <c r="AS548" s="11"/>
      <c r="AT548" s="11"/>
      <c r="AU548" s="11"/>
      <c r="AW548" s="16"/>
    </row>
    <row r="549" spans="2:49" ht="14.25" customHeight="1" x14ac:dyDescent="0.3">
      <c r="B549" s="11"/>
      <c r="F549" s="11"/>
      <c r="AP549" s="11"/>
      <c r="AQ549" s="11"/>
      <c r="AR549" s="11"/>
      <c r="AS549" s="11"/>
      <c r="AT549" s="11"/>
      <c r="AU549" s="11"/>
      <c r="AW549" s="16"/>
    </row>
    <row r="550" spans="2:49" ht="14.25" customHeight="1" x14ac:dyDescent="0.3">
      <c r="B550" s="11"/>
      <c r="F550" s="11"/>
      <c r="AP550" s="11"/>
      <c r="AQ550" s="11"/>
      <c r="AR550" s="11"/>
      <c r="AS550" s="11"/>
      <c r="AT550" s="11"/>
      <c r="AU550" s="11"/>
      <c r="AW550" s="16"/>
    </row>
    <row r="551" spans="2:49" ht="14.25" customHeight="1" x14ac:dyDescent="0.3">
      <c r="B551" s="11"/>
      <c r="F551" s="11"/>
      <c r="AP551" s="11"/>
      <c r="AQ551" s="11"/>
      <c r="AR551" s="11"/>
      <c r="AS551" s="11"/>
      <c r="AT551" s="11"/>
      <c r="AU551" s="11"/>
      <c r="AW551" s="16"/>
    </row>
    <row r="552" spans="2:49" ht="14.25" customHeight="1" x14ac:dyDescent="0.3">
      <c r="B552" s="11"/>
      <c r="F552" s="11"/>
      <c r="AP552" s="11"/>
      <c r="AQ552" s="11"/>
      <c r="AR552" s="11"/>
      <c r="AS552" s="11"/>
      <c r="AT552" s="11"/>
      <c r="AU552" s="11"/>
      <c r="AW552" s="16"/>
    </row>
    <row r="553" spans="2:49" ht="14.25" customHeight="1" x14ac:dyDescent="0.3">
      <c r="B553" s="11"/>
      <c r="F553" s="11"/>
      <c r="AP553" s="11"/>
      <c r="AQ553" s="11"/>
      <c r="AR553" s="11"/>
      <c r="AS553" s="11"/>
      <c r="AT553" s="11"/>
      <c r="AU553" s="11"/>
      <c r="AW553" s="16"/>
    </row>
    <row r="554" spans="2:49" ht="14.25" customHeight="1" x14ac:dyDescent="0.3">
      <c r="B554" s="11"/>
      <c r="F554" s="11"/>
      <c r="AP554" s="11"/>
      <c r="AQ554" s="11"/>
      <c r="AR554" s="11"/>
      <c r="AS554" s="11"/>
      <c r="AT554" s="11"/>
      <c r="AU554" s="11"/>
      <c r="AW554" s="16"/>
    </row>
    <row r="555" spans="2:49" ht="14.25" customHeight="1" x14ac:dyDescent="0.3">
      <c r="B555" s="11"/>
      <c r="F555" s="11"/>
      <c r="AP555" s="11"/>
      <c r="AQ555" s="11"/>
      <c r="AR555" s="11"/>
      <c r="AS555" s="11"/>
      <c r="AT555" s="11"/>
      <c r="AU555" s="11"/>
      <c r="AW555" s="16"/>
    </row>
    <row r="556" spans="2:49" ht="14.25" customHeight="1" x14ac:dyDescent="0.3">
      <c r="B556" s="11"/>
      <c r="F556" s="11"/>
      <c r="AP556" s="11"/>
      <c r="AQ556" s="11"/>
      <c r="AR556" s="11"/>
      <c r="AS556" s="11"/>
      <c r="AT556" s="11"/>
      <c r="AU556" s="11"/>
      <c r="AW556" s="16"/>
    </row>
    <row r="557" spans="2:49" ht="14.25" customHeight="1" x14ac:dyDescent="0.3">
      <c r="B557" s="11"/>
      <c r="F557" s="11"/>
      <c r="AP557" s="11"/>
      <c r="AQ557" s="11"/>
      <c r="AR557" s="11"/>
      <c r="AS557" s="11"/>
      <c r="AT557" s="11"/>
      <c r="AU557" s="11"/>
      <c r="AW557" s="16"/>
    </row>
    <row r="558" spans="2:49" ht="14.25" customHeight="1" x14ac:dyDescent="0.3">
      <c r="B558" s="11"/>
      <c r="F558" s="11"/>
      <c r="AP558" s="11"/>
      <c r="AQ558" s="11"/>
      <c r="AR558" s="11"/>
      <c r="AS558" s="11"/>
      <c r="AT558" s="11"/>
      <c r="AU558" s="11"/>
      <c r="AW558" s="16"/>
    </row>
    <row r="559" spans="2:49" ht="14.25" customHeight="1" x14ac:dyDescent="0.3">
      <c r="B559" s="11"/>
      <c r="F559" s="11"/>
      <c r="AP559" s="11"/>
      <c r="AQ559" s="11"/>
      <c r="AR559" s="11"/>
      <c r="AS559" s="11"/>
      <c r="AT559" s="11"/>
      <c r="AU559" s="11"/>
      <c r="AW559" s="16"/>
    </row>
    <row r="560" spans="2:49" ht="14.25" customHeight="1" x14ac:dyDescent="0.3">
      <c r="B560" s="11"/>
      <c r="F560" s="11"/>
      <c r="AP560" s="11"/>
      <c r="AQ560" s="11"/>
      <c r="AR560" s="11"/>
      <c r="AS560" s="11"/>
      <c r="AT560" s="11"/>
      <c r="AU560" s="11"/>
      <c r="AW560" s="16"/>
    </row>
    <row r="561" spans="2:49" ht="14.25" customHeight="1" x14ac:dyDescent="0.3">
      <c r="B561" s="11"/>
      <c r="F561" s="11"/>
      <c r="AP561" s="11"/>
      <c r="AQ561" s="11"/>
      <c r="AR561" s="11"/>
      <c r="AS561" s="11"/>
      <c r="AT561" s="11"/>
      <c r="AU561" s="11"/>
      <c r="AW561" s="16"/>
    </row>
    <row r="562" spans="2:49" ht="14.25" customHeight="1" x14ac:dyDescent="0.3">
      <c r="B562" s="11"/>
      <c r="F562" s="11"/>
      <c r="AP562" s="11"/>
      <c r="AQ562" s="11"/>
      <c r="AR562" s="11"/>
      <c r="AS562" s="11"/>
      <c r="AT562" s="11"/>
      <c r="AU562" s="11"/>
      <c r="AW562" s="16"/>
    </row>
    <row r="563" spans="2:49" ht="14.25" customHeight="1" x14ac:dyDescent="0.3">
      <c r="B563" s="11"/>
      <c r="F563" s="11"/>
      <c r="AP563" s="11"/>
      <c r="AQ563" s="11"/>
      <c r="AR563" s="11"/>
      <c r="AS563" s="11"/>
      <c r="AT563" s="11"/>
      <c r="AU563" s="11"/>
      <c r="AW563" s="16"/>
    </row>
    <row r="564" spans="2:49" ht="14.25" customHeight="1" x14ac:dyDescent="0.3">
      <c r="B564" s="11"/>
      <c r="F564" s="11"/>
      <c r="AP564" s="11"/>
      <c r="AQ564" s="11"/>
      <c r="AR564" s="11"/>
      <c r="AS564" s="11"/>
      <c r="AT564" s="11"/>
      <c r="AU564" s="11"/>
      <c r="AW564" s="16"/>
    </row>
    <row r="565" spans="2:49" ht="14.25" customHeight="1" x14ac:dyDescent="0.3">
      <c r="B565" s="11"/>
      <c r="F565" s="11"/>
      <c r="AP565" s="11"/>
      <c r="AQ565" s="11"/>
      <c r="AR565" s="11"/>
      <c r="AS565" s="11"/>
      <c r="AT565" s="11"/>
      <c r="AU565" s="11"/>
      <c r="AW565" s="16"/>
    </row>
    <row r="566" spans="2:49" ht="14.25" customHeight="1" x14ac:dyDescent="0.3">
      <c r="B566" s="11"/>
      <c r="F566" s="11"/>
      <c r="AP566" s="11"/>
      <c r="AQ566" s="11"/>
      <c r="AR566" s="11"/>
      <c r="AS566" s="11"/>
      <c r="AT566" s="11"/>
      <c r="AU566" s="11"/>
      <c r="AW566" s="16"/>
    </row>
    <row r="567" spans="2:49" ht="14.25" customHeight="1" x14ac:dyDescent="0.3">
      <c r="B567" s="11"/>
      <c r="F567" s="11"/>
      <c r="AP567" s="11"/>
      <c r="AQ567" s="11"/>
      <c r="AR567" s="11"/>
      <c r="AS567" s="11"/>
      <c r="AT567" s="11"/>
      <c r="AU567" s="11"/>
      <c r="AW567" s="16"/>
    </row>
    <row r="568" spans="2:49" ht="14.25" customHeight="1" x14ac:dyDescent="0.3">
      <c r="B568" s="11"/>
      <c r="F568" s="11"/>
      <c r="AP568" s="11"/>
      <c r="AQ568" s="11"/>
      <c r="AR568" s="11"/>
      <c r="AS568" s="11"/>
      <c r="AT568" s="11"/>
      <c r="AU568" s="11"/>
      <c r="AW568" s="16"/>
    </row>
    <row r="569" spans="2:49" ht="14.25" customHeight="1" x14ac:dyDescent="0.3">
      <c r="B569" s="11"/>
      <c r="F569" s="11"/>
      <c r="AP569" s="11"/>
      <c r="AQ569" s="11"/>
      <c r="AR569" s="11"/>
      <c r="AS569" s="11"/>
      <c r="AT569" s="11"/>
      <c r="AU569" s="11"/>
      <c r="AW569" s="16"/>
    </row>
    <row r="570" spans="2:49" ht="14.25" customHeight="1" x14ac:dyDescent="0.3">
      <c r="B570" s="11"/>
      <c r="F570" s="11"/>
      <c r="AP570" s="11"/>
      <c r="AQ570" s="11"/>
      <c r="AR570" s="11"/>
      <c r="AS570" s="11"/>
      <c r="AT570" s="11"/>
      <c r="AU570" s="11"/>
      <c r="AW570" s="16"/>
    </row>
    <row r="571" spans="2:49" ht="14.25" customHeight="1" x14ac:dyDescent="0.3">
      <c r="B571" s="11"/>
      <c r="F571" s="11"/>
      <c r="AP571" s="11"/>
      <c r="AQ571" s="11"/>
      <c r="AR571" s="11"/>
      <c r="AS571" s="11"/>
      <c r="AT571" s="11"/>
      <c r="AU571" s="11"/>
      <c r="AW571" s="16"/>
    </row>
    <row r="572" spans="2:49" ht="14.25" customHeight="1" x14ac:dyDescent="0.3">
      <c r="B572" s="11"/>
      <c r="F572" s="11"/>
      <c r="AP572" s="11"/>
      <c r="AQ572" s="11"/>
      <c r="AR572" s="11"/>
      <c r="AS572" s="11"/>
      <c r="AT572" s="11"/>
      <c r="AU572" s="11"/>
      <c r="AW572" s="16"/>
    </row>
    <row r="573" spans="2:49" ht="14.25" customHeight="1" x14ac:dyDescent="0.3">
      <c r="B573" s="11"/>
      <c r="F573" s="11"/>
      <c r="AP573" s="11"/>
      <c r="AQ573" s="11"/>
      <c r="AR573" s="11"/>
      <c r="AS573" s="11"/>
      <c r="AT573" s="11"/>
      <c r="AU573" s="11"/>
      <c r="AW573" s="16"/>
    </row>
    <row r="574" spans="2:49" ht="14.25" customHeight="1" x14ac:dyDescent="0.3">
      <c r="B574" s="11"/>
      <c r="F574" s="11"/>
      <c r="AP574" s="11"/>
      <c r="AQ574" s="11"/>
      <c r="AR574" s="11"/>
      <c r="AS574" s="11"/>
      <c r="AT574" s="11"/>
      <c r="AU574" s="11"/>
      <c r="AW574" s="16"/>
    </row>
    <row r="575" spans="2:49" ht="14.25" customHeight="1" x14ac:dyDescent="0.3">
      <c r="B575" s="11"/>
      <c r="F575" s="11"/>
      <c r="AP575" s="11"/>
      <c r="AQ575" s="11"/>
      <c r="AR575" s="11"/>
      <c r="AS575" s="11"/>
      <c r="AT575" s="11"/>
      <c r="AU575" s="11"/>
      <c r="AW575" s="16"/>
    </row>
    <row r="576" spans="2:49" ht="14.25" customHeight="1" x14ac:dyDescent="0.3">
      <c r="B576" s="11"/>
      <c r="F576" s="11"/>
      <c r="AP576" s="11"/>
      <c r="AQ576" s="11"/>
      <c r="AR576" s="11"/>
      <c r="AS576" s="11"/>
      <c r="AT576" s="11"/>
      <c r="AU576" s="11"/>
      <c r="AW576" s="16"/>
    </row>
    <row r="577" spans="2:49" ht="14.25" customHeight="1" x14ac:dyDescent="0.3">
      <c r="B577" s="11"/>
      <c r="F577" s="11"/>
      <c r="AP577" s="11"/>
      <c r="AQ577" s="11"/>
      <c r="AR577" s="11"/>
      <c r="AS577" s="11"/>
      <c r="AT577" s="11"/>
      <c r="AU577" s="11"/>
      <c r="AW577" s="16"/>
    </row>
    <row r="578" spans="2:49" ht="14.25" customHeight="1" x14ac:dyDescent="0.3">
      <c r="B578" s="11"/>
      <c r="F578" s="11"/>
      <c r="AP578" s="11"/>
      <c r="AQ578" s="11"/>
      <c r="AR578" s="11"/>
      <c r="AS578" s="11"/>
      <c r="AT578" s="11"/>
      <c r="AU578" s="11"/>
      <c r="AW578" s="16"/>
    </row>
    <row r="579" spans="2:49" ht="14.25" customHeight="1" x14ac:dyDescent="0.3">
      <c r="B579" s="11"/>
      <c r="F579" s="11"/>
      <c r="AP579" s="11"/>
      <c r="AQ579" s="11"/>
      <c r="AR579" s="11"/>
      <c r="AS579" s="11"/>
      <c r="AT579" s="11"/>
      <c r="AU579" s="11"/>
      <c r="AW579" s="16"/>
    </row>
    <row r="580" spans="2:49" ht="14.25" customHeight="1" x14ac:dyDescent="0.3">
      <c r="B580" s="11"/>
      <c r="F580" s="11"/>
      <c r="AP580" s="11"/>
      <c r="AQ580" s="11"/>
      <c r="AR580" s="11"/>
      <c r="AS580" s="11"/>
      <c r="AT580" s="11"/>
      <c r="AU580" s="11"/>
      <c r="AW580" s="16"/>
    </row>
    <row r="581" spans="2:49" ht="14.25" customHeight="1" x14ac:dyDescent="0.3">
      <c r="B581" s="11"/>
      <c r="F581" s="11"/>
      <c r="AP581" s="11"/>
      <c r="AQ581" s="11"/>
      <c r="AR581" s="11"/>
      <c r="AS581" s="11"/>
      <c r="AT581" s="11"/>
      <c r="AU581" s="11"/>
      <c r="AW581" s="16"/>
    </row>
    <row r="582" spans="2:49" ht="14.25" customHeight="1" x14ac:dyDescent="0.3">
      <c r="B582" s="11"/>
      <c r="F582" s="11"/>
      <c r="AP582" s="11"/>
      <c r="AQ582" s="11"/>
      <c r="AR582" s="11"/>
      <c r="AS582" s="11"/>
      <c r="AT582" s="11"/>
      <c r="AU582" s="11"/>
      <c r="AW582" s="16"/>
    </row>
    <row r="583" spans="2:49" ht="14.25" customHeight="1" x14ac:dyDescent="0.3">
      <c r="B583" s="11"/>
      <c r="F583" s="11"/>
      <c r="AP583" s="11"/>
      <c r="AQ583" s="11"/>
      <c r="AR583" s="11"/>
      <c r="AS583" s="11"/>
      <c r="AT583" s="11"/>
      <c r="AU583" s="11"/>
      <c r="AW583" s="16"/>
    </row>
    <row r="584" spans="2:49" ht="14.25" customHeight="1" x14ac:dyDescent="0.3">
      <c r="B584" s="11"/>
      <c r="F584" s="11"/>
      <c r="AP584" s="11"/>
      <c r="AQ584" s="11"/>
      <c r="AR584" s="11"/>
      <c r="AS584" s="11"/>
      <c r="AT584" s="11"/>
      <c r="AU584" s="11"/>
      <c r="AW584" s="16"/>
    </row>
    <row r="585" spans="2:49" ht="14.25" customHeight="1" x14ac:dyDescent="0.3">
      <c r="B585" s="11"/>
      <c r="F585" s="11"/>
      <c r="AP585" s="11"/>
      <c r="AQ585" s="11"/>
      <c r="AR585" s="11"/>
      <c r="AS585" s="11"/>
      <c r="AT585" s="11"/>
      <c r="AU585" s="11"/>
      <c r="AW585" s="16"/>
    </row>
    <row r="586" spans="2:49" ht="14.25" customHeight="1" x14ac:dyDescent="0.3">
      <c r="B586" s="11"/>
      <c r="F586" s="11"/>
      <c r="AP586" s="11"/>
      <c r="AQ586" s="11"/>
      <c r="AR586" s="11"/>
      <c r="AS586" s="11"/>
      <c r="AT586" s="11"/>
      <c r="AU586" s="11"/>
      <c r="AW586" s="16"/>
    </row>
    <row r="587" spans="2:49" ht="14.25" customHeight="1" x14ac:dyDescent="0.3">
      <c r="B587" s="11"/>
      <c r="F587" s="11"/>
      <c r="AP587" s="11"/>
      <c r="AQ587" s="11"/>
      <c r="AR587" s="11"/>
      <c r="AS587" s="11"/>
      <c r="AT587" s="11"/>
      <c r="AU587" s="11"/>
      <c r="AW587" s="16"/>
    </row>
    <row r="588" spans="2:49" ht="14.25" customHeight="1" x14ac:dyDescent="0.3">
      <c r="B588" s="11"/>
      <c r="F588" s="11"/>
      <c r="AP588" s="11"/>
      <c r="AQ588" s="11"/>
      <c r="AR588" s="11"/>
      <c r="AS588" s="11"/>
      <c r="AT588" s="11"/>
      <c r="AU588" s="11"/>
      <c r="AW588" s="16"/>
    </row>
    <row r="589" spans="2:49" ht="14.25" customHeight="1" x14ac:dyDescent="0.3">
      <c r="B589" s="11"/>
      <c r="F589" s="11"/>
      <c r="AP589" s="11"/>
      <c r="AQ589" s="11"/>
      <c r="AR589" s="11"/>
      <c r="AS589" s="11"/>
      <c r="AT589" s="11"/>
      <c r="AU589" s="11"/>
      <c r="AW589" s="16"/>
    </row>
    <row r="590" spans="2:49" ht="14.25" customHeight="1" x14ac:dyDescent="0.3">
      <c r="B590" s="11"/>
      <c r="F590" s="11"/>
      <c r="AP590" s="11"/>
      <c r="AQ590" s="11"/>
      <c r="AR590" s="11"/>
      <c r="AS590" s="11"/>
      <c r="AT590" s="11"/>
      <c r="AU590" s="11"/>
      <c r="AW590" s="16"/>
    </row>
    <row r="591" spans="2:49" ht="14.25" customHeight="1" x14ac:dyDescent="0.3">
      <c r="B591" s="11"/>
      <c r="F591" s="11"/>
      <c r="AP591" s="11"/>
      <c r="AQ591" s="11"/>
      <c r="AR591" s="11"/>
      <c r="AS591" s="11"/>
      <c r="AT591" s="11"/>
      <c r="AU591" s="11"/>
      <c r="AW591" s="16"/>
    </row>
    <row r="592" spans="2:49" ht="14.25" customHeight="1" x14ac:dyDescent="0.3">
      <c r="B592" s="11"/>
      <c r="F592" s="11"/>
      <c r="AP592" s="11"/>
      <c r="AQ592" s="11"/>
      <c r="AR592" s="11"/>
      <c r="AS592" s="11"/>
      <c r="AT592" s="11"/>
      <c r="AU592" s="11"/>
      <c r="AW592" s="16"/>
    </row>
    <row r="593" spans="2:49" ht="14.25" customHeight="1" x14ac:dyDescent="0.3">
      <c r="B593" s="11"/>
      <c r="F593" s="11"/>
      <c r="AP593" s="11"/>
      <c r="AQ593" s="11"/>
      <c r="AR593" s="11"/>
      <c r="AS593" s="11"/>
      <c r="AT593" s="11"/>
      <c r="AU593" s="11"/>
      <c r="AW593" s="16"/>
    </row>
    <row r="594" spans="2:49" ht="14.25" customHeight="1" x14ac:dyDescent="0.3">
      <c r="B594" s="11"/>
      <c r="F594" s="11"/>
      <c r="AP594" s="11"/>
      <c r="AQ594" s="11"/>
      <c r="AR594" s="11"/>
      <c r="AS594" s="11"/>
      <c r="AT594" s="11"/>
      <c r="AU594" s="11"/>
      <c r="AW594" s="16"/>
    </row>
    <row r="595" spans="2:49" ht="14.25" customHeight="1" x14ac:dyDescent="0.3">
      <c r="B595" s="11"/>
      <c r="F595" s="11"/>
      <c r="AP595" s="11"/>
      <c r="AQ595" s="11"/>
      <c r="AR595" s="11"/>
      <c r="AS595" s="11"/>
      <c r="AT595" s="11"/>
      <c r="AU595" s="11"/>
      <c r="AW595" s="16"/>
    </row>
    <row r="596" spans="2:49" ht="14.25" customHeight="1" x14ac:dyDescent="0.3">
      <c r="B596" s="11"/>
      <c r="F596" s="11"/>
      <c r="AP596" s="11"/>
      <c r="AQ596" s="11"/>
      <c r="AR596" s="11"/>
      <c r="AS596" s="11"/>
      <c r="AT596" s="11"/>
      <c r="AU596" s="11"/>
      <c r="AW596" s="16"/>
    </row>
    <row r="597" spans="2:49" ht="14.25" customHeight="1" x14ac:dyDescent="0.3">
      <c r="B597" s="11"/>
      <c r="F597" s="11"/>
      <c r="AP597" s="11"/>
      <c r="AQ597" s="11"/>
      <c r="AR597" s="11"/>
      <c r="AS597" s="11"/>
      <c r="AT597" s="11"/>
      <c r="AU597" s="11"/>
      <c r="AW597" s="16"/>
    </row>
    <row r="598" spans="2:49" ht="14.25" customHeight="1" x14ac:dyDescent="0.3">
      <c r="B598" s="11"/>
      <c r="F598" s="11"/>
      <c r="AP598" s="11"/>
      <c r="AQ598" s="11"/>
      <c r="AR598" s="11"/>
      <c r="AS598" s="11"/>
      <c r="AT598" s="11"/>
      <c r="AU598" s="11"/>
      <c r="AW598" s="16"/>
    </row>
    <row r="599" spans="2:49" ht="14.25" customHeight="1" x14ac:dyDescent="0.3">
      <c r="B599" s="11"/>
      <c r="F599" s="11"/>
      <c r="AP599" s="11"/>
      <c r="AQ599" s="11"/>
      <c r="AR599" s="11"/>
      <c r="AS599" s="11"/>
      <c r="AT599" s="11"/>
      <c r="AU599" s="11"/>
      <c r="AW599" s="16"/>
    </row>
    <row r="600" spans="2:49" ht="14.25" customHeight="1" x14ac:dyDescent="0.3">
      <c r="B600" s="11"/>
      <c r="F600" s="11"/>
      <c r="AP600" s="11"/>
      <c r="AQ600" s="11"/>
      <c r="AR600" s="11"/>
      <c r="AS600" s="11"/>
      <c r="AT600" s="11"/>
      <c r="AU600" s="11"/>
      <c r="AW600" s="16"/>
    </row>
    <row r="601" spans="2:49" ht="14.25" customHeight="1" x14ac:dyDescent="0.3">
      <c r="B601" s="11"/>
      <c r="F601" s="11"/>
      <c r="AP601" s="11"/>
      <c r="AQ601" s="11"/>
      <c r="AR601" s="11"/>
      <c r="AS601" s="11"/>
      <c r="AT601" s="11"/>
      <c r="AU601" s="11"/>
      <c r="AW601" s="16"/>
    </row>
    <row r="602" spans="2:49" ht="14.25" customHeight="1" x14ac:dyDescent="0.3">
      <c r="B602" s="11"/>
      <c r="F602" s="11"/>
      <c r="AP602" s="11"/>
      <c r="AQ602" s="11"/>
      <c r="AR602" s="11"/>
      <c r="AS602" s="11"/>
      <c r="AT602" s="11"/>
      <c r="AU602" s="11"/>
      <c r="AW602" s="16"/>
    </row>
    <row r="603" spans="2:49" ht="14.25" customHeight="1" x14ac:dyDescent="0.3">
      <c r="B603" s="11"/>
      <c r="F603" s="11"/>
      <c r="AP603" s="11"/>
      <c r="AQ603" s="11"/>
      <c r="AR603" s="11"/>
      <c r="AS603" s="11"/>
      <c r="AT603" s="11"/>
      <c r="AU603" s="11"/>
      <c r="AW603" s="16"/>
    </row>
    <row r="604" spans="2:49" ht="14.25" customHeight="1" x14ac:dyDescent="0.3">
      <c r="B604" s="11"/>
      <c r="F604" s="11"/>
      <c r="AP604" s="11"/>
      <c r="AQ604" s="11"/>
      <c r="AR604" s="11"/>
      <c r="AS604" s="11"/>
      <c r="AT604" s="11"/>
      <c r="AU604" s="11"/>
      <c r="AW604" s="16"/>
    </row>
    <row r="605" spans="2:49" ht="14.25" customHeight="1" x14ac:dyDescent="0.3">
      <c r="B605" s="11"/>
      <c r="F605" s="11"/>
      <c r="AP605" s="11"/>
      <c r="AQ605" s="11"/>
      <c r="AR605" s="11"/>
      <c r="AS605" s="11"/>
      <c r="AT605" s="11"/>
      <c r="AU605" s="11"/>
      <c r="AW605" s="16"/>
    </row>
    <row r="606" spans="2:49" ht="14.25" customHeight="1" x14ac:dyDescent="0.3">
      <c r="B606" s="11"/>
      <c r="F606" s="11"/>
      <c r="AP606" s="11"/>
      <c r="AQ606" s="11"/>
      <c r="AR606" s="11"/>
      <c r="AS606" s="11"/>
      <c r="AT606" s="11"/>
      <c r="AU606" s="11"/>
      <c r="AW606" s="16"/>
    </row>
    <row r="607" spans="2:49" ht="14.25" customHeight="1" x14ac:dyDescent="0.3">
      <c r="B607" s="11"/>
      <c r="F607" s="11"/>
      <c r="AP607" s="11"/>
      <c r="AQ607" s="11"/>
      <c r="AR607" s="11"/>
      <c r="AS607" s="11"/>
      <c r="AT607" s="11"/>
      <c r="AU607" s="11"/>
      <c r="AW607" s="16"/>
    </row>
    <row r="608" spans="2:49" ht="14.25" customHeight="1" x14ac:dyDescent="0.3">
      <c r="B608" s="11"/>
      <c r="F608" s="11"/>
      <c r="AP608" s="11"/>
      <c r="AQ608" s="11"/>
      <c r="AR608" s="11"/>
      <c r="AS608" s="11"/>
      <c r="AT608" s="11"/>
      <c r="AU608" s="11"/>
      <c r="AW608" s="16"/>
    </row>
    <row r="609" spans="2:49" ht="14.25" customHeight="1" x14ac:dyDescent="0.3">
      <c r="B609" s="11"/>
      <c r="F609" s="11"/>
      <c r="AP609" s="11"/>
      <c r="AQ609" s="11"/>
      <c r="AR609" s="11"/>
      <c r="AS609" s="11"/>
      <c r="AT609" s="11"/>
      <c r="AU609" s="11"/>
      <c r="AW609" s="16"/>
    </row>
    <row r="610" spans="2:49" ht="14.25" customHeight="1" x14ac:dyDescent="0.3">
      <c r="B610" s="11"/>
      <c r="F610" s="11"/>
      <c r="AP610" s="11"/>
      <c r="AQ610" s="11"/>
      <c r="AR610" s="11"/>
      <c r="AS610" s="11"/>
      <c r="AT610" s="11"/>
      <c r="AU610" s="11"/>
      <c r="AW610" s="16"/>
    </row>
    <row r="611" spans="2:49" ht="14.25" customHeight="1" x14ac:dyDescent="0.3">
      <c r="B611" s="11"/>
      <c r="F611" s="11"/>
      <c r="AP611" s="11"/>
      <c r="AQ611" s="11"/>
      <c r="AR611" s="11"/>
      <c r="AS611" s="11"/>
      <c r="AT611" s="11"/>
      <c r="AU611" s="11"/>
      <c r="AW611" s="16"/>
    </row>
    <row r="612" spans="2:49" ht="14.25" customHeight="1" x14ac:dyDescent="0.3">
      <c r="B612" s="11"/>
      <c r="F612" s="11"/>
      <c r="AP612" s="11"/>
      <c r="AQ612" s="11"/>
      <c r="AR612" s="11"/>
      <c r="AS612" s="11"/>
      <c r="AT612" s="11"/>
      <c r="AU612" s="11"/>
      <c r="AW612" s="16"/>
    </row>
    <row r="613" spans="2:49" ht="14.25" customHeight="1" x14ac:dyDescent="0.3">
      <c r="B613" s="11"/>
      <c r="F613" s="11"/>
      <c r="AP613" s="11"/>
      <c r="AQ613" s="11"/>
      <c r="AR613" s="11"/>
      <c r="AS613" s="11"/>
      <c r="AT613" s="11"/>
      <c r="AU613" s="11"/>
      <c r="AW613" s="16"/>
    </row>
    <row r="614" spans="2:49" ht="14.25" customHeight="1" x14ac:dyDescent="0.3">
      <c r="B614" s="11"/>
      <c r="F614" s="11"/>
      <c r="AP614" s="11"/>
      <c r="AQ614" s="11"/>
      <c r="AR614" s="11"/>
      <c r="AS614" s="11"/>
      <c r="AT614" s="11"/>
      <c r="AU614" s="11"/>
      <c r="AW614" s="16"/>
    </row>
    <row r="615" spans="2:49" ht="14.25" customHeight="1" x14ac:dyDescent="0.3">
      <c r="B615" s="11"/>
      <c r="F615" s="11"/>
      <c r="AP615" s="11"/>
      <c r="AQ615" s="11"/>
      <c r="AR615" s="11"/>
      <c r="AS615" s="11"/>
      <c r="AT615" s="11"/>
      <c r="AU615" s="11"/>
      <c r="AW615" s="16"/>
    </row>
    <row r="616" spans="2:49" ht="14.25" customHeight="1" x14ac:dyDescent="0.3">
      <c r="B616" s="11"/>
      <c r="F616" s="11"/>
      <c r="AP616" s="11"/>
      <c r="AQ616" s="11"/>
      <c r="AR616" s="11"/>
      <c r="AS616" s="11"/>
      <c r="AT616" s="11"/>
      <c r="AU616" s="11"/>
      <c r="AW616" s="16"/>
    </row>
    <row r="617" spans="2:49" ht="14.25" customHeight="1" x14ac:dyDescent="0.3">
      <c r="B617" s="11"/>
      <c r="F617" s="11"/>
      <c r="AP617" s="11"/>
      <c r="AQ617" s="11"/>
      <c r="AR617" s="11"/>
      <c r="AS617" s="11"/>
      <c r="AT617" s="11"/>
      <c r="AU617" s="11"/>
      <c r="AW617" s="16"/>
    </row>
    <row r="618" spans="2:49" ht="14.25" customHeight="1" x14ac:dyDescent="0.3">
      <c r="B618" s="11"/>
      <c r="F618" s="11"/>
      <c r="AP618" s="11"/>
      <c r="AQ618" s="11"/>
      <c r="AR618" s="11"/>
      <c r="AS618" s="11"/>
      <c r="AT618" s="11"/>
      <c r="AU618" s="11"/>
      <c r="AW618" s="16"/>
    </row>
    <row r="619" spans="2:49" ht="14.25" customHeight="1" x14ac:dyDescent="0.3">
      <c r="B619" s="11"/>
      <c r="F619" s="11"/>
      <c r="AP619" s="11"/>
      <c r="AQ619" s="11"/>
      <c r="AR619" s="11"/>
      <c r="AS619" s="11"/>
      <c r="AT619" s="11"/>
      <c r="AU619" s="11"/>
      <c r="AW619" s="16"/>
    </row>
    <row r="620" spans="2:49" ht="14.25" customHeight="1" x14ac:dyDescent="0.3">
      <c r="B620" s="11"/>
      <c r="F620" s="11"/>
      <c r="AP620" s="11"/>
      <c r="AQ620" s="11"/>
      <c r="AR620" s="11"/>
      <c r="AS620" s="11"/>
      <c r="AT620" s="11"/>
      <c r="AU620" s="11"/>
      <c r="AW620" s="16"/>
    </row>
    <row r="621" spans="2:49" ht="14.25" customHeight="1" x14ac:dyDescent="0.3">
      <c r="B621" s="11"/>
      <c r="F621" s="11"/>
      <c r="AP621" s="11"/>
      <c r="AQ621" s="11"/>
      <c r="AR621" s="11"/>
      <c r="AS621" s="11"/>
      <c r="AT621" s="11"/>
      <c r="AU621" s="11"/>
      <c r="AW621" s="16"/>
    </row>
    <row r="622" spans="2:49" ht="14.25" customHeight="1" x14ac:dyDescent="0.3">
      <c r="B622" s="11"/>
      <c r="F622" s="11"/>
      <c r="AP622" s="11"/>
      <c r="AQ622" s="11"/>
      <c r="AR622" s="11"/>
      <c r="AS622" s="11"/>
      <c r="AT622" s="11"/>
      <c r="AU622" s="11"/>
      <c r="AW622" s="16"/>
    </row>
    <row r="623" spans="2:49" ht="14.25" customHeight="1" x14ac:dyDescent="0.3">
      <c r="B623" s="11"/>
      <c r="F623" s="11"/>
      <c r="AP623" s="11"/>
      <c r="AQ623" s="11"/>
      <c r="AR623" s="11"/>
      <c r="AS623" s="11"/>
      <c r="AT623" s="11"/>
      <c r="AU623" s="11"/>
      <c r="AW623" s="16"/>
    </row>
    <row r="624" spans="2:49" ht="14.25" customHeight="1" x14ac:dyDescent="0.3">
      <c r="B624" s="11"/>
      <c r="F624" s="11"/>
      <c r="AP624" s="11"/>
      <c r="AQ624" s="11"/>
      <c r="AR624" s="11"/>
      <c r="AS624" s="11"/>
      <c r="AT624" s="11"/>
      <c r="AU624" s="11"/>
      <c r="AW624" s="16"/>
    </row>
    <row r="625" spans="2:49" ht="14.25" customHeight="1" x14ac:dyDescent="0.3">
      <c r="B625" s="11"/>
      <c r="F625" s="11"/>
      <c r="AP625" s="11"/>
      <c r="AQ625" s="11"/>
      <c r="AR625" s="11"/>
      <c r="AS625" s="11"/>
      <c r="AT625" s="11"/>
      <c r="AU625" s="11"/>
      <c r="AW625" s="16"/>
    </row>
    <row r="626" spans="2:49" ht="14.25" customHeight="1" x14ac:dyDescent="0.3">
      <c r="B626" s="11"/>
      <c r="F626" s="11"/>
      <c r="AP626" s="11"/>
      <c r="AQ626" s="11"/>
      <c r="AR626" s="11"/>
      <c r="AS626" s="11"/>
      <c r="AT626" s="11"/>
      <c r="AU626" s="11"/>
      <c r="AW626" s="16"/>
    </row>
    <row r="627" spans="2:49" ht="14.25" customHeight="1" x14ac:dyDescent="0.3">
      <c r="B627" s="11"/>
      <c r="F627" s="11"/>
      <c r="AP627" s="11"/>
      <c r="AQ627" s="11"/>
      <c r="AR627" s="11"/>
      <c r="AS627" s="11"/>
      <c r="AT627" s="11"/>
      <c r="AU627" s="11"/>
      <c r="AW627" s="16"/>
    </row>
    <row r="628" spans="2:49" ht="14.25" customHeight="1" x14ac:dyDescent="0.3">
      <c r="B628" s="11"/>
      <c r="F628" s="11"/>
      <c r="AP628" s="11"/>
      <c r="AQ628" s="11"/>
      <c r="AR628" s="11"/>
      <c r="AS628" s="11"/>
      <c r="AT628" s="11"/>
      <c r="AU628" s="11"/>
      <c r="AW628" s="16"/>
    </row>
    <row r="629" spans="2:49" ht="14.25" customHeight="1" x14ac:dyDescent="0.3">
      <c r="B629" s="11"/>
      <c r="F629" s="11"/>
      <c r="AP629" s="11"/>
      <c r="AQ629" s="11"/>
      <c r="AR629" s="11"/>
      <c r="AS629" s="11"/>
      <c r="AT629" s="11"/>
      <c r="AU629" s="11"/>
      <c r="AW629" s="16"/>
    </row>
    <row r="630" spans="2:49" ht="14.25" customHeight="1" x14ac:dyDescent="0.3">
      <c r="B630" s="11"/>
      <c r="F630" s="11"/>
      <c r="AP630" s="11"/>
      <c r="AQ630" s="11"/>
      <c r="AR630" s="11"/>
      <c r="AS630" s="11"/>
      <c r="AT630" s="11"/>
      <c r="AU630" s="11"/>
      <c r="AW630" s="16"/>
    </row>
    <row r="631" spans="2:49" ht="14.25" customHeight="1" x14ac:dyDescent="0.3">
      <c r="B631" s="11"/>
      <c r="F631" s="11"/>
      <c r="AP631" s="11"/>
      <c r="AQ631" s="11"/>
      <c r="AR631" s="11"/>
      <c r="AS631" s="11"/>
      <c r="AT631" s="11"/>
      <c r="AU631" s="11"/>
      <c r="AW631" s="16"/>
    </row>
    <row r="632" spans="2:49" ht="14.25" customHeight="1" x14ac:dyDescent="0.3">
      <c r="B632" s="11"/>
      <c r="F632" s="11"/>
      <c r="AP632" s="11"/>
      <c r="AQ632" s="11"/>
      <c r="AR632" s="11"/>
      <c r="AS632" s="11"/>
      <c r="AT632" s="11"/>
      <c r="AU632" s="11"/>
      <c r="AW632" s="16"/>
    </row>
    <row r="633" spans="2:49" ht="14.25" customHeight="1" x14ac:dyDescent="0.3">
      <c r="B633" s="11"/>
      <c r="F633" s="11"/>
      <c r="AP633" s="11"/>
      <c r="AQ633" s="11"/>
      <c r="AR633" s="11"/>
      <c r="AS633" s="11"/>
      <c r="AT633" s="11"/>
      <c r="AU633" s="11"/>
      <c r="AW633" s="16"/>
    </row>
    <row r="634" spans="2:49" ht="14.25" customHeight="1" x14ac:dyDescent="0.3">
      <c r="B634" s="11"/>
      <c r="F634" s="11"/>
      <c r="AP634" s="11"/>
      <c r="AQ634" s="11"/>
      <c r="AR634" s="11"/>
      <c r="AS634" s="11"/>
      <c r="AT634" s="11"/>
      <c r="AU634" s="11"/>
      <c r="AW634" s="16"/>
    </row>
    <row r="635" spans="2:49" ht="14.25" customHeight="1" x14ac:dyDescent="0.3">
      <c r="B635" s="11"/>
      <c r="F635" s="11"/>
      <c r="AP635" s="11"/>
      <c r="AQ635" s="11"/>
      <c r="AR635" s="11"/>
      <c r="AS635" s="11"/>
      <c r="AT635" s="11"/>
      <c r="AU635" s="11"/>
      <c r="AW635" s="16"/>
    </row>
    <row r="636" spans="2:49" ht="14.25" customHeight="1" x14ac:dyDescent="0.3">
      <c r="B636" s="11"/>
      <c r="F636" s="11"/>
      <c r="AP636" s="11"/>
      <c r="AQ636" s="11"/>
      <c r="AR636" s="11"/>
      <c r="AS636" s="11"/>
      <c r="AT636" s="11"/>
      <c r="AU636" s="11"/>
      <c r="AW636" s="16"/>
    </row>
    <row r="637" spans="2:49" ht="14.25" customHeight="1" x14ac:dyDescent="0.3">
      <c r="B637" s="11"/>
      <c r="F637" s="11"/>
      <c r="AP637" s="11"/>
      <c r="AQ637" s="11"/>
      <c r="AR637" s="11"/>
      <c r="AS637" s="11"/>
      <c r="AT637" s="11"/>
      <c r="AU637" s="11"/>
      <c r="AW637" s="16"/>
    </row>
    <row r="638" spans="2:49" ht="14.25" customHeight="1" x14ac:dyDescent="0.3">
      <c r="B638" s="11"/>
      <c r="F638" s="11"/>
      <c r="AP638" s="11"/>
      <c r="AQ638" s="11"/>
      <c r="AR638" s="11"/>
      <c r="AS638" s="11"/>
      <c r="AT638" s="11"/>
      <c r="AU638" s="11"/>
      <c r="AW638" s="16"/>
    </row>
    <row r="639" spans="2:49" ht="14.25" customHeight="1" x14ac:dyDescent="0.3">
      <c r="B639" s="11"/>
      <c r="F639" s="11"/>
      <c r="AP639" s="11"/>
      <c r="AQ639" s="11"/>
      <c r="AR639" s="11"/>
      <c r="AS639" s="11"/>
      <c r="AT639" s="11"/>
      <c r="AU639" s="11"/>
      <c r="AW639" s="16"/>
    </row>
    <row r="640" spans="2:49" ht="14.25" customHeight="1" x14ac:dyDescent="0.3">
      <c r="B640" s="11"/>
      <c r="F640" s="11"/>
      <c r="AP640" s="11"/>
      <c r="AQ640" s="11"/>
      <c r="AR640" s="11"/>
      <c r="AS640" s="11"/>
      <c r="AT640" s="11"/>
      <c r="AU640" s="11"/>
      <c r="AW640" s="16"/>
    </row>
    <row r="641" spans="2:49" ht="14.25" customHeight="1" x14ac:dyDescent="0.3">
      <c r="B641" s="11"/>
      <c r="F641" s="11"/>
      <c r="AP641" s="11"/>
      <c r="AQ641" s="11"/>
      <c r="AR641" s="11"/>
      <c r="AS641" s="11"/>
      <c r="AT641" s="11"/>
      <c r="AU641" s="11"/>
      <c r="AW641" s="16"/>
    </row>
    <row r="642" spans="2:49" ht="14.25" customHeight="1" x14ac:dyDescent="0.3">
      <c r="B642" s="11"/>
      <c r="F642" s="11"/>
      <c r="AP642" s="11"/>
      <c r="AQ642" s="11"/>
      <c r="AR642" s="11"/>
      <c r="AS642" s="11"/>
      <c r="AT642" s="11"/>
      <c r="AU642" s="11"/>
      <c r="AW642" s="16"/>
    </row>
    <row r="643" spans="2:49" ht="14.25" customHeight="1" x14ac:dyDescent="0.3">
      <c r="B643" s="11"/>
      <c r="F643" s="11"/>
      <c r="AP643" s="11"/>
      <c r="AQ643" s="11"/>
      <c r="AR643" s="11"/>
      <c r="AS643" s="11"/>
      <c r="AT643" s="11"/>
      <c r="AU643" s="11"/>
      <c r="AW643" s="16"/>
    </row>
    <row r="644" spans="2:49" ht="14.25" customHeight="1" x14ac:dyDescent="0.3">
      <c r="B644" s="11"/>
      <c r="F644" s="11"/>
      <c r="AP644" s="11"/>
      <c r="AQ644" s="11"/>
      <c r="AR644" s="11"/>
      <c r="AS644" s="11"/>
      <c r="AT644" s="11"/>
      <c r="AU644" s="11"/>
      <c r="AW644" s="16"/>
    </row>
    <row r="645" spans="2:49" ht="14.25" customHeight="1" x14ac:dyDescent="0.3">
      <c r="B645" s="11"/>
      <c r="F645" s="11"/>
      <c r="AP645" s="11"/>
      <c r="AQ645" s="11"/>
      <c r="AR645" s="11"/>
      <c r="AS645" s="11"/>
      <c r="AT645" s="11"/>
      <c r="AU645" s="11"/>
      <c r="AW645" s="16"/>
    </row>
    <row r="646" spans="2:49" ht="14.25" customHeight="1" x14ac:dyDescent="0.3">
      <c r="B646" s="11"/>
      <c r="F646" s="11"/>
      <c r="AP646" s="11"/>
      <c r="AQ646" s="11"/>
      <c r="AR646" s="11"/>
      <c r="AS646" s="11"/>
      <c r="AT646" s="11"/>
      <c r="AU646" s="11"/>
      <c r="AW646" s="16"/>
    </row>
    <row r="647" spans="2:49" ht="14.25" customHeight="1" x14ac:dyDescent="0.3">
      <c r="B647" s="11"/>
      <c r="F647" s="11"/>
      <c r="AP647" s="11"/>
      <c r="AQ647" s="11"/>
      <c r="AR647" s="11"/>
      <c r="AS647" s="11"/>
      <c r="AT647" s="11"/>
      <c r="AU647" s="11"/>
      <c r="AW647" s="16"/>
    </row>
    <row r="648" spans="2:49" ht="14.25" customHeight="1" x14ac:dyDescent="0.3">
      <c r="B648" s="11"/>
      <c r="F648" s="11"/>
      <c r="AP648" s="11"/>
      <c r="AQ648" s="11"/>
      <c r="AR648" s="11"/>
      <c r="AS648" s="11"/>
      <c r="AT648" s="11"/>
      <c r="AU648" s="11"/>
      <c r="AW648" s="16"/>
    </row>
    <row r="649" spans="2:49" ht="14.25" customHeight="1" x14ac:dyDescent="0.3">
      <c r="B649" s="11"/>
      <c r="F649" s="11"/>
      <c r="AP649" s="11"/>
      <c r="AQ649" s="11"/>
      <c r="AR649" s="11"/>
      <c r="AS649" s="11"/>
      <c r="AT649" s="11"/>
      <c r="AU649" s="11"/>
      <c r="AW649" s="16"/>
    </row>
    <row r="650" spans="2:49" ht="14.25" customHeight="1" x14ac:dyDescent="0.3">
      <c r="B650" s="11"/>
      <c r="F650" s="11"/>
      <c r="AP650" s="11"/>
      <c r="AQ650" s="11"/>
      <c r="AR650" s="11"/>
      <c r="AS650" s="11"/>
      <c r="AT650" s="11"/>
      <c r="AU650" s="11"/>
      <c r="AW650" s="16"/>
    </row>
    <row r="651" spans="2:49" ht="14.25" customHeight="1" x14ac:dyDescent="0.3">
      <c r="B651" s="11"/>
      <c r="F651" s="11"/>
      <c r="AP651" s="11"/>
      <c r="AQ651" s="11"/>
      <c r="AR651" s="11"/>
      <c r="AS651" s="11"/>
      <c r="AT651" s="11"/>
      <c r="AU651" s="11"/>
      <c r="AW651" s="16"/>
    </row>
    <row r="652" spans="2:49" ht="14.25" customHeight="1" x14ac:dyDescent="0.3">
      <c r="B652" s="11"/>
      <c r="F652" s="11"/>
      <c r="AP652" s="11"/>
      <c r="AQ652" s="11"/>
      <c r="AR652" s="11"/>
      <c r="AS652" s="11"/>
      <c r="AT652" s="11"/>
      <c r="AU652" s="11"/>
      <c r="AW652" s="16"/>
    </row>
    <row r="653" spans="2:49" ht="14.25" customHeight="1" x14ac:dyDescent="0.3">
      <c r="B653" s="11"/>
      <c r="F653" s="11"/>
      <c r="AP653" s="11"/>
      <c r="AQ653" s="11"/>
      <c r="AR653" s="11"/>
      <c r="AS653" s="11"/>
      <c r="AT653" s="11"/>
      <c r="AU653" s="11"/>
      <c r="AW653" s="16"/>
    </row>
    <row r="654" spans="2:49" ht="14.25" customHeight="1" x14ac:dyDescent="0.3">
      <c r="B654" s="11"/>
      <c r="F654" s="11"/>
      <c r="AP654" s="11"/>
      <c r="AQ654" s="11"/>
      <c r="AR654" s="11"/>
      <c r="AS654" s="11"/>
      <c r="AT654" s="11"/>
      <c r="AU654" s="11"/>
      <c r="AW654" s="16"/>
    </row>
    <row r="655" spans="2:49" ht="14.25" customHeight="1" x14ac:dyDescent="0.3">
      <c r="B655" s="11"/>
      <c r="F655" s="11"/>
      <c r="AP655" s="11"/>
      <c r="AQ655" s="11"/>
      <c r="AR655" s="11"/>
      <c r="AS655" s="11"/>
      <c r="AT655" s="11"/>
      <c r="AU655" s="11"/>
      <c r="AW655" s="16"/>
    </row>
    <row r="656" spans="2:49" ht="14.25" customHeight="1" x14ac:dyDescent="0.3">
      <c r="B656" s="11"/>
      <c r="F656" s="11"/>
      <c r="AP656" s="11"/>
      <c r="AQ656" s="11"/>
      <c r="AR656" s="11"/>
      <c r="AS656" s="11"/>
      <c r="AT656" s="11"/>
      <c r="AU656" s="11"/>
      <c r="AW656" s="16"/>
    </row>
    <row r="657" spans="2:49" ht="14.25" customHeight="1" x14ac:dyDescent="0.3">
      <c r="B657" s="11"/>
      <c r="F657" s="11"/>
      <c r="AP657" s="11"/>
      <c r="AQ657" s="11"/>
      <c r="AR657" s="11"/>
      <c r="AS657" s="11"/>
      <c r="AT657" s="11"/>
      <c r="AU657" s="11"/>
      <c r="AW657" s="16"/>
    </row>
    <row r="658" spans="2:49" ht="14.25" customHeight="1" x14ac:dyDescent="0.3">
      <c r="B658" s="11"/>
      <c r="F658" s="11"/>
      <c r="AP658" s="11"/>
      <c r="AQ658" s="11"/>
      <c r="AR658" s="11"/>
      <c r="AS658" s="11"/>
      <c r="AT658" s="11"/>
      <c r="AU658" s="11"/>
      <c r="AW658" s="16"/>
    </row>
    <row r="659" spans="2:49" ht="14.25" customHeight="1" x14ac:dyDescent="0.3">
      <c r="B659" s="11"/>
      <c r="F659" s="11"/>
      <c r="AP659" s="11"/>
      <c r="AQ659" s="11"/>
      <c r="AR659" s="11"/>
      <c r="AS659" s="11"/>
      <c r="AT659" s="11"/>
      <c r="AU659" s="11"/>
      <c r="AW659" s="16"/>
    </row>
    <row r="660" spans="2:49" ht="14.25" customHeight="1" x14ac:dyDescent="0.3">
      <c r="B660" s="11"/>
      <c r="F660" s="11"/>
      <c r="AP660" s="11"/>
      <c r="AQ660" s="11"/>
      <c r="AR660" s="11"/>
      <c r="AS660" s="11"/>
      <c r="AT660" s="11"/>
      <c r="AU660" s="11"/>
      <c r="AW660" s="16"/>
    </row>
    <row r="661" spans="2:49" ht="14.25" customHeight="1" x14ac:dyDescent="0.3">
      <c r="B661" s="11"/>
      <c r="F661" s="11"/>
      <c r="AP661" s="11"/>
      <c r="AQ661" s="11"/>
      <c r="AR661" s="11"/>
      <c r="AS661" s="11"/>
      <c r="AT661" s="11"/>
      <c r="AU661" s="11"/>
      <c r="AW661" s="16"/>
    </row>
    <row r="662" spans="2:49" ht="14.25" customHeight="1" x14ac:dyDescent="0.3">
      <c r="B662" s="11"/>
      <c r="F662" s="11"/>
      <c r="AP662" s="11"/>
      <c r="AQ662" s="11"/>
      <c r="AR662" s="11"/>
      <c r="AS662" s="11"/>
      <c r="AT662" s="11"/>
      <c r="AU662" s="11"/>
      <c r="AW662" s="16"/>
    </row>
    <row r="663" spans="2:49" ht="14.25" customHeight="1" x14ac:dyDescent="0.3">
      <c r="B663" s="11"/>
      <c r="F663" s="11"/>
      <c r="AP663" s="11"/>
      <c r="AQ663" s="11"/>
      <c r="AR663" s="11"/>
      <c r="AS663" s="11"/>
      <c r="AT663" s="11"/>
      <c r="AU663" s="11"/>
      <c r="AW663" s="16"/>
    </row>
    <row r="664" spans="2:49" ht="14.25" customHeight="1" x14ac:dyDescent="0.3">
      <c r="B664" s="11"/>
      <c r="F664" s="11"/>
      <c r="AP664" s="11"/>
      <c r="AQ664" s="11"/>
      <c r="AR664" s="11"/>
      <c r="AS664" s="11"/>
      <c r="AT664" s="11"/>
      <c r="AU664" s="11"/>
      <c r="AW664" s="16"/>
    </row>
    <row r="665" spans="2:49" ht="14.25" customHeight="1" x14ac:dyDescent="0.3">
      <c r="B665" s="11"/>
      <c r="F665" s="11"/>
      <c r="AP665" s="11"/>
      <c r="AQ665" s="11"/>
      <c r="AR665" s="11"/>
      <c r="AS665" s="11"/>
      <c r="AT665" s="11"/>
      <c r="AU665" s="11"/>
      <c r="AW665" s="16"/>
    </row>
    <row r="666" spans="2:49" ht="14.25" customHeight="1" x14ac:dyDescent="0.3">
      <c r="B666" s="11"/>
      <c r="F666" s="11"/>
      <c r="AP666" s="11"/>
      <c r="AQ666" s="11"/>
      <c r="AR666" s="11"/>
      <c r="AS666" s="11"/>
      <c r="AT666" s="11"/>
      <c r="AU666" s="11"/>
      <c r="AW666" s="16"/>
    </row>
    <row r="667" spans="2:49" ht="14.25" customHeight="1" x14ac:dyDescent="0.3">
      <c r="B667" s="11"/>
      <c r="F667" s="11"/>
      <c r="AP667" s="11"/>
      <c r="AQ667" s="11"/>
      <c r="AR667" s="11"/>
      <c r="AS667" s="11"/>
      <c r="AT667" s="11"/>
      <c r="AU667" s="11"/>
      <c r="AW667" s="16"/>
    </row>
    <row r="668" spans="2:49" ht="14.25" customHeight="1" x14ac:dyDescent="0.3">
      <c r="B668" s="11"/>
      <c r="F668" s="11"/>
      <c r="AP668" s="11"/>
      <c r="AQ668" s="11"/>
      <c r="AR668" s="11"/>
      <c r="AS668" s="11"/>
      <c r="AT668" s="11"/>
      <c r="AU668" s="11"/>
      <c r="AW668" s="16"/>
    </row>
    <row r="669" spans="2:49" ht="14.25" customHeight="1" x14ac:dyDescent="0.3">
      <c r="B669" s="11"/>
      <c r="F669" s="11"/>
      <c r="AP669" s="11"/>
      <c r="AQ669" s="11"/>
      <c r="AR669" s="11"/>
      <c r="AS669" s="11"/>
      <c r="AT669" s="11"/>
      <c r="AU669" s="11"/>
      <c r="AW669" s="16"/>
    </row>
    <row r="670" spans="2:49" ht="14.25" customHeight="1" x14ac:dyDescent="0.3">
      <c r="B670" s="11"/>
      <c r="F670" s="11"/>
      <c r="AP670" s="11"/>
      <c r="AQ670" s="11"/>
      <c r="AR670" s="11"/>
      <c r="AS670" s="11"/>
      <c r="AT670" s="11"/>
      <c r="AU670" s="11"/>
      <c r="AW670" s="16"/>
    </row>
    <row r="671" spans="2:49" ht="14.25" customHeight="1" x14ac:dyDescent="0.3">
      <c r="B671" s="11"/>
      <c r="F671" s="11"/>
      <c r="AP671" s="11"/>
      <c r="AQ671" s="11"/>
      <c r="AR671" s="11"/>
      <c r="AS671" s="11"/>
      <c r="AT671" s="11"/>
      <c r="AU671" s="11"/>
      <c r="AW671" s="16"/>
    </row>
    <row r="672" spans="2:49" ht="14.25" customHeight="1" x14ac:dyDescent="0.3">
      <c r="B672" s="11"/>
      <c r="F672" s="11"/>
      <c r="AP672" s="11"/>
      <c r="AQ672" s="11"/>
      <c r="AR672" s="11"/>
      <c r="AS672" s="11"/>
      <c r="AT672" s="11"/>
      <c r="AU672" s="11"/>
      <c r="AW672" s="16"/>
    </row>
    <row r="673" spans="2:49" ht="14.25" customHeight="1" x14ac:dyDescent="0.3">
      <c r="B673" s="11"/>
      <c r="F673" s="11"/>
      <c r="AP673" s="11"/>
      <c r="AQ673" s="11"/>
      <c r="AR673" s="11"/>
      <c r="AS673" s="11"/>
      <c r="AT673" s="11"/>
      <c r="AU673" s="11"/>
      <c r="AW673" s="16"/>
    </row>
    <row r="674" spans="2:49" ht="14.25" customHeight="1" x14ac:dyDescent="0.3">
      <c r="B674" s="11"/>
      <c r="F674" s="11"/>
      <c r="AP674" s="11"/>
      <c r="AQ674" s="11"/>
      <c r="AR674" s="11"/>
      <c r="AS674" s="11"/>
      <c r="AT674" s="11"/>
      <c r="AU674" s="11"/>
      <c r="AW674" s="16"/>
    </row>
    <row r="675" spans="2:49" ht="14.25" customHeight="1" x14ac:dyDescent="0.3">
      <c r="B675" s="11"/>
      <c r="F675" s="11"/>
      <c r="AP675" s="11"/>
      <c r="AQ675" s="11"/>
      <c r="AR675" s="11"/>
      <c r="AS675" s="11"/>
      <c r="AT675" s="11"/>
      <c r="AU675" s="11"/>
      <c r="AW675" s="16"/>
    </row>
    <row r="676" spans="2:49" ht="14.25" customHeight="1" x14ac:dyDescent="0.3">
      <c r="B676" s="11"/>
      <c r="F676" s="11"/>
      <c r="AP676" s="11"/>
      <c r="AQ676" s="11"/>
      <c r="AR676" s="11"/>
      <c r="AS676" s="11"/>
      <c r="AT676" s="11"/>
      <c r="AU676" s="11"/>
      <c r="AW676" s="16"/>
    </row>
    <row r="677" spans="2:49" ht="14.25" customHeight="1" x14ac:dyDescent="0.3">
      <c r="B677" s="11"/>
      <c r="F677" s="11"/>
      <c r="AP677" s="11"/>
      <c r="AQ677" s="11"/>
      <c r="AR677" s="11"/>
      <c r="AS677" s="11"/>
      <c r="AT677" s="11"/>
      <c r="AU677" s="11"/>
      <c r="AW677" s="16"/>
    </row>
    <row r="678" spans="2:49" ht="14.25" customHeight="1" x14ac:dyDescent="0.3">
      <c r="B678" s="11"/>
      <c r="F678" s="11"/>
      <c r="AP678" s="11"/>
      <c r="AQ678" s="11"/>
      <c r="AR678" s="11"/>
      <c r="AS678" s="11"/>
      <c r="AT678" s="11"/>
      <c r="AU678" s="11"/>
      <c r="AW678" s="16"/>
    </row>
    <row r="679" spans="2:49" ht="14.25" customHeight="1" x14ac:dyDescent="0.3">
      <c r="B679" s="11"/>
      <c r="F679" s="11"/>
      <c r="AP679" s="11"/>
      <c r="AQ679" s="11"/>
      <c r="AR679" s="11"/>
      <c r="AS679" s="11"/>
      <c r="AT679" s="11"/>
      <c r="AU679" s="11"/>
      <c r="AW679" s="16"/>
    </row>
    <row r="680" spans="2:49" ht="14.25" customHeight="1" x14ac:dyDescent="0.3">
      <c r="B680" s="11"/>
      <c r="F680" s="11"/>
      <c r="AP680" s="11"/>
      <c r="AQ680" s="11"/>
      <c r="AR680" s="11"/>
      <c r="AS680" s="11"/>
      <c r="AT680" s="11"/>
      <c r="AU680" s="11"/>
      <c r="AW680" s="16"/>
    </row>
    <row r="681" spans="2:49" ht="14.25" customHeight="1" x14ac:dyDescent="0.3">
      <c r="B681" s="11"/>
      <c r="F681" s="11"/>
      <c r="AP681" s="11"/>
      <c r="AQ681" s="11"/>
      <c r="AR681" s="11"/>
      <c r="AS681" s="11"/>
      <c r="AT681" s="11"/>
      <c r="AU681" s="11"/>
      <c r="AW681" s="16"/>
    </row>
    <row r="682" spans="2:49" ht="14.25" customHeight="1" x14ac:dyDescent="0.3">
      <c r="B682" s="11"/>
      <c r="F682" s="11"/>
      <c r="AP682" s="11"/>
      <c r="AQ682" s="11"/>
      <c r="AR682" s="11"/>
      <c r="AS682" s="11"/>
      <c r="AT682" s="11"/>
      <c r="AU682" s="11"/>
      <c r="AW682" s="16"/>
    </row>
    <row r="683" spans="2:49" ht="14.25" customHeight="1" x14ac:dyDescent="0.3">
      <c r="B683" s="11"/>
      <c r="F683" s="11"/>
      <c r="AP683" s="11"/>
      <c r="AQ683" s="11"/>
      <c r="AR683" s="11"/>
      <c r="AS683" s="11"/>
      <c r="AT683" s="11"/>
      <c r="AU683" s="11"/>
      <c r="AW683" s="16"/>
    </row>
    <row r="684" spans="2:49" ht="14.25" customHeight="1" x14ac:dyDescent="0.3">
      <c r="B684" s="11"/>
      <c r="F684" s="11"/>
      <c r="AP684" s="11"/>
      <c r="AQ684" s="11"/>
      <c r="AR684" s="11"/>
      <c r="AS684" s="11"/>
      <c r="AT684" s="11"/>
      <c r="AU684" s="11"/>
      <c r="AW684" s="16"/>
    </row>
    <row r="685" spans="2:49" ht="14.25" customHeight="1" x14ac:dyDescent="0.3">
      <c r="B685" s="11"/>
      <c r="F685" s="11"/>
      <c r="AP685" s="11"/>
      <c r="AQ685" s="11"/>
      <c r="AR685" s="11"/>
      <c r="AS685" s="11"/>
      <c r="AT685" s="11"/>
      <c r="AU685" s="11"/>
      <c r="AW685" s="16"/>
    </row>
    <row r="686" spans="2:49" ht="14.25" customHeight="1" x14ac:dyDescent="0.3">
      <c r="B686" s="11"/>
      <c r="F686" s="11"/>
      <c r="AP686" s="11"/>
      <c r="AQ686" s="11"/>
      <c r="AR686" s="11"/>
      <c r="AS686" s="11"/>
      <c r="AT686" s="11"/>
      <c r="AU686" s="11"/>
      <c r="AW686" s="16"/>
    </row>
    <row r="687" spans="2:49" ht="14.25" customHeight="1" x14ac:dyDescent="0.3">
      <c r="B687" s="11"/>
      <c r="F687" s="11"/>
      <c r="AP687" s="11"/>
      <c r="AQ687" s="11"/>
      <c r="AR687" s="11"/>
      <c r="AS687" s="11"/>
      <c r="AT687" s="11"/>
      <c r="AU687" s="11"/>
      <c r="AW687" s="16"/>
    </row>
    <row r="688" spans="2:49" ht="14.25" customHeight="1" x14ac:dyDescent="0.3">
      <c r="B688" s="11"/>
      <c r="F688" s="11"/>
      <c r="AP688" s="11"/>
      <c r="AQ688" s="11"/>
      <c r="AR688" s="11"/>
      <c r="AS688" s="11"/>
      <c r="AT688" s="11"/>
      <c r="AU688" s="11"/>
      <c r="AW688" s="16"/>
    </row>
    <row r="689" spans="2:49" ht="14.25" customHeight="1" x14ac:dyDescent="0.3">
      <c r="B689" s="11"/>
      <c r="F689" s="11"/>
      <c r="AP689" s="11"/>
      <c r="AQ689" s="11"/>
      <c r="AR689" s="11"/>
      <c r="AS689" s="11"/>
      <c r="AT689" s="11"/>
      <c r="AU689" s="11"/>
      <c r="AW689" s="16"/>
    </row>
    <row r="690" spans="2:49" ht="14.25" customHeight="1" x14ac:dyDescent="0.3">
      <c r="B690" s="11"/>
      <c r="F690" s="11"/>
      <c r="AP690" s="11"/>
      <c r="AQ690" s="11"/>
      <c r="AR690" s="11"/>
      <c r="AS690" s="11"/>
      <c r="AT690" s="11"/>
      <c r="AU690" s="11"/>
      <c r="AW690" s="16"/>
    </row>
    <row r="691" spans="2:49" ht="14.25" customHeight="1" x14ac:dyDescent="0.3">
      <c r="B691" s="11"/>
      <c r="F691" s="11"/>
      <c r="AP691" s="11"/>
      <c r="AQ691" s="11"/>
      <c r="AR691" s="11"/>
      <c r="AS691" s="11"/>
      <c r="AT691" s="11"/>
      <c r="AU691" s="11"/>
      <c r="AW691" s="16"/>
    </row>
    <row r="692" spans="2:49" ht="14.25" customHeight="1" x14ac:dyDescent="0.3">
      <c r="B692" s="11"/>
      <c r="F692" s="11"/>
      <c r="AP692" s="11"/>
      <c r="AQ692" s="11"/>
      <c r="AR692" s="11"/>
      <c r="AS692" s="11"/>
      <c r="AT692" s="11"/>
      <c r="AU692" s="11"/>
      <c r="AW692" s="16"/>
    </row>
    <row r="693" spans="2:49" ht="14.25" customHeight="1" x14ac:dyDescent="0.3">
      <c r="B693" s="11"/>
      <c r="F693" s="11"/>
      <c r="AP693" s="11"/>
      <c r="AQ693" s="11"/>
      <c r="AR693" s="11"/>
      <c r="AS693" s="11"/>
      <c r="AT693" s="11"/>
      <c r="AU693" s="11"/>
      <c r="AW693" s="16"/>
    </row>
    <row r="694" spans="2:49" ht="14.25" customHeight="1" x14ac:dyDescent="0.3">
      <c r="B694" s="11"/>
      <c r="F694" s="11"/>
      <c r="AP694" s="11"/>
      <c r="AQ694" s="11"/>
      <c r="AR694" s="11"/>
      <c r="AS694" s="11"/>
      <c r="AT694" s="11"/>
      <c r="AU694" s="11"/>
      <c r="AW694" s="16"/>
    </row>
    <row r="695" spans="2:49" ht="14.25" customHeight="1" x14ac:dyDescent="0.3">
      <c r="B695" s="11"/>
      <c r="F695" s="11"/>
      <c r="AP695" s="11"/>
      <c r="AQ695" s="11"/>
      <c r="AR695" s="11"/>
      <c r="AS695" s="11"/>
      <c r="AT695" s="11"/>
      <c r="AU695" s="11"/>
      <c r="AW695" s="16"/>
    </row>
    <row r="696" spans="2:49" ht="14.25" customHeight="1" x14ac:dyDescent="0.3">
      <c r="B696" s="11"/>
      <c r="F696" s="11"/>
      <c r="AP696" s="11"/>
      <c r="AQ696" s="11"/>
      <c r="AR696" s="11"/>
      <c r="AS696" s="11"/>
      <c r="AT696" s="11"/>
      <c r="AU696" s="11"/>
      <c r="AW696" s="16"/>
    </row>
    <row r="697" spans="2:49" ht="14.25" customHeight="1" x14ac:dyDescent="0.3">
      <c r="B697" s="11"/>
      <c r="F697" s="11"/>
      <c r="AP697" s="11"/>
      <c r="AQ697" s="11"/>
      <c r="AR697" s="11"/>
      <c r="AS697" s="11"/>
      <c r="AT697" s="11"/>
      <c r="AU697" s="11"/>
      <c r="AW697" s="16"/>
    </row>
    <row r="698" spans="2:49" ht="14.25" customHeight="1" x14ac:dyDescent="0.3">
      <c r="B698" s="11"/>
      <c r="F698" s="11"/>
      <c r="AP698" s="11"/>
      <c r="AQ698" s="11"/>
      <c r="AR698" s="11"/>
      <c r="AS698" s="11"/>
      <c r="AT698" s="11"/>
      <c r="AU698" s="11"/>
      <c r="AW698" s="16"/>
    </row>
    <row r="699" spans="2:49" ht="14.25" customHeight="1" x14ac:dyDescent="0.3">
      <c r="B699" s="11"/>
      <c r="F699" s="11"/>
      <c r="AP699" s="11"/>
      <c r="AQ699" s="11"/>
      <c r="AR699" s="11"/>
      <c r="AS699" s="11"/>
      <c r="AT699" s="11"/>
      <c r="AU699" s="11"/>
      <c r="AW699" s="16"/>
    </row>
    <row r="700" spans="2:49" ht="14.25" customHeight="1" x14ac:dyDescent="0.3">
      <c r="B700" s="11"/>
      <c r="F700" s="11"/>
      <c r="AP700" s="11"/>
      <c r="AQ700" s="11"/>
      <c r="AR700" s="11"/>
      <c r="AS700" s="11"/>
      <c r="AT700" s="11"/>
      <c r="AU700" s="11"/>
      <c r="AW700" s="16"/>
    </row>
    <row r="701" spans="2:49" ht="14.25" customHeight="1" x14ac:dyDescent="0.3">
      <c r="B701" s="11"/>
      <c r="F701" s="11"/>
      <c r="AP701" s="11"/>
      <c r="AQ701" s="11"/>
      <c r="AR701" s="11"/>
      <c r="AS701" s="11"/>
      <c r="AT701" s="11"/>
      <c r="AU701" s="11"/>
      <c r="AW701" s="16"/>
    </row>
    <row r="702" spans="2:49" ht="14.25" customHeight="1" x14ac:dyDescent="0.3">
      <c r="B702" s="11"/>
      <c r="F702" s="11"/>
      <c r="AP702" s="11"/>
      <c r="AQ702" s="11"/>
      <c r="AR702" s="11"/>
      <c r="AS702" s="11"/>
      <c r="AT702" s="11"/>
      <c r="AU702" s="11"/>
      <c r="AW702" s="16"/>
    </row>
    <row r="703" spans="2:49" ht="14.25" customHeight="1" x14ac:dyDescent="0.3">
      <c r="B703" s="11"/>
      <c r="F703" s="11"/>
      <c r="AP703" s="11"/>
      <c r="AQ703" s="11"/>
      <c r="AR703" s="11"/>
      <c r="AS703" s="11"/>
      <c r="AT703" s="11"/>
      <c r="AU703" s="11"/>
      <c r="AW703" s="16"/>
    </row>
    <row r="704" spans="2:49" ht="14.25" customHeight="1" x14ac:dyDescent="0.3">
      <c r="B704" s="11"/>
      <c r="F704" s="11"/>
      <c r="AP704" s="11"/>
      <c r="AQ704" s="11"/>
      <c r="AR704" s="11"/>
      <c r="AS704" s="11"/>
      <c r="AT704" s="11"/>
      <c r="AU704" s="11"/>
      <c r="AW704" s="16"/>
    </row>
    <row r="705" spans="2:49" ht="14.25" customHeight="1" x14ac:dyDescent="0.3">
      <c r="B705" s="11"/>
      <c r="F705" s="11"/>
      <c r="AP705" s="11"/>
      <c r="AQ705" s="11"/>
      <c r="AR705" s="11"/>
      <c r="AS705" s="11"/>
      <c r="AT705" s="11"/>
      <c r="AU705" s="11"/>
      <c r="AW705" s="16"/>
    </row>
    <row r="706" spans="2:49" ht="14.25" customHeight="1" x14ac:dyDescent="0.3">
      <c r="B706" s="11"/>
      <c r="F706" s="11"/>
      <c r="AP706" s="11"/>
      <c r="AQ706" s="11"/>
      <c r="AR706" s="11"/>
      <c r="AS706" s="11"/>
      <c r="AT706" s="11"/>
      <c r="AU706" s="11"/>
      <c r="AW706" s="16"/>
    </row>
    <row r="707" spans="2:49" ht="14.25" customHeight="1" x14ac:dyDescent="0.3">
      <c r="B707" s="11"/>
      <c r="F707" s="11"/>
      <c r="AP707" s="11"/>
      <c r="AQ707" s="11"/>
      <c r="AR707" s="11"/>
      <c r="AS707" s="11"/>
      <c r="AT707" s="11"/>
      <c r="AU707" s="11"/>
      <c r="AW707" s="16"/>
    </row>
    <row r="708" spans="2:49" ht="14.25" customHeight="1" x14ac:dyDescent="0.3">
      <c r="B708" s="11"/>
      <c r="F708" s="11"/>
      <c r="AP708" s="11"/>
      <c r="AQ708" s="11"/>
      <c r="AR708" s="11"/>
      <c r="AS708" s="11"/>
      <c r="AT708" s="11"/>
      <c r="AU708" s="11"/>
      <c r="AW708" s="16"/>
    </row>
    <row r="709" spans="2:49" ht="14.25" customHeight="1" x14ac:dyDescent="0.3">
      <c r="B709" s="11"/>
      <c r="F709" s="11"/>
      <c r="AP709" s="11"/>
      <c r="AQ709" s="11"/>
      <c r="AR709" s="11"/>
      <c r="AS709" s="11"/>
      <c r="AT709" s="11"/>
      <c r="AU709" s="11"/>
      <c r="AW709" s="16"/>
    </row>
    <row r="710" spans="2:49" ht="14.25" customHeight="1" x14ac:dyDescent="0.3">
      <c r="B710" s="11"/>
      <c r="F710" s="11"/>
      <c r="AP710" s="11"/>
      <c r="AQ710" s="11"/>
      <c r="AR710" s="11"/>
      <c r="AS710" s="11"/>
      <c r="AT710" s="11"/>
      <c r="AU710" s="11"/>
      <c r="AW710" s="16"/>
    </row>
    <row r="711" spans="2:49" ht="14.25" customHeight="1" x14ac:dyDescent="0.3">
      <c r="B711" s="11"/>
      <c r="F711" s="11"/>
      <c r="AP711" s="11"/>
      <c r="AQ711" s="11"/>
      <c r="AR711" s="11"/>
      <c r="AS711" s="11"/>
      <c r="AT711" s="11"/>
      <c r="AU711" s="11"/>
      <c r="AW711" s="16"/>
    </row>
    <row r="712" spans="2:49" ht="14.25" customHeight="1" x14ac:dyDescent="0.3">
      <c r="B712" s="11"/>
      <c r="F712" s="11"/>
      <c r="AP712" s="11"/>
      <c r="AQ712" s="11"/>
      <c r="AR712" s="11"/>
      <c r="AS712" s="11"/>
      <c r="AT712" s="11"/>
      <c r="AU712" s="11"/>
      <c r="AW712" s="16"/>
    </row>
    <row r="713" spans="2:49" ht="14.25" customHeight="1" x14ac:dyDescent="0.3">
      <c r="B713" s="11"/>
      <c r="F713" s="11"/>
      <c r="AP713" s="11"/>
      <c r="AQ713" s="11"/>
      <c r="AR713" s="11"/>
      <c r="AS713" s="11"/>
      <c r="AT713" s="11"/>
      <c r="AU713" s="11"/>
      <c r="AW713" s="16"/>
    </row>
    <row r="714" spans="2:49" ht="14.25" customHeight="1" x14ac:dyDescent="0.3">
      <c r="B714" s="11"/>
      <c r="F714" s="11"/>
      <c r="AP714" s="11"/>
      <c r="AQ714" s="11"/>
      <c r="AR714" s="11"/>
      <c r="AS714" s="11"/>
      <c r="AT714" s="11"/>
      <c r="AU714" s="11"/>
      <c r="AW714" s="16"/>
    </row>
    <row r="715" spans="2:49" ht="14.25" customHeight="1" x14ac:dyDescent="0.3">
      <c r="B715" s="11"/>
      <c r="F715" s="11"/>
      <c r="AP715" s="11"/>
      <c r="AQ715" s="11"/>
      <c r="AR715" s="11"/>
      <c r="AS715" s="11"/>
      <c r="AT715" s="11"/>
      <c r="AU715" s="11"/>
      <c r="AW715" s="16"/>
    </row>
    <row r="716" spans="2:49" ht="14.25" customHeight="1" x14ac:dyDescent="0.3">
      <c r="B716" s="11"/>
      <c r="F716" s="11"/>
      <c r="AP716" s="11"/>
      <c r="AQ716" s="11"/>
      <c r="AR716" s="11"/>
      <c r="AS716" s="11"/>
      <c r="AT716" s="11"/>
      <c r="AU716" s="11"/>
      <c r="AW716" s="16"/>
    </row>
    <row r="717" spans="2:49" ht="14.25" customHeight="1" x14ac:dyDescent="0.3">
      <c r="B717" s="11"/>
      <c r="F717" s="11"/>
      <c r="AP717" s="11"/>
      <c r="AQ717" s="11"/>
      <c r="AR717" s="11"/>
      <c r="AS717" s="11"/>
      <c r="AT717" s="11"/>
      <c r="AU717" s="11"/>
      <c r="AW717" s="16"/>
    </row>
    <row r="718" spans="2:49" ht="14.25" customHeight="1" x14ac:dyDescent="0.3">
      <c r="B718" s="11"/>
      <c r="F718" s="11"/>
      <c r="AP718" s="11"/>
      <c r="AQ718" s="11"/>
      <c r="AR718" s="11"/>
      <c r="AS718" s="11"/>
      <c r="AT718" s="11"/>
      <c r="AU718" s="11"/>
      <c r="AW718" s="16"/>
    </row>
    <row r="719" spans="2:49" ht="14.25" customHeight="1" x14ac:dyDescent="0.3">
      <c r="B719" s="11"/>
      <c r="F719" s="11"/>
      <c r="AP719" s="11"/>
      <c r="AQ719" s="11"/>
      <c r="AR719" s="11"/>
      <c r="AS719" s="11"/>
      <c r="AT719" s="11"/>
      <c r="AU719" s="11"/>
      <c r="AW719" s="16"/>
    </row>
    <row r="720" spans="2:49" ht="14.25" customHeight="1" x14ac:dyDescent="0.3">
      <c r="B720" s="11"/>
      <c r="F720" s="11"/>
      <c r="AP720" s="11"/>
      <c r="AQ720" s="11"/>
      <c r="AR720" s="11"/>
      <c r="AS720" s="11"/>
      <c r="AT720" s="11"/>
      <c r="AU720" s="11"/>
      <c r="AW720" s="16"/>
    </row>
    <row r="721" spans="2:49" ht="14.25" customHeight="1" x14ac:dyDescent="0.3">
      <c r="B721" s="11"/>
      <c r="F721" s="11"/>
      <c r="AP721" s="11"/>
      <c r="AQ721" s="11"/>
      <c r="AR721" s="11"/>
      <c r="AS721" s="11"/>
      <c r="AT721" s="11"/>
      <c r="AU721" s="11"/>
      <c r="AW721" s="16"/>
    </row>
    <row r="722" spans="2:49" ht="14.25" customHeight="1" x14ac:dyDescent="0.3">
      <c r="B722" s="11"/>
      <c r="F722" s="11"/>
      <c r="AP722" s="11"/>
      <c r="AQ722" s="11"/>
      <c r="AR722" s="11"/>
      <c r="AS722" s="11"/>
      <c r="AT722" s="11"/>
      <c r="AU722" s="11"/>
      <c r="AW722" s="16"/>
    </row>
    <row r="723" spans="2:49" ht="14.25" customHeight="1" x14ac:dyDescent="0.3">
      <c r="B723" s="11"/>
      <c r="F723" s="11"/>
      <c r="AP723" s="11"/>
      <c r="AQ723" s="11"/>
      <c r="AR723" s="11"/>
      <c r="AS723" s="11"/>
      <c r="AT723" s="11"/>
      <c r="AU723" s="11"/>
      <c r="AW723" s="16"/>
    </row>
    <row r="724" spans="2:49" ht="14.25" customHeight="1" x14ac:dyDescent="0.3">
      <c r="B724" s="11"/>
      <c r="F724" s="11"/>
      <c r="AP724" s="11"/>
      <c r="AQ724" s="11"/>
      <c r="AR724" s="11"/>
      <c r="AS724" s="11"/>
      <c r="AT724" s="11"/>
      <c r="AU724" s="11"/>
      <c r="AW724" s="16"/>
    </row>
    <row r="725" spans="2:49" ht="14.25" customHeight="1" x14ac:dyDescent="0.3">
      <c r="B725" s="11"/>
      <c r="F725" s="11"/>
      <c r="AP725" s="11"/>
      <c r="AQ725" s="11"/>
      <c r="AR725" s="11"/>
      <c r="AS725" s="11"/>
      <c r="AT725" s="11"/>
      <c r="AU725" s="11"/>
      <c r="AW725" s="16"/>
    </row>
    <row r="726" spans="2:49" ht="14.25" customHeight="1" x14ac:dyDescent="0.3">
      <c r="B726" s="11"/>
      <c r="F726" s="11"/>
      <c r="AP726" s="11"/>
      <c r="AQ726" s="11"/>
      <c r="AR726" s="11"/>
      <c r="AS726" s="11"/>
      <c r="AT726" s="11"/>
      <c r="AU726" s="11"/>
      <c r="AW726" s="16"/>
    </row>
    <row r="727" spans="2:49" ht="14.25" customHeight="1" x14ac:dyDescent="0.3">
      <c r="B727" s="11"/>
      <c r="F727" s="11"/>
      <c r="AP727" s="11"/>
      <c r="AQ727" s="11"/>
      <c r="AR727" s="11"/>
      <c r="AS727" s="11"/>
      <c r="AT727" s="11"/>
      <c r="AU727" s="11"/>
      <c r="AW727" s="16"/>
    </row>
    <row r="728" spans="2:49" ht="14.25" customHeight="1" x14ac:dyDescent="0.3">
      <c r="B728" s="11"/>
      <c r="F728" s="11"/>
      <c r="AP728" s="11"/>
      <c r="AQ728" s="11"/>
      <c r="AR728" s="11"/>
      <c r="AS728" s="11"/>
      <c r="AT728" s="11"/>
      <c r="AU728" s="11"/>
      <c r="AW728" s="16"/>
    </row>
    <row r="729" spans="2:49" ht="14.25" customHeight="1" x14ac:dyDescent="0.3">
      <c r="B729" s="11"/>
      <c r="F729" s="11"/>
      <c r="AP729" s="11"/>
      <c r="AQ729" s="11"/>
      <c r="AR729" s="11"/>
      <c r="AS729" s="11"/>
      <c r="AT729" s="11"/>
      <c r="AU729" s="11"/>
      <c r="AW729" s="16"/>
    </row>
    <row r="730" spans="2:49" ht="14.25" customHeight="1" x14ac:dyDescent="0.3">
      <c r="B730" s="11"/>
      <c r="F730" s="11"/>
      <c r="AP730" s="11"/>
      <c r="AQ730" s="11"/>
      <c r="AR730" s="11"/>
      <c r="AS730" s="11"/>
      <c r="AT730" s="11"/>
      <c r="AU730" s="11"/>
      <c r="AW730" s="16"/>
    </row>
    <row r="731" spans="2:49" ht="14.25" customHeight="1" x14ac:dyDescent="0.3">
      <c r="B731" s="11"/>
      <c r="F731" s="11"/>
      <c r="AP731" s="11"/>
      <c r="AQ731" s="11"/>
      <c r="AR731" s="11"/>
      <c r="AS731" s="11"/>
      <c r="AT731" s="11"/>
      <c r="AU731" s="11"/>
      <c r="AW731" s="16"/>
    </row>
    <row r="732" spans="2:49" ht="14.25" customHeight="1" x14ac:dyDescent="0.3">
      <c r="B732" s="11"/>
      <c r="F732" s="11"/>
      <c r="AP732" s="11"/>
      <c r="AQ732" s="11"/>
      <c r="AR732" s="11"/>
      <c r="AS732" s="11"/>
      <c r="AT732" s="11"/>
      <c r="AU732" s="11"/>
      <c r="AW732" s="16"/>
    </row>
    <row r="733" spans="2:49" ht="14.25" customHeight="1" x14ac:dyDescent="0.3">
      <c r="B733" s="11"/>
      <c r="F733" s="11"/>
      <c r="AP733" s="11"/>
      <c r="AQ733" s="11"/>
      <c r="AR733" s="11"/>
      <c r="AS733" s="11"/>
      <c r="AT733" s="11"/>
      <c r="AU733" s="11"/>
      <c r="AW733" s="16"/>
    </row>
    <row r="734" spans="2:49" ht="14.25" customHeight="1" x14ac:dyDescent="0.3">
      <c r="B734" s="11"/>
      <c r="F734" s="11"/>
      <c r="AP734" s="11"/>
      <c r="AQ734" s="11"/>
      <c r="AR734" s="11"/>
      <c r="AS734" s="11"/>
      <c r="AT734" s="11"/>
      <c r="AU734" s="11"/>
      <c r="AW734" s="16"/>
    </row>
    <row r="735" spans="2:49" ht="14.25" customHeight="1" x14ac:dyDescent="0.3">
      <c r="B735" s="11"/>
      <c r="F735" s="11"/>
      <c r="AP735" s="11"/>
      <c r="AQ735" s="11"/>
      <c r="AR735" s="11"/>
      <c r="AS735" s="11"/>
      <c r="AT735" s="11"/>
      <c r="AU735" s="11"/>
      <c r="AW735" s="16"/>
    </row>
    <row r="736" spans="2:49" ht="14.25" customHeight="1" x14ac:dyDescent="0.3">
      <c r="B736" s="11"/>
      <c r="F736" s="11"/>
      <c r="AP736" s="11"/>
      <c r="AQ736" s="11"/>
      <c r="AR736" s="11"/>
      <c r="AS736" s="11"/>
      <c r="AT736" s="11"/>
      <c r="AU736" s="11"/>
      <c r="AW736" s="16"/>
    </row>
    <row r="737" spans="2:49" ht="14.25" customHeight="1" x14ac:dyDescent="0.3">
      <c r="B737" s="11"/>
      <c r="F737" s="11"/>
      <c r="AP737" s="11"/>
      <c r="AQ737" s="11"/>
      <c r="AR737" s="11"/>
      <c r="AS737" s="11"/>
      <c r="AT737" s="11"/>
      <c r="AU737" s="11"/>
      <c r="AW737" s="16"/>
    </row>
    <row r="738" spans="2:49" ht="14.25" customHeight="1" x14ac:dyDescent="0.3">
      <c r="B738" s="11"/>
      <c r="F738" s="11"/>
      <c r="AP738" s="11"/>
      <c r="AQ738" s="11"/>
      <c r="AR738" s="11"/>
      <c r="AS738" s="11"/>
      <c r="AT738" s="11"/>
      <c r="AU738" s="11"/>
      <c r="AW738" s="16"/>
    </row>
    <row r="739" spans="2:49" ht="14.25" customHeight="1" x14ac:dyDescent="0.3">
      <c r="B739" s="11"/>
      <c r="F739" s="11"/>
      <c r="AP739" s="11"/>
      <c r="AQ739" s="11"/>
      <c r="AR739" s="11"/>
      <c r="AS739" s="11"/>
      <c r="AT739" s="11"/>
      <c r="AU739" s="11"/>
      <c r="AW739" s="16"/>
    </row>
    <row r="740" spans="2:49" ht="14.25" customHeight="1" x14ac:dyDescent="0.3">
      <c r="B740" s="11"/>
      <c r="F740" s="11"/>
      <c r="AP740" s="11"/>
      <c r="AQ740" s="11"/>
      <c r="AR740" s="11"/>
      <c r="AS740" s="11"/>
      <c r="AT740" s="11"/>
      <c r="AU740" s="11"/>
      <c r="AW740" s="16"/>
    </row>
    <row r="741" spans="2:49" ht="14.25" customHeight="1" x14ac:dyDescent="0.3">
      <c r="B741" s="11"/>
      <c r="F741" s="11"/>
      <c r="AP741" s="11"/>
      <c r="AQ741" s="11"/>
      <c r="AR741" s="11"/>
      <c r="AS741" s="11"/>
      <c r="AT741" s="11"/>
      <c r="AU741" s="11"/>
      <c r="AW741" s="16"/>
    </row>
    <row r="742" spans="2:49" ht="14.25" customHeight="1" x14ac:dyDescent="0.3">
      <c r="B742" s="11"/>
      <c r="F742" s="11"/>
      <c r="AP742" s="11"/>
      <c r="AQ742" s="11"/>
      <c r="AR742" s="11"/>
      <c r="AS742" s="11"/>
      <c r="AT742" s="11"/>
      <c r="AU742" s="11"/>
      <c r="AW742" s="16"/>
    </row>
    <row r="743" spans="2:49" ht="14.25" customHeight="1" x14ac:dyDescent="0.3">
      <c r="B743" s="11"/>
      <c r="F743" s="11"/>
      <c r="AP743" s="11"/>
      <c r="AQ743" s="11"/>
      <c r="AR743" s="11"/>
      <c r="AS743" s="11"/>
      <c r="AT743" s="11"/>
      <c r="AU743" s="11"/>
      <c r="AW743" s="16"/>
    </row>
    <row r="744" spans="2:49" ht="14.25" customHeight="1" x14ac:dyDescent="0.3">
      <c r="B744" s="11"/>
      <c r="F744" s="11"/>
      <c r="AP744" s="11"/>
      <c r="AQ744" s="11"/>
      <c r="AR744" s="11"/>
      <c r="AS744" s="11"/>
      <c r="AT744" s="11"/>
      <c r="AU744" s="11"/>
      <c r="AW744" s="16"/>
    </row>
    <row r="745" spans="2:49" ht="14.25" customHeight="1" x14ac:dyDescent="0.3">
      <c r="B745" s="11"/>
      <c r="F745" s="11"/>
      <c r="AP745" s="11"/>
      <c r="AQ745" s="11"/>
      <c r="AR745" s="11"/>
      <c r="AS745" s="11"/>
      <c r="AT745" s="11"/>
      <c r="AU745" s="11"/>
      <c r="AW745" s="16"/>
    </row>
    <row r="746" spans="2:49" ht="14.25" customHeight="1" x14ac:dyDescent="0.3">
      <c r="B746" s="11"/>
      <c r="F746" s="11"/>
      <c r="AP746" s="11"/>
      <c r="AQ746" s="11"/>
      <c r="AR746" s="11"/>
      <c r="AS746" s="11"/>
      <c r="AT746" s="11"/>
      <c r="AU746" s="11"/>
      <c r="AW746" s="16"/>
    </row>
    <row r="747" spans="2:49" ht="14.25" customHeight="1" x14ac:dyDescent="0.3">
      <c r="B747" s="11"/>
      <c r="F747" s="11"/>
      <c r="AP747" s="11"/>
      <c r="AQ747" s="11"/>
      <c r="AR747" s="11"/>
      <c r="AS747" s="11"/>
      <c r="AT747" s="11"/>
      <c r="AU747" s="11"/>
      <c r="AW747" s="16"/>
    </row>
    <row r="748" spans="2:49" ht="14.25" customHeight="1" x14ac:dyDescent="0.3">
      <c r="B748" s="11"/>
      <c r="F748" s="11"/>
      <c r="AP748" s="11"/>
      <c r="AQ748" s="11"/>
      <c r="AR748" s="11"/>
      <c r="AS748" s="11"/>
      <c r="AT748" s="11"/>
      <c r="AU748" s="11"/>
      <c r="AW748" s="16"/>
    </row>
    <row r="749" spans="2:49" ht="14.25" customHeight="1" x14ac:dyDescent="0.3">
      <c r="B749" s="11"/>
      <c r="F749" s="11"/>
      <c r="AP749" s="11"/>
      <c r="AQ749" s="11"/>
      <c r="AR749" s="11"/>
      <c r="AS749" s="11"/>
      <c r="AT749" s="11"/>
      <c r="AU749" s="11"/>
      <c r="AW749" s="16"/>
    </row>
    <row r="750" spans="2:49" ht="14.25" customHeight="1" x14ac:dyDescent="0.3">
      <c r="B750" s="11"/>
      <c r="F750" s="11"/>
      <c r="AP750" s="11"/>
      <c r="AQ750" s="11"/>
      <c r="AR750" s="11"/>
      <c r="AS750" s="11"/>
      <c r="AT750" s="11"/>
      <c r="AU750" s="11"/>
      <c r="AW750" s="16"/>
    </row>
    <row r="751" spans="2:49" ht="14.25" customHeight="1" x14ac:dyDescent="0.3">
      <c r="B751" s="11"/>
      <c r="F751" s="11"/>
      <c r="AP751" s="11"/>
      <c r="AQ751" s="11"/>
      <c r="AR751" s="11"/>
      <c r="AS751" s="11"/>
      <c r="AT751" s="11"/>
      <c r="AU751" s="11"/>
      <c r="AW751" s="16"/>
    </row>
    <row r="752" spans="2:49" ht="14.25" customHeight="1" x14ac:dyDescent="0.3">
      <c r="B752" s="11"/>
      <c r="F752" s="11"/>
      <c r="AP752" s="11"/>
      <c r="AQ752" s="11"/>
      <c r="AR752" s="11"/>
      <c r="AS752" s="11"/>
      <c r="AT752" s="11"/>
      <c r="AU752" s="11"/>
      <c r="AW752" s="16"/>
    </row>
    <row r="753" spans="2:49" ht="14.25" customHeight="1" x14ac:dyDescent="0.3">
      <c r="B753" s="11"/>
      <c r="F753" s="11"/>
      <c r="AP753" s="11"/>
      <c r="AQ753" s="11"/>
      <c r="AR753" s="11"/>
      <c r="AS753" s="11"/>
      <c r="AT753" s="11"/>
      <c r="AU753" s="11"/>
      <c r="AW753" s="16"/>
    </row>
    <row r="754" spans="2:49" ht="14.25" customHeight="1" x14ac:dyDescent="0.3">
      <c r="B754" s="11"/>
      <c r="F754" s="11"/>
      <c r="AP754" s="11"/>
      <c r="AQ754" s="11"/>
      <c r="AR754" s="11"/>
      <c r="AS754" s="11"/>
      <c r="AT754" s="11"/>
      <c r="AU754" s="11"/>
      <c r="AW754" s="16"/>
    </row>
    <row r="755" spans="2:49" ht="14.25" customHeight="1" x14ac:dyDescent="0.3">
      <c r="B755" s="11"/>
      <c r="F755" s="11"/>
      <c r="AP755" s="11"/>
      <c r="AQ755" s="11"/>
      <c r="AR755" s="11"/>
      <c r="AS755" s="11"/>
      <c r="AT755" s="11"/>
      <c r="AU755" s="11"/>
      <c r="AW755" s="16"/>
    </row>
    <row r="756" spans="2:49" ht="14.25" customHeight="1" x14ac:dyDescent="0.3">
      <c r="B756" s="11"/>
      <c r="F756" s="11"/>
      <c r="AP756" s="11"/>
      <c r="AQ756" s="11"/>
      <c r="AR756" s="11"/>
      <c r="AS756" s="11"/>
      <c r="AT756" s="11"/>
      <c r="AU756" s="11"/>
      <c r="AW756" s="16"/>
    </row>
    <row r="757" spans="2:49" ht="14.25" customHeight="1" x14ac:dyDescent="0.3">
      <c r="B757" s="11"/>
      <c r="F757" s="11"/>
      <c r="AP757" s="11"/>
      <c r="AQ757" s="11"/>
      <c r="AR757" s="11"/>
      <c r="AS757" s="11"/>
      <c r="AT757" s="11"/>
      <c r="AU757" s="11"/>
      <c r="AW757" s="16"/>
    </row>
    <row r="758" spans="2:49" ht="14.25" customHeight="1" x14ac:dyDescent="0.3">
      <c r="B758" s="11"/>
      <c r="F758" s="11"/>
      <c r="AP758" s="11"/>
      <c r="AQ758" s="11"/>
      <c r="AR758" s="11"/>
      <c r="AS758" s="11"/>
      <c r="AT758" s="11"/>
      <c r="AU758" s="11"/>
      <c r="AW758" s="16"/>
    </row>
    <row r="759" spans="2:49" ht="14.25" customHeight="1" x14ac:dyDescent="0.3">
      <c r="B759" s="11"/>
      <c r="F759" s="11"/>
      <c r="AP759" s="11"/>
      <c r="AQ759" s="11"/>
      <c r="AR759" s="11"/>
      <c r="AS759" s="11"/>
      <c r="AT759" s="11"/>
      <c r="AU759" s="11"/>
      <c r="AW759" s="16"/>
    </row>
    <row r="760" spans="2:49" ht="14.25" customHeight="1" x14ac:dyDescent="0.3">
      <c r="B760" s="11"/>
      <c r="F760" s="11"/>
      <c r="AP760" s="11"/>
      <c r="AQ760" s="11"/>
      <c r="AR760" s="11"/>
      <c r="AS760" s="11"/>
      <c r="AT760" s="11"/>
      <c r="AU760" s="11"/>
      <c r="AW760" s="16"/>
    </row>
    <row r="761" spans="2:49" ht="14.25" customHeight="1" x14ac:dyDescent="0.3">
      <c r="B761" s="11"/>
      <c r="F761" s="11"/>
      <c r="AP761" s="11"/>
      <c r="AQ761" s="11"/>
      <c r="AR761" s="11"/>
      <c r="AS761" s="11"/>
      <c r="AT761" s="11"/>
      <c r="AU761" s="11"/>
      <c r="AW761" s="16"/>
    </row>
    <row r="762" spans="2:49" ht="14.25" customHeight="1" x14ac:dyDescent="0.3">
      <c r="B762" s="11"/>
      <c r="F762" s="11"/>
      <c r="AP762" s="11"/>
      <c r="AQ762" s="11"/>
      <c r="AR762" s="11"/>
      <c r="AS762" s="11"/>
      <c r="AT762" s="11"/>
      <c r="AU762" s="11"/>
      <c r="AW762" s="16"/>
    </row>
    <row r="763" spans="2:49" ht="14.25" customHeight="1" x14ac:dyDescent="0.3">
      <c r="B763" s="11"/>
      <c r="F763" s="11"/>
      <c r="AP763" s="11"/>
      <c r="AQ763" s="11"/>
      <c r="AR763" s="11"/>
      <c r="AS763" s="11"/>
      <c r="AT763" s="11"/>
      <c r="AU763" s="11"/>
      <c r="AW763" s="16"/>
    </row>
    <row r="764" spans="2:49" ht="14.25" customHeight="1" x14ac:dyDescent="0.3">
      <c r="B764" s="11"/>
      <c r="F764" s="11"/>
      <c r="AP764" s="11"/>
      <c r="AQ764" s="11"/>
      <c r="AR764" s="11"/>
      <c r="AS764" s="11"/>
      <c r="AT764" s="11"/>
      <c r="AU764" s="11"/>
      <c r="AW764" s="16"/>
    </row>
    <row r="765" spans="2:49" ht="14.25" customHeight="1" x14ac:dyDescent="0.3">
      <c r="B765" s="11"/>
      <c r="F765" s="11"/>
      <c r="AP765" s="11"/>
      <c r="AQ765" s="11"/>
      <c r="AR765" s="11"/>
      <c r="AS765" s="11"/>
      <c r="AT765" s="11"/>
      <c r="AU765" s="11"/>
      <c r="AW765" s="16"/>
    </row>
    <row r="766" spans="2:49" ht="14.25" customHeight="1" x14ac:dyDescent="0.3">
      <c r="B766" s="11"/>
      <c r="F766" s="11"/>
      <c r="AP766" s="11"/>
      <c r="AQ766" s="11"/>
      <c r="AR766" s="11"/>
      <c r="AS766" s="11"/>
      <c r="AT766" s="11"/>
      <c r="AU766" s="11"/>
      <c r="AW766" s="16"/>
    </row>
    <row r="767" spans="2:49" ht="14.25" customHeight="1" x14ac:dyDescent="0.3">
      <c r="B767" s="11"/>
      <c r="F767" s="11"/>
      <c r="AP767" s="11"/>
      <c r="AQ767" s="11"/>
      <c r="AR767" s="11"/>
      <c r="AS767" s="11"/>
      <c r="AT767" s="11"/>
      <c r="AU767" s="11"/>
      <c r="AW767" s="16"/>
    </row>
    <row r="768" spans="2:49" ht="14.25" customHeight="1" x14ac:dyDescent="0.3">
      <c r="B768" s="11"/>
      <c r="F768" s="11"/>
      <c r="AP768" s="11"/>
      <c r="AQ768" s="11"/>
      <c r="AR768" s="11"/>
      <c r="AS768" s="11"/>
      <c r="AT768" s="11"/>
      <c r="AU768" s="11"/>
      <c r="AW768" s="16"/>
    </row>
    <row r="769" spans="2:49" ht="14.25" customHeight="1" x14ac:dyDescent="0.3">
      <c r="B769" s="11"/>
      <c r="F769" s="11"/>
      <c r="AP769" s="11"/>
      <c r="AQ769" s="11"/>
      <c r="AR769" s="11"/>
      <c r="AS769" s="11"/>
      <c r="AT769" s="11"/>
      <c r="AU769" s="11"/>
      <c r="AW769" s="16"/>
    </row>
    <row r="770" spans="2:49" ht="14.25" customHeight="1" x14ac:dyDescent="0.3">
      <c r="B770" s="11"/>
      <c r="F770" s="11"/>
      <c r="AP770" s="11"/>
      <c r="AQ770" s="11"/>
      <c r="AR770" s="11"/>
      <c r="AS770" s="11"/>
      <c r="AT770" s="11"/>
      <c r="AU770" s="11"/>
      <c r="AW770" s="16"/>
    </row>
    <row r="771" spans="2:49" ht="14.25" customHeight="1" x14ac:dyDescent="0.3">
      <c r="B771" s="11"/>
      <c r="F771" s="11"/>
      <c r="AP771" s="11"/>
      <c r="AQ771" s="11"/>
      <c r="AR771" s="11"/>
      <c r="AS771" s="11"/>
      <c r="AT771" s="11"/>
      <c r="AU771" s="11"/>
      <c r="AW771" s="16"/>
    </row>
    <row r="772" spans="2:49" ht="14.25" customHeight="1" x14ac:dyDescent="0.3">
      <c r="B772" s="11"/>
      <c r="F772" s="11"/>
      <c r="AP772" s="11"/>
      <c r="AQ772" s="11"/>
      <c r="AR772" s="11"/>
      <c r="AS772" s="11"/>
      <c r="AT772" s="11"/>
      <c r="AU772" s="11"/>
      <c r="AW772" s="16"/>
    </row>
    <row r="773" spans="2:49" ht="14.25" customHeight="1" x14ac:dyDescent="0.3">
      <c r="B773" s="11"/>
      <c r="F773" s="11"/>
      <c r="AP773" s="11"/>
      <c r="AQ773" s="11"/>
      <c r="AR773" s="11"/>
      <c r="AS773" s="11"/>
      <c r="AT773" s="11"/>
      <c r="AU773" s="11"/>
      <c r="AW773" s="16"/>
    </row>
    <row r="774" spans="2:49" ht="14.25" customHeight="1" x14ac:dyDescent="0.3">
      <c r="B774" s="11"/>
      <c r="F774" s="11"/>
      <c r="AP774" s="11"/>
      <c r="AQ774" s="11"/>
      <c r="AR774" s="11"/>
      <c r="AS774" s="11"/>
      <c r="AT774" s="11"/>
      <c r="AU774" s="11"/>
      <c r="AW774" s="16"/>
    </row>
    <row r="775" spans="2:49" ht="14.25" customHeight="1" x14ac:dyDescent="0.3">
      <c r="B775" s="11"/>
      <c r="F775" s="11"/>
      <c r="AP775" s="11"/>
      <c r="AQ775" s="11"/>
      <c r="AR775" s="11"/>
      <c r="AS775" s="11"/>
      <c r="AT775" s="11"/>
      <c r="AU775" s="11"/>
      <c r="AW775" s="16"/>
    </row>
    <row r="776" spans="2:49" ht="14.25" customHeight="1" x14ac:dyDescent="0.3">
      <c r="B776" s="11"/>
      <c r="F776" s="11"/>
      <c r="AP776" s="11"/>
      <c r="AQ776" s="11"/>
      <c r="AR776" s="11"/>
      <c r="AS776" s="11"/>
      <c r="AT776" s="11"/>
      <c r="AU776" s="11"/>
      <c r="AW776" s="16"/>
    </row>
    <row r="777" spans="2:49" ht="14.25" customHeight="1" x14ac:dyDescent="0.3">
      <c r="B777" s="11"/>
      <c r="F777" s="11"/>
      <c r="AP777" s="11"/>
      <c r="AQ777" s="11"/>
      <c r="AR777" s="11"/>
      <c r="AS777" s="11"/>
      <c r="AT777" s="11"/>
      <c r="AU777" s="11"/>
      <c r="AW777" s="16"/>
    </row>
    <row r="778" spans="2:49" ht="14.25" customHeight="1" x14ac:dyDescent="0.3">
      <c r="B778" s="11"/>
      <c r="F778" s="11"/>
      <c r="AP778" s="11"/>
      <c r="AQ778" s="11"/>
      <c r="AR778" s="11"/>
      <c r="AS778" s="11"/>
      <c r="AT778" s="11"/>
      <c r="AU778" s="11"/>
      <c r="AW778" s="16"/>
    </row>
    <row r="779" spans="2:49" ht="14.25" customHeight="1" x14ac:dyDescent="0.3">
      <c r="B779" s="11"/>
      <c r="F779" s="11"/>
      <c r="AP779" s="11"/>
      <c r="AQ779" s="11"/>
      <c r="AR779" s="11"/>
      <c r="AS779" s="11"/>
      <c r="AT779" s="11"/>
      <c r="AU779" s="11"/>
      <c r="AW779" s="16"/>
    </row>
    <row r="780" spans="2:49" ht="14.25" customHeight="1" x14ac:dyDescent="0.3">
      <c r="B780" s="11"/>
      <c r="F780" s="11"/>
      <c r="AP780" s="11"/>
      <c r="AQ780" s="11"/>
      <c r="AR780" s="11"/>
      <c r="AS780" s="11"/>
      <c r="AT780" s="11"/>
      <c r="AU780" s="11"/>
      <c r="AW780" s="16"/>
    </row>
    <row r="781" spans="2:49" ht="14.25" customHeight="1" x14ac:dyDescent="0.3">
      <c r="B781" s="11"/>
      <c r="F781" s="11"/>
      <c r="AP781" s="11"/>
      <c r="AQ781" s="11"/>
      <c r="AR781" s="11"/>
      <c r="AS781" s="11"/>
      <c r="AT781" s="11"/>
      <c r="AU781" s="11"/>
      <c r="AW781" s="16"/>
    </row>
    <row r="782" spans="2:49" ht="14.25" customHeight="1" x14ac:dyDescent="0.3">
      <c r="B782" s="11"/>
      <c r="F782" s="11"/>
      <c r="AP782" s="11"/>
      <c r="AQ782" s="11"/>
      <c r="AR782" s="11"/>
      <c r="AS782" s="11"/>
      <c r="AT782" s="11"/>
      <c r="AU782" s="11"/>
      <c r="AW782" s="16"/>
    </row>
    <row r="783" spans="2:49" ht="14.25" customHeight="1" x14ac:dyDescent="0.3">
      <c r="B783" s="11"/>
      <c r="F783" s="11"/>
      <c r="AP783" s="11"/>
      <c r="AQ783" s="11"/>
      <c r="AR783" s="11"/>
      <c r="AS783" s="11"/>
      <c r="AT783" s="11"/>
      <c r="AU783" s="11"/>
      <c r="AW783" s="16"/>
    </row>
    <row r="784" spans="2:49" ht="14.25" customHeight="1" x14ac:dyDescent="0.3">
      <c r="B784" s="11"/>
      <c r="F784" s="11"/>
      <c r="AP784" s="11"/>
      <c r="AQ784" s="11"/>
      <c r="AR784" s="11"/>
      <c r="AS784" s="11"/>
      <c r="AT784" s="11"/>
      <c r="AU784" s="11"/>
      <c r="AW784" s="16"/>
    </row>
    <row r="785" spans="2:49" ht="14.25" customHeight="1" x14ac:dyDescent="0.3">
      <c r="B785" s="11"/>
      <c r="F785" s="11"/>
      <c r="AP785" s="11"/>
      <c r="AQ785" s="11"/>
      <c r="AR785" s="11"/>
      <c r="AS785" s="11"/>
      <c r="AT785" s="11"/>
      <c r="AU785" s="11"/>
      <c r="AW785" s="16"/>
    </row>
    <row r="786" spans="2:49" ht="14.25" customHeight="1" x14ac:dyDescent="0.3">
      <c r="B786" s="11"/>
      <c r="F786" s="11"/>
      <c r="AP786" s="11"/>
      <c r="AQ786" s="11"/>
      <c r="AR786" s="11"/>
      <c r="AS786" s="11"/>
      <c r="AT786" s="11"/>
      <c r="AU786" s="11"/>
      <c r="AW786" s="16"/>
    </row>
    <row r="787" spans="2:49" ht="14.25" customHeight="1" x14ac:dyDescent="0.3">
      <c r="B787" s="11"/>
      <c r="F787" s="11"/>
      <c r="AP787" s="11"/>
      <c r="AQ787" s="11"/>
      <c r="AR787" s="11"/>
      <c r="AS787" s="11"/>
      <c r="AT787" s="11"/>
      <c r="AU787" s="11"/>
      <c r="AW787" s="16"/>
    </row>
    <row r="788" spans="2:49" ht="14.25" customHeight="1" x14ac:dyDescent="0.3">
      <c r="B788" s="11"/>
      <c r="F788" s="11"/>
      <c r="AP788" s="11"/>
      <c r="AQ788" s="11"/>
      <c r="AR788" s="11"/>
      <c r="AS788" s="11"/>
      <c r="AT788" s="11"/>
      <c r="AU788" s="11"/>
      <c r="AW788" s="16"/>
    </row>
    <row r="789" spans="2:49" ht="14.25" customHeight="1" x14ac:dyDescent="0.3">
      <c r="B789" s="11"/>
      <c r="F789" s="11"/>
      <c r="AP789" s="11"/>
      <c r="AQ789" s="11"/>
      <c r="AR789" s="11"/>
      <c r="AS789" s="11"/>
      <c r="AT789" s="11"/>
      <c r="AU789" s="11"/>
      <c r="AW789" s="16"/>
    </row>
    <row r="790" spans="2:49" ht="14.25" customHeight="1" x14ac:dyDescent="0.3">
      <c r="B790" s="11"/>
      <c r="F790" s="11"/>
      <c r="AP790" s="11"/>
      <c r="AQ790" s="11"/>
      <c r="AR790" s="11"/>
      <c r="AS790" s="11"/>
      <c r="AT790" s="11"/>
      <c r="AU790" s="11"/>
      <c r="AW790" s="16"/>
    </row>
    <row r="791" spans="2:49" ht="14.25" customHeight="1" x14ac:dyDescent="0.3">
      <c r="B791" s="11"/>
      <c r="F791" s="11"/>
      <c r="AP791" s="11"/>
      <c r="AQ791" s="11"/>
      <c r="AR791" s="11"/>
      <c r="AS791" s="11"/>
      <c r="AT791" s="11"/>
      <c r="AU791" s="11"/>
      <c r="AW791" s="16"/>
    </row>
    <row r="792" spans="2:49" ht="14.25" customHeight="1" x14ac:dyDescent="0.3">
      <c r="B792" s="11"/>
      <c r="F792" s="11"/>
      <c r="AP792" s="11"/>
      <c r="AQ792" s="11"/>
      <c r="AR792" s="11"/>
      <c r="AS792" s="11"/>
      <c r="AT792" s="11"/>
      <c r="AU792" s="11"/>
      <c r="AW792" s="16"/>
    </row>
    <row r="793" spans="2:49" ht="14.25" customHeight="1" x14ac:dyDescent="0.3">
      <c r="B793" s="11"/>
      <c r="F793" s="11"/>
      <c r="AP793" s="11"/>
      <c r="AQ793" s="11"/>
      <c r="AR793" s="11"/>
      <c r="AS793" s="11"/>
      <c r="AT793" s="11"/>
      <c r="AU793" s="11"/>
      <c r="AW793" s="16"/>
    </row>
    <row r="794" spans="2:49" ht="14.25" customHeight="1" x14ac:dyDescent="0.3">
      <c r="B794" s="11"/>
      <c r="F794" s="11"/>
      <c r="AP794" s="11"/>
      <c r="AQ794" s="11"/>
      <c r="AR794" s="11"/>
      <c r="AS794" s="11"/>
      <c r="AT794" s="11"/>
      <c r="AU794" s="11"/>
      <c r="AW794" s="16"/>
    </row>
    <row r="795" spans="2:49" ht="14.25" customHeight="1" x14ac:dyDescent="0.3">
      <c r="B795" s="11"/>
      <c r="F795" s="11"/>
      <c r="AP795" s="11"/>
      <c r="AQ795" s="11"/>
      <c r="AR795" s="11"/>
      <c r="AS795" s="11"/>
      <c r="AT795" s="11"/>
      <c r="AU795" s="11"/>
      <c r="AW795" s="16"/>
    </row>
    <row r="796" spans="2:49" ht="14.25" customHeight="1" x14ac:dyDescent="0.3">
      <c r="B796" s="11"/>
      <c r="F796" s="11"/>
      <c r="AP796" s="11"/>
      <c r="AQ796" s="11"/>
      <c r="AR796" s="11"/>
      <c r="AS796" s="11"/>
      <c r="AT796" s="11"/>
      <c r="AU796" s="11"/>
      <c r="AW796" s="16"/>
    </row>
    <row r="797" spans="2:49" ht="14.25" customHeight="1" x14ac:dyDescent="0.3">
      <c r="B797" s="11"/>
      <c r="F797" s="11"/>
      <c r="AP797" s="11"/>
      <c r="AQ797" s="11"/>
      <c r="AR797" s="11"/>
      <c r="AS797" s="11"/>
      <c r="AT797" s="11"/>
      <c r="AU797" s="11"/>
      <c r="AW797" s="16"/>
    </row>
    <row r="798" spans="2:49" ht="14.25" customHeight="1" x14ac:dyDescent="0.3">
      <c r="B798" s="11"/>
      <c r="F798" s="11"/>
      <c r="AP798" s="11"/>
      <c r="AQ798" s="11"/>
      <c r="AR798" s="11"/>
      <c r="AS798" s="11"/>
      <c r="AT798" s="11"/>
      <c r="AU798" s="11"/>
      <c r="AW798" s="16"/>
    </row>
    <row r="799" spans="2:49" ht="14.25" customHeight="1" x14ac:dyDescent="0.3">
      <c r="B799" s="11"/>
      <c r="F799" s="11"/>
      <c r="AP799" s="11"/>
      <c r="AQ799" s="11"/>
      <c r="AR799" s="11"/>
      <c r="AS799" s="11"/>
      <c r="AT799" s="11"/>
      <c r="AU799" s="11"/>
      <c r="AW799" s="16"/>
    </row>
    <row r="800" spans="2:49" ht="14.25" customHeight="1" x14ac:dyDescent="0.3">
      <c r="B800" s="11"/>
      <c r="F800" s="11"/>
      <c r="AP800" s="11"/>
      <c r="AQ800" s="11"/>
      <c r="AR800" s="11"/>
      <c r="AS800" s="11"/>
      <c r="AT800" s="11"/>
      <c r="AU800" s="11"/>
      <c r="AW800" s="16"/>
    </row>
    <row r="801" spans="2:49" ht="14.25" customHeight="1" x14ac:dyDescent="0.3">
      <c r="B801" s="11"/>
      <c r="F801" s="11"/>
      <c r="AP801" s="11"/>
      <c r="AQ801" s="11"/>
      <c r="AR801" s="11"/>
      <c r="AS801" s="11"/>
      <c r="AT801" s="11"/>
      <c r="AU801" s="11"/>
      <c r="AW801" s="16"/>
    </row>
    <row r="802" spans="2:49" ht="14.25" customHeight="1" x14ac:dyDescent="0.3">
      <c r="B802" s="11"/>
      <c r="F802" s="11"/>
      <c r="AP802" s="11"/>
      <c r="AQ802" s="11"/>
      <c r="AR802" s="11"/>
      <c r="AS802" s="11"/>
      <c r="AT802" s="11"/>
      <c r="AU802" s="11"/>
      <c r="AW802" s="16"/>
    </row>
    <row r="803" spans="2:49" ht="14.25" customHeight="1" x14ac:dyDescent="0.3">
      <c r="B803" s="11"/>
      <c r="F803" s="11"/>
      <c r="AP803" s="11"/>
      <c r="AQ803" s="11"/>
      <c r="AR803" s="11"/>
      <c r="AS803" s="11"/>
      <c r="AT803" s="11"/>
      <c r="AU803" s="11"/>
      <c r="AW803" s="16"/>
    </row>
    <row r="804" spans="2:49" ht="14.25" customHeight="1" x14ac:dyDescent="0.3">
      <c r="B804" s="11"/>
      <c r="F804" s="11"/>
      <c r="AP804" s="11"/>
      <c r="AQ804" s="11"/>
      <c r="AR804" s="11"/>
      <c r="AS804" s="11"/>
      <c r="AT804" s="11"/>
      <c r="AU804" s="11"/>
      <c r="AW804" s="16"/>
    </row>
    <row r="805" spans="2:49" ht="14.25" customHeight="1" x14ac:dyDescent="0.3">
      <c r="B805" s="11"/>
      <c r="F805" s="11"/>
      <c r="AP805" s="11"/>
      <c r="AQ805" s="11"/>
      <c r="AR805" s="11"/>
      <c r="AS805" s="11"/>
      <c r="AT805" s="11"/>
      <c r="AU805" s="11"/>
      <c r="AW805" s="16"/>
    </row>
    <row r="806" spans="2:49" ht="14.25" customHeight="1" x14ac:dyDescent="0.3">
      <c r="B806" s="11"/>
      <c r="F806" s="11"/>
      <c r="AP806" s="11"/>
      <c r="AQ806" s="11"/>
      <c r="AR806" s="11"/>
      <c r="AS806" s="11"/>
      <c r="AT806" s="11"/>
      <c r="AU806" s="11"/>
      <c r="AW806" s="16"/>
    </row>
    <row r="807" spans="2:49" ht="14.25" customHeight="1" x14ac:dyDescent="0.3">
      <c r="B807" s="11"/>
      <c r="F807" s="11"/>
      <c r="AP807" s="11"/>
      <c r="AQ807" s="11"/>
      <c r="AR807" s="11"/>
      <c r="AS807" s="11"/>
      <c r="AT807" s="11"/>
      <c r="AU807" s="11"/>
      <c r="AW807" s="16"/>
    </row>
    <row r="808" spans="2:49" ht="14.25" customHeight="1" x14ac:dyDescent="0.3">
      <c r="B808" s="11"/>
      <c r="F808" s="11"/>
      <c r="AP808" s="11"/>
      <c r="AQ808" s="11"/>
      <c r="AR808" s="11"/>
      <c r="AS808" s="11"/>
      <c r="AT808" s="11"/>
      <c r="AU808" s="11"/>
      <c r="AW808" s="16"/>
    </row>
    <row r="809" spans="2:49" ht="14.25" customHeight="1" x14ac:dyDescent="0.3">
      <c r="B809" s="11"/>
      <c r="F809" s="11"/>
      <c r="AP809" s="11"/>
      <c r="AQ809" s="11"/>
      <c r="AR809" s="11"/>
      <c r="AS809" s="11"/>
      <c r="AT809" s="11"/>
      <c r="AU809" s="11"/>
      <c r="AW809" s="16"/>
    </row>
    <row r="810" spans="2:49" ht="14.25" customHeight="1" x14ac:dyDescent="0.3">
      <c r="B810" s="11"/>
      <c r="F810" s="11"/>
      <c r="AP810" s="11"/>
      <c r="AQ810" s="11"/>
      <c r="AR810" s="11"/>
      <c r="AS810" s="11"/>
      <c r="AT810" s="11"/>
      <c r="AU810" s="11"/>
      <c r="AW810" s="16"/>
    </row>
    <row r="811" spans="2:49" ht="14.25" customHeight="1" x14ac:dyDescent="0.3">
      <c r="B811" s="11"/>
      <c r="F811" s="11"/>
      <c r="AP811" s="11"/>
      <c r="AQ811" s="11"/>
      <c r="AR811" s="11"/>
      <c r="AS811" s="11"/>
      <c r="AT811" s="11"/>
      <c r="AU811" s="11"/>
      <c r="AW811" s="16"/>
    </row>
    <row r="812" spans="2:49" ht="14.25" customHeight="1" x14ac:dyDescent="0.3">
      <c r="B812" s="11"/>
      <c r="F812" s="11"/>
      <c r="AP812" s="11"/>
      <c r="AQ812" s="11"/>
      <c r="AR812" s="11"/>
      <c r="AS812" s="11"/>
      <c r="AT812" s="11"/>
      <c r="AU812" s="11"/>
      <c r="AW812" s="16"/>
    </row>
    <row r="813" spans="2:49" ht="14.25" customHeight="1" x14ac:dyDescent="0.3">
      <c r="B813" s="11"/>
      <c r="F813" s="11"/>
      <c r="AP813" s="11"/>
      <c r="AQ813" s="11"/>
      <c r="AR813" s="11"/>
      <c r="AS813" s="11"/>
      <c r="AT813" s="11"/>
      <c r="AU813" s="11"/>
      <c r="AW813" s="16"/>
    </row>
    <row r="814" spans="2:49" ht="14.25" customHeight="1" x14ac:dyDescent="0.3">
      <c r="B814" s="11"/>
      <c r="F814" s="11"/>
      <c r="AP814" s="11"/>
      <c r="AQ814" s="11"/>
      <c r="AR814" s="11"/>
      <c r="AS814" s="11"/>
      <c r="AT814" s="11"/>
      <c r="AU814" s="11"/>
      <c r="AW814" s="16"/>
    </row>
    <row r="815" spans="2:49" ht="14.25" customHeight="1" x14ac:dyDescent="0.3">
      <c r="B815" s="11"/>
      <c r="F815" s="11"/>
      <c r="AP815" s="11"/>
      <c r="AQ815" s="11"/>
      <c r="AR815" s="11"/>
      <c r="AS815" s="11"/>
      <c r="AT815" s="11"/>
      <c r="AU815" s="11"/>
      <c r="AW815" s="16"/>
    </row>
    <row r="816" spans="2:49" ht="14.25" customHeight="1" x14ac:dyDescent="0.3">
      <c r="B816" s="11"/>
      <c r="F816" s="11"/>
      <c r="AP816" s="11"/>
      <c r="AQ816" s="11"/>
      <c r="AR816" s="11"/>
      <c r="AS816" s="11"/>
      <c r="AT816" s="11"/>
      <c r="AU816" s="11"/>
      <c r="AW816" s="16"/>
    </row>
    <row r="817" spans="2:49" ht="14.25" customHeight="1" x14ac:dyDescent="0.3">
      <c r="B817" s="11"/>
      <c r="F817" s="11"/>
      <c r="AP817" s="11"/>
      <c r="AQ817" s="11"/>
      <c r="AR817" s="11"/>
      <c r="AS817" s="11"/>
      <c r="AT817" s="11"/>
      <c r="AU817" s="11"/>
      <c r="AW817" s="16"/>
    </row>
    <row r="818" spans="2:49" ht="14.25" customHeight="1" x14ac:dyDescent="0.3">
      <c r="B818" s="11"/>
      <c r="F818" s="11"/>
      <c r="AP818" s="11"/>
      <c r="AQ818" s="11"/>
      <c r="AR818" s="11"/>
      <c r="AS818" s="11"/>
      <c r="AT818" s="11"/>
      <c r="AU818" s="11"/>
      <c r="AW818" s="16"/>
    </row>
    <row r="819" spans="2:49" ht="14.25" customHeight="1" x14ac:dyDescent="0.3">
      <c r="B819" s="11"/>
      <c r="F819" s="11"/>
      <c r="AP819" s="11"/>
      <c r="AQ819" s="11"/>
      <c r="AR819" s="11"/>
      <c r="AS819" s="11"/>
      <c r="AT819" s="11"/>
      <c r="AU819" s="11"/>
      <c r="AW819" s="16"/>
    </row>
    <row r="820" spans="2:49" ht="14.25" customHeight="1" x14ac:dyDescent="0.3">
      <c r="B820" s="11"/>
      <c r="F820" s="11"/>
      <c r="AP820" s="11"/>
      <c r="AQ820" s="11"/>
      <c r="AR820" s="11"/>
      <c r="AS820" s="11"/>
      <c r="AT820" s="11"/>
      <c r="AU820" s="11"/>
      <c r="AW820" s="16"/>
    </row>
    <row r="821" spans="2:49" ht="14.25" customHeight="1" x14ac:dyDescent="0.3">
      <c r="B821" s="11"/>
      <c r="F821" s="11"/>
      <c r="AP821" s="11"/>
      <c r="AQ821" s="11"/>
      <c r="AR821" s="11"/>
      <c r="AS821" s="11"/>
      <c r="AT821" s="11"/>
      <c r="AU821" s="11"/>
      <c r="AW821" s="16"/>
    </row>
    <row r="822" spans="2:49" ht="14.25" customHeight="1" x14ac:dyDescent="0.3">
      <c r="B822" s="11"/>
      <c r="F822" s="11"/>
      <c r="AP822" s="11"/>
      <c r="AQ822" s="11"/>
      <c r="AR822" s="11"/>
      <c r="AS822" s="11"/>
      <c r="AT822" s="11"/>
      <c r="AU822" s="11"/>
      <c r="AW822" s="16"/>
    </row>
    <row r="823" spans="2:49" ht="14.25" customHeight="1" x14ac:dyDescent="0.3">
      <c r="B823" s="11"/>
      <c r="F823" s="11"/>
      <c r="AP823" s="11"/>
      <c r="AQ823" s="11"/>
      <c r="AR823" s="11"/>
      <c r="AS823" s="11"/>
      <c r="AT823" s="11"/>
      <c r="AU823" s="11"/>
      <c r="AW823" s="16"/>
    </row>
    <row r="824" spans="2:49" ht="14.25" customHeight="1" x14ac:dyDescent="0.3">
      <c r="B824" s="11"/>
      <c r="F824" s="11"/>
      <c r="AP824" s="11"/>
      <c r="AQ824" s="11"/>
      <c r="AR824" s="11"/>
      <c r="AS824" s="11"/>
      <c r="AT824" s="11"/>
      <c r="AU824" s="11"/>
      <c r="AW824" s="16"/>
    </row>
    <row r="825" spans="2:49" ht="14.25" customHeight="1" x14ac:dyDescent="0.3">
      <c r="B825" s="11"/>
      <c r="F825" s="11"/>
      <c r="AP825" s="11"/>
      <c r="AQ825" s="11"/>
      <c r="AR825" s="11"/>
      <c r="AS825" s="11"/>
      <c r="AT825" s="11"/>
      <c r="AU825" s="11"/>
      <c r="AW825" s="16"/>
    </row>
    <row r="826" spans="2:49" ht="14.25" customHeight="1" x14ac:dyDescent="0.3">
      <c r="B826" s="11"/>
      <c r="F826" s="11"/>
      <c r="AP826" s="11"/>
      <c r="AQ826" s="11"/>
      <c r="AR826" s="11"/>
      <c r="AS826" s="11"/>
      <c r="AT826" s="11"/>
      <c r="AU826" s="11"/>
      <c r="AW826" s="16"/>
    </row>
    <row r="827" spans="2:49" ht="14.25" customHeight="1" x14ac:dyDescent="0.3">
      <c r="B827" s="11"/>
      <c r="F827" s="11"/>
      <c r="AP827" s="11"/>
      <c r="AQ827" s="11"/>
      <c r="AR827" s="11"/>
      <c r="AS827" s="11"/>
      <c r="AT827" s="11"/>
      <c r="AU827" s="11"/>
      <c r="AW827" s="16"/>
    </row>
    <row r="828" spans="2:49" ht="14.25" customHeight="1" x14ac:dyDescent="0.3">
      <c r="B828" s="11"/>
      <c r="F828" s="11"/>
      <c r="AP828" s="11"/>
      <c r="AQ828" s="11"/>
      <c r="AR828" s="11"/>
      <c r="AS828" s="11"/>
      <c r="AT828" s="11"/>
      <c r="AU828" s="11"/>
      <c r="AW828" s="16"/>
    </row>
    <row r="829" spans="2:49" ht="14.25" customHeight="1" x14ac:dyDescent="0.3">
      <c r="B829" s="11"/>
      <c r="F829" s="11"/>
      <c r="AP829" s="11"/>
      <c r="AQ829" s="11"/>
      <c r="AR829" s="11"/>
      <c r="AS829" s="11"/>
      <c r="AT829" s="11"/>
      <c r="AU829" s="11"/>
      <c r="AW829" s="16"/>
    </row>
    <row r="830" spans="2:49" ht="14.25" customHeight="1" x14ac:dyDescent="0.3">
      <c r="B830" s="11"/>
      <c r="F830" s="11"/>
      <c r="AP830" s="11"/>
      <c r="AQ830" s="11"/>
      <c r="AR830" s="11"/>
      <c r="AS830" s="11"/>
      <c r="AT830" s="11"/>
      <c r="AU830" s="11"/>
      <c r="AW830" s="16"/>
    </row>
    <row r="831" spans="2:49" ht="14.25" customHeight="1" x14ac:dyDescent="0.3">
      <c r="B831" s="11"/>
      <c r="F831" s="11"/>
      <c r="AP831" s="11"/>
      <c r="AQ831" s="11"/>
      <c r="AR831" s="11"/>
      <c r="AS831" s="11"/>
      <c r="AT831" s="11"/>
      <c r="AU831" s="11"/>
      <c r="AW831" s="16"/>
    </row>
    <row r="832" spans="2:49" ht="14.25" customHeight="1" x14ac:dyDescent="0.3">
      <c r="B832" s="11"/>
      <c r="F832" s="11"/>
      <c r="AP832" s="11"/>
      <c r="AQ832" s="11"/>
      <c r="AR832" s="11"/>
      <c r="AS832" s="11"/>
      <c r="AT832" s="11"/>
      <c r="AU832" s="11"/>
      <c r="AW832" s="16"/>
    </row>
    <row r="833" spans="2:49" ht="14.25" customHeight="1" x14ac:dyDescent="0.3">
      <c r="B833" s="11"/>
      <c r="F833" s="11"/>
      <c r="AP833" s="11"/>
      <c r="AQ833" s="11"/>
      <c r="AR833" s="11"/>
      <c r="AS833" s="11"/>
      <c r="AT833" s="11"/>
      <c r="AU833" s="11"/>
      <c r="AW833" s="16"/>
    </row>
    <row r="834" spans="2:49" ht="14.25" customHeight="1" x14ac:dyDescent="0.3">
      <c r="B834" s="11"/>
      <c r="F834" s="11"/>
      <c r="AP834" s="11"/>
      <c r="AQ834" s="11"/>
      <c r="AR834" s="11"/>
      <c r="AS834" s="11"/>
      <c r="AT834" s="11"/>
      <c r="AU834" s="11"/>
      <c r="AW834" s="16"/>
    </row>
    <row r="835" spans="2:49" ht="14.25" customHeight="1" x14ac:dyDescent="0.3">
      <c r="B835" s="11"/>
      <c r="F835" s="11"/>
      <c r="AP835" s="11"/>
      <c r="AQ835" s="11"/>
      <c r="AR835" s="11"/>
      <c r="AS835" s="11"/>
      <c r="AT835" s="11"/>
      <c r="AU835" s="11"/>
      <c r="AW835" s="16"/>
    </row>
    <row r="836" spans="2:49" ht="14.25" customHeight="1" x14ac:dyDescent="0.3">
      <c r="B836" s="11"/>
      <c r="F836" s="11"/>
      <c r="AP836" s="11"/>
      <c r="AQ836" s="11"/>
      <c r="AR836" s="11"/>
      <c r="AS836" s="11"/>
      <c r="AT836" s="11"/>
      <c r="AU836" s="11"/>
      <c r="AW836" s="16"/>
    </row>
    <row r="837" spans="2:49" ht="14.25" customHeight="1" x14ac:dyDescent="0.3">
      <c r="B837" s="11"/>
      <c r="F837" s="11"/>
      <c r="AP837" s="11"/>
      <c r="AQ837" s="11"/>
      <c r="AR837" s="11"/>
      <c r="AS837" s="11"/>
      <c r="AT837" s="11"/>
      <c r="AU837" s="11"/>
      <c r="AW837" s="16"/>
    </row>
    <row r="838" spans="2:49" ht="14.25" customHeight="1" x14ac:dyDescent="0.3">
      <c r="B838" s="11"/>
      <c r="F838" s="11"/>
      <c r="AP838" s="11"/>
      <c r="AQ838" s="11"/>
      <c r="AR838" s="11"/>
      <c r="AS838" s="11"/>
      <c r="AT838" s="11"/>
      <c r="AU838" s="11"/>
      <c r="AW838" s="16"/>
    </row>
    <row r="839" spans="2:49" ht="14.25" customHeight="1" x14ac:dyDescent="0.3">
      <c r="B839" s="11"/>
      <c r="F839" s="11"/>
      <c r="AP839" s="11"/>
      <c r="AQ839" s="11"/>
      <c r="AR839" s="11"/>
      <c r="AS839" s="11"/>
      <c r="AT839" s="11"/>
      <c r="AU839" s="11"/>
      <c r="AW839" s="16"/>
    </row>
    <row r="840" spans="2:49" ht="14.25" customHeight="1" x14ac:dyDescent="0.3">
      <c r="B840" s="11"/>
      <c r="F840" s="11"/>
      <c r="AP840" s="11"/>
      <c r="AQ840" s="11"/>
      <c r="AR840" s="11"/>
      <c r="AS840" s="11"/>
      <c r="AT840" s="11"/>
      <c r="AU840" s="11"/>
      <c r="AW840" s="16"/>
    </row>
    <row r="841" spans="2:49" ht="14.25" customHeight="1" x14ac:dyDescent="0.3">
      <c r="B841" s="11"/>
      <c r="F841" s="11"/>
      <c r="AP841" s="11"/>
      <c r="AQ841" s="11"/>
      <c r="AR841" s="11"/>
      <c r="AS841" s="11"/>
      <c r="AT841" s="11"/>
      <c r="AU841" s="11"/>
      <c r="AW841" s="16"/>
    </row>
    <row r="842" spans="2:49" ht="14.25" customHeight="1" x14ac:dyDescent="0.3">
      <c r="B842" s="11"/>
      <c r="F842" s="11"/>
      <c r="AP842" s="11"/>
      <c r="AQ842" s="11"/>
      <c r="AR842" s="11"/>
      <c r="AS842" s="11"/>
      <c r="AT842" s="11"/>
      <c r="AU842" s="11"/>
      <c r="AW842" s="16"/>
    </row>
    <row r="843" spans="2:49" ht="14.25" customHeight="1" x14ac:dyDescent="0.3">
      <c r="B843" s="11"/>
      <c r="F843" s="11"/>
      <c r="AP843" s="11"/>
      <c r="AQ843" s="11"/>
      <c r="AR843" s="11"/>
      <c r="AS843" s="11"/>
      <c r="AT843" s="11"/>
      <c r="AU843" s="11"/>
      <c r="AW843" s="16"/>
    </row>
    <row r="844" spans="2:49" ht="14.25" customHeight="1" x14ac:dyDescent="0.3">
      <c r="B844" s="11"/>
      <c r="F844" s="11"/>
      <c r="AP844" s="11"/>
      <c r="AQ844" s="11"/>
      <c r="AR844" s="11"/>
      <c r="AS844" s="11"/>
      <c r="AT844" s="11"/>
      <c r="AU844" s="11"/>
      <c r="AW844" s="16"/>
    </row>
    <row r="845" spans="2:49" ht="14.25" customHeight="1" x14ac:dyDescent="0.3">
      <c r="B845" s="11"/>
      <c r="F845" s="11"/>
      <c r="AP845" s="11"/>
      <c r="AQ845" s="11"/>
      <c r="AR845" s="11"/>
      <c r="AS845" s="11"/>
      <c r="AT845" s="11"/>
      <c r="AU845" s="11"/>
      <c r="AW845" s="16"/>
    </row>
    <row r="846" spans="2:49" ht="14.25" customHeight="1" x14ac:dyDescent="0.3">
      <c r="B846" s="11"/>
      <c r="F846" s="11"/>
      <c r="AP846" s="11"/>
      <c r="AQ846" s="11"/>
      <c r="AR846" s="11"/>
      <c r="AS846" s="11"/>
      <c r="AT846" s="11"/>
      <c r="AU846" s="11"/>
      <c r="AW846" s="16"/>
    </row>
    <row r="847" spans="2:49" ht="14.25" customHeight="1" x14ac:dyDescent="0.3">
      <c r="B847" s="11"/>
      <c r="F847" s="11"/>
      <c r="AP847" s="11"/>
      <c r="AQ847" s="11"/>
      <c r="AR847" s="11"/>
      <c r="AS847" s="11"/>
      <c r="AT847" s="11"/>
      <c r="AU847" s="11"/>
      <c r="AW847" s="16"/>
    </row>
    <row r="848" spans="2:49" ht="14.25" customHeight="1" x14ac:dyDescent="0.3">
      <c r="B848" s="11"/>
      <c r="F848" s="11"/>
      <c r="AP848" s="11"/>
      <c r="AQ848" s="11"/>
      <c r="AR848" s="11"/>
      <c r="AS848" s="11"/>
      <c r="AT848" s="11"/>
      <c r="AU848" s="11"/>
      <c r="AW848" s="16"/>
    </row>
    <row r="849" spans="2:49" ht="14.25" customHeight="1" x14ac:dyDescent="0.3">
      <c r="B849" s="11"/>
      <c r="F849" s="11"/>
      <c r="AP849" s="11"/>
      <c r="AQ849" s="11"/>
      <c r="AR849" s="11"/>
      <c r="AS849" s="11"/>
      <c r="AT849" s="11"/>
      <c r="AU849" s="11"/>
      <c r="AW849" s="16"/>
    </row>
    <row r="850" spans="2:49" ht="14.25" customHeight="1" x14ac:dyDescent="0.3">
      <c r="B850" s="11"/>
      <c r="F850" s="11"/>
      <c r="AP850" s="11"/>
      <c r="AQ850" s="11"/>
      <c r="AR850" s="11"/>
      <c r="AS850" s="11"/>
      <c r="AT850" s="11"/>
      <c r="AU850" s="11"/>
      <c r="AW850" s="16"/>
    </row>
    <row r="851" spans="2:49" ht="14.25" customHeight="1" x14ac:dyDescent="0.3">
      <c r="B851" s="11"/>
      <c r="F851" s="11"/>
      <c r="AP851" s="11"/>
      <c r="AQ851" s="11"/>
      <c r="AR851" s="11"/>
      <c r="AS851" s="11"/>
      <c r="AT851" s="11"/>
      <c r="AU851" s="11"/>
      <c r="AW851" s="16"/>
    </row>
    <row r="852" spans="2:49" ht="14.25" customHeight="1" x14ac:dyDescent="0.3">
      <c r="B852" s="11"/>
      <c r="F852" s="11"/>
      <c r="AP852" s="11"/>
      <c r="AQ852" s="11"/>
      <c r="AR852" s="11"/>
      <c r="AS852" s="11"/>
      <c r="AT852" s="11"/>
      <c r="AU852" s="11"/>
      <c r="AW852" s="16"/>
    </row>
    <row r="853" spans="2:49" ht="14.25" customHeight="1" x14ac:dyDescent="0.3">
      <c r="B853" s="11"/>
      <c r="F853" s="11"/>
      <c r="AP853" s="11"/>
      <c r="AQ853" s="11"/>
      <c r="AR853" s="11"/>
      <c r="AS853" s="11"/>
      <c r="AT853" s="11"/>
      <c r="AU853" s="11"/>
      <c r="AW853" s="16"/>
    </row>
    <row r="854" spans="2:49" ht="14.25" customHeight="1" x14ac:dyDescent="0.3">
      <c r="B854" s="11"/>
      <c r="F854" s="11"/>
      <c r="AP854" s="11"/>
      <c r="AQ854" s="11"/>
      <c r="AR854" s="11"/>
      <c r="AS854" s="11"/>
      <c r="AT854" s="11"/>
      <c r="AU854" s="11"/>
      <c r="AW854" s="16"/>
    </row>
    <row r="855" spans="2:49" ht="14.25" customHeight="1" x14ac:dyDescent="0.3">
      <c r="B855" s="11"/>
      <c r="F855" s="11"/>
      <c r="AP855" s="11"/>
      <c r="AQ855" s="11"/>
      <c r="AR855" s="11"/>
      <c r="AS855" s="11"/>
      <c r="AT855" s="11"/>
      <c r="AU855" s="11"/>
      <c r="AW855" s="16"/>
    </row>
    <row r="856" spans="2:49" ht="14.25" customHeight="1" x14ac:dyDescent="0.3">
      <c r="B856" s="11"/>
      <c r="F856" s="11"/>
      <c r="AP856" s="11"/>
      <c r="AQ856" s="11"/>
      <c r="AR856" s="11"/>
      <c r="AS856" s="11"/>
      <c r="AT856" s="11"/>
      <c r="AU856" s="11"/>
      <c r="AW856" s="16"/>
    </row>
    <row r="857" spans="2:49" ht="14.25" customHeight="1" x14ac:dyDescent="0.3">
      <c r="B857" s="11"/>
      <c r="F857" s="11"/>
      <c r="AP857" s="11"/>
      <c r="AQ857" s="11"/>
      <c r="AR857" s="11"/>
      <c r="AS857" s="11"/>
      <c r="AT857" s="11"/>
      <c r="AU857" s="11"/>
      <c r="AW857" s="16"/>
    </row>
    <row r="858" spans="2:49" ht="14.25" customHeight="1" x14ac:dyDescent="0.3">
      <c r="B858" s="11"/>
      <c r="F858" s="11"/>
      <c r="AP858" s="11"/>
      <c r="AQ858" s="11"/>
      <c r="AR858" s="11"/>
      <c r="AS858" s="11"/>
      <c r="AT858" s="11"/>
      <c r="AU858" s="11"/>
      <c r="AW858" s="16"/>
    </row>
    <row r="859" spans="2:49" ht="14.25" customHeight="1" x14ac:dyDescent="0.3">
      <c r="B859" s="11"/>
      <c r="F859" s="11"/>
      <c r="AP859" s="11"/>
      <c r="AQ859" s="11"/>
      <c r="AR859" s="11"/>
      <c r="AS859" s="11"/>
      <c r="AT859" s="11"/>
      <c r="AU859" s="11"/>
      <c r="AW859" s="16"/>
    </row>
    <row r="860" spans="2:49" ht="14.25" customHeight="1" x14ac:dyDescent="0.3">
      <c r="B860" s="11"/>
      <c r="F860" s="11"/>
      <c r="AP860" s="11"/>
      <c r="AQ860" s="11"/>
      <c r="AR860" s="11"/>
      <c r="AS860" s="11"/>
      <c r="AT860" s="11"/>
      <c r="AU860" s="11"/>
      <c r="AW860" s="16"/>
    </row>
    <row r="861" spans="2:49" ht="14.25" customHeight="1" x14ac:dyDescent="0.3">
      <c r="B861" s="11"/>
      <c r="F861" s="11"/>
      <c r="AP861" s="11"/>
      <c r="AQ861" s="11"/>
      <c r="AR861" s="11"/>
      <c r="AS861" s="11"/>
      <c r="AT861" s="11"/>
      <c r="AU861" s="11"/>
      <c r="AW861" s="16"/>
    </row>
    <row r="862" spans="2:49" ht="14.25" customHeight="1" x14ac:dyDescent="0.3">
      <c r="B862" s="11"/>
      <c r="F862" s="11"/>
      <c r="AP862" s="11"/>
      <c r="AQ862" s="11"/>
      <c r="AR862" s="11"/>
      <c r="AS862" s="11"/>
      <c r="AT862" s="11"/>
      <c r="AU862" s="11"/>
      <c r="AW862" s="16"/>
    </row>
    <row r="863" spans="2:49" ht="14.25" customHeight="1" x14ac:dyDescent="0.3">
      <c r="B863" s="11"/>
      <c r="F863" s="11"/>
      <c r="AP863" s="11"/>
      <c r="AQ863" s="11"/>
      <c r="AR863" s="11"/>
      <c r="AS863" s="11"/>
      <c r="AT863" s="11"/>
      <c r="AU863" s="11"/>
      <c r="AW863" s="16"/>
    </row>
    <row r="864" spans="2:49" ht="14.25" customHeight="1" x14ac:dyDescent="0.3">
      <c r="B864" s="11"/>
      <c r="F864" s="11"/>
      <c r="AP864" s="11"/>
      <c r="AQ864" s="11"/>
      <c r="AR864" s="11"/>
      <c r="AS864" s="11"/>
      <c r="AT864" s="11"/>
      <c r="AU864" s="11"/>
      <c r="AW864" s="16"/>
    </row>
    <row r="865" spans="2:49" ht="14.25" customHeight="1" x14ac:dyDescent="0.3">
      <c r="B865" s="11"/>
      <c r="F865" s="11"/>
      <c r="AP865" s="11"/>
      <c r="AQ865" s="11"/>
      <c r="AR865" s="11"/>
      <c r="AS865" s="11"/>
      <c r="AT865" s="11"/>
      <c r="AU865" s="11"/>
      <c r="AW865" s="16"/>
    </row>
    <row r="866" spans="2:49" ht="14.25" customHeight="1" x14ac:dyDescent="0.3">
      <c r="B866" s="11"/>
      <c r="F866" s="11"/>
      <c r="AP866" s="11"/>
      <c r="AQ866" s="11"/>
      <c r="AR866" s="11"/>
      <c r="AS866" s="11"/>
      <c r="AT866" s="11"/>
      <c r="AU866" s="11"/>
      <c r="AW866" s="16"/>
    </row>
    <row r="867" spans="2:49" ht="14.25" customHeight="1" x14ac:dyDescent="0.3">
      <c r="B867" s="11"/>
      <c r="F867" s="11"/>
      <c r="AP867" s="11"/>
      <c r="AQ867" s="11"/>
      <c r="AR867" s="11"/>
      <c r="AS867" s="11"/>
      <c r="AT867" s="11"/>
      <c r="AU867" s="11"/>
      <c r="AW867" s="16"/>
    </row>
    <row r="868" spans="2:49" ht="14.25" customHeight="1" x14ac:dyDescent="0.3">
      <c r="B868" s="11"/>
      <c r="F868" s="11"/>
      <c r="AP868" s="11"/>
      <c r="AQ868" s="11"/>
      <c r="AR868" s="11"/>
      <c r="AS868" s="11"/>
      <c r="AT868" s="11"/>
      <c r="AU868" s="11"/>
      <c r="AW868" s="16"/>
    </row>
    <row r="869" spans="2:49" ht="14.25" customHeight="1" x14ac:dyDescent="0.3">
      <c r="B869" s="11"/>
      <c r="F869" s="11"/>
      <c r="AP869" s="11"/>
      <c r="AQ869" s="11"/>
      <c r="AR869" s="11"/>
      <c r="AS869" s="11"/>
      <c r="AT869" s="11"/>
      <c r="AU869" s="11"/>
      <c r="AW869" s="16"/>
    </row>
    <row r="870" spans="2:49" ht="14.25" customHeight="1" x14ac:dyDescent="0.3">
      <c r="B870" s="11"/>
      <c r="F870" s="11"/>
      <c r="AP870" s="11"/>
      <c r="AQ870" s="11"/>
      <c r="AR870" s="11"/>
      <c r="AS870" s="11"/>
      <c r="AT870" s="11"/>
      <c r="AU870" s="11"/>
      <c r="AW870" s="16"/>
    </row>
    <row r="871" spans="2:49" ht="14.25" customHeight="1" x14ac:dyDescent="0.3">
      <c r="B871" s="11"/>
      <c r="F871" s="11"/>
      <c r="AP871" s="11"/>
      <c r="AQ871" s="11"/>
      <c r="AR871" s="11"/>
      <c r="AS871" s="11"/>
      <c r="AT871" s="11"/>
      <c r="AU871" s="11"/>
      <c r="AW871" s="16"/>
    </row>
    <row r="872" spans="2:49" ht="14.25" customHeight="1" x14ac:dyDescent="0.3">
      <c r="B872" s="11"/>
      <c r="F872" s="11"/>
      <c r="AP872" s="11"/>
      <c r="AQ872" s="11"/>
      <c r="AR872" s="11"/>
      <c r="AS872" s="11"/>
      <c r="AT872" s="11"/>
      <c r="AU872" s="11"/>
      <c r="AW872" s="16"/>
    </row>
    <row r="873" spans="2:49" ht="14.25" customHeight="1" x14ac:dyDescent="0.3">
      <c r="B873" s="11"/>
      <c r="F873" s="11"/>
      <c r="AP873" s="11"/>
      <c r="AQ873" s="11"/>
      <c r="AR873" s="11"/>
      <c r="AS873" s="11"/>
      <c r="AT873" s="11"/>
      <c r="AU873" s="11"/>
      <c r="AW873" s="16"/>
    </row>
    <row r="874" spans="2:49" ht="14.25" customHeight="1" x14ac:dyDescent="0.3">
      <c r="B874" s="11"/>
      <c r="F874" s="11"/>
      <c r="AP874" s="11"/>
      <c r="AQ874" s="11"/>
      <c r="AR874" s="11"/>
      <c r="AS874" s="11"/>
      <c r="AT874" s="11"/>
      <c r="AU874" s="11"/>
      <c r="AW874" s="16"/>
    </row>
    <row r="875" spans="2:49" ht="14.25" customHeight="1" x14ac:dyDescent="0.3">
      <c r="B875" s="11"/>
      <c r="F875" s="11"/>
      <c r="AP875" s="11"/>
      <c r="AQ875" s="11"/>
      <c r="AR875" s="11"/>
      <c r="AS875" s="11"/>
      <c r="AT875" s="11"/>
      <c r="AU875" s="11"/>
      <c r="AW875" s="16"/>
    </row>
    <row r="876" spans="2:49" ht="14.25" customHeight="1" x14ac:dyDescent="0.3">
      <c r="B876" s="11"/>
      <c r="F876" s="11"/>
      <c r="AP876" s="11"/>
      <c r="AQ876" s="11"/>
      <c r="AR876" s="11"/>
      <c r="AS876" s="11"/>
      <c r="AT876" s="11"/>
      <c r="AU876" s="11"/>
      <c r="AW876" s="16"/>
    </row>
    <row r="877" spans="2:49" ht="14.25" customHeight="1" x14ac:dyDescent="0.3">
      <c r="B877" s="11"/>
      <c r="F877" s="11"/>
      <c r="AP877" s="11"/>
      <c r="AQ877" s="11"/>
      <c r="AR877" s="11"/>
      <c r="AS877" s="11"/>
      <c r="AT877" s="11"/>
      <c r="AU877" s="11"/>
      <c r="AW877" s="16"/>
    </row>
    <row r="878" spans="2:49" ht="14.25" customHeight="1" x14ac:dyDescent="0.3">
      <c r="B878" s="11"/>
      <c r="F878" s="11"/>
      <c r="AP878" s="11"/>
      <c r="AQ878" s="11"/>
      <c r="AR878" s="11"/>
      <c r="AS878" s="11"/>
      <c r="AT878" s="11"/>
      <c r="AU878" s="11"/>
      <c r="AW878" s="16"/>
    </row>
    <row r="879" spans="2:49" ht="14.25" customHeight="1" x14ac:dyDescent="0.3">
      <c r="B879" s="11"/>
      <c r="F879" s="11"/>
      <c r="AP879" s="11"/>
      <c r="AQ879" s="11"/>
      <c r="AR879" s="11"/>
      <c r="AS879" s="11"/>
      <c r="AT879" s="11"/>
      <c r="AU879" s="11"/>
      <c r="AW879" s="16"/>
    </row>
    <row r="880" spans="2:49" ht="14.25" customHeight="1" x14ac:dyDescent="0.3">
      <c r="B880" s="11"/>
      <c r="F880" s="11"/>
      <c r="AP880" s="11"/>
      <c r="AQ880" s="11"/>
      <c r="AR880" s="11"/>
      <c r="AS880" s="11"/>
      <c r="AT880" s="11"/>
      <c r="AU880" s="11"/>
      <c r="AW880" s="16"/>
    </row>
    <row r="881" spans="2:49" ht="14.25" customHeight="1" x14ac:dyDescent="0.3">
      <c r="B881" s="11"/>
      <c r="F881" s="11"/>
      <c r="AP881" s="11"/>
      <c r="AQ881" s="11"/>
      <c r="AR881" s="11"/>
      <c r="AS881" s="11"/>
      <c r="AT881" s="11"/>
      <c r="AU881" s="11"/>
      <c r="AW881" s="16"/>
    </row>
    <row r="882" spans="2:49" ht="14.25" customHeight="1" x14ac:dyDescent="0.3">
      <c r="B882" s="11"/>
      <c r="F882" s="11"/>
      <c r="AP882" s="11"/>
      <c r="AQ882" s="11"/>
      <c r="AR882" s="11"/>
      <c r="AS882" s="11"/>
      <c r="AT882" s="11"/>
      <c r="AU882" s="11"/>
      <c r="AW882" s="16"/>
    </row>
    <row r="883" spans="2:49" ht="14.25" customHeight="1" x14ac:dyDescent="0.3">
      <c r="B883" s="11"/>
      <c r="F883" s="11"/>
      <c r="AP883" s="11"/>
      <c r="AQ883" s="11"/>
      <c r="AR883" s="11"/>
      <c r="AS883" s="11"/>
      <c r="AT883" s="11"/>
      <c r="AU883" s="11"/>
      <c r="AW883" s="16"/>
    </row>
    <row r="884" spans="2:49" ht="14.25" customHeight="1" x14ac:dyDescent="0.3">
      <c r="B884" s="11"/>
      <c r="F884" s="11"/>
      <c r="AP884" s="11"/>
      <c r="AQ884" s="11"/>
      <c r="AR884" s="11"/>
      <c r="AS884" s="11"/>
      <c r="AT884" s="11"/>
      <c r="AU884" s="11"/>
      <c r="AW884" s="16"/>
    </row>
    <row r="885" spans="2:49" ht="14.25" customHeight="1" x14ac:dyDescent="0.3">
      <c r="B885" s="11"/>
      <c r="F885" s="11"/>
      <c r="AP885" s="11"/>
      <c r="AQ885" s="11"/>
      <c r="AR885" s="11"/>
      <c r="AS885" s="11"/>
      <c r="AT885" s="11"/>
      <c r="AU885" s="11"/>
      <c r="AW885" s="16"/>
    </row>
    <row r="886" spans="2:49" ht="14.25" customHeight="1" x14ac:dyDescent="0.3">
      <c r="B886" s="11"/>
      <c r="F886" s="11"/>
      <c r="AP886" s="11"/>
      <c r="AQ886" s="11"/>
      <c r="AR886" s="11"/>
      <c r="AS886" s="11"/>
      <c r="AT886" s="11"/>
      <c r="AU886" s="11"/>
      <c r="AW886" s="16"/>
    </row>
    <row r="887" spans="2:49" ht="14.25" customHeight="1" x14ac:dyDescent="0.3">
      <c r="B887" s="11"/>
      <c r="F887" s="11"/>
      <c r="AP887" s="11"/>
      <c r="AQ887" s="11"/>
      <c r="AR887" s="11"/>
      <c r="AS887" s="11"/>
      <c r="AT887" s="11"/>
      <c r="AU887" s="11"/>
      <c r="AW887" s="16"/>
    </row>
    <row r="888" spans="2:49" ht="14.25" customHeight="1" x14ac:dyDescent="0.3">
      <c r="B888" s="11"/>
      <c r="F888" s="11"/>
      <c r="AP888" s="11"/>
      <c r="AQ888" s="11"/>
      <c r="AR888" s="11"/>
      <c r="AS888" s="11"/>
      <c r="AT888" s="11"/>
      <c r="AU888" s="11"/>
      <c r="AW888" s="16"/>
    </row>
    <row r="889" spans="2:49" ht="14.25" customHeight="1" x14ac:dyDescent="0.3">
      <c r="B889" s="11"/>
      <c r="F889" s="11"/>
      <c r="AP889" s="11"/>
      <c r="AQ889" s="11"/>
      <c r="AR889" s="11"/>
      <c r="AS889" s="11"/>
      <c r="AT889" s="11"/>
      <c r="AU889" s="11"/>
      <c r="AW889" s="16"/>
    </row>
    <row r="890" spans="2:49" ht="14.25" customHeight="1" x14ac:dyDescent="0.3">
      <c r="B890" s="11"/>
      <c r="F890" s="11"/>
      <c r="AP890" s="11"/>
      <c r="AQ890" s="11"/>
      <c r="AR890" s="11"/>
      <c r="AS890" s="11"/>
      <c r="AT890" s="11"/>
      <c r="AU890" s="11"/>
      <c r="AW890" s="16"/>
    </row>
    <row r="891" spans="2:49" ht="14.25" customHeight="1" x14ac:dyDescent="0.3">
      <c r="B891" s="11"/>
      <c r="F891" s="11"/>
      <c r="AP891" s="11"/>
      <c r="AQ891" s="11"/>
      <c r="AR891" s="11"/>
      <c r="AS891" s="11"/>
      <c r="AT891" s="11"/>
      <c r="AU891" s="11"/>
      <c r="AW891" s="16"/>
    </row>
    <row r="892" spans="2:49" ht="14.25" customHeight="1" x14ac:dyDescent="0.3">
      <c r="B892" s="11"/>
      <c r="F892" s="11"/>
      <c r="AP892" s="11"/>
      <c r="AQ892" s="11"/>
      <c r="AR892" s="11"/>
      <c r="AS892" s="11"/>
      <c r="AT892" s="11"/>
      <c r="AU892" s="11"/>
      <c r="AW892" s="16"/>
    </row>
    <row r="893" spans="2:49" ht="14.25" customHeight="1" x14ac:dyDescent="0.3">
      <c r="B893" s="11"/>
      <c r="F893" s="11"/>
      <c r="AP893" s="11"/>
      <c r="AQ893" s="11"/>
      <c r="AR893" s="11"/>
      <c r="AS893" s="11"/>
      <c r="AT893" s="11"/>
      <c r="AU893" s="11"/>
      <c r="AW893" s="16"/>
    </row>
    <row r="894" spans="2:49" ht="14.25" customHeight="1" x14ac:dyDescent="0.3">
      <c r="B894" s="11"/>
      <c r="F894" s="11"/>
      <c r="AP894" s="11"/>
      <c r="AQ894" s="11"/>
      <c r="AR894" s="11"/>
      <c r="AS894" s="11"/>
      <c r="AT894" s="11"/>
      <c r="AU894" s="11"/>
      <c r="AW894" s="16"/>
    </row>
    <row r="895" spans="2:49" ht="14.25" customHeight="1" x14ac:dyDescent="0.3">
      <c r="B895" s="11"/>
      <c r="F895" s="11"/>
      <c r="AP895" s="11"/>
      <c r="AQ895" s="11"/>
      <c r="AR895" s="11"/>
      <c r="AS895" s="11"/>
      <c r="AT895" s="11"/>
      <c r="AU895" s="11"/>
      <c r="AW895" s="16"/>
    </row>
    <row r="896" spans="2:49" ht="14.25" customHeight="1" x14ac:dyDescent="0.3">
      <c r="B896" s="11"/>
      <c r="F896" s="11"/>
      <c r="AP896" s="11"/>
      <c r="AQ896" s="11"/>
      <c r="AR896" s="11"/>
      <c r="AS896" s="11"/>
      <c r="AT896" s="11"/>
      <c r="AU896" s="11"/>
      <c r="AW896" s="16"/>
    </row>
    <row r="897" spans="2:49" ht="14.25" customHeight="1" x14ac:dyDescent="0.3">
      <c r="B897" s="11"/>
      <c r="F897" s="11"/>
      <c r="AP897" s="11"/>
      <c r="AQ897" s="11"/>
      <c r="AR897" s="11"/>
      <c r="AS897" s="11"/>
      <c r="AT897" s="11"/>
      <c r="AU897" s="11"/>
      <c r="AW897" s="16"/>
    </row>
    <row r="898" spans="2:49" ht="14.25" customHeight="1" x14ac:dyDescent="0.3">
      <c r="B898" s="11"/>
      <c r="F898" s="11"/>
      <c r="AP898" s="11"/>
      <c r="AQ898" s="11"/>
      <c r="AR898" s="11"/>
      <c r="AS898" s="11"/>
      <c r="AT898" s="11"/>
      <c r="AU898" s="11"/>
      <c r="AW898" s="16"/>
    </row>
    <row r="899" spans="2:49" ht="14.25" customHeight="1" x14ac:dyDescent="0.3">
      <c r="B899" s="11"/>
      <c r="F899" s="11"/>
      <c r="AP899" s="11"/>
      <c r="AQ899" s="11"/>
      <c r="AR899" s="11"/>
      <c r="AS899" s="11"/>
      <c r="AT899" s="11"/>
      <c r="AU899" s="11"/>
      <c r="AW899" s="16"/>
    </row>
    <row r="900" spans="2:49" ht="14.25" customHeight="1" x14ac:dyDescent="0.3">
      <c r="B900" s="11"/>
      <c r="F900" s="11"/>
      <c r="AP900" s="11"/>
      <c r="AQ900" s="11"/>
      <c r="AR900" s="11"/>
      <c r="AS900" s="11"/>
      <c r="AT900" s="11"/>
      <c r="AU900" s="11"/>
      <c r="AW900" s="16"/>
    </row>
    <row r="901" spans="2:49" ht="14.25" customHeight="1" x14ac:dyDescent="0.3">
      <c r="B901" s="11"/>
      <c r="F901" s="11"/>
      <c r="AP901" s="11"/>
      <c r="AQ901" s="11"/>
      <c r="AR901" s="11"/>
      <c r="AS901" s="11"/>
      <c r="AT901" s="11"/>
      <c r="AU901" s="11"/>
      <c r="AW901" s="16"/>
    </row>
    <row r="902" spans="2:49" ht="14.25" customHeight="1" x14ac:dyDescent="0.3">
      <c r="B902" s="11"/>
      <c r="F902" s="11"/>
      <c r="AP902" s="11"/>
      <c r="AQ902" s="11"/>
      <c r="AR902" s="11"/>
      <c r="AS902" s="11"/>
      <c r="AT902" s="11"/>
      <c r="AU902" s="11"/>
      <c r="AW902" s="16"/>
    </row>
    <row r="903" spans="2:49" ht="14.25" customHeight="1" x14ac:dyDescent="0.3">
      <c r="B903" s="11"/>
      <c r="F903" s="11"/>
      <c r="AP903" s="11"/>
      <c r="AQ903" s="11"/>
      <c r="AR903" s="11"/>
      <c r="AS903" s="11"/>
      <c r="AT903" s="11"/>
      <c r="AU903" s="11"/>
      <c r="AW903" s="16"/>
    </row>
    <row r="904" spans="2:49" ht="14.25" customHeight="1" x14ac:dyDescent="0.3">
      <c r="B904" s="11"/>
      <c r="F904" s="11"/>
      <c r="AP904" s="11"/>
      <c r="AQ904" s="11"/>
      <c r="AR904" s="11"/>
      <c r="AS904" s="11"/>
      <c r="AT904" s="11"/>
      <c r="AU904" s="11"/>
      <c r="AW904" s="16"/>
    </row>
    <row r="905" spans="2:49" ht="14.25" customHeight="1" x14ac:dyDescent="0.3">
      <c r="B905" s="11"/>
      <c r="F905" s="11"/>
      <c r="AP905" s="11"/>
      <c r="AQ905" s="11"/>
      <c r="AR905" s="11"/>
      <c r="AS905" s="11"/>
      <c r="AT905" s="11"/>
      <c r="AU905" s="11"/>
      <c r="AW905" s="16"/>
    </row>
    <row r="906" spans="2:49" ht="14.25" customHeight="1" x14ac:dyDescent="0.3">
      <c r="B906" s="11"/>
      <c r="F906" s="11"/>
      <c r="AP906" s="11"/>
      <c r="AQ906" s="11"/>
      <c r="AR906" s="11"/>
      <c r="AS906" s="11"/>
      <c r="AT906" s="11"/>
      <c r="AU906" s="11"/>
      <c r="AW906" s="16"/>
    </row>
    <row r="907" spans="2:49" ht="14.25" customHeight="1" x14ac:dyDescent="0.3">
      <c r="B907" s="11"/>
      <c r="F907" s="11"/>
      <c r="AP907" s="11"/>
      <c r="AQ907" s="11"/>
      <c r="AR907" s="11"/>
      <c r="AS907" s="11"/>
      <c r="AT907" s="11"/>
      <c r="AU907" s="11"/>
      <c r="AW907" s="16"/>
    </row>
    <row r="908" spans="2:49" ht="14.25" customHeight="1" x14ac:dyDescent="0.3">
      <c r="B908" s="11"/>
      <c r="F908" s="11"/>
      <c r="AP908" s="11"/>
      <c r="AQ908" s="11"/>
      <c r="AR908" s="11"/>
      <c r="AS908" s="11"/>
      <c r="AT908" s="11"/>
      <c r="AU908" s="11"/>
      <c r="AW908" s="16"/>
    </row>
    <row r="909" spans="2:49" ht="14.25" customHeight="1" x14ac:dyDescent="0.3">
      <c r="B909" s="11"/>
      <c r="F909" s="11"/>
      <c r="AP909" s="11"/>
      <c r="AQ909" s="11"/>
      <c r="AR909" s="11"/>
      <c r="AS909" s="11"/>
      <c r="AT909" s="11"/>
      <c r="AU909" s="11"/>
      <c r="AW909" s="16"/>
    </row>
    <row r="910" spans="2:49" ht="14.25" customHeight="1" x14ac:dyDescent="0.3">
      <c r="B910" s="11"/>
      <c r="F910" s="11"/>
      <c r="AP910" s="11"/>
      <c r="AQ910" s="11"/>
      <c r="AR910" s="11"/>
      <c r="AS910" s="11"/>
      <c r="AT910" s="11"/>
      <c r="AU910" s="11"/>
      <c r="AW910" s="16"/>
    </row>
    <row r="911" spans="2:49" ht="14.25" customHeight="1" x14ac:dyDescent="0.3">
      <c r="B911" s="11"/>
      <c r="F911" s="11"/>
      <c r="AP911" s="11"/>
      <c r="AQ911" s="11"/>
      <c r="AR911" s="11"/>
      <c r="AS911" s="11"/>
      <c r="AT911" s="11"/>
      <c r="AU911" s="11"/>
      <c r="AW911" s="16"/>
    </row>
    <row r="912" spans="2:49" ht="14.25" customHeight="1" x14ac:dyDescent="0.3">
      <c r="B912" s="11"/>
      <c r="F912" s="11"/>
      <c r="AP912" s="11"/>
      <c r="AQ912" s="11"/>
      <c r="AR912" s="11"/>
      <c r="AS912" s="11"/>
      <c r="AT912" s="11"/>
      <c r="AU912" s="11"/>
      <c r="AW912" s="16"/>
    </row>
    <row r="913" spans="2:49" ht="14.25" customHeight="1" x14ac:dyDescent="0.3">
      <c r="B913" s="11"/>
      <c r="F913" s="11"/>
      <c r="AP913" s="11"/>
      <c r="AQ913" s="11"/>
      <c r="AR913" s="11"/>
      <c r="AS913" s="11"/>
      <c r="AT913" s="11"/>
      <c r="AU913" s="11"/>
      <c r="AW913" s="16"/>
    </row>
    <row r="914" spans="2:49" ht="14.25" customHeight="1" x14ac:dyDescent="0.3">
      <c r="B914" s="11"/>
      <c r="F914" s="11"/>
      <c r="AP914" s="11"/>
      <c r="AQ914" s="11"/>
      <c r="AR914" s="11"/>
      <c r="AS914" s="11"/>
      <c r="AT914" s="11"/>
      <c r="AU914" s="11"/>
      <c r="AW914" s="16"/>
    </row>
    <row r="915" spans="2:49" ht="14.25" customHeight="1" x14ac:dyDescent="0.3">
      <c r="B915" s="11"/>
      <c r="F915" s="11"/>
      <c r="AP915" s="11"/>
      <c r="AQ915" s="11"/>
      <c r="AR915" s="11"/>
      <c r="AS915" s="11"/>
      <c r="AT915" s="11"/>
      <c r="AU915" s="11"/>
      <c r="AW915" s="16"/>
    </row>
    <row r="916" spans="2:49" ht="14.25" customHeight="1" x14ac:dyDescent="0.3">
      <c r="B916" s="11"/>
      <c r="F916" s="11"/>
      <c r="AP916" s="11"/>
      <c r="AQ916" s="11"/>
      <c r="AR916" s="11"/>
      <c r="AS916" s="11"/>
      <c r="AT916" s="11"/>
      <c r="AU916" s="11"/>
      <c r="AW916" s="16"/>
    </row>
    <row r="917" spans="2:49" ht="14.25" customHeight="1" x14ac:dyDescent="0.3">
      <c r="B917" s="11"/>
      <c r="F917" s="11"/>
      <c r="AP917" s="11"/>
      <c r="AQ917" s="11"/>
      <c r="AR917" s="11"/>
      <c r="AS917" s="11"/>
      <c r="AT917" s="11"/>
      <c r="AU917" s="11"/>
      <c r="AW917" s="16"/>
    </row>
    <row r="918" spans="2:49" ht="14.25" customHeight="1" x14ac:dyDescent="0.3">
      <c r="B918" s="11"/>
      <c r="F918" s="11"/>
      <c r="AP918" s="11"/>
      <c r="AQ918" s="11"/>
      <c r="AR918" s="11"/>
      <c r="AS918" s="11"/>
      <c r="AT918" s="11"/>
      <c r="AU918" s="11"/>
      <c r="AW918" s="16"/>
    </row>
    <row r="919" spans="2:49" ht="14.25" customHeight="1" x14ac:dyDescent="0.3">
      <c r="B919" s="11"/>
      <c r="F919" s="11"/>
      <c r="AP919" s="11"/>
      <c r="AQ919" s="11"/>
      <c r="AR919" s="11"/>
      <c r="AS919" s="11"/>
      <c r="AT919" s="11"/>
      <c r="AU919" s="11"/>
      <c r="AW919" s="16"/>
    </row>
    <row r="920" spans="2:49" ht="14.25" customHeight="1" x14ac:dyDescent="0.3">
      <c r="B920" s="11"/>
      <c r="F920" s="11"/>
      <c r="AP920" s="11"/>
      <c r="AQ920" s="11"/>
      <c r="AR920" s="11"/>
      <c r="AS920" s="11"/>
      <c r="AT920" s="11"/>
      <c r="AU920" s="11"/>
      <c r="AW920" s="16"/>
    </row>
    <row r="921" spans="2:49" ht="14.25" customHeight="1" x14ac:dyDescent="0.3">
      <c r="B921" s="11"/>
      <c r="F921" s="11"/>
      <c r="AP921" s="11"/>
      <c r="AQ921" s="11"/>
      <c r="AR921" s="11"/>
      <c r="AS921" s="11"/>
      <c r="AT921" s="11"/>
      <c r="AU921" s="11"/>
      <c r="AW921" s="16"/>
    </row>
    <row r="922" spans="2:49" ht="14.25" customHeight="1" x14ac:dyDescent="0.3">
      <c r="B922" s="11"/>
      <c r="F922" s="11"/>
      <c r="AP922" s="11"/>
      <c r="AQ922" s="11"/>
      <c r="AR922" s="11"/>
      <c r="AS922" s="11"/>
      <c r="AT922" s="11"/>
      <c r="AU922" s="11"/>
      <c r="AW922" s="16"/>
    </row>
    <row r="923" spans="2:49" ht="14.25" customHeight="1" x14ac:dyDescent="0.3">
      <c r="B923" s="11"/>
      <c r="F923" s="11"/>
      <c r="AP923" s="11"/>
      <c r="AQ923" s="11"/>
      <c r="AR923" s="11"/>
      <c r="AS923" s="11"/>
      <c r="AT923" s="11"/>
      <c r="AU923" s="11"/>
      <c r="AW923" s="16"/>
    </row>
    <row r="924" spans="2:49" ht="14.25" customHeight="1" x14ac:dyDescent="0.3">
      <c r="B924" s="11"/>
      <c r="F924" s="11"/>
      <c r="AP924" s="11"/>
      <c r="AQ924" s="11"/>
      <c r="AR924" s="11"/>
      <c r="AS924" s="11"/>
      <c r="AT924" s="11"/>
      <c r="AU924" s="11"/>
      <c r="AW924" s="16"/>
    </row>
    <row r="925" spans="2:49" ht="14.25" customHeight="1" x14ac:dyDescent="0.3">
      <c r="B925" s="11"/>
      <c r="F925" s="11"/>
      <c r="AP925" s="11"/>
      <c r="AQ925" s="11"/>
      <c r="AR925" s="11"/>
      <c r="AS925" s="11"/>
      <c r="AT925" s="11"/>
      <c r="AU925" s="11"/>
      <c r="AW925" s="16"/>
    </row>
    <row r="926" spans="2:49" ht="14.25" customHeight="1" x14ac:dyDescent="0.3">
      <c r="B926" s="11"/>
      <c r="F926" s="11"/>
      <c r="AP926" s="11"/>
      <c r="AQ926" s="11"/>
      <c r="AR926" s="11"/>
      <c r="AS926" s="11"/>
      <c r="AT926" s="11"/>
      <c r="AU926" s="11"/>
      <c r="AW926" s="16"/>
    </row>
    <row r="927" spans="2:49" ht="14.25" customHeight="1" x14ac:dyDescent="0.3">
      <c r="B927" s="11"/>
      <c r="F927" s="11"/>
      <c r="AP927" s="11"/>
      <c r="AQ927" s="11"/>
      <c r="AR927" s="11"/>
      <c r="AS927" s="11"/>
      <c r="AT927" s="11"/>
      <c r="AU927" s="11"/>
      <c r="AW927" s="16"/>
    </row>
    <row r="928" spans="2:49" ht="14.25" customHeight="1" x14ac:dyDescent="0.3">
      <c r="B928" s="11"/>
      <c r="F928" s="11"/>
      <c r="AP928" s="11"/>
      <c r="AQ928" s="11"/>
      <c r="AR928" s="11"/>
      <c r="AS928" s="11"/>
      <c r="AT928" s="11"/>
      <c r="AU928" s="11"/>
      <c r="AW928" s="16"/>
    </row>
    <row r="929" spans="2:49" ht="14.25" customHeight="1" x14ac:dyDescent="0.3">
      <c r="B929" s="11"/>
      <c r="F929" s="11"/>
      <c r="AP929" s="11"/>
      <c r="AQ929" s="11"/>
      <c r="AR929" s="11"/>
      <c r="AS929" s="11"/>
      <c r="AT929" s="11"/>
      <c r="AU929" s="11"/>
      <c r="AW929" s="16"/>
    </row>
    <row r="930" spans="2:49" ht="14.25" customHeight="1" x14ac:dyDescent="0.3">
      <c r="B930" s="11"/>
      <c r="F930" s="11"/>
      <c r="AP930" s="11"/>
      <c r="AQ930" s="11"/>
      <c r="AR930" s="11"/>
      <c r="AS930" s="11"/>
      <c r="AT930" s="11"/>
      <c r="AU930" s="11"/>
      <c r="AW930" s="16"/>
    </row>
    <row r="931" spans="2:49" ht="14.25" customHeight="1" x14ac:dyDescent="0.3">
      <c r="B931" s="11"/>
      <c r="F931" s="11"/>
      <c r="AP931" s="11"/>
      <c r="AQ931" s="11"/>
      <c r="AR931" s="11"/>
      <c r="AS931" s="11"/>
      <c r="AT931" s="11"/>
      <c r="AU931" s="11"/>
      <c r="AW931" s="16"/>
    </row>
    <row r="932" spans="2:49" ht="14.25" customHeight="1" x14ac:dyDescent="0.3">
      <c r="B932" s="11"/>
      <c r="F932" s="11"/>
      <c r="AP932" s="11"/>
      <c r="AQ932" s="11"/>
      <c r="AR932" s="11"/>
      <c r="AS932" s="11"/>
      <c r="AT932" s="11"/>
      <c r="AU932" s="11"/>
      <c r="AW932" s="16"/>
    </row>
    <row r="933" spans="2:49" ht="14.25" customHeight="1" x14ac:dyDescent="0.3">
      <c r="B933" s="11"/>
      <c r="F933" s="11"/>
      <c r="AP933" s="11"/>
      <c r="AQ933" s="11"/>
      <c r="AR933" s="11"/>
      <c r="AS933" s="11"/>
      <c r="AT933" s="11"/>
      <c r="AU933" s="11"/>
      <c r="AW933" s="16"/>
    </row>
    <row r="934" spans="2:49" ht="14.25" customHeight="1" x14ac:dyDescent="0.3">
      <c r="B934" s="11"/>
      <c r="F934" s="11"/>
      <c r="AP934" s="11"/>
      <c r="AQ934" s="11"/>
      <c r="AR934" s="11"/>
      <c r="AS934" s="11"/>
      <c r="AT934" s="11"/>
      <c r="AU934" s="11"/>
      <c r="AW934" s="16"/>
    </row>
    <row r="935" spans="2:49" ht="14.25" customHeight="1" x14ac:dyDescent="0.3">
      <c r="B935" s="11"/>
      <c r="F935" s="11"/>
      <c r="AP935" s="11"/>
      <c r="AQ935" s="11"/>
      <c r="AR935" s="11"/>
      <c r="AS935" s="11"/>
      <c r="AT935" s="11"/>
      <c r="AU935" s="11"/>
      <c r="AW935" s="16"/>
    </row>
    <row r="936" spans="2:49" ht="14.25" customHeight="1" x14ac:dyDescent="0.3">
      <c r="B936" s="11"/>
      <c r="F936" s="11"/>
      <c r="AP936" s="11"/>
      <c r="AQ936" s="11"/>
      <c r="AR936" s="11"/>
      <c r="AS936" s="11"/>
      <c r="AT936" s="11"/>
      <c r="AU936" s="11"/>
      <c r="AW936" s="16"/>
    </row>
    <row r="937" spans="2:49" ht="14.25" customHeight="1" x14ac:dyDescent="0.3">
      <c r="B937" s="11"/>
      <c r="F937" s="11"/>
      <c r="AP937" s="11"/>
      <c r="AQ937" s="11"/>
      <c r="AR937" s="11"/>
      <c r="AS937" s="11"/>
      <c r="AT937" s="11"/>
      <c r="AU937" s="11"/>
      <c r="AW937" s="16"/>
    </row>
    <row r="938" spans="2:49" ht="14.25" customHeight="1" x14ac:dyDescent="0.3">
      <c r="B938" s="11"/>
      <c r="F938" s="11"/>
      <c r="AP938" s="11"/>
      <c r="AQ938" s="11"/>
      <c r="AR938" s="11"/>
      <c r="AS938" s="11"/>
      <c r="AT938" s="11"/>
      <c r="AU938" s="11"/>
      <c r="AW938" s="16"/>
    </row>
    <row r="939" spans="2:49" ht="14.25" customHeight="1" x14ac:dyDescent="0.3">
      <c r="B939" s="11"/>
      <c r="F939" s="11"/>
      <c r="AP939" s="11"/>
      <c r="AQ939" s="11"/>
      <c r="AR939" s="11"/>
      <c r="AS939" s="11"/>
      <c r="AT939" s="11"/>
      <c r="AU939" s="11"/>
      <c r="AW939" s="16"/>
    </row>
    <row r="940" spans="2:49" ht="14.25" customHeight="1" x14ac:dyDescent="0.3">
      <c r="B940" s="11"/>
      <c r="F940" s="11"/>
      <c r="AP940" s="11"/>
      <c r="AQ940" s="11"/>
      <c r="AR940" s="11"/>
      <c r="AS940" s="11"/>
      <c r="AT940" s="11"/>
      <c r="AU940" s="11"/>
      <c r="AW940" s="16"/>
    </row>
    <row r="941" spans="2:49" ht="14.25" customHeight="1" x14ac:dyDescent="0.3">
      <c r="B941" s="11"/>
      <c r="F941" s="11"/>
      <c r="AP941" s="11"/>
      <c r="AQ941" s="11"/>
      <c r="AR941" s="11"/>
      <c r="AS941" s="11"/>
      <c r="AT941" s="11"/>
      <c r="AU941" s="11"/>
      <c r="AW941" s="16"/>
    </row>
    <row r="942" spans="2:49" ht="14.25" customHeight="1" x14ac:dyDescent="0.3">
      <c r="B942" s="11"/>
      <c r="F942" s="11"/>
      <c r="AP942" s="11"/>
      <c r="AQ942" s="11"/>
      <c r="AR942" s="11"/>
      <c r="AS942" s="11"/>
      <c r="AT942" s="11"/>
      <c r="AU942" s="11"/>
      <c r="AW942" s="16"/>
    </row>
    <row r="943" spans="2:49" ht="14.25" customHeight="1" x14ac:dyDescent="0.3">
      <c r="B943" s="11"/>
      <c r="F943" s="11"/>
      <c r="AP943" s="11"/>
      <c r="AQ943" s="11"/>
      <c r="AR943" s="11"/>
      <c r="AS943" s="11"/>
      <c r="AT943" s="11"/>
      <c r="AU943" s="11"/>
      <c r="AW943" s="16"/>
    </row>
    <row r="944" spans="2:49" ht="14.25" customHeight="1" x14ac:dyDescent="0.3">
      <c r="B944" s="11"/>
      <c r="F944" s="11"/>
      <c r="AP944" s="11"/>
      <c r="AQ944" s="11"/>
      <c r="AR944" s="11"/>
      <c r="AS944" s="11"/>
      <c r="AT944" s="11"/>
      <c r="AU944" s="11"/>
      <c r="AW944" s="16"/>
    </row>
    <row r="945" spans="2:49" ht="14.25" customHeight="1" x14ac:dyDescent="0.3">
      <c r="B945" s="11"/>
      <c r="F945" s="11"/>
      <c r="AP945" s="11"/>
      <c r="AQ945" s="11"/>
      <c r="AR945" s="11"/>
      <c r="AS945" s="11"/>
      <c r="AT945" s="11"/>
      <c r="AU945" s="11"/>
      <c r="AW945" s="16"/>
    </row>
    <row r="946" spans="2:49" ht="14.25" customHeight="1" x14ac:dyDescent="0.3">
      <c r="B946" s="11"/>
      <c r="F946" s="11"/>
      <c r="AP946" s="11"/>
      <c r="AQ946" s="11"/>
      <c r="AR946" s="11"/>
      <c r="AS946" s="11"/>
      <c r="AT946" s="11"/>
      <c r="AU946" s="11"/>
      <c r="AW946" s="16"/>
    </row>
    <row r="947" spans="2:49" ht="14.25" customHeight="1" x14ac:dyDescent="0.3">
      <c r="B947" s="11"/>
      <c r="F947" s="11"/>
      <c r="AP947" s="11"/>
      <c r="AQ947" s="11"/>
      <c r="AR947" s="11"/>
      <c r="AS947" s="11"/>
      <c r="AT947" s="11"/>
      <c r="AU947" s="11"/>
      <c r="AW947" s="16"/>
    </row>
    <row r="948" spans="2:49" ht="14.25" customHeight="1" x14ac:dyDescent="0.3">
      <c r="B948" s="11"/>
      <c r="F948" s="11"/>
      <c r="AP948" s="11"/>
      <c r="AQ948" s="11"/>
      <c r="AR948" s="11"/>
      <c r="AS948" s="11"/>
      <c r="AT948" s="11"/>
      <c r="AU948" s="11"/>
      <c r="AW948" s="16"/>
    </row>
    <row r="949" spans="2:49" ht="14.25" customHeight="1" x14ac:dyDescent="0.3">
      <c r="B949" s="11"/>
      <c r="F949" s="11"/>
      <c r="AP949" s="11"/>
      <c r="AQ949" s="11"/>
      <c r="AR949" s="11"/>
      <c r="AS949" s="11"/>
      <c r="AT949" s="11"/>
      <c r="AU949" s="11"/>
      <c r="AW949" s="16"/>
    </row>
    <row r="950" spans="2:49" ht="14.25" customHeight="1" x14ac:dyDescent="0.3">
      <c r="B950" s="11"/>
      <c r="F950" s="11"/>
      <c r="AP950" s="11"/>
      <c r="AQ950" s="11"/>
      <c r="AR950" s="11"/>
      <c r="AS950" s="11"/>
      <c r="AT950" s="11"/>
      <c r="AU950" s="11"/>
      <c r="AW950" s="16"/>
    </row>
    <row r="951" spans="2:49" ht="14.25" customHeight="1" x14ac:dyDescent="0.3">
      <c r="B951" s="11"/>
      <c r="F951" s="11"/>
      <c r="AP951" s="11"/>
      <c r="AQ951" s="11"/>
      <c r="AR951" s="11"/>
      <c r="AS951" s="11"/>
      <c r="AT951" s="11"/>
      <c r="AU951" s="11"/>
      <c r="AW951" s="16"/>
    </row>
    <row r="952" spans="2:49" ht="14.25" customHeight="1" x14ac:dyDescent="0.3">
      <c r="B952" s="11"/>
      <c r="F952" s="11"/>
      <c r="AP952" s="11"/>
      <c r="AQ952" s="11"/>
      <c r="AR952" s="11"/>
      <c r="AS952" s="11"/>
      <c r="AT952" s="11"/>
      <c r="AU952" s="11"/>
      <c r="AW952" s="16"/>
    </row>
    <row r="953" spans="2:49" ht="14.25" customHeight="1" x14ac:dyDescent="0.3">
      <c r="B953" s="11"/>
      <c r="F953" s="11"/>
      <c r="AP953" s="11"/>
      <c r="AQ953" s="11"/>
      <c r="AR953" s="11"/>
      <c r="AS953" s="11"/>
      <c r="AT953" s="11"/>
      <c r="AU953" s="11"/>
      <c r="AW953" s="16"/>
    </row>
    <row r="954" spans="2:49" ht="14.25" customHeight="1" x14ac:dyDescent="0.3">
      <c r="B954" s="11"/>
      <c r="F954" s="11"/>
      <c r="AP954" s="11"/>
      <c r="AQ954" s="11"/>
      <c r="AR954" s="11"/>
      <c r="AS954" s="11"/>
      <c r="AT954" s="11"/>
      <c r="AU954" s="11"/>
      <c r="AW954" s="16"/>
    </row>
    <row r="955" spans="2:49" ht="14.25" customHeight="1" x14ac:dyDescent="0.3">
      <c r="B955" s="11"/>
      <c r="F955" s="11"/>
      <c r="AP955" s="11"/>
      <c r="AQ955" s="11"/>
      <c r="AR955" s="11"/>
      <c r="AS955" s="11"/>
      <c r="AT955" s="11"/>
      <c r="AU955" s="11"/>
      <c r="AW955" s="16"/>
    </row>
    <row r="956" spans="2:49" ht="14.25" customHeight="1" x14ac:dyDescent="0.3">
      <c r="B956" s="11"/>
      <c r="F956" s="11"/>
      <c r="AP956" s="11"/>
      <c r="AQ956" s="11"/>
      <c r="AR956" s="11"/>
      <c r="AS956" s="11"/>
      <c r="AT956" s="11"/>
      <c r="AU956" s="11"/>
      <c r="AW956" s="16"/>
    </row>
    <row r="957" spans="2:49" ht="14.25" customHeight="1" x14ac:dyDescent="0.3">
      <c r="B957" s="11"/>
      <c r="F957" s="11"/>
      <c r="AP957" s="11"/>
      <c r="AQ957" s="11"/>
      <c r="AR957" s="11"/>
      <c r="AS957" s="11"/>
      <c r="AT957" s="11"/>
      <c r="AU957" s="11"/>
      <c r="AW957" s="16"/>
    </row>
    <row r="958" spans="2:49" ht="14.25" customHeight="1" x14ac:dyDescent="0.3">
      <c r="B958" s="11"/>
      <c r="F958" s="11"/>
      <c r="AP958" s="11"/>
      <c r="AQ958" s="11"/>
      <c r="AR958" s="11"/>
      <c r="AS958" s="11"/>
      <c r="AT958" s="11"/>
      <c r="AU958" s="11"/>
      <c r="AW958" s="16"/>
    </row>
    <row r="959" spans="2:49" ht="14.25" customHeight="1" x14ac:dyDescent="0.3">
      <c r="B959" s="11"/>
      <c r="F959" s="11"/>
      <c r="AP959" s="11"/>
      <c r="AQ959" s="11"/>
      <c r="AR959" s="11"/>
      <c r="AS959" s="11"/>
      <c r="AT959" s="11"/>
      <c r="AU959" s="11"/>
      <c r="AW959" s="16"/>
    </row>
    <row r="960" spans="2:49" ht="14.25" customHeight="1" x14ac:dyDescent="0.3">
      <c r="B960" s="11"/>
      <c r="F960" s="11"/>
      <c r="AP960" s="11"/>
      <c r="AQ960" s="11"/>
      <c r="AR960" s="11"/>
      <c r="AS960" s="11"/>
      <c r="AT960" s="11"/>
      <c r="AU960" s="11"/>
      <c r="AW960" s="16"/>
    </row>
    <row r="961" spans="2:49" ht="14.25" customHeight="1" x14ac:dyDescent="0.3">
      <c r="B961" s="11"/>
      <c r="F961" s="11"/>
      <c r="AP961" s="11"/>
      <c r="AQ961" s="11"/>
      <c r="AR961" s="11"/>
      <c r="AS961" s="11"/>
      <c r="AT961" s="11"/>
      <c r="AU961" s="11"/>
      <c r="AW961" s="16"/>
    </row>
    <row r="962" spans="2:49" ht="14.25" customHeight="1" x14ac:dyDescent="0.3">
      <c r="B962" s="11"/>
      <c r="F962" s="11"/>
      <c r="AP962" s="11"/>
      <c r="AQ962" s="11"/>
      <c r="AR962" s="11"/>
      <c r="AS962" s="11"/>
      <c r="AT962" s="11"/>
      <c r="AU962" s="11"/>
      <c r="AW962" s="16"/>
    </row>
    <row r="963" spans="2:49" ht="14.25" customHeight="1" x14ac:dyDescent="0.3">
      <c r="B963" s="11"/>
      <c r="F963" s="11"/>
      <c r="AP963" s="11"/>
      <c r="AQ963" s="11"/>
      <c r="AR963" s="11"/>
      <c r="AS963" s="11"/>
      <c r="AT963" s="11"/>
      <c r="AU963" s="11"/>
      <c r="AW963" s="16"/>
    </row>
    <row r="964" spans="2:49" ht="14.25" customHeight="1" x14ac:dyDescent="0.3">
      <c r="B964" s="11"/>
      <c r="F964" s="11"/>
      <c r="AP964" s="11"/>
      <c r="AQ964" s="11"/>
      <c r="AR964" s="11"/>
      <c r="AS964" s="11"/>
      <c r="AT964" s="11"/>
      <c r="AU964" s="11"/>
      <c r="AW964" s="16"/>
    </row>
    <row r="965" spans="2:49" ht="14.25" customHeight="1" x14ac:dyDescent="0.3">
      <c r="B965" s="11"/>
      <c r="F965" s="11"/>
      <c r="AP965" s="11"/>
      <c r="AQ965" s="11"/>
      <c r="AR965" s="11"/>
      <c r="AS965" s="11"/>
      <c r="AT965" s="11"/>
      <c r="AU965" s="11"/>
      <c r="AW965" s="16"/>
    </row>
    <row r="966" spans="2:49" ht="14.25" customHeight="1" x14ac:dyDescent="0.3">
      <c r="B966" s="11"/>
      <c r="F966" s="11"/>
      <c r="AP966" s="11"/>
      <c r="AQ966" s="11"/>
      <c r="AR966" s="11"/>
      <c r="AS966" s="11"/>
      <c r="AT966" s="11"/>
      <c r="AU966" s="11"/>
      <c r="AW966" s="16"/>
    </row>
    <row r="967" spans="2:49" ht="14.25" customHeight="1" x14ac:dyDescent="0.3">
      <c r="B967" s="11"/>
      <c r="F967" s="11"/>
      <c r="AP967" s="11"/>
      <c r="AQ967" s="11"/>
      <c r="AR967" s="11"/>
      <c r="AS967" s="11"/>
      <c r="AT967" s="11"/>
      <c r="AU967" s="11"/>
      <c r="AW967" s="16"/>
    </row>
    <row r="968" spans="2:49" ht="14.25" customHeight="1" x14ac:dyDescent="0.3">
      <c r="B968" s="11"/>
      <c r="F968" s="11"/>
      <c r="AP968" s="11"/>
      <c r="AQ968" s="11"/>
      <c r="AR968" s="11"/>
      <c r="AS968" s="11"/>
      <c r="AT968" s="11"/>
      <c r="AU968" s="11"/>
      <c r="AW968" s="16"/>
    </row>
    <row r="969" spans="2:49" ht="14.25" customHeight="1" x14ac:dyDescent="0.3">
      <c r="B969" s="11"/>
      <c r="F969" s="11"/>
      <c r="AP969" s="11"/>
      <c r="AQ969" s="11"/>
      <c r="AR969" s="11"/>
      <c r="AS969" s="11"/>
      <c r="AT969" s="11"/>
      <c r="AU969" s="11"/>
      <c r="AW969" s="16"/>
    </row>
    <row r="970" spans="2:49" ht="14.25" customHeight="1" x14ac:dyDescent="0.3">
      <c r="B970" s="11"/>
      <c r="F970" s="11"/>
      <c r="AP970" s="11"/>
      <c r="AQ970" s="11"/>
      <c r="AR970" s="11"/>
      <c r="AS970" s="11"/>
      <c r="AT970" s="11"/>
      <c r="AU970" s="11"/>
      <c r="AW970" s="16"/>
    </row>
    <row r="971" spans="2:49" ht="14.25" customHeight="1" x14ac:dyDescent="0.3">
      <c r="B971" s="11"/>
      <c r="F971" s="11"/>
      <c r="AP971" s="11"/>
      <c r="AQ971" s="11"/>
      <c r="AR971" s="11"/>
      <c r="AS971" s="11"/>
      <c r="AT971" s="11"/>
      <c r="AU971" s="11"/>
      <c r="AW971" s="16"/>
    </row>
    <row r="972" spans="2:49" ht="14.25" customHeight="1" x14ac:dyDescent="0.3">
      <c r="B972" s="11"/>
      <c r="F972" s="11"/>
      <c r="AP972" s="11"/>
      <c r="AQ972" s="11"/>
      <c r="AR972" s="11"/>
      <c r="AS972" s="11"/>
      <c r="AT972" s="11"/>
      <c r="AU972" s="11"/>
      <c r="AW972" s="16"/>
    </row>
    <row r="973" spans="2:49" ht="14.25" customHeight="1" x14ac:dyDescent="0.3">
      <c r="B973" s="11"/>
      <c r="F973" s="11"/>
      <c r="AP973" s="11"/>
      <c r="AQ973" s="11"/>
      <c r="AR973" s="11"/>
      <c r="AS973" s="11"/>
      <c r="AT973" s="11"/>
      <c r="AU973" s="11"/>
      <c r="AW973" s="16"/>
    </row>
    <row r="974" spans="2:49" ht="14.25" customHeight="1" x14ac:dyDescent="0.3">
      <c r="B974" s="11"/>
      <c r="F974" s="11"/>
      <c r="AP974" s="11"/>
      <c r="AQ974" s="11"/>
      <c r="AR974" s="11"/>
      <c r="AS974" s="11"/>
      <c r="AT974" s="11"/>
      <c r="AU974" s="11"/>
      <c r="AW974" s="16"/>
    </row>
    <row r="975" spans="2:49" ht="14.25" customHeight="1" x14ac:dyDescent="0.3">
      <c r="B975" s="11"/>
      <c r="F975" s="11"/>
      <c r="AP975" s="11"/>
      <c r="AQ975" s="11"/>
      <c r="AR975" s="11"/>
      <c r="AS975" s="11"/>
      <c r="AT975" s="11"/>
      <c r="AU975" s="11"/>
      <c r="AW975" s="16"/>
    </row>
    <row r="976" spans="2:49" ht="14.25" customHeight="1" x14ac:dyDescent="0.3">
      <c r="B976" s="11"/>
      <c r="F976" s="11"/>
      <c r="AP976" s="11"/>
      <c r="AQ976" s="11"/>
      <c r="AR976" s="11"/>
      <c r="AS976" s="11"/>
      <c r="AT976" s="11"/>
      <c r="AU976" s="11"/>
      <c r="AW976" s="16"/>
    </row>
    <row r="977" spans="2:49" ht="14.25" customHeight="1" x14ac:dyDescent="0.3">
      <c r="B977" s="11"/>
      <c r="F977" s="11"/>
      <c r="AP977" s="11"/>
      <c r="AQ977" s="11"/>
      <c r="AR977" s="11"/>
      <c r="AS977" s="11"/>
      <c r="AT977" s="11"/>
      <c r="AU977" s="11"/>
      <c r="AW977" s="16"/>
    </row>
    <row r="978" spans="2:49" ht="14.25" customHeight="1" x14ac:dyDescent="0.3">
      <c r="B978" s="11"/>
      <c r="F978" s="11"/>
      <c r="AP978" s="11"/>
      <c r="AQ978" s="11"/>
      <c r="AR978" s="11"/>
      <c r="AS978" s="11"/>
      <c r="AT978" s="11"/>
      <c r="AU978" s="11"/>
      <c r="AW978" s="16"/>
    </row>
    <row r="979" spans="2:49" ht="14.25" customHeight="1" x14ac:dyDescent="0.3">
      <c r="B979" s="11"/>
      <c r="F979" s="11"/>
      <c r="AP979" s="11"/>
      <c r="AQ979" s="11"/>
      <c r="AR979" s="11"/>
      <c r="AS979" s="11"/>
      <c r="AT979" s="11"/>
      <c r="AU979" s="11"/>
      <c r="AW979" s="16"/>
    </row>
    <row r="980" spans="2:49" ht="14.25" customHeight="1" x14ac:dyDescent="0.3">
      <c r="B980" s="11"/>
      <c r="F980" s="11"/>
      <c r="AP980" s="11"/>
      <c r="AQ980" s="11"/>
      <c r="AR980" s="11"/>
      <c r="AS980" s="11"/>
      <c r="AT980" s="11"/>
      <c r="AU980" s="11"/>
      <c r="AW980" s="16"/>
    </row>
    <row r="981" spans="2:49" ht="14.25" customHeight="1" x14ac:dyDescent="0.3">
      <c r="B981" s="11"/>
      <c r="F981" s="11"/>
      <c r="AP981" s="11"/>
      <c r="AQ981" s="11"/>
      <c r="AR981" s="11"/>
      <c r="AS981" s="11"/>
      <c r="AT981" s="11"/>
      <c r="AU981" s="11"/>
      <c r="AW981" s="16"/>
    </row>
    <row r="982" spans="2:49" ht="14.25" customHeight="1" x14ac:dyDescent="0.3">
      <c r="B982" s="11"/>
      <c r="F982" s="11"/>
      <c r="AP982" s="11"/>
      <c r="AQ982" s="11"/>
      <c r="AR982" s="11"/>
      <c r="AS982" s="11"/>
      <c r="AT982" s="11"/>
      <c r="AU982" s="11"/>
      <c r="AW982" s="16"/>
    </row>
    <row r="983" spans="2:49" ht="14.25" customHeight="1" x14ac:dyDescent="0.3">
      <c r="B983" s="11"/>
      <c r="F983" s="11"/>
      <c r="AP983" s="11"/>
      <c r="AQ983" s="11"/>
      <c r="AR983" s="11"/>
      <c r="AS983" s="11"/>
      <c r="AT983" s="11"/>
      <c r="AU983" s="11"/>
      <c r="AW983" s="16"/>
    </row>
    <row r="984" spans="2:49" ht="14.25" customHeight="1" x14ac:dyDescent="0.3">
      <c r="B984" s="11"/>
      <c r="F984" s="11"/>
      <c r="AP984" s="11"/>
      <c r="AQ984" s="11"/>
      <c r="AR984" s="11"/>
      <c r="AS984" s="11"/>
      <c r="AT984" s="11"/>
      <c r="AU984" s="11"/>
      <c r="AW984" s="16"/>
    </row>
    <row r="985" spans="2:49" ht="14.25" customHeight="1" x14ac:dyDescent="0.3">
      <c r="B985" s="11"/>
      <c r="F985" s="11"/>
      <c r="AP985" s="11"/>
      <c r="AQ985" s="11"/>
      <c r="AR985" s="11"/>
      <c r="AS985" s="11"/>
      <c r="AT985" s="11"/>
      <c r="AU985" s="11"/>
      <c r="AW985" s="16"/>
    </row>
    <row r="986" spans="2:49" ht="14.25" customHeight="1" x14ac:dyDescent="0.3">
      <c r="B986" s="11"/>
      <c r="F986" s="11"/>
      <c r="AP986" s="11"/>
      <c r="AQ986" s="11"/>
      <c r="AR986" s="11"/>
      <c r="AS986" s="11"/>
      <c r="AT986" s="11"/>
      <c r="AU986" s="11"/>
      <c r="AW986" s="16"/>
    </row>
    <row r="987" spans="2:49" ht="14.25" customHeight="1" x14ac:dyDescent="0.3">
      <c r="B987" s="11"/>
      <c r="F987" s="11"/>
      <c r="AP987" s="11"/>
      <c r="AQ987" s="11"/>
      <c r="AR987" s="11"/>
      <c r="AS987" s="11"/>
      <c r="AT987" s="11"/>
      <c r="AU987" s="11"/>
      <c r="AW987" s="16"/>
    </row>
    <row r="988" spans="2:49" ht="14.25" customHeight="1" x14ac:dyDescent="0.3">
      <c r="B988" s="11"/>
      <c r="F988" s="11"/>
      <c r="AP988" s="11"/>
      <c r="AQ988" s="11"/>
      <c r="AR988" s="11"/>
      <c r="AS988" s="11"/>
      <c r="AT988" s="11"/>
      <c r="AU988" s="11"/>
      <c r="AW988" s="16"/>
    </row>
    <row r="989" spans="2:49" ht="14.25" customHeight="1" x14ac:dyDescent="0.3">
      <c r="B989" s="11"/>
      <c r="F989" s="11"/>
      <c r="AP989" s="11"/>
      <c r="AQ989" s="11"/>
      <c r="AR989" s="11"/>
      <c r="AS989" s="11"/>
      <c r="AT989" s="11"/>
      <c r="AU989" s="11"/>
      <c r="AW989" s="16"/>
    </row>
    <row r="990" spans="2:49" ht="14.25" customHeight="1" x14ac:dyDescent="0.3">
      <c r="B990" s="11"/>
      <c r="F990" s="11"/>
      <c r="AP990" s="11"/>
      <c r="AQ990" s="11"/>
      <c r="AR990" s="11"/>
      <c r="AS990" s="11"/>
      <c r="AT990" s="11"/>
      <c r="AU990" s="11"/>
      <c r="AW990" s="16"/>
    </row>
    <row r="991" spans="2:49" ht="14.25" customHeight="1" x14ac:dyDescent="0.3">
      <c r="B991" s="11"/>
      <c r="F991" s="11"/>
      <c r="AP991" s="11"/>
      <c r="AQ991" s="11"/>
      <c r="AR991" s="11"/>
      <c r="AS991" s="11"/>
      <c r="AT991" s="11"/>
      <c r="AU991" s="11"/>
      <c r="AW991" s="16"/>
    </row>
    <row r="992" spans="2:49" ht="14.25" customHeight="1" x14ac:dyDescent="0.3">
      <c r="B992" s="11"/>
      <c r="F992" s="11"/>
      <c r="AP992" s="11"/>
      <c r="AQ992" s="11"/>
      <c r="AR992" s="11"/>
      <c r="AS992" s="11"/>
      <c r="AT992" s="11"/>
      <c r="AU992" s="11"/>
      <c r="AW992" s="16"/>
    </row>
    <row r="993" spans="2:49" ht="14.25" customHeight="1" x14ac:dyDescent="0.3">
      <c r="B993" s="11"/>
      <c r="F993" s="11"/>
      <c r="AP993" s="11"/>
      <c r="AQ993" s="11"/>
      <c r="AR993" s="11"/>
      <c r="AS993" s="11"/>
      <c r="AT993" s="11"/>
      <c r="AU993" s="11"/>
      <c r="AW993" s="16"/>
    </row>
    <row r="994" spans="2:49" ht="14.25" customHeight="1" x14ac:dyDescent="0.3">
      <c r="B994" s="11"/>
      <c r="F994" s="11"/>
      <c r="AP994" s="11"/>
      <c r="AQ994" s="11"/>
      <c r="AR994" s="11"/>
      <c r="AS994" s="11"/>
      <c r="AT994" s="11"/>
      <c r="AU994" s="11"/>
      <c r="AW994" s="16"/>
    </row>
    <row r="995" spans="2:49" ht="14.25" customHeight="1" x14ac:dyDescent="0.3">
      <c r="B995" s="11"/>
      <c r="F995" s="11"/>
      <c r="AP995" s="11"/>
      <c r="AQ995" s="11"/>
      <c r="AR995" s="11"/>
      <c r="AS995" s="11"/>
      <c r="AT995" s="11"/>
      <c r="AU995" s="11"/>
      <c r="AW995" s="16"/>
    </row>
    <row r="996" spans="2:49" ht="14.25" customHeight="1" x14ac:dyDescent="0.3">
      <c r="B996" s="11"/>
      <c r="F996" s="11"/>
      <c r="AP996" s="11"/>
      <c r="AQ996" s="11"/>
      <c r="AR996" s="11"/>
      <c r="AS996" s="11"/>
      <c r="AT996" s="11"/>
      <c r="AU996" s="11"/>
      <c r="AW996" s="16"/>
    </row>
    <row r="997" spans="2:49" ht="14.25" customHeight="1" x14ac:dyDescent="0.3">
      <c r="B997" s="11"/>
      <c r="F997" s="11"/>
      <c r="AP997" s="11"/>
      <c r="AQ997" s="11"/>
      <c r="AR997" s="11"/>
      <c r="AS997" s="11"/>
      <c r="AT997" s="11"/>
      <c r="AU997" s="11"/>
      <c r="AW997" s="16"/>
    </row>
    <row r="998" spans="2:49" ht="14.25" customHeight="1" x14ac:dyDescent="0.3">
      <c r="B998" s="11"/>
      <c r="F998" s="11"/>
      <c r="AP998" s="11"/>
      <c r="AQ998" s="11"/>
      <c r="AR998" s="11"/>
      <c r="AS998" s="11"/>
      <c r="AT998" s="11"/>
      <c r="AU998" s="11"/>
      <c r="AW998" s="16"/>
    </row>
    <row r="999" spans="2:49" ht="14.25" customHeight="1" x14ac:dyDescent="0.3">
      <c r="B999" s="11"/>
      <c r="F999" s="11"/>
      <c r="AP999" s="11"/>
      <c r="AQ999" s="11"/>
      <c r="AR999" s="11"/>
      <c r="AS999" s="11"/>
      <c r="AT999" s="11"/>
      <c r="AU999" s="11"/>
      <c r="AW999" s="16"/>
    </row>
    <row r="1000" spans="2:49" ht="14.25" customHeight="1" x14ac:dyDescent="0.3">
      <c r="B1000" s="11"/>
      <c r="F1000" s="11"/>
      <c r="AP1000" s="11"/>
      <c r="AQ1000" s="11"/>
      <c r="AR1000" s="11"/>
      <c r="AS1000" s="11"/>
      <c r="AT1000" s="11"/>
      <c r="AU1000" s="11"/>
      <c r="AW1000" s="16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4140625" defaultRowHeight="15" customHeight="1" x14ac:dyDescent="0.3"/>
  <cols>
    <col min="1" max="1" width="28.6640625" customWidth="1"/>
    <col min="2" max="26" width="8.6640625" customWidth="1"/>
  </cols>
  <sheetData>
    <row r="1" spans="1:2" ht="14.25" customHeight="1" x14ac:dyDescent="0.3">
      <c r="A1" s="17" t="s">
        <v>51</v>
      </c>
      <c r="B1" s="17">
        <v>2.4500000000000002</v>
      </c>
    </row>
    <row r="2" spans="1:2" ht="14.25" customHeight="1" x14ac:dyDescent="0.3">
      <c r="A2" s="17" t="s">
        <v>52</v>
      </c>
      <c r="B2" s="17">
        <v>0.23</v>
      </c>
    </row>
    <row r="3" spans="1:2" ht="14.25" customHeight="1" x14ac:dyDescent="0.3">
      <c r="A3" s="17" t="s">
        <v>53</v>
      </c>
      <c r="B3" s="18">
        <v>4.9030000000000001E-9</v>
      </c>
    </row>
    <row r="4" spans="1:2" ht="14.25" customHeight="1" x14ac:dyDescent="0.3">
      <c r="A4" s="17" t="s">
        <v>54</v>
      </c>
      <c r="B4" s="17">
        <v>8.2000000000000003E-2</v>
      </c>
    </row>
    <row r="5" spans="1:2" ht="14.25" customHeight="1" x14ac:dyDescent="0.3"/>
    <row r="6" spans="1:2" ht="14.25" customHeight="1" x14ac:dyDescent="0.3"/>
    <row r="7" spans="1:2" ht="14.25" customHeight="1" x14ac:dyDescent="0.3"/>
    <row r="8" spans="1:2" ht="14.25" customHeight="1" x14ac:dyDescent="0.3"/>
    <row r="9" spans="1:2" ht="14.25" customHeight="1" x14ac:dyDescent="0.3"/>
    <row r="10" spans="1:2" ht="14.25" customHeight="1" x14ac:dyDescent="0.3"/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A16" sqref="A16"/>
    </sheetView>
  </sheetViews>
  <sheetFormatPr defaultColWidth="14.44140625" defaultRowHeight="15" customHeight="1" x14ac:dyDescent="0.3"/>
  <cols>
    <col min="1" max="1" width="26.6640625" customWidth="1"/>
    <col min="2" max="2" width="10.6640625" customWidth="1"/>
    <col min="3" max="26" width="8.6640625" customWidth="1"/>
  </cols>
  <sheetData>
    <row r="1" spans="1:2" ht="14.25" customHeight="1" x14ac:dyDescent="0.3">
      <c r="A1" s="17" t="s">
        <v>55</v>
      </c>
    </row>
    <row r="2" spans="1:2" ht="14.25" customHeight="1" x14ac:dyDescent="0.3">
      <c r="A2" s="17" t="s">
        <v>36</v>
      </c>
      <c r="B2" s="11">
        <v>0.6</v>
      </c>
    </row>
    <row r="3" spans="1:2" ht="14.25" customHeight="1" x14ac:dyDescent="0.3">
      <c r="A3" s="17" t="s">
        <v>56</v>
      </c>
      <c r="B3" s="17" t="s">
        <v>57</v>
      </c>
    </row>
    <row r="4" spans="1:2" ht="14.25" customHeight="1" x14ac:dyDescent="0.3">
      <c r="A4" s="17" t="s">
        <v>58</v>
      </c>
      <c r="B4" s="17">
        <v>0.7</v>
      </c>
    </row>
    <row r="5" spans="1:2" ht="14.25" customHeight="1" x14ac:dyDescent="0.3">
      <c r="A5" s="17" t="s">
        <v>59</v>
      </c>
      <c r="B5" s="17">
        <v>18</v>
      </c>
    </row>
    <row r="6" spans="1:2" ht="14.25" customHeight="1" x14ac:dyDescent="0.3">
      <c r="A6" s="17" t="s">
        <v>60</v>
      </c>
      <c r="B6" s="17">
        <v>5</v>
      </c>
    </row>
    <row r="7" spans="1:2" ht="14.25" customHeight="1" x14ac:dyDescent="0.3">
      <c r="A7" s="17" t="s">
        <v>61</v>
      </c>
      <c r="B7" s="17">
        <v>0.4</v>
      </c>
    </row>
    <row r="8" spans="1:2" ht="14.25" customHeight="1" x14ac:dyDescent="0.3">
      <c r="A8" s="17" t="s">
        <v>62</v>
      </c>
      <c r="B8" s="17">
        <v>0.5</v>
      </c>
    </row>
    <row r="9" spans="1:2" ht="14.25" customHeight="1" x14ac:dyDescent="0.3">
      <c r="A9" s="17" t="s">
        <v>63</v>
      </c>
      <c r="B9" s="17">
        <f>10*(B5-B6)*B4</f>
        <v>91</v>
      </c>
    </row>
    <row r="10" spans="1:2" ht="14.25" customHeight="1" x14ac:dyDescent="0.3">
      <c r="A10" s="17"/>
      <c r="B10" s="17"/>
    </row>
    <row r="11" spans="1:2" ht="14.25" customHeight="1" x14ac:dyDescent="0.3">
      <c r="A11" s="17" t="s">
        <v>64</v>
      </c>
      <c r="B11" s="17">
        <f>B9*B8</f>
        <v>45.5</v>
      </c>
    </row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</vt:lpstr>
      <vt:lpstr>Constants</vt:lpstr>
      <vt:lpstr>Crop and Soil 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2023-08-25T11:01:07Z</dcterms:modified>
</cp:coreProperties>
</file>