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 S VASU\Desktop\Abhirama\IIT Kharagpur\Projects\Irrigation Scheduling using Reference Evapotranspiration Predictions\Irrigation Scheduling\"/>
    </mc:Choice>
  </mc:AlternateContent>
  <bookViews>
    <workbookView xWindow="0" yWindow="0" windowWidth="23040" windowHeight="9192"/>
  </bookViews>
  <sheets>
    <sheet name="Calculation" sheetId="1" r:id="rId1"/>
    <sheet name="Constants" sheetId="2" r:id="rId2"/>
    <sheet name="Crop and Soil Paramet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B9" i="3" l="1"/>
  <c r="AO10" i="1" s="1"/>
  <c r="AO119" i="1" l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121" i="1"/>
  <c r="AO89" i="1"/>
  <c r="AO49" i="1"/>
  <c r="AO9" i="1"/>
  <c r="AO112" i="1"/>
  <c r="AO72" i="1"/>
  <c r="AO32" i="1"/>
  <c r="B10" i="3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105" i="1"/>
  <c r="AO65" i="1"/>
  <c r="AO25" i="1"/>
  <c r="AO96" i="1"/>
  <c r="AO56" i="1"/>
  <c r="AO24" i="1"/>
  <c r="AO117" i="1"/>
  <c r="AO101" i="1"/>
  <c r="AO85" i="1"/>
  <c r="AO77" i="1"/>
  <c r="AO69" i="1"/>
  <c r="AO61" i="1"/>
  <c r="AO53" i="1"/>
  <c r="AO45" i="1"/>
  <c r="AO37" i="1"/>
  <c r="AO29" i="1"/>
  <c r="AO21" i="1"/>
  <c r="AO13" i="1"/>
  <c r="AO5" i="1"/>
  <c r="AO113" i="1"/>
  <c r="AO73" i="1"/>
  <c r="AO33" i="1"/>
  <c r="AO120" i="1"/>
  <c r="AO80" i="1"/>
  <c r="AO48" i="1"/>
  <c r="AO8" i="1"/>
  <c r="AW3" i="1"/>
  <c r="AO109" i="1"/>
  <c r="AO93" i="1"/>
  <c r="B11" i="3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97" i="1"/>
  <c r="AO57" i="1"/>
  <c r="AO17" i="1"/>
  <c r="AO104" i="1"/>
  <c r="AO64" i="1"/>
  <c r="AO16" i="1"/>
  <c r="AO115" i="1"/>
  <c r="AO99" i="1"/>
  <c r="AO83" i="1"/>
  <c r="AO75" i="1"/>
  <c r="AO67" i="1"/>
  <c r="AO59" i="1"/>
  <c r="AO51" i="1"/>
  <c r="AO43" i="1"/>
  <c r="AO35" i="1"/>
  <c r="AO27" i="1"/>
  <c r="AO19" i="1"/>
  <c r="AO11" i="1"/>
  <c r="AO81" i="1"/>
  <c r="AO41" i="1"/>
  <c r="AO88" i="1"/>
  <c r="AO40" i="1"/>
  <c r="AO3" i="1"/>
  <c r="AO107" i="1"/>
  <c r="AO91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3" i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I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K4" i="1"/>
  <c r="M4" i="1" s="1"/>
  <c r="X4" i="1" s="1"/>
  <c r="Z4" i="1" s="1"/>
  <c r="K5" i="1"/>
  <c r="M5" i="1" s="1"/>
  <c r="X5" i="1" s="1"/>
  <c r="Z5" i="1" s="1"/>
  <c r="K6" i="1"/>
  <c r="M6" i="1" s="1"/>
  <c r="X6" i="1" s="1"/>
  <c r="Z6" i="1" s="1"/>
  <c r="K7" i="1"/>
  <c r="M7" i="1" s="1"/>
  <c r="X7" i="1" s="1"/>
  <c r="Z7" i="1" s="1"/>
  <c r="K8" i="1"/>
  <c r="M8" i="1" s="1"/>
  <c r="X8" i="1" s="1"/>
  <c r="Z8" i="1" s="1"/>
  <c r="K9" i="1"/>
  <c r="K10" i="1"/>
  <c r="K11" i="1"/>
  <c r="K12" i="1"/>
  <c r="M12" i="1" s="1"/>
  <c r="X12" i="1" s="1"/>
  <c r="Z12" i="1" s="1"/>
  <c r="K13" i="1"/>
  <c r="M13" i="1" s="1"/>
  <c r="X13" i="1" s="1"/>
  <c r="Z13" i="1" s="1"/>
  <c r="K14" i="1"/>
  <c r="M14" i="1" s="1"/>
  <c r="X14" i="1" s="1"/>
  <c r="Z14" i="1" s="1"/>
  <c r="K15" i="1"/>
  <c r="M15" i="1" s="1"/>
  <c r="X15" i="1" s="1"/>
  <c r="Z15" i="1" s="1"/>
  <c r="K16" i="1"/>
  <c r="M16" i="1" s="1"/>
  <c r="X16" i="1" s="1"/>
  <c r="Z16" i="1" s="1"/>
  <c r="K17" i="1"/>
  <c r="K18" i="1"/>
  <c r="K19" i="1"/>
  <c r="K20" i="1"/>
  <c r="M20" i="1" s="1"/>
  <c r="X20" i="1" s="1"/>
  <c r="Z20" i="1" s="1"/>
  <c r="K21" i="1"/>
  <c r="M21" i="1" s="1"/>
  <c r="X21" i="1" s="1"/>
  <c r="Z21" i="1" s="1"/>
  <c r="K22" i="1"/>
  <c r="M22" i="1" s="1"/>
  <c r="X22" i="1" s="1"/>
  <c r="Z22" i="1" s="1"/>
  <c r="K23" i="1"/>
  <c r="M23" i="1" s="1"/>
  <c r="X23" i="1" s="1"/>
  <c r="Z23" i="1" s="1"/>
  <c r="K24" i="1"/>
  <c r="M24" i="1" s="1"/>
  <c r="X24" i="1" s="1"/>
  <c r="Z24" i="1" s="1"/>
  <c r="K25" i="1"/>
  <c r="M25" i="1" s="1"/>
  <c r="X25" i="1" s="1"/>
  <c r="Z25" i="1" s="1"/>
  <c r="K26" i="1"/>
  <c r="K27" i="1"/>
  <c r="K28" i="1"/>
  <c r="M28" i="1" s="1"/>
  <c r="X28" i="1" s="1"/>
  <c r="Z28" i="1" s="1"/>
  <c r="K29" i="1"/>
  <c r="M29" i="1" s="1"/>
  <c r="X29" i="1" s="1"/>
  <c r="Z29" i="1" s="1"/>
  <c r="K30" i="1"/>
  <c r="M30" i="1" s="1"/>
  <c r="X30" i="1" s="1"/>
  <c r="Z30" i="1" s="1"/>
  <c r="K31" i="1"/>
  <c r="M31" i="1" s="1"/>
  <c r="X31" i="1" s="1"/>
  <c r="Z31" i="1" s="1"/>
  <c r="K32" i="1"/>
  <c r="M32" i="1" s="1"/>
  <c r="X32" i="1" s="1"/>
  <c r="Z32" i="1" s="1"/>
  <c r="K33" i="1"/>
  <c r="K34" i="1"/>
  <c r="M34" i="1" s="1"/>
  <c r="X34" i="1" s="1"/>
  <c r="Z34" i="1" s="1"/>
  <c r="K35" i="1"/>
  <c r="M35" i="1" s="1"/>
  <c r="X35" i="1" s="1"/>
  <c r="Z35" i="1" s="1"/>
  <c r="K36" i="1"/>
  <c r="M36" i="1" s="1"/>
  <c r="X36" i="1" s="1"/>
  <c r="Z36" i="1" s="1"/>
  <c r="K37" i="1"/>
  <c r="M37" i="1" s="1"/>
  <c r="X37" i="1" s="1"/>
  <c r="Z37" i="1" s="1"/>
  <c r="K38" i="1"/>
  <c r="M38" i="1" s="1"/>
  <c r="X38" i="1" s="1"/>
  <c r="Z38" i="1" s="1"/>
  <c r="K39" i="1"/>
  <c r="M39" i="1" s="1"/>
  <c r="X39" i="1" s="1"/>
  <c r="Z39" i="1" s="1"/>
  <c r="K40" i="1"/>
  <c r="M40" i="1" s="1"/>
  <c r="X40" i="1" s="1"/>
  <c r="Z40" i="1" s="1"/>
  <c r="K41" i="1"/>
  <c r="K42" i="1"/>
  <c r="K43" i="1"/>
  <c r="K44" i="1"/>
  <c r="M44" i="1" s="1"/>
  <c r="X44" i="1" s="1"/>
  <c r="Z44" i="1" s="1"/>
  <c r="K45" i="1"/>
  <c r="M45" i="1" s="1"/>
  <c r="X45" i="1" s="1"/>
  <c r="Z45" i="1" s="1"/>
  <c r="K46" i="1"/>
  <c r="M46" i="1" s="1"/>
  <c r="X46" i="1" s="1"/>
  <c r="Z46" i="1" s="1"/>
  <c r="K47" i="1"/>
  <c r="M47" i="1" s="1"/>
  <c r="X47" i="1" s="1"/>
  <c r="Z47" i="1" s="1"/>
  <c r="K48" i="1"/>
  <c r="M48" i="1" s="1"/>
  <c r="X48" i="1" s="1"/>
  <c r="Z48" i="1" s="1"/>
  <c r="K49" i="1"/>
  <c r="K50" i="1"/>
  <c r="K51" i="1"/>
  <c r="K52" i="1"/>
  <c r="M52" i="1" s="1"/>
  <c r="X52" i="1" s="1"/>
  <c r="Z52" i="1" s="1"/>
  <c r="K53" i="1"/>
  <c r="M53" i="1" s="1"/>
  <c r="X53" i="1" s="1"/>
  <c r="Z53" i="1" s="1"/>
  <c r="K54" i="1"/>
  <c r="M54" i="1" s="1"/>
  <c r="X54" i="1" s="1"/>
  <c r="Z54" i="1" s="1"/>
  <c r="K55" i="1"/>
  <c r="M55" i="1" s="1"/>
  <c r="X55" i="1" s="1"/>
  <c r="Z55" i="1" s="1"/>
  <c r="K56" i="1"/>
  <c r="M56" i="1" s="1"/>
  <c r="X56" i="1" s="1"/>
  <c r="Z56" i="1" s="1"/>
  <c r="K57" i="1"/>
  <c r="M57" i="1" s="1"/>
  <c r="X57" i="1" s="1"/>
  <c r="Z57" i="1" s="1"/>
  <c r="K58" i="1"/>
  <c r="K59" i="1"/>
  <c r="K60" i="1"/>
  <c r="M60" i="1" s="1"/>
  <c r="X60" i="1" s="1"/>
  <c r="Z60" i="1" s="1"/>
  <c r="K61" i="1"/>
  <c r="M61" i="1" s="1"/>
  <c r="X61" i="1" s="1"/>
  <c r="Z61" i="1" s="1"/>
  <c r="K62" i="1"/>
  <c r="M62" i="1" s="1"/>
  <c r="X62" i="1" s="1"/>
  <c r="Z62" i="1" s="1"/>
  <c r="K63" i="1"/>
  <c r="M63" i="1" s="1"/>
  <c r="X63" i="1" s="1"/>
  <c r="Z63" i="1" s="1"/>
  <c r="K64" i="1"/>
  <c r="M64" i="1" s="1"/>
  <c r="X64" i="1" s="1"/>
  <c r="Z64" i="1" s="1"/>
  <c r="K65" i="1"/>
  <c r="M65" i="1" s="1"/>
  <c r="X65" i="1" s="1"/>
  <c r="Z65" i="1" s="1"/>
  <c r="K66" i="1"/>
  <c r="M66" i="1" s="1"/>
  <c r="X66" i="1" s="1"/>
  <c r="Z66" i="1" s="1"/>
  <c r="K67" i="1"/>
  <c r="K68" i="1"/>
  <c r="M68" i="1" s="1"/>
  <c r="X68" i="1" s="1"/>
  <c r="Z68" i="1" s="1"/>
  <c r="K69" i="1"/>
  <c r="M69" i="1" s="1"/>
  <c r="X69" i="1" s="1"/>
  <c r="Z69" i="1" s="1"/>
  <c r="K70" i="1"/>
  <c r="M70" i="1" s="1"/>
  <c r="X70" i="1" s="1"/>
  <c r="Z70" i="1" s="1"/>
  <c r="K71" i="1"/>
  <c r="M71" i="1" s="1"/>
  <c r="X71" i="1" s="1"/>
  <c r="Z71" i="1" s="1"/>
  <c r="K72" i="1"/>
  <c r="M72" i="1" s="1"/>
  <c r="X72" i="1" s="1"/>
  <c r="Z72" i="1" s="1"/>
  <c r="K73" i="1"/>
  <c r="K74" i="1"/>
  <c r="K75" i="1"/>
  <c r="K76" i="1"/>
  <c r="M76" i="1" s="1"/>
  <c r="X76" i="1" s="1"/>
  <c r="Z76" i="1" s="1"/>
  <c r="K77" i="1"/>
  <c r="M77" i="1" s="1"/>
  <c r="X77" i="1" s="1"/>
  <c r="Z77" i="1" s="1"/>
  <c r="K78" i="1"/>
  <c r="M78" i="1" s="1"/>
  <c r="X78" i="1" s="1"/>
  <c r="Z78" i="1" s="1"/>
  <c r="K79" i="1"/>
  <c r="M79" i="1" s="1"/>
  <c r="X79" i="1" s="1"/>
  <c r="Z79" i="1" s="1"/>
  <c r="K80" i="1"/>
  <c r="M80" i="1" s="1"/>
  <c r="X80" i="1" s="1"/>
  <c r="Z80" i="1" s="1"/>
  <c r="K81" i="1"/>
  <c r="K82" i="1"/>
  <c r="K83" i="1"/>
  <c r="K84" i="1"/>
  <c r="M84" i="1" s="1"/>
  <c r="X84" i="1" s="1"/>
  <c r="Z84" i="1" s="1"/>
  <c r="K85" i="1"/>
  <c r="M85" i="1" s="1"/>
  <c r="X85" i="1" s="1"/>
  <c r="Z85" i="1" s="1"/>
  <c r="K86" i="1"/>
  <c r="M86" i="1" s="1"/>
  <c r="X86" i="1" s="1"/>
  <c r="Z86" i="1" s="1"/>
  <c r="K87" i="1"/>
  <c r="M87" i="1" s="1"/>
  <c r="X87" i="1" s="1"/>
  <c r="Z87" i="1" s="1"/>
  <c r="K88" i="1"/>
  <c r="M88" i="1" s="1"/>
  <c r="X88" i="1" s="1"/>
  <c r="Z88" i="1" s="1"/>
  <c r="K89" i="1"/>
  <c r="M89" i="1" s="1"/>
  <c r="X89" i="1" s="1"/>
  <c r="Z89" i="1" s="1"/>
  <c r="K90" i="1"/>
  <c r="K91" i="1"/>
  <c r="K92" i="1"/>
  <c r="M92" i="1" s="1"/>
  <c r="X92" i="1" s="1"/>
  <c r="Z92" i="1" s="1"/>
  <c r="K93" i="1"/>
  <c r="M93" i="1" s="1"/>
  <c r="X93" i="1" s="1"/>
  <c r="Z93" i="1" s="1"/>
  <c r="K94" i="1"/>
  <c r="M94" i="1" s="1"/>
  <c r="X94" i="1" s="1"/>
  <c r="Z94" i="1" s="1"/>
  <c r="K95" i="1"/>
  <c r="M95" i="1" s="1"/>
  <c r="X95" i="1" s="1"/>
  <c r="Z95" i="1" s="1"/>
  <c r="K96" i="1"/>
  <c r="M96" i="1" s="1"/>
  <c r="X96" i="1" s="1"/>
  <c r="Z96" i="1" s="1"/>
  <c r="K97" i="1"/>
  <c r="K98" i="1"/>
  <c r="K99" i="1"/>
  <c r="K100" i="1"/>
  <c r="M100" i="1" s="1"/>
  <c r="X100" i="1" s="1"/>
  <c r="Z100" i="1" s="1"/>
  <c r="K101" i="1"/>
  <c r="M101" i="1" s="1"/>
  <c r="X101" i="1" s="1"/>
  <c r="Z101" i="1" s="1"/>
  <c r="K102" i="1"/>
  <c r="M102" i="1" s="1"/>
  <c r="X102" i="1" s="1"/>
  <c r="Z102" i="1" s="1"/>
  <c r="K103" i="1"/>
  <c r="M103" i="1" s="1"/>
  <c r="X103" i="1" s="1"/>
  <c r="Z103" i="1" s="1"/>
  <c r="K104" i="1"/>
  <c r="M104" i="1" s="1"/>
  <c r="X104" i="1" s="1"/>
  <c r="Z104" i="1" s="1"/>
  <c r="K105" i="1"/>
  <c r="M105" i="1" s="1"/>
  <c r="X105" i="1" s="1"/>
  <c r="Z105" i="1" s="1"/>
  <c r="K106" i="1"/>
  <c r="M106" i="1" s="1"/>
  <c r="X106" i="1" s="1"/>
  <c r="Z106" i="1" s="1"/>
  <c r="K107" i="1"/>
  <c r="M107" i="1" s="1"/>
  <c r="X107" i="1" s="1"/>
  <c r="Z107" i="1" s="1"/>
  <c r="K108" i="1"/>
  <c r="M108" i="1" s="1"/>
  <c r="X108" i="1" s="1"/>
  <c r="Z108" i="1" s="1"/>
  <c r="K109" i="1"/>
  <c r="M109" i="1" s="1"/>
  <c r="X109" i="1" s="1"/>
  <c r="Z109" i="1" s="1"/>
  <c r="K110" i="1"/>
  <c r="M110" i="1" s="1"/>
  <c r="X110" i="1" s="1"/>
  <c r="Z110" i="1" s="1"/>
  <c r="K111" i="1"/>
  <c r="M111" i="1" s="1"/>
  <c r="X111" i="1" s="1"/>
  <c r="Z111" i="1" s="1"/>
  <c r="K112" i="1"/>
  <c r="M112" i="1" s="1"/>
  <c r="X112" i="1" s="1"/>
  <c r="Z112" i="1" s="1"/>
  <c r="K113" i="1"/>
  <c r="K114" i="1"/>
  <c r="K115" i="1"/>
  <c r="K116" i="1"/>
  <c r="M116" i="1" s="1"/>
  <c r="X116" i="1" s="1"/>
  <c r="Z116" i="1" s="1"/>
  <c r="K117" i="1"/>
  <c r="M117" i="1" s="1"/>
  <c r="X117" i="1" s="1"/>
  <c r="Z117" i="1" s="1"/>
  <c r="K118" i="1"/>
  <c r="M118" i="1" s="1"/>
  <c r="X118" i="1" s="1"/>
  <c r="Z118" i="1" s="1"/>
  <c r="K119" i="1"/>
  <c r="M119" i="1" s="1"/>
  <c r="X119" i="1" s="1"/>
  <c r="Z119" i="1" s="1"/>
  <c r="K120" i="1"/>
  <c r="M120" i="1" s="1"/>
  <c r="X120" i="1" s="1"/>
  <c r="Z120" i="1" s="1"/>
  <c r="K121" i="1"/>
  <c r="K122" i="1"/>
  <c r="K3" i="1"/>
  <c r="M3" i="1" s="1"/>
  <c r="I4" i="1"/>
  <c r="Y4" i="1" s="1"/>
  <c r="AA4" i="1" s="1"/>
  <c r="I5" i="1"/>
  <c r="Y5" i="1" s="1"/>
  <c r="AA5" i="1" s="1"/>
  <c r="I6" i="1"/>
  <c r="Y6" i="1" s="1"/>
  <c r="AA6" i="1" s="1"/>
  <c r="I7" i="1"/>
  <c r="Y7" i="1" s="1"/>
  <c r="AA7" i="1" s="1"/>
  <c r="I8" i="1"/>
  <c r="Y8" i="1" s="1"/>
  <c r="AA8" i="1" s="1"/>
  <c r="I9" i="1"/>
  <c r="Y9" i="1" s="1"/>
  <c r="AA9" i="1" s="1"/>
  <c r="I10" i="1"/>
  <c r="Y10" i="1" s="1"/>
  <c r="AA10" i="1" s="1"/>
  <c r="I11" i="1"/>
  <c r="Y11" i="1" s="1"/>
  <c r="AA11" i="1" s="1"/>
  <c r="I12" i="1"/>
  <c r="Y12" i="1" s="1"/>
  <c r="AA12" i="1" s="1"/>
  <c r="I13" i="1"/>
  <c r="Y13" i="1" s="1"/>
  <c r="AA13" i="1" s="1"/>
  <c r="I14" i="1"/>
  <c r="Y14" i="1" s="1"/>
  <c r="AA14" i="1" s="1"/>
  <c r="I15" i="1"/>
  <c r="Y15" i="1" s="1"/>
  <c r="AA15" i="1" s="1"/>
  <c r="I16" i="1"/>
  <c r="Y16" i="1" s="1"/>
  <c r="AA16" i="1" s="1"/>
  <c r="I17" i="1"/>
  <c r="Y17" i="1" s="1"/>
  <c r="AA17" i="1" s="1"/>
  <c r="I18" i="1"/>
  <c r="Y18" i="1" s="1"/>
  <c r="AA18" i="1" s="1"/>
  <c r="I19" i="1"/>
  <c r="Y19" i="1" s="1"/>
  <c r="AA19" i="1" s="1"/>
  <c r="I20" i="1"/>
  <c r="Y20" i="1" s="1"/>
  <c r="AA20" i="1" s="1"/>
  <c r="I21" i="1"/>
  <c r="Y21" i="1" s="1"/>
  <c r="AA21" i="1" s="1"/>
  <c r="I22" i="1"/>
  <c r="Y22" i="1" s="1"/>
  <c r="AA22" i="1" s="1"/>
  <c r="I23" i="1"/>
  <c r="Y23" i="1" s="1"/>
  <c r="AA23" i="1" s="1"/>
  <c r="I24" i="1"/>
  <c r="Y24" i="1" s="1"/>
  <c r="AA24" i="1" s="1"/>
  <c r="I25" i="1"/>
  <c r="Y25" i="1" s="1"/>
  <c r="AA25" i="1" s="1"/>
  <c r="I26" i="1"/>
  <c r="Y26" i="1" s="1"/>
  <c r="AA26" i="1" s="1"/>
  <c r="I27" i="1"/>
  <c r="Y27" i="1" s="1"/>
  <c r="AA27" i="1" s="1"/>
  <c r="I28" i="1"/>
  <c r="Y28" i="1" s="1"/>
  <c r="AA28" i="1" s="1"/>
  <c r="I29" i="1"/>
  <c r="Y29" i="1" s="1"/>
  <c r="AA29" i="1" s="1"/>
  <c r="I30" i="1"/>
  <c r="Y30" i="1" s="1"/>
  <c r="AA30" i="1" s="1"/>
  <c r="I31" i="1"/>
  <c r="Y31" i="1" s="1"/>
  <c r="AA31" i="1" s="1"/>
  <c r="I32" i="1"/>
  <c r="Y32" i="1" s="1"/>
  <c r="AA32" i="1" s="1"/>
  <c r="I33" i="1"/>
  <c r="Y33" i="1" s="1"/>
  <c r="AA33" i="1" s="1"/>
  <c r="I34" i="1"/>
  <c r="Y34" i="1" s="1"/>
  <c r="AA34" i="1" s="1"/>
  <c r="I35" i="1"/>
  <c r="Y35" i="1" s="1"/>
  <c r="AA35" i="1" s="1"/>
  <c r="I36" i="1"/>
  <c r="Y36" i="1" s="1"/>
  <c r="AA36" i="1" s="1"/>
  <c r="I37" i="1"/>
  <c r="Y37" i="1" s="1"/>
  <c r="AA37" i="1" s="1"/>
  <c r="I38" i="1"/>
  <c r="Y38" i="1" s="1"/>
  <c r="AA38" i="1" s="1"/>
  <c r="I39" i="1"/>
  <c r="Y39" i="1" s="1"/>
  <c r="AA39" i="1" s="1"/>
  <c r="I40" i="1"/>
  <c r="Y40" i="1" s="1"/>
  <c r="AA40" i="1" s="1"/>
  <c r="I41" i="1"/>
  <c r="Y41" i="1" s="1"/>
  <c r="AA41" i="1" s="1"/>
  <c r="I42" i="1"/>
  <c r="Y42" i="1" s="1"/>
  <c r="AA42" i="1" s="1"/>
  <c r="I43" i="1"/>
  <c r="Y43" i="1" s="1"/>
  <c r="AA43" i="1" s="1"/>
  <c r="I44" i="1"/>
  <c r="Y44" i="1" s="1"/>
  <c r="AA44" i="1" s="1"/>
  <c r="I45" i="1"/>
  <c r="Y45" i="1" s="1"/>
  <c r="AA45" i="1" s="1"/>
  <c r="I46" i="1"/>
  <c r="Y46" i="1" s="1"/>
  <c r="AA46" i="1" s="1"/>
  <c r="I47" i="1"/>
  <c r="Y47" i="1" s="1"/>
  <c r="AA47" i="1" s="1"/>
  <c r="I48" i="1"/>
  <c r="Y48" i="1" s="1"/>
  <c r="AA48" i="1" s="1"/>
  <c r="I49" i="1"/>
  <c r="Y49" i="1" s="1"/>
  <c r="AA49" i="1" s="1"/>
  <c r="I50" i="1"/>
  <c r="Y50" i="1" s="1"/>
  <c r="AA50" i="1" s="1"/>
  <c r="I51" i="1"/>
  <c r="Y51" i="1" s="1"/>
  <c r="AA51" i="1" s="1"/>
  <c r="I52" i="1"/>
  <c r="Y52" i="1" s="1"/>
  <c r="AA52" i="1" s="1"/>
  <c r="I53" i="1"/>
  <c r="Y53" i="1" s="1"/>
  <c r="AA53" i="1" s="1"/>
  <c r="I54" i="1"/>
  <c r="Y54" i="1" s="1"/>
  <c r="AA54" i="1" s="1"/>
  <c r="I55" i="1"/>
  <c r="Y55" i="1" s="1"/>
  <c r="AA55" i="1" s="1"/>
  <c r="I56" i="1"/>
  <c r="Y56" i="1" s="1"/>
  <c r="AA56" i="1" s="1"/>
  <c r="I57" i="1"/>
  <c r="Y57" i="1" s="1"/>
  <c r="AA57" i="1" s="1"/>
  <c r="I58" i="1"/>
  <c r="Y58" i="1" s="1"/>
  <c r="AA58" i="1" s="1"/>
  <c r="I59" i="1"/>
  <c r="Y59" i="1" s="1"/>
  <c r="AA59" i="1" s="1"/>
  <c r="I60" i="1"/>
  <c r="Y60" i="1" s="1"/>
  <c r="AA60" i="1" s="1"/>
  <c r="I61" i="1"/>
  <c r="Y61" i="1" s="1"/>
  <c r="AA61" i="1" s="1"/>
  <c r="I62" i="1"/>
  <c r="Y62" i="1" s="1"/>
  <c r="AA62" i="1" s="1"/>
  <c r="I63" i="1"/>
  <c r="Y63" i="1" s="1"/>
  <c r="AA63" i="1" s="1"/>
  <c r="I64" i="1"/>
  <c r="Y64" i="1" s="1"/>
  <c r="AA64" i="1" s="1"/>
  <c r="I65" i="1"/>
  <c r="Y65" i="1" s="1"/>
  <c r="AA65" i="1" s="1"/>
  <c r="I66" i="1"/>
  <c r="Y66" i="1" s="1"/>
  <c r="AA66" i="1" s="1"/>
  <c r="I67" i="1"/>
  <c r="Y67" i="1" s="1"/>
  <c r="AA67" i="1" s="1"/>
  <c r="I68" i="1"/>
  <c r="Y68" i="1" s="1"/>
  <c r="AA68" i="1" s="1"/>
  <c r="I69" i="1"/>
  <c r="Y69" i="1" s="1"/>
  <c r="AA69" i="1" s="1"/>
  <c r="I70" i="1"/>
  <c r="Y70" i="1" s="1"/>
  <c r="AA70" i="1" s="1"/>
  <c r="I71" i="1"/>
  <c r="Y71" i="1" s="1"/>
  <c r="AA71" i="1" s="1"/>
  <c r="I72" i="1"/>
  <c r="Y72" i="1" s="1"/>
  <c r="AA72" i="1" s="1"/>
  <c r="I73" i="1"/>
  <c r="Y73" i="1" s="1"/>
  <c r="AA73" i="1" s="1"/>
  <c r="I74" i="1"/>
  <c r="Y74" i="1" s="1"/>
  <c r="AA74" i="1" s="1"/>
  <c r="I75" i="1"/>
  <c r="Y75" i="1" s="1"/>
  <c r="AA75" i="1" s="1"/>
  <c r="I76" i="1"/>
  <c r="Y76" i="1" s="1"/>
  <c r="AA76" i="1" s="1"/>
  <c r="I77" i="1"/>
  <c r="Y77" i="1" s="1"/>
  <c r="AA77" i="1" s="1"/>
  <c r="I78" i="1"/>
  <c r="Y78" i="1" s="1"/>
  <c r="AA78" i="1" s="1"/>
  <c r="I79" i="1"/>
  <c r="Y79" i="1" s="1"/>
  <c r="AA79" i="1" s="1"/>
  <c r="I80" i="1"/>
  <c r="Y80" i="1" s="1"/>
  <c r="AA80" i="1" s="1"/>
  <c r="I81" i="1"/>
  <c r="Y81" i="1" s="1"/>
  <c r="AA81" i="1" s="1"/>
  <c r="I82" i="1"/>
  <c r="Y82" i="1" s="1"/>
  <c r="AA82" i="1" s="1"/>
  <c r="I83" i="1"/>
  <c r="Y83" i="1" s="1"/>
  <c r="AA83" i="1" s="1"/>
  <c r="I84" i="1"/>
  <c r="Y84" i="1" s="1"/>
  <c r="AA84" i="1" s="1"/>
  <c r="I85" i="1"/>
  <c r="Y85" i="1" s="1"/>
  <c r="AA85" i="1" s="1"/>
  <c r="I86" i="1"/>
  <c r="Y86" i="1" s="1"/>
  <c r="AA86" i="1" s="1"/>
  <c r="I87" i="1"/>
  <c r="Y87" i="1" s="1"/>
  <c r="AA87" i="1" s="1"/>
  <c r="I88" i="1"/>
  <c r="Y88" i="1" s="1"/>
  <c r="AA88" i="1" s="1"/>
  <c r="I89" i="1"/>
  <c r="Y89" i="1" s="1"/>
  <c r="AA89" i="1" s="1"/>
  <c r="I90" i="1"/>
  <c r="Y90" i="1" s="1"/>
  <c r="AA90" i="1" s="1"/>
  <c r="I91" i="1"/>
  <c r="Y91" i="1" s="1"/>
  <c r="AA91" i="1" s="1"/>
  <c r="I92" i="1"/>
  <c r="Y92" i="1" s="1"/>
  <c r="AA92" i="1" s="1"/>
  <c r="I93" i="1"/>
  <c r="Y93" i="1" s="1"/>
  <c r="AA93" i="1" s="1"/>
  <c r="I94" i="1"/>
  <c r="Y94" i="1" s="1"/>
  <c r="AA94" i="1" s="1"/>
  <c r="I95" i="1"/>
  <c r="Y95" i="1" s="1"/>
  <c r="AA95" i="1" s="1"/>
  <c r="I96" i="1"/>
  <c r="Y96" i="1" s="1"/>
  <c r="AA96" i="1" s="1"/>
  <c r="I97" i="1"/>
  <c r="Y97" i="1" s="1"/>
  <c r="AA97" i="1" s="1"/>
  <c r="I98" i="1"/>
  <c r="Y98" i="1" s="1"/>
  <c r="AA98" i="1" s="1"/>
  <c r="I99" i="1"/>
  <c r="Y99" i="1" s="1"/>
  <c r="AA99" i="1" s="1"/>
  <c r="I100" i="1"/>
  <c r="Y100" i="1" s="1"/>
  <c r="AA100" i="1" s="1"/>
  <c r="I101" i="1"/>
  <c r="Y101" i="1" s="1"/>
  <c r="AA101" i="1" s="1"/>
  <c r="I102" i="1"/>
  <c r="Y102" i="1" s="1"/>
  <c r="AA102" i="1" s="1"/>
  <c r="I103" i="1"/>
  <c r="Y103" i="1" s="1"/>
  <c r="AA103" i="1" s="1"/>
  <c r="I104" i="1"/>
  <c r="Y104" i="1" s="1"/>
  <c r="AA104" i="1" s="1"/>
  <c r="I105" i="1"/>
  <c r="Y105" i="1" s="1"/>
  <c r="AA105" i="1" s="1"/>
  <c r="I106" i="1"/>
  <c r="Y106" i="1" s="1"/>
  <c r="AA106" i="1" s="1"/>
  <c r="I107" i="1"/>
  <c r="Y107" i="1" s="1"/>
  <c r="AA107" i="1" s="1"/>
  <c r="I108" i="1"/>
  <c r="Y108" i="1" s="1"/>
  <c r="AA108" i="1" s="1"/>
  <c r="I109" i="1"/>
  <c r="Y109" i="1" s="1"/>
  <c r="AA109" i="1" s="1"/>
  <c r="I110" i="1"/>
  <c r="Y110" i="1" s="1"/>
  <c r="AA110" i="1" s="1"/>
  <c r="I111" i="1"/>
  <c r="Y111" i="1" s="1"/>
  <c r="AA111" i="1" s="1"/>
  <c r="I112" i="1"/>
  <c r="Y112" i="1" s="1"/>
  <c r="AA112" i="1" s="1"/>
  <c r="I113" i="1"/>
  <c r="Y113" i="1" s="1"/>
  <c r="AA113" i="1" s="1"/>
  <c r="I114" i="1"/>
  <c r="Y114" i="1" s="1"/>
  <c r="AA114" i="1" s="1"/>
  <c r="I115" i="1"/>
  <c r="Y115" i="1" s="1"/>
  <c r="AA115" i="1" s="1"/>
  <c r="I116" i="1"/>
  <c r="Y116" i="1" s="1"/>
  <c r="AA116" i="1" s="1"/>
  <c r="I117" i="1"/>
  <c r="Y117" i="1" s="1"/>
  <c r="AA117" i="1" s="1"/>
  <c r="I118" i="1"/>
  <c r="Y118" i="1" s="1"/>
  <c r="AA118" i="1" s="1"/>
  <c r="I119" i="1"/>
  <c r="Y119" i="1" s="1"/>
  <c r="AA119" i="1" s="1"/>
  <c r="I120" i="1"/>
  <c r="Y120" i="1" s="1"/>
  <c r="AA120" i="1" s="1"/>
  <c r="I121" i="1"/>
  <c r="Y121" i="1" s="1"/>
  <c r="AA121" i="1" s="1"/>
  <c r="I122" i="1"/>
  <c r="Y122" i="1" s="1"/>
  <c r="AA122" i="1" s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AQ10" i="1" l="1"/>
  <c r="AQ18" i="1"/>
  <c r="AQ26" i="1"/>
  <c r="AQ34" i="1"/>
  <c r="AQ42" i="1"/>
  <c r="AQ50" i="1"/>
  <c r="AQ58" i="1"/>
  <c r="AQ66" i="1"/>
  <c r="AQ74" i="1"/>
  <c r="AQ82" i="1"/>
  <c r="AQ90" i="1"/>
  <c r="AQ98" i="1"/>
  <c r="AQ106" i="1"/>
  <c r="AQ114" i="1"/>
  <c r="AQ122" i="1"/>
  <c r="AQ16" i="1"/>
  <c r="AQ112" i="1"/>
  <c r="AQ9" i="1"/>
  <c r="AQ73" i="1"/>
  <c r="AQ113" i="1"/>
  <c r="AQ11" i="1"/>
  <c r="AQ19" i="1"/>
  <c r="AQ27" i="1"/>
  <c r="AQ35" i="1"/>
  <c r="AQ43" i="1"/>
  <c r="AQ51" i="1"/>
  <c r="AQ59" i="1"/>
  <c r="AQ67" i="1"/>
  <c r="AQ75" i="1"/>
  <c r="AQ83" i="1"/>
  <c r="AQ91" i="1"/>
  <c r="AQ99" i="1"/>
  <c r="AQ107" i="1"/>
  <c r="AQ115" i="1"/>
  <c r="AQ3" i="1"/>
  <c r="AQ40" i="1"/>
  <c r="AQ96" i="1"/>
  <c r="AQ17" i="1"/>
  <c r="AQ81" i="1"/>
  <c r="AQ4" i="1"/>
  <c r="AQ12" i="1"/>
  <c r="AQ20" i="1"/>
  <c r="AQ28" i="1"/>
  <c r="AQ36" i="1"/>
  <c r="AQ44" i="1"/>
  <c r="AQ52" i="1"/>
  <c r="AQ60" i="1"/>
  <c r="AQ68" i="1"/>
  <c r="AQ76" i="1"/>
  <c r="AQ84" i="1"/>
  <c r="AQ92" i="1"/>
  <c r="AQ100" i="1"/>
  <c r="AQ108" i="1"/>
  <c r="AQ116" i="1"/>
  <c r="AQ24" i="1"/>
  <c r="AQ80" i="1"/>
  <c r="AQ33" i="1"/>
  <c r="AQ57" i="1"/>
  <c r="AQ97" i="1"/>
  <c r="AQ121" i="1"/>
  <c r="AQ5" i="1"/>
  <c r="AQ13" i="1"/>
  <c r="AQ21" i="1"/>
  <c r="AQ29" i="1"/>
  <c r="AQ37" i="1"/>
  <c r="AQ45" i="1"/>
  <c r="AQ53" i="1"/>
  <c r="AQ61" i="1"/>
  <c r="AQ69" i="1"/>
  <c r="AQ77" i="1"/>
  <c r="AQ85" i="1"/>
  <c r="AQ93" i="1"/>
  <c r="AQ101" i="1"/>
  <c r="AQ109" i="1"/>
  <c r="AQ117" i="1"/>
  <c r="AQ32" i="1"/>
  <c r="AQ104" i="1"/>
  <c r="AQ41" i="1"/>
  <c r="AQ65" i="1"/>
  <c r="AQ105" i="1"/>
  <c r="AQ6" i="1"/>
  <c r="AQ14" i="1"/>
  <c r="AQ22" i="1"/>
  <c r="AQ30" i="1"/>
  <c r="AQ38" i="1"/>
  <c r="AQ46" i="1"/>
  <c r="AQ54" i="1"/>
  <c r="AQ62" i="1"/>
  <c r="AQ70" i="1"/>
  <c r="AQ78" i="1"/>
  <c r="AQ86" i="1"/>
  <c r="AQ94" i="1"/>
  <c r="AQ102" i="1"/>
  <c r="AQ110" i="1"/>
  <c r="AQ118" i="1"/>
  <c r="AQ8" i="1"/>
  <c r="AQ48" i="1"/>
  <c r="AQ56" i="1"/>
  <c r="AQ64" i="1"/>
  <c r="AQ72" i="1"/>
  <c r="AQ88" i="1"/>
  <c r="AQ120" i="1"/>
  <c r="AQ25" i="1"/>
  <c r="AQ49" i="1"/>
  <c r="AQ89" i="1"/>
  <c r="AQ7" i="1"/>
  <c r="AQ15" i="1"/>
  <c r="AQ23" i="1"/>
  <c r="AQ31" i="1"/>
  <c r="AQ39" i="1"/>
  <c r="AQ47" i="1"/>
  <c r="AQ55" i="1"/>
  <c r="AQ63" i="1"/>
  <c r="AQ71" i="1"/>
  <c r="AQ79" i="1"/>
  <c r="AQ87" i="1"/>
  <c r="AQ95" i="1"/>
  <c r="AQ103" i="1"/>
  <c r="AQ111" i="1"/>
  <c r="AQ119" i="1"/>
  <c r="AI115" i="1"/>
  <c r="AI107" i="1"/>
  <c r="AI99" i="1"/>
  <c r="AI91" i="1"/>
  <c r="AI83" i="1"/>
  <c r="AI75" i="1"/>
  <c r="AI59" i="1"/>
  <c r="AI51" i="1"/>
  <c r="AI43" i="1"/>
  <c r="AI35" i="1"/>
  <c r="AI27" i="1"/>
  <c r="AI19" i="1"/>
  <c r="AI11" i="1"/>
  <c r="Q115" i="1"/>
  <c r="Q107" i="1"/>
  <c r="Q99" i="1"/>
  <c r="R99" i="1" s="1"/>
  <c r="Q91" i="1"/>
  <c r="AI116" i="1"/>
  <c r="AI108" i="1"/>
  <c r="AI100" i="1"/>
  <c r="AI92" i="1"/>
  <c r="AI84" i="1"/>
  <c r="AI76" i="1"/>
  <c r="AI68" i="1"/>
  <c r="AI60" i="1"/>
  <c r="AI52" i="1"/>
  <c r="AI44" i="1"/>
  <c r="AI36" i="1"/>
  <c r="AI28" i="1"/>
  <c r="AI20" i="1"/>
  <c r="AI12" i="1"/>
  <c r="AI4" i="1"/>
  <c r="M115" i="1"/>
  <c r="X115" i="1" s="1"/>
  <c r="Z115" i="1" s="1"/>
  <c r="M99" i="1"/>
  <c r="X99" i="1" s="1"/>
  <c r="Z99" i="1" s="1"/>
  <c r="M91" i="1"/>
  <c r="X91" i="1" s="1"/>
  <c r="Z91" i="1" s="1"/>
  <c r="M83" i="1"/>
  <c r="X83" i="1" s="1"/>
  <c r="Z83" i="1" s="1"/>
  <c r="M75" i="1"/>
  <c r="X75" i="1" s="1"/>
  <c r="Z75" i="1" s="1"/>
  <c r="M67" i="1"/>
  <c r="X67" i="1" s="1"/>
  <c r="Z67" i="1" s="1"/>
  <c r="M59" i="1"/>
  <c r="X59" i="1" s="1"/>
  <c r="Z59" i="1" s="1"/>
  <c r="M51" i="1"/>
  <c r="X51" i="1" s="1"/>
  <c r="Z51" i="1" s="1"/>
  <c r="M43" i="1"/>
  <c r="X43" i="1" s="1"/>
  <c r="Z43" i="1" s="1"/>
  <c r="M27" i="1"/>
  <c r="X27" i="1" s="1"/>
  <c r="Z27" i="1" s="1"/>
  <c r="M19" i="1"/>
  <c r="X19" i="1" s="1"/>
  <c r="Z19" i="1" s="1"/>
  <c r="M11" i="1"/>
  <c r="X11" i="1" s="1"/>
  <c r="Z11" i="1" s="1"/>
  <c r="Q122" i="1"/>
  <c r="R122" i="1" s="1"/>
  <c r="Q114" i="1"/>
  <c r="Q106" i="1"/>
  <c r="Q98" i="1"/>
  <c r="S98" i="1" s="1"/>
  <c r="T98" i="1" s="1"/>
  <c r="Q90" i="1"/>
  <c r="Q82" i="1"/>
  <c r="M122" i="1"/>
  <c r="X122" i="1" s="1"/>
  <c r="Z122" i="1" s="1"/>
  <c r="M114" i="1"/>
  <c r="X114" i="1" s="1"/>
  <c r="Z114" i="1" s="1"/>
  <c r="M98" i="1"/>
  <c r="X98" i="1" s="1"/>
  <c r="Z98" i="1" s="1"/>
  <c r="M90" i="1"/>
  <c r="X90" i="1" s="1"/>
  <c r="Z90" i="1" s="1"/>
  <c r="M82" i="1"/>
  <c r="X82" i="1" s="1"/>
  <c r="Z82" i="1" s="1"/>
  <c r="M74" i="1"/>
  <c r="X74" i="1" s="1"/>
  <c r="Z74" i="1" s="1"/>
  <c r="M58" i="1"/>
  <c r="X58" i="1" s="1"/>
  <c r="Z58" i="1" s="1"/>
  <c r="M50" i="1"/>
  <c r="X50" i="1" s="1"/>
  <c r="Z50" i="1" s="1"/>
  <c r="M42" i="1"/>
  <c r="X42" i="1" s="1"/>
  <c r="Z42" i="1" s="1"/>
  <c r="M26" i="1"/>
  <c r="X26" i="1" s="1"/>
  <c r="Z26" i="1" s="1"/>
  <c r="M18" i="1"/>
  <c r="X18" i="1" s="1"/>
  <c r="Z18" i="1" s="1"/>
  <c r="M10" i="1"/>
  <c r="X10" i="1" s="1"/>
  <c r="Z10" i="1" s="1"/>
  <c r="Q121" i="1"/>
  <c r="R121" i="1" s="1"/>
  <c r="Q113" i="1"/>
  <c r="R113" i="1" s="1"/>
  <c r="Q105" i="1"/>
  <c r="R105" i="1" s="1"/>
  <c r="Q97" i="1"/>
  <c r="R97" i="1" s="1"/>
  <c r="Q89" i="1"/>
  <c r="R89" i="1" s="1"/>
  <c r="Q81" i="1"/>
  <c r="Q73" i="1"/>
  <c r="R73" i="1" s="1"/>
  <c r="Q65" i="1"/>
  <c r="Q57" i="1"/>
  <c r="Q49" i="1"/>
  <c r="R49" i="1" s="1"/>
  <c r="Q41" i="1"/>
  <c r="Q33" i="1"/>
  <c r="Q25" i="1"/>
  <c r="Q17" i="1"/>
  <c r="Q9" i="1"/>
  <c r="R9" i="1" s="1"/>
  <c r="AI122" i="1"/>
  <c r="AI114" i="1"/>
  <c r="AI106" i="1"/>
  <c r="AI98" i="1"/>
  <c r="AI90" i="1"/>
  <c r="AI82" i="1"/>
  <c r="AI74" i="1"/>
  <c r="AI66" i="1"/>
  <c r="AI58" i="1"/>
  <c r="AI50" i="1"/>
  <c r="AI42" i="1"/>
  <c r="AI34" i="1"/>
  <c r="AI26" i="1"/>
  <c r="AI18" i="1"/>
  <c r="AI10" i="1"/>
  <c r="M121" i="1"/>
  <c r="X121" i="1" s="1"/>
  <c r="Z121" i="1" s="1"/>
  <c r="M113" i="1"/>
  <c r="X113" i="1" s="1"/>
  <c r="Z113" i="1" s="1"/>
  <c r="M97" i="1"/>
  <c r="X97" i="1" s="1"/>
  <c r="Z97" i="1" s="1"/>
  <c r="M81" i="1"/>
  <c r="X81" i="1" s="1"/>
  <c r="Z81" i="1" s="1"/>
  <c r="M73" i="1"/>
  <c r="X73" i="1" s="1"/>
  <c r="Z73" i="1" s="1"/>
  <c r="M49" i="1"/>
  <c r="X49" i="1" s="1"/>
  <c r="Z49" i="1" s="1"/>
  <c r="M41" i="1"/>
  <c r="X41" i="1" s="1"/>
  <c r="Z41" i="1" s="1"/>
  <c r="M33" i="1"/>
  <c r="X33" i="1" s="1"/>
  <c r="Z33" i="1" s="1"/>
  <c r="M17" i="1"/>
  <c r="X17" i="1" s="1"/>
  <c r="Z17" i="1" s="1"/>
  <c r="M9" i="1"/>
  <c r="X9" i="1" s="1"/>
  <c r="Z9" i="1" s="1"/>
  <c r="Q120" i="1"/>
  <c r="S120" i="1" s="1"/>
  <c r="Q112" i="1"/>
  <c r="S112" i="1" s="1"/>
  <c r="T112" i="1" s="1"/>
  <c r="Q104" i="1"/>
  <c r="S104" i="1" s="1"/>
  <c r="Q96" i="1"/>
  <c r="S96" i="1" s="1"/>
  <c r="T96" i="1" s="1"/>
  <c r="Q88" i="1"/>
  <c r="S88" i="1" s="1"/>
  <c r="Q80" i="1"/>
  <c r="S80" i="1" s="1"/>
  <c r="Q72" i="1"/>
  <c r="S72" i="1" s="1"/>
  <c r="T72" i="1" s="1"/>
  <c r="Q64" i="1"/>
  <c r="Q56" i="1"/>
  <c r="S56" i="1" s="1"/>
  <c r="Q48" i="1"/>
  <c r="S48" i="1" s="1"/>
  <c r="T48" i="1" s="1"/>
  <c r="Q40" i="1"/>
  <c r="Q32" i="1"/>
  <c r="Q24" i="1"/>
  <c r="S24" i="1" s="1"/>
  <c r="Q16" i="1"/>
  <c r="Q8" i="1"/>
  <c r="S8" i="1" s="1"/>
  <c r="T8" i="1" s="1"/>
  <c r="AI121" i="1"/>
  <c r="AI113" i="1"/>
  <c r="AI105" i="1"/>
  <c r="AI97" i="1"/>
  <c r="AI89" i="1"/>
  <c r="AI81" i="1"/>
  <c r="AI73" i="1"/>
  <c r="AI65" i="1"/>
  <c r="AI57" i="1"/>
  <c r="AI49" i="1"/>
  <c r="AI41" i="1"/>
  <c r="AI33" i="1"/>
  <c r="AI25" i="1"/>
  <c r="AI17" i="1"/>
  <c r="AI9" i="1"/>
  <c r="Q119" i="1"/>
  <c r="S119" i="1" s="1"/>
  <c r="T119" i="1" s="1"/>
  <c r="Q111" i="1"/>
  <c r="Q103" i="1"/>
  <c r="Q95" i="1"/>
  <c r="S95" i="1" s="1"/>
  <c r="T95" i="1" s="1"/>
  <c r="Q87" i="1"/>
  <c r="Q79" i="1"/>
  <c r="Q71" i="1"/>
  <c r="Q63" i="1"/>
  <c r="Q55" i="1"/>
  <c r="R55" i="1" s="1"/>
  <c r="Q47" i="1"/>
  <c r="AI120" i="1"/>
  <c r="AI112" i="1"/>
  <c r="AI104" i="1"/>
  <c r="AI96" i="1"/>
  <c r="AI88" i="1"/>
  <c r="AI80" i="1"/>
  <c r="AI72" i="1"/>
  <c r="AI64" i="1"/>
  <c r="AI56" i="1"/>
  <c r="AI48" i="1"/>
  <c r="AI40" i="1"/>
  <c r="AI32" i="1"/>
  <c r="AI24" i="1"/>
  <c r="AI16" i="1"/>
  <c r="AI8" i="1"/>
  <c r="Q118" i="1"/>
  <c r="Q110" i="1"/>
  <c r="Q102" i="1"/>
  <c r="S102" i="1" s="1"/>
  <c r="T102" i="1" s="1"/>
  <c r="Q94" i="1"/>
  <c r="Q86" i="1"/>
  <c r="Q78" i="1"/>
  <c r="Q70" i="1"/>
  <c r="Q62" i="1"/>
  <c r="S62" i="1" s="1"/>
  <c r="T62" i="1" s="1"/>
  <c r="Q54" i="1"/>
  <c r="Q46" i="1"/>
  <c r="Q38" i="1"/>
  <c r="S38" i="1" s="1"/>
  <c r="T38" i="1" s="1"/>
  <c r="AI119" i="1"/>
  <c r="AI111" i="1"/>
  <c r="AI103" i="1"/>
  <c r="AI95" i="1"/>
  <c r="AI87" i="1"/>
  <c r="AI79" i="1"/>
  <c r="AI71" i="1"/>
  <c r="AI63" i="1"/>
  <c r="AI55" i="1"/>
  <c r="AI47" i="1"/>
  <c r="AI39" i="1"/>
  <c r="AI31" i="1"/>
  <c r="AI23" i="1"/>
  <c r="AI15" i="1"/>
  <c r="AI7" i="1"/>
  <c r="Q117" i="1"/>
  <c r="S117" i="1" s="1"/>
  <c r="T117" i="1" s="1"/>
  <c r="Q109" i="1"/>
  <c r="Q101" i="1"/>
  <c r="Q93" i="1"/>
  <c r="Q85" i="1"/>
  <c r="Q77" i="1"/>
  <c r="S77" i="1" s="1"/>
  <c r="T77" i="1" s="1"/>
  <c r="Q69" i="1"/>
  <c r="R69" i="1" s="1"/>
  <c r="Q61" i="1"/>
  <c r="S61" i="1" s="1"/>
  <c r="Q53" i="1"/>
  <c r="S53" i="1" s="1"/>
  <c r="T53" i="1" s="1"/>
  <c r="Q45" i="1"/>
  <c r="S45" i="1" s="1"/>
  <c r="AI118" i="1"/>
  <c r="AI110" i="1"/>
  <c r="AI102" i="1"/>
  <c r="AI94" i="1"/>
  <c r="AI86" i="1"/>
  <c r="AI78" i="1"/>
  <c r="AI70" i="1"/>
  <c r="AI62" i="1"/>
  <c r="AI54" i="1"/>
  <c r="AI46" i="1"/>
  <c r="AI38" i="1"/>
  <c r="AI30" i="1"/>
  <c r="AI22" i="1"/>
  <c r="AI14" i="1"/>
  <c r="AI6" i="1"/>
  <c r="Q116" i="1"/>
  <c r="Q108" i="1"/>
  <c r="Q100" i="1"/>
  <c r="Q92" i="1"/>
  <c r="Q84" i="1"/>
  <c r="R84" i="1" s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Q39" i="1"/>
  <c r="S39" i="1" s="1"/>
  <c r="T39" i="1" s="1"/>
  <c r="Q31" i="1"/>
  <c r="Q23" i="1"/>
  <c r="S23" i="1" s="1"/>
  <c r="Q15" i="1"/>
  <c r="R15" i="1" s="1"/>
  <c r="Q7" i="1"/>
  <c r="Q30" i="1"/>
  <c r="Q22" i="1"/>
  <c r="Q14" i="1"/>
  <c r="Q6" i="1"/>
  <c r="S6" i="1" s="1"/>
  <c r="T6" i="1" s="1"/>
  <c r="Q37" i="1"/>
  <c r="S37" i="1" s="1"/>
  <c r="T37" i="1" s="1"/>
  <c r="Q29" i="1"/>
  <c r="R29" i="1" s="1"/>
  <c r="Q21" i="1"/>
  <c r="S21" i="1" s="1"/>
  <c r="T21" i="1" s="1"/>
  <c r="Q13" i="1"/>
  <c r="S13" i="1" s="1"/>
  <c r="Q5" i="1"/>
  <c r="R5" i="1" s="1"/>
  <c r="Q76" i="1"/>
  <c r="Q68" i="1"/>
  <c r="Q60" i="1"/>
  <c r="R60" i="1" s="1"/>
  <c r="Q52" i="1"/>
  <c r="R52" i="1" s="1"/>
  <c r="Q44" i="1"/>
  <c r="R44" i="1" s="1"/>
  <c r="Q36" i="1"/>
  <c r="R36" i="1" s="1"/>
  <c r="Q28" i="1"/>
  <c r="R28" i="1" s="1"/>
  <c r="Q20" i="1"/>
  <c r="R20" i="1" s="1"/>
  <c r="Q12" i="1"/>
  <c r="R12" i="1" s="1"/>
  <c r="Q4" i="1"/>
  <c r="R4" i="1" s="1"/>
  <c r="Q83" i="1"/>
  <c r="S83" i="1" s="1"/>
  <c r="T83" i="1" s="1"/>
  <c r="Q75" i="1"/>
  <c r="Q67" i="1"/>
  <c r="Q59" i="1"/>
  <c r="S59" i="1" s="1"/>
  <c r="T59" i="1" s="1"/>
  <c r="Q51" i="1"/>
  <c r="Q43" i="1"/>
  <c r="Q35" i="1"/>
  <c r="Q27" i="1"/>
  <c r="Q19" i="1"/>
  <c r="S19" i="1" s="1"/>
  <c r="T19" i="1" s="1"/>
  <c r="Q11" i="1"/>
  <c r="Q74" i="1"/>
  <c r="Q66" i="1"/>
  <c r="S66" i="1" s="1"/>
  <c r="T66" i="1" s="1"/>
  <c r="Q58" i="1"/>
  <c r="S58" i="1" s="1"/>
  <c r="Q50" i="1"/>
  <c r="S50" i="1" s="1"/>
  <c r="Q42" i="1"/>
  <c r="S42" i="1" s="1"/>
  <c r="Q34" i="1"/>
  <c r="S34" i="1" s="1"/>
  <c r="T34" i="1" s="1"/>
  <c r="Q26" i="1"/>
  <c r="S26" i="1" s="1"/>
  <c r="T26" i="1" s="1"/>
  <c r="Q18" i="1"/>
  <c r="S18" i="1" s="1"/>
  <c r="Q10" i="1"/>
  <c r="S10" i="1" s="1"/>
  <c r="T10" i="1" s="1"/>
  <c r="R81" i="1"/>
  <c r="S81" i="1"/>
  <c r="T81" i="1" s="1"/>
  <c r="R25" i="1"/>
  <c r="S25" i="1"/>
  <c r="T25" i="1" s="1"/>
  <c r="R17" i="1"/>
  <c r="S17" i="1"/>
  <c r="T17" i="1" s="1"/>
  <c r="S5" i="1"/>
  <c r="T58" i="1"/>
  <c r="T18" i="1"/>
  <c r="T104" i="1"/>
  <c r="T24" i="1"/>
  <c r="S69" i="1"/>
  <c r="S44" i="1"/>
  <c r="T44" i="1" s="1"/>
  <c r="U44" i="1" s="1"/>
  <c r="S114" i="1"/>
  <c r="T114" i="1" s="1"/>
  <c r="R114" i="1"/>
  <c r="R65" i="1"/>
  <c r="S65" i="1"/>
  <c r="S87" i="1"/>
  <c r="R87" i="1"/>
  <c r="R79" i="1"/>
  <c r="S79" i="1"/>
  <c r="T79" i="1" s="1"/>
  <c r="S71" i="1"/>
  <c r="T71" i="1" s="1"/>
  <c r="R71" i="1"/>
  <c r="S63" i="1"/>
  <c r="R63" i="1"/>
  <c r="S31" i="1"/>
  <c r="R31" i="1"/>
  <c r="S7" i="1"/>
  <c r="T7" i="1" s="1"/>
  <c r="R7" i="1"/>
  <c r="R118" i="1"/>
  <c r="S118" i="1"/>
  <c r="T118" i="1" s="1"/>
  <c r="S110" i="1"/>
  <c r="T110" i="1" s="1"/>
  <c r="R110" i="1"/>
  <c r="R94" i="1"/>
  <c r="S94" i="1"/>
  <c r="T94" i="1" s="1"/>
  <c r="S86" i="1"/>
  <c r="T86" i="1" s="1"/>
  <c r="R86" i="1"/>
  <c r="S78" i="1"/>
  <c r="T78" i="1" s="1"/>
  <c r="R78" i="1"/>
  <c r="S70" i="1"/>
  <c r="T70" i="1" s="1"/>
  <c r="R70" i="1"/>
  <c r="R54" i="1"/>
  <c r="S54" i="1"/>
  <c r="T54" i="1" s="1"/>
  <c r="S46" i="1"/>
  <c r="T46" i="1" s="1"/>
  <c r="R46" i="1"/>
  <c r="R30" i="1"/>
  <c r="S30" i="1"/>
  <c r="T30" i="1" s="1"/>
  <c r="S22" i="1"/>
  <c r="T22" i="1" s="1"/>
  <c r="R22" i="1"/>
  <c r="S14" i="1"/>
  <c r="T14" i="1" s="1"/>
  <c r="R14" i="1"/>
  <c r="T61" i="1"/>
  <c r="T45" i="1"/>
  <c r="R119" i="1"/>
  <c r="S122" i="1"/>
  <c r="T122" i="1" s="1"/>
  <c r="S103" i="1"/>
  <c r="T103" i="1" s="1"/>
  <c r="R103" i="1"/>
  <c r="S109" i="1"/>
  <c r="R109" i="1"/>
  <c r="R93" i="1"/>
  <c r="S93" i="1"/>
  <c r="T93" i="1" s="1"/>
  <c r="R116" i="1"/>
  <c r="S116" i="1"/>
  <c r="T116" i="1" s="1"/>
  <c r="R108" i="1"/>
  <c r="S108" i="1"/>
  <c r="T108" i="1" s="1"/>
  <c r="R100" i="1"/>
  <c r="S100" i="1"/>
  <c r="R92" i="1"/>
  <c r="S92" i="1"/>
  <c r="T92" i="1" s="1"/>
  <c r="R76" i="1"/>
  <c r="S76" i="1"/>
  <c r="T76" i="1" s="1"/>
  <c r="R68" i="1"/>
  <c r="S68" i="1"/>
  <c r="T68" i="1" s="1"/>
  <c r="S111" i="1"/>
  <c r="T111" i="1" s="1"/>
  <c r="R111" i="1"/>
  <c r="S47" i="1"/>
  <c r="T47" i="1" s="1"/>
  <c r="R47" i="1"/>
  <c r="S101" i="1"/>
  <c r="T101" i="1" s="1"/>
  <c r="R101" i="1"/>
  <c r="S85" i="1"/>
  <c r="T85" i="1" s="1"/>
  <c r="R85" i="1"/>
  <c r="R115" i="1"/>
  <c r="S115" i="1"/>
  <c r="T115" i="1" s="1"/>
  <c r="R107" i="1"/>
  <c r="S107" i="1"/>
  <c r="T107" i="1" s="1"/>
  <c r="S99" i="1"/>
  <c r="T99" i="1" s="1"/>
  <c r="R91" i="1"/>
  <c r="S91" i="1"/>
  <c r="R75" i="1"/>
  <c r="S75" i="1"/>
  <c r="R67" i="1"/>
  <c r="S67" i="1"/>
  <c r="T67" i="1" s="1"/>
  <c r="R59" i="1"/>
  <c r="R51" i="1"/>
  <c r="S51" i="1"/>
  <c r="T51" i="1" s="1"/>
  <c r="R43" i="1"/>
  <c r="S43" i="1"/>
  <c r="T43" i="1" s="1"/>
  <c r="R35" i="1"/>
  <c r="S35" i="1"/>
  <c r="T35" i="1" s="1"/>
  <c r="R27" i="1"/>
  <c r="S27" i="1"/>
  <c r="T27" i="1" s="1"/>
  <c r="R11" i="1"/>
  <c r="S11" i="1"/>
  <c r="T11" i="1" s="1"/>
  <c r="S106" i="1"/>
  <c r="T106" i="1" s="1"/>
  <c r="R106" i="1"/>
  <c r="S90" i="1"/>
  <c r="T90" i="1" s="1"/>
  <c r="R90" i="1"/>
  <c r="S82" i="1"/>
  <c r="T82" i="1" s="1"/>
  <c r="R82" i="1"/>
  <c r="S74" i="1"/>
  <c r="T74" i="1" s="1"/>
  <c r="R74" i="1"/>
  <c r="T65" i="1"/>
  <c r="R57" i="1"/>
  <c r="S57" i="1"/>
  <c r="T57" i="1" s="1"/>
  <c r="R41" i="1"/>
  <c r="S41" i="1"/>
  <c r="T41" i="1" s="1"/>
  <c r="R33" i="1"/>
  <c r="S33" i="1"/>
  <c r="T33" i="1" s="1"/>
  <c r="S64" i="1"/>
  <c r="T64" i="1" s="1"/>
  <c r="R64" i="1"/>
  <c r="S40" i="1"/>
  <c r="T40" i="1" s="1"/>
  <c r="R40" i="1"/>
  <c r="S32" i="1"/>
  <c r="T32" i="1" s="1"/>
  <c r="R32" i="1"/>
  <c r="S16" i="1"/>
  <c r="T16" i="1" s="1"/>
  <c r="R16" i="1"/>
  <c r="T120" i="1"/>
  <c r="T88" i="1"/>
  <c r="T80" i="1"/>
  <c r="T56" i="1"/>
  <c r="R88" i="1"/>
  <c r="R50" i="1"/>
  <c r="R24" i="1"/>
  <c r="U24" i="1" s="1"/>
  <c r="R13" i="1"/>
  <c r="S105" i="1"/>
  <c r="T105" i="1" s="1"/>
  <c r="U105" i="1" s="1"/>
  <c r="S29" i="1"/>
  <c r="T29" i="1" s="1"/>
  <c r="U29" i="1" s="1"/>
  <c r="S4" i="1"/>
  <c r="T4" i="1" s="1"/>
  <c r="U4" i="1" s="1"/>
  <c r="T87" i="1"/>
  <c r="T63" i="1"/>
  <c r="T31" i="1"/>
  <c r="T23" i="1"/>
  <c r="R37" i="1"/>
  <c r="U37" i="1" s="1"/>
  <c r="R23" i="1"/>
  <c r="R10" i="1"/>
  <c r="S28" i="1"/>
  <c r="T28" i="1" s="1"/>
  <c r="U28" i="1" s="1"/>
  <c r="R61" i="1"/>
  <c r="R34" i="1"/>
  <c r="U34" i="1" s="1"/>
  <c r="S89" i="1"/>
  <c r="T89" i="1" s="1"/>
  <c r="U89" i="1" s="1"/>
  <c r="S52" i="1"/>
  <c r="T52" i="1" s="1"/>
  <c r="U52" i="1" s="1"/>
  <c r="T109" i="1"/>
  <c r="T69" i="1"/>
  <c r="U69" i="1" s="1"/>
  <c r="T13" i="1"/>
  <c r="T5" i="1"/>
  <c r="U5" i="1" s="1"/>
  <c r="R96" i="1"/>
  <c r="U96" i="1" s="1"/>
  <c r="R58" i="1"/>
  <c r="U58" i="1" s="1"/>
  <c r="R21" i="1"/>
  <c r="U21" i="1" s="1"/>
  <c r="S12" i="1"/>
  <c r="T12" i="1" s="1"/>
  <c r="U12" i="1" s="1"/>
  <c r="T100" i="1"/>
  <c r="R120" i="1"/>
  <c r="R56" i="1"/>
  <c r="R45" i="1"/>
  <c r="R18" i="1"/>
  <c r="T91" i="1"/>
  <c r="T75" i="1"/>
  <c r="R80" i="1"/>
  <c r="R42" i="1"/>
  <c r="S97" i="1"/>
  <c r="T97" i="1" s="1"/>
  <c r="U97" i="1" s="1"/>
  <c r="T50" i="1"/>
  <c r="T42" i="1"/>
  <c r="R104" i="1"/>
  <c r="U104" i="1" s="1"/>
  <c r="R66" i="1"/>
  <c r="S121" i="1"/>
  <c r="T121" i="1" s="1"/>
  <c r="U121" i="1" s="1"/>
  <c r="S20" i="1"/>
  <c r="T20" i="1" s="1"/>
  <c r="U20" i="1" s="1"/>
  <c r="R48" i="1" l="1"/>
  <c r="U48" i="1" s="1"/>
  <c r="R98" i="1"/>
  <c r="R117" i="1"/>
  <c r="R102" i="1"/>
  <c r="S15" i="1"/>
  <c r="T15" i="1" s="1"/>
  <c r="R112" i="1"/>
  <c r="R38" i="1"/>
  <c r="S36" i="1"/>
  <c r="T36" i="1" s="1"/>
  <c r="U36" i="1" s="1"/>
  <c r="V36" i="1" s="1"/>
  <c r="W36" i="1" s="1"/>
  <c r="AE36" i="1" s="1"/>
  <c r="R83" i="1"/>
  <c r="R95" i="1"/>
  <c r="U18" i="1"/>
  <c r="S49" i="1"/>
  <c r="T49" i="1" s="1"/>
  <c r="U49" i="1" s="1"/>
  <c r="S113" i="1"/>
  <c r="T113" i="1" s="1"/>
  <c r="U113" i="1" s="1"/>
  <c r="R53" i="1"/>
  <c r="R19" i="1"/>
  <c r="U10" i="1"/>
  <c r="V10" i="1" s="1"/>
  <c r="W10" i="1" s="1"/>
  <c r="AE10" i="1" s="1"/>
  <c r="U70" i="1"/>
  <c r="S60" i="1"/>
  <c r="T60" i="1" s="1"/>
  <c r="U60" i="1" s="1"/>
  <c r="V60" i="1" s="1"/>
  <c r="W60" i="1" s="1"/>
  <c r="AE60" i="1" s="1"/>
  <c r="S9" i="1"/>
  <c r="T9" i="1" s="1"/>
  <c r="U9" i="1" s="1"/>
  <c r="R8" i="1"/>
  <c r="R77" i="1"/>
  <c r="R62" i="1"/>
  <c r="U62" i="1" s="1"/>
  <c r="R26" i="1"/>
  <c r="U53" i="1"/>
  <c r="AD53" i="1" s="1"/>
  <c r="S73" i="1"/>
  <c r="T73" i="1" s="1"/>
  <c r="U73" i="1" s="1"/>
  <c r="V73" i="1" s="1"/>
  <c r="W73" i="1" s="1"/>
  <c r="AE73" i="1" s="1"/>
  <c r="R72" i="1"/>
  <c r="U72" i="1" s="1"/>
  <c r="AD72" i="1" s="1"/>
  <c r="R39" i="1"/>
  <c r="R6" i="1"/>
  <c r="U6" i="1" s="1"/>
  <c r="S84" i="1"/>
  <c r="T84" i="1" s="1"/>
  <c r="U84" i="1" s="1"/>
  <c r="S55" i="1"/>
  <c r="T55" i="1" s="1"/>
  <c r="U55" i="1" s="1"/>
  <c r="V55" i="1" s="1"/>
  <c r="W55" i="1" s="1"/>
  <c r="AE55" i="1" s="1"/>
  <c r="U110" i="1"/>
  <c r="V110" i="1" s="1"/>
  <c r="W110" i="1" s="1"/>
  <c r="AE110" i="1" s="1"/>
  <c r="U66" i="1"/>
  <c r="AD66" i="1" s="1"/>
  <c r="U114" i="1"/>
  <c r="AD114" i="1" s="1"/>
  <c r="U61" i="1"/>
  <c r="AD61" i="1" s="1"/>
  <c r="U112" i="1"/>
  <c r="AD112" i="1" s="1"/>
  <c r="U26" i="1"/>
  <c r="V26" i="1" s="1"/>
  <c r="W26" i="1" s="1"/>
  <c r="AE26" i="1" s="1"/>
  <c r="U120" i="1"/>
  <c r="AD120" i="1" s="1"/>
  <c r="U98" i="1"/>
  <c r="U17" i="1"/>
  <c r="U14" i="1"/>
  <c r="AD14" i="1" s="1"/>
  <c r="U25" i="1"/>
  <c r="U99" i="1"/>
  <c r="AD99" i="1" s="1"/>
  <c r="U102" i="1"/>
  <c r="AD102" i="1" s="1"/>
  <c r="U81" i="1"/>
  <c r="AD5" i="1"/>
  <c r="V5" i="1"/>
  <c r="W5" i="1" s="1"/>
  <c r="AE5" i="1" s="1"/>
  <c r="V97" i="1"/>
  <c r="W97" i="1" s="1"/>
  <c r="AE97" i="1" s="1"/>
  <c r="AD97" i="1"/>
  <c r="V49" i="1"/>
  <c r="W49" i="1" s="1"/>
  <c r="AE49" i="1" s="1"/>
  <c r="AD49" i="1"/>
  <c r="AD28" i="1"/>
  <c r="V28" i="1"/>
  <c r="W28" i="1" s="1"/>
  <c r="AE28" i="1" s="1"/>
  <c r="AD69" i="1"/>
  <c r="V69" i="1"/>
  <c r="W69" i="1" s="1"/>
  <c r="AE69" i="1" s="1"/>
  <c r="V9" i="1"/>
  <c r="W9" i="1" s="1"/>
  <c r="AE9" i="1" s="1"/>
  <c r="AD9" i="1"/>
  <c r="AD4" i="1"/>
  <c r="V4" i="1"/>
  <c r="W4" i="1" s="1"/>
  <c r="AE4" i="1" s="1"/>
  <c r="AD52" i="1"/>
  <c r="V52" i="1"/>
  <c r="W52" i="1" s="1"/>
  <c r="AE52" i="1" s="1"/>
  <c r="V105" i="1"/>
  <c r="W105" i="1" s="1"/>
  <c r="AE105" i="1" s="1"/>
  <c r="AD105" i="1"/>
  <c r="AD12" i="1"/>
  <c r="V12" i="1"/>
  <c r="W12" i="1" s="1"/>
  <c r="AE12" i="1" s="1"/>
  <c r="AD20" i="1"/>
  <c r="V20" i="1"/>
  <c r="W20" i="1" s="1"/>
  <c r="AE20" i="1" s="1"/>
  <c r="V89" i="1"/>
  <c r="W89" i="1" s="1"/>
  <c r="AE89" i="1" s="1"/>
  <c r="AD89" i="1"/>
  <c r="AD121" i="1"/>
  <c r="V121" i="1"/>
  <c r="W121" i="1" s="1"/>
  <c r="AE121" i="1" s="1"/>
  <c r="V29" i="1"/>
  <c r="W29" i="1" s="1"/>
  <c r="AE29" i="1" s="1"/>
  <c r="AD29" i="1"/>
  <c r="U82" i="1"/>
  <c r="U51" i="1"/>
  <c r="U115" i="1"/>
  <c r="U13" i="1"/>
  <c r="U80" i="1"/>
  <c r="AD24" i="1"/>
  <c r="V24" i="1"/>
  <c r="W24" i="1" s="1"/>
  <c r="AE24" i="1" s="1"/>
  <c r="U90" i="1"/>
  <c r="U27" i="1"/>
  <c r="U59" i="1"/>
  <c r="U91" i="1"/>
  <c r="U92" i="1"/>
  <c r="U93" i="1"/>
  <c r="U22" i="1"/>
  <c r="AD70" i="1"/>
  <c r="V70" i="1"/>
  <c r="W70" i="1" s="1"/>
  <c r="AE70" i="1" s="1"/>
  <c r="U31" i="1"/>
  <c r="U87" i="1"/>
  <c r="V21" i="1"/>
  <c r="W21" i="1" s="1"/>
  <c r="AE21" i="1" s="1"/>
  <c r="AD21" i="1"/>
  <c r="AD62" i="1"/>
  <c r="V62" i="1"/>
  <c r="W62" i="1" s="1"/>
  <c r="AE62" i="1" s="1"/>
  <c r="U38" i="1"/>
  <c r="U40" i="1"/>
  <c r="U101" i="1"/>
  <c r="U109" i="1"/>
  <c r="U23" i="1"/>
  <c r="U83" i="1"/>
  <c r="AD37" i="1"/>
  <c r="V37" i="1"/>
  <c r="W37" i="1" s="1"/>
  <c r="AE37" i="1" s="1"/>
  <c r="AD58" i="1"/>
  <c r="V58" i="1"/>
  <c r="W58" i="1" s="1"/>
  <c r="AE58" i="1" s="1"/>
  <c r="U50" i="1"/>
  <c r="U67" i="1"/>
  <c r="U100" i="1"/>
  <c r="AD110" i="1"/>
  <c r="U63" i="1"/>
  <c r="U95" i="1"/>
  <c r="U33" i="1"/>
  <c r="V98" i="1"/>
  <c r="W98" i="1" s="1"/>
  <c r="AE98" i="1" s="1"/>
  <c r="AD98" i="1"/>
  <c r="U35" i="1"/>
  <c r="U68" i="1"/>
  <c r="U78" i="1"/>
  <c r="AD104" i="1"/>
  <c r="V104" i="1"/>
  <c r="W104" i="1" s="1"/>
  <c r="AE104" i="1" s="1"/>
  <c r="U45" i="1"/>
  <c r="AD96" i="1"/>
  <c r="V96" i="1"/>
  <c r="W96" i="1" s="1"/>
  <c r="AE96" i="1" s="1"/>
  <c r="U88" i="1"/>
  <c r="U8" i="1"/>
  <c r="U64" i="1"/>
  <c r="U47" i="1"/>
  <c r="U39" i="1"/>
  <c r="U30" i="1"/>
  <c r="U42" i="1"/>
  <c r="AD48" i="1"/>
  <c r="V48" i="1"/>
  <c r="W48" i="1" s="1"/>
  <c r="AE48" i="1" s="1"/>
  <c r="AD18" i="1"/>
  <c r="V18" i="1"/>
  <c r="W18" i="1" s="1"/>
  <c r="AE18" i="1" s="1"/>
  <c r="U56" i="1"/>
  <c r="U41" i="1"/>
  <c r="U74" i="1"/>
  <c r="U106" i="1"/>
  <c r="U11" i="1"/>
  <c r="U43" i="1"/>
  <c r="U75" i="1"/>
  <c r="U107" i="1"/>
  <c r="U76" i="1"/>
  <c r="U108" i="1"/>
  <c r="U119" i="1"/>
  <c r="U46" i="1"/>
  <c r="U86" i="1"/>
  <c r="U7" i="1"/>
  <c r="U71" i="1"/>
  <c r="V113" i="1"/>
  <c r="W113" i="1" s="1"/>
  <c r="AE113" i="1" s="1"/>
  <c r="AD113" i="1"/>
  <c r="U111" i="1"/>
  <c r="U103" i="1"/>
  <c r="U77" i="1"/>
  <c r="U118" i="1"/>
  <c r="U65" i="1"/>
  <c r="U16" i="1"/>
  <c r="U19" i="1"/>
  <c r="U116" i="1"/>
  <c r="U57" i="1"/>
  <c r="V34" i="1"/>
  <c r="W34" i="1" s="1"/>
  <c r="AE34" i="1" s="1"/>
  <c r="AD34" i="1"/>
  <c r="U32" i="1"/>
  <c r="U85" i="1"/>
  <c r="AD44" i="1"/>
  <c r="V44" i="1"/>
  <c r="W44" i="1" s="1"/>
  <c r="AE44" i="1" s="1"/>
  <c r="U122" i="1"/>
  <c r="U117" i="1"/>
  <c r="U54" i="1"/>
  <c r="U94" i="1"/>
  <c r="U15" i="1"/>
  <c r="U79" i="1"/>
  <c r="AD10" i="1" l="1"/>
  <c r="V53" i="1"/>
  <c r="W53" i="1" s="1"/>
  <c r="AE53" i="1" s="1"/>
  <c r="AD36" i="1"/>
  <c r="V66" i="1"/>
  <c r="W66" i="1" s="1"/>
  <c r="AE66" i="1" s="1"/>
  <c r="AF29" i="1"/>
  <c r="AH29" i="1" s="1"/>
  <c r="AF121" i="1"/>
  <c r="AH121" i="1" s="1"/>
  <c r="AD60" i="1"/>
  <c r="AD6" i="1"/>
  <c r="V6" i="1"/>
  <c r="V114" i="1"/>
  <c r="W114" i="1" s="1"/>
  <c r="AE114" i="1" s="1"/>
  <c r="AD73" i="1"/>
  <c r="AF73" i="1" s="1"/>
  <c r="AH73" i="1" s="1"/>
  <c r="AF18" i="1"/>
  <c r="AH18" i="1" s="1"/>
  <c r="AF104" i="1"/>
  <c r="AH104" i="1" s="1"/>
  <c r="AF89" i="1"/>
  <c r="AH89" i="1" s="1"/>
  <c r="V72" i="1"/>
  <c r="W72" i="1" s="1"/>
  <c r="AE72" i="1" s="1"/>
  <c r="AF72" i="1" s="1"/>
  <c r="AH72" i="1" s="1"/>
  <c r="AJ72" i="1" s="1"/>
  <c r="AL72" i="1" s="1"/>
  <c r="AF98" i="1"/>
  <c r="AH98" i="1" s="1"/>
  <c r="AJ98" i="1" s="1"/>
  <c r="AL98" i="1" s="1"/>
  <c r="AF69" i="1"/>
  <c r="AH69" i="1" s="1"/>
  <c r="AJ69" i="1" s="1"/>
  <c r="AL69" i="1" s="1"/>
  <c r="AD26" i="1"/>
  <c r="AF26" i="1" s="1"/>
  <c r="AH26" i="1" s="1"/>
  <c r="AJ26" i="1" s="1"/>
  <c r="AL26" i="1" s="1"/>
  <c r="AF10" i="1"/>
  <c r="AH10" i="1" s="1"/>
  <c r="AJ10" i="1" s="1"/>
  <c r="AL10" i="1" s="1"/>
  <c r="V102" i="1"/>
  <c r="W102" i="1" s="1"/>
  <c r="AE102" i="1" s="1"/>
  <c r="AF102" i="1" s="1"/>
  <c r="AH102" i="1" s="1"/>
  <c r="AJ102" i="1" s="1"/>
  <c r="AL102" i="1" s="1"/>
  <c r="AF53" i="1"/>
  <c r="AH53" i="1" s="1"/>
  <c r="AF66" i="1"/>
  <c r="AH66" i="1" s="1"/>
  <c r="AJ66" i="1" s="1"/>
  <c r="AL66" i="1" s="1"/>
  <c r="AF62" i="1"/>
  <c r="AH62" i="1" s="1"/>
  <c r="AJ62" i="1" s="1"/>
  <c r="AL62" i="1" s="1"/>
  <c r="AF52" i="1"/>
  <c r="AH52" i="1" s="1"/>
  <c r="AJ52" i="1" s="1"/>
  <c r="AL52" i="1" s="1"/>
  <c r="AF110" i="1"/>
  <c r="AH110" i="1" s="1"/>
  <c r="AF20" i="1"/>
  <c r="AH20" i="1" s="1"/>
  <c r="AF44" i="1"/>
  <c r="AH44" i="1" s="1"/>
  <c r="AJ44" i="1" s="1"/>
  <c r="AL44" i="1" s="1"/>
  <c r="AF58" i="1"/>
  <c r="AH58" i="1" s="1"/>
  <c r="AJ58" i="1" s="1"/>
  <c r="AL58" i="1" s="1"/>
  <c r="AF28" i="1"/>
  <c r="AH28" i="1" s="1"/>
  <c r="AF113" i="1"/>
  <c r="AH113" i="1" s="1"/>
  <c r="AJ113" i="1" s="1"/>
  <c r="AL113" i="1" s="1"/>
  <c r="V99" i="1"/>
  <c r="W99" i="1" s="1"/>
  <c r="AE99" i="1" s="1"/>
  <c r="AF99" i="1" s="1"/>
  <c r="AH99" i="1" s="1"/>
  <c r="AJ99" i="1" s="1"/>
  <c r="AL99" i="1" s="1"/>
  <c r="AF21" i="1"/>
  <c r="AH21" i="1" s="1"/>
  <c r="AJ21" i="1" s="1"/>
  <c r="AL21" i="1" s="1"/>
  <c r="AF70" i="1"/>
  <c r="AH70" i="1" s="1"/>
  <c r="AF12" i="1"/>
  <c r="AH12" i="1" s="1"/>
  <c r="AJ12" i="1" s="1"/>
  <c r="AL12" i="1" s="1"/>
  <c r="AF4" i="1"/>
  <c r="AH4" i="1" s="1"/>
  <c r="AJ4" i="1" s="1"/>
  <c r="AL4" i="1" s="1"/>
  <c r="AF36" i="1"/>
  <c r="AH36" i="1" s="1"/>
  <c r="AJ36" i="1" s="1"/>
  <c r="AL36" i="1" s="1"/>
  <c r="AF5" i="1"/>
  <c r="AH5" i="1" s="1"/>
  <c r="AF48" i="1"/>
  <c r="AH48" i="1" s="1"/>
  <c r="AF96" i="1"/>
  <c r="AH96" i="1" s="1"/>
  <c r="AJ96" i="1" s="1"/>
  <c r="AL96" i="1" s="1"/>
  <c r="AF37" i="1"/>
  <c r="AH37" i="1" s="1"/>
  <c r="AJ37" i="1" s="1"/>
  <c r="AL37" i="1" s="1"/>
  <c r="AF24" i="1"/>
  <c r="AH24" i="1" s="1"/>
  <c r="AJ24" i="1" s="1"/>
  <c r="AL24" i="1" s="1"/>
  <c r="AF105" i="1"/>
  <c r="AH105" i="1" s="1"/>
  <c r="AJ105" i="1" s="1"/>
  <c r="AL105" i="1" s="1"/>
  <c r="AF60" i="1"/>
  <c r="AH60" i="1" s="1"/>
  <c r="AJ60" i="1" s="1"/>
  <c r="AL60" i="1" s="1"/>
  <c r="AF114" i="1"/>
  <c r="AH114" i="1" s="1"/>
  <c r="AF97" i="1"/>
  <c r="AH97" i="1" s="1"/>
  <c r="AF34" i="1"/>
  <c r="AH34" i="1" s="1"/>
  <c r="V112" i="1"/>
  <c r="W112" i="1" s="1"/>
  <c r="AE112" i="1" s="1"/>
  <c r="AF112" i="1" s="1"/>
  <c r="AH112" i="1" s="1"/>
  <c r="AJ112" i="1" s="1"/>
  <c r="AL112" i="1" s="1"/>
  <c r="AF9" i="1"/>
  <c r="AH9" i="1" s="1"/>
  <c r="AJ9" i="1" s="1"/>
  <c r="AL9" i="1" s="1"/>
  <c r="AF49" i="1"/>
  <c r="AH49" i="1" s="1"/>
  <c r="AJ49" i="1" s="1"/>
  <c r="AL49" i="1" s="1"/>
  <c r="W6" i="1"/>
  <c r="AE6" i="1" s="1"/>
  <c r="AD55" i="1"/>
  <c r="AF55" i="1" s="1"/>
  <c r="AH55" i="1" s="1"/>
  <c r="AJ55" i="1" s="1"/>
  <c r="AL55" i="1" s="1"/>
  <c r="V61" i="1"/>
  <c r="W61" i="1" s="1"/>
  <c r="AE61" i="1" s="1"/>
  <c r="AF61" i="1" s="1"/>
  <c r="AH61" i="1" s="1"/>
  <c r="AJ61" i="1" s="1"/>
  <c r="AL61" i="1" s="1"/>
  <c r="AD25" i="1"/>
  <c r="V25" i="1"/>
  <c r="W25" i="1" s="1"/>
  <c r="AE25" i="1" s="1"/>
  <c r="V14" i="1"/>
  <c r="W14" i="1" s="1"/>
  <c r="AE14" i="1" s="1"/>
  <c r="V120" i="1"/>
  <c r="W120" i="1" s="1"/>
  <c r="AE120" i="1" s="1"/>
  <c r="AF120" i="1" s="1"/>
  <c r="AH120" i="1" s="1"/>
  <c r="V17" i="1"/>
  <c r="W17" i="1" s="1"/>
  <c r="AE17" i="1" s="1"/>
  <c r="AD17" i="1"/>
  <c r="AJ18" i="1"/>
  <c r="AL18" i="1" s="1"/>
  <c r="AD81" i="1"/>
  <c r="V81" i="1"/>
  <c r="W81" i="1" s="1"/>
  <c r="AE81" i="1" s="1"/>
  <c r="AD83" i="1"/>
  <c r="V83" i="1"/>
  <c r="W83" i="1" s="1"/>
  <c r="AE83" i="1" s="1"/>
  <c r="AD87" i="1"/>
  <c r="V87" i="1"/>
  <c r="W87" i="1" s="1"/>
  <c r="AE87" i="1" s="1"/>
  <c r="AJ29" i="1"/>
  <c r="AL29" i="1" s="1"/>
  <c r="V111" i="1"/>
  <c r="W111" i="1" s="1"/>
  <c r="AE111" i="1" s="1"/>
  <c r="AD111" i="1"/>
  <c r="V74" i="1"/>
  <c r="W74" i="1" s="1"/>
  <c r="AE74" i="1" s="1"/>
  <c r="AD74" i="1"/>
  <c r="AD64" i="1"/>
  <c r="V64" i="1"/>
  <c r="W64" i="1" s="1"/>
  <c r="AE64" i="1" s="1"/>
  <c r="AD63" i="1"/>
  <c r="V63" i="1"/>
  <c r="W63" i="1" s="1"/>
  <c r="AE63" i="1" s="1"/>
  <c r="V93" i="1"/>
  <c r="W93" i="1" s="1"/>
  <c r="AE93" i="1" s="1"/>
  <c r="AD93" i="1"/>
  <c r="V41" i="1"/>
  <c r="W41" i="1" s="1"/>
  <c r="AE41" i="1" s="1"/>
  <c r="AD41" i="1"/>
  <c r="AJ104" i="1"/>
  <c r="AL104" i="1" s="1"/>
  <c r="V85" i="1"/>
  <c r="W85" i="1" s="1"/>
  <c r="AE85" i="1" s="1"/>
  <c r="AD85" i="1"/>
  <c r="AD57" i="1"/>
  <c r="V57" i="1"/>
  <c r="W57" i="1" s="1"/>
  <c r="AE57" i="1" s="1"/>
  <c r="AD19" i="1"/>
  <c r="V19" i="1"/>
  <c r="W19" i="1" s="1"/>
  <c r="AE19" i="1" s="1"/>
  <c r="AD76" i="1"/>
  <c r="V76" i="1"/>
  <c r="W76" i="1" s="1"/>
  <c r="AE76" i="1" s="1"/>
  <c r="AD78" i="1"/>
  <c r="V78" i="1"/>
  <c r="W78" i="1" s="1"/>
  <c r="AE78" i="1" s="1"/>
  <c r="AD38" i="1"/>
  <c r="V38" i="1"/>
  <c r="W38" i="1" s="1"/>
  <c r="AE38" i="1" s="1"/>
  <c r="AJ28" i="1"/>
  <c r="AL28" i="1" s="1"/>
  <c r="AD94" i="1"/>
  <c r="V94" i="1"/>
  <c r="W94" i="1" s="1"/>
  <c r="AE94" i="1" s="1"/>
  <c r="AD16" i="1"/>
  <c r="V16" i="1"/>
  <c r="W16" i="1" s="1"/>
  <c r="AE16" i="1" s="1"/>
  <c r="AD107" i="1"/>
  <c r="V107" i="1"/>
  <c r="W107" i="1" s="1"/>
  <c r="AE107" i="1" s="1"/>
  <c r="AJ48" i="1"/>
  <c r="AL48" i="1" s="1"/>
  <c r="V33" i="1"/>
  <c r="W33" i="1" s="1"/>
  <c r="AE33" i="1" s="1"/>
  <c r="AD33" i="1"/>
  <c r="AJ110" i="1"/>
  <c r="AL110" i="1" s="1"/>
  <c r="AD59" i="1"/>
  <c r="V59" i="1"/>
  <c r="W59" i="1" s="1"/>
  <c r="AE59" i="1" s="1"/>
  <c r="V13" i="1"/>
  <c r="W13" i="1" s="1"/>
  <c r="AE13" i="1" s="1"/>
  <c r="AD13" i="1"/>
  <c r="AD46" i="1"/>
  <c r="V46" i="1"/>
  <c r="W46" i="1" s="1"/>
  <c r="AE46" i="1" s="1"/>
  <c r="AD22" i="1"/>
  <c r="V22" i="1"/>
  <c r="W22" i="1" s="1"/>
  <c r="AE22" i="1" s="1"/>
  <c r="V119" i="1"/>
  <c r="W119" i="1" s="1"/>
  <c r="AE119" i="1" s="1"/>
  <c r="AD119" i="1"/>
  <c r="AD67" i="1"/>
  <c r="V67" i="1"/>
  <c r="W67" i="1" s="1"/>
  <c r="AE67" i="1" s="1"/>
  <c r="AD23" i="1"/>
  <c r="V23" i="1"/>
  <c r="W23" i="1" s="1"/>
  <c r="AE23" i="1" s="1"/>
  <c r="AD101" i="1"/>
  <c r="V101" i="1"/>
  <c r="W101" i="1" s="1"/>
  <c r="AE101" i="1" s="1"/>
  <c r="AD31" i="1"/>
  <c r="V31" i="1"/>
  <c r="W31" i="1" s="1"/>
  <c r="AE31" i="1" s="1"/>
  <c r="AD79" i="1"/>
  <c r="V79" i="1"/>
  <c r="W79" i="1" s="1"/>
  <c r="AE79" i="1" s="1"/>
  <c r="AD116" i="1"/>
  <c r="V116" i="1"/>
  <c r="W116" i="1" s="1"/>
  <c r="AE116" i="1" s="1"/>
  <c r="AD108" i="1"/>
  <c r="V108" i="1"/>
  <c r="W108" i="1" s="1"/>
  <c r="AE108" i="1" s="1"/>
  <c r="AD8" i="1"/>
  <c r="V8" i="1"/>
  <c r="W8" i="1" s="1"/>
  <c r="AE8" i="1" s="1"/>
  <c r="V50" i="1"/>
  <c r="W50" i="1" s="1"/>
  <c r="AE50" i="1" s="1"/>
  <c r="AD50" i="1"/>
  <c r="AD40" i="1"/>
  <c r="V40" i="1"/>
  <c r="W40" i="1" s="1"/>
  <c r="AE40" i="1" s="1"/>
  <c r="AD92" i="1"/>
  <c r="V92" i="1"/>
  <c r="W92" i="1" s="1"/>
  <c r="AE92" i="1" s="1"/>
  <c r="AD15" i="1"/>
  <c r="V15" i="1"/>
  <c r="W15" i="1" s="1"/>
  <c r="AE15" i="1" s="1"/>
  <c r="AD56" i="1"/>
  <c r="V56" i="1"/>
  <c r="W56" i="1" s="1"/>
  <c r="AE56" i="1" s="1"/>
  <c r="AD88" i="1"/>
  <c r="V88" i="1"/>
  <c r="W88" i="1" s="1"/>
  <c r="AE88" i="1" s="1"/>
  <c r="AD91" i="1"/>
  <c r="V91" i="1"/>
  <c r="W91" i="1" s="1"/>
  <c r="AE91" i="1" s="1"/>
  <c r="AD80" i="1"/>
  <c r="V80" i="1"/>
  <c r="W80" i="1" s="1"/>
  <c r="AE80" i="1" s="1"/>
  <c r="AJ20" i="1"/>
  <c r="AL20" i="1" s="1"/>
  <c r="AJ97" i="1"/>
  <c r="AL97" i="1" s="1"/>
  <c r="AD32" i="1"/>
  <c r="V32" i="1"/>
  <c r="W32" i="1" s="1"/>
  <c r="AE32" i="1" s="1"/>
  <c r="AD54" i="1"/>
  <c r="V54" i="1"/>
  <c r="W54" i="1" s="1"/>
  <c r="AE54" i="1" s="1"/>
  <c r="AJ34" i="1"/>
  <c r="AL34" i="1" s="1"/>
  <c r="AJ114" i="1"/>
  <c r="AL114" i="1" s="1"/>
  <c r="V65" i="1"/>
  <c r="W65" i="1" s="1"/>
  <c r="AE65" i="1" s="1"/>
  <c r="AD65" i="1"/>
  <c r="AD71" i="1"/>
  <c r="V71" i="1"/>
  <c r="W71" i="1" s="1"/>
  <c r="AE71" i="1" s="1"/>
  <c r="AD75" i="1"/>
  <c r="V75" i="1"/>
  <c r="W75" i="1" s="1"/>
  <c r="AE75" i="1" s="1"/>
  <c r="V42" i="1"/>
  <c r="W42" i="1" s="1"/>
  <c r="AE42" i="1" s="1"/>
  <c r="AD42" i="1"/>
  <c r="V100" i="1"/>
  <c r="W100" i="1" s="1"/>
  <c r="AE100" i="1" s="1"/>
  <c r="AD100" i="1"/>
  <c r="AD27" i="1"/>
  <c r="V27" i="1"/>
  <c r="W27" i="1" s="1"/>
  <c r="AE27" i="1" s="1"/>
  <c r="AD115" i="1"/>
  <c r="V115" i="1"/>
  <c r="W115" i="1" s="1"/>
  <c r="AE115" i="1" s="1"/>
  <c r="AJ121" i="1"/>
  <c r="AL121" i="1" s="1"/>
  <c r="AJ73" i="1"/>
  <c r="AL73" i="1" s="1"/>
  <c r="AD103" i="1"/>
  <c r="V103" i="1"/>
  <c r="W103" i="1" s="1"/>
  <c r="AE103" i="1" s="1"/>
  <c r="AD118" i="1"/>
  <c r="V118" i="1"/>
  <c r="W118" i="1" s="1"/>
  <c r="AE118" i="1" s="1"/>
  <c r="AD95" i="1"/>
  <c r="V95" i="1"/>
  <c r="W95" i="1" s="1"/>
  <c r="AE95" i="1" s="1"/>
  <c r="V117" i="1"/>
  <c r="W117" i="1" s="1"/>
  <c r="AE117" i="1" s="1"/>
  <c r="AD117" i="1"/>
  <c r="AD7" i="1"/>
  <c r="V7" i="1"/>
  <c r="W7" i="1" s="1"/>
  <c r="AE7" i="1" s="1"/>
  <c r="AD43" i="1"/>
  <c r="V43" i="1"/>
  <c r="W43" i="1" s="1"/>
  <c r="AE43" i="1" s="1"/>
  <c r="AD30" i="1"/>
  <c r="V30" i="1"/>
  <c r="W30" i="1" s="1"/>
  <c r="AE30" i="1" s="1"/>
  <c r="V90" i="1"/>
  <c r="W90" i="1" s="1"/>
  <c r="AE90" i="1" s="1"/>
  <c r="AD90" i="1"/>
  <c r="AD51" i="1"/>
  <c r="V51" i="1"/>
  <c r="W51" i="1" s="1"/>
  <c r="AE51" i="1" s="1"/>
  <c r="AJ89" i="1"/>
  <c r="AL89" i="1" s="1"/>
  <c r="AD122" i="1"/>
  <c r="V122" i="1"/>
  <c r="W122" i="1" s="1"/>
  <c r="AE122" i="1" s="1"/>
  <c r="V77" i="1"/>
  <c r="W77" i="1" s="1"/>
  <c r="AE77" i="1" s="1"/>
  <c r="AD77" i="1"/>
  <c r="AD86" i="1"/>
  <c r="V86" i="1"/>
  <c r="W86" i="1" s="1"/>
  <c r="AE86" i="1" s="1"/>
  <c r="AD11" i="1"/>
  <c r="V11" i="1"/>
  <c r="W11" i="1" s="1"/>
  <c r="AE11" i="1" s="1"/>
  <c r="AD39" i="1"/>
  <c r="V39" i="1"/>
  <c r="W39" i="1" s="1"/>
  <c r="AE39" i="1" s="1"/>
  <c r="AD45" i="1"/>
  <c r="V45" i="1"/>
  <c r="W45" i="1" s="1"/>
  <c r="AE45" i="1" s="1"/>
  <c r="AD68" i="1"/>
  <c r="V68" i="1"/>
  <c r="W68" i="1" s="1"/>
  <c r="AE68" i="1" s="1"/>
  <c r="AD84" i="1"/>
  <c r="V84" i="1"/>
  <c r="W84" i="1" s="1"/>
  <c r="AE84" i="1" s="1"/>
  <c r="AJ70" i="1"/>
  <c r="AL70" i="1" s="1"/>
  <c r="AD82" i="1"/>
  <c r="V82" i="1"/>
  <c r="W82" i="1" s="1"/>
  <c r="AE82" i="1" s="1"/>
  <c r="AJ5" i="1"/>
  <c r="AL5" i="1" s="1"/>
  <c r="AJ53" i="1"/>
  <c r="AL53" i="1" s="1"/>
  <c r="V106" i="1"/>
  <c r="W106" i="1" s="1"/>
  <c r="AE106" i="1" s="1"/>
  <c r="AD106" i="1"/>
  <c r="AD47" i="1"/>
  <c r="V47" i="1"/>
  <c r="W47" i="1" s="1"/>
  <c r="AE47" i="1" s="1"/>
  <c r="AD35" i="1"/>
  <c r="V35" i="1"/>
  <c r="W35" i="1" s="1"/>
  <c r="AE35" i="1" s="1"/>
  <c r="AD109" i="1"/>
  <c r="V109" i="1"/>
  <c r="W109" i="1" s="1"/>
  <c r="AE109" i="1" s="1"/>
  <c r="AF6" i="1" l="1"/>
  <c r="AH6" i="1" s="1"/>
  <c r="AJ6" i="1" s="1"/>
  <c r="AL6" i="1" s="1"/>
  <c r="AF41" i="1"/>
  <c r="AH41" i="1" s="1"/>
  <c r="AF50" i="1"/>
  <c r="AH50" i="1" s="1"/>
  <c r="AF43" i="1"/>
  <c r="AH43" i="1" s="1"/>
  <c r="AF27" i="1"/>
  <c r="AH27" i="1" s="1"/>
  <c r="AF51" i="1"/>
  <c r="AH51" i="1" s="1"/>
  <c r="AJ51" i="1" s="1"/>
  <c r="AL51" i="1" s="1"/>
  <c r="AF118" i="1"/>
  <c r="AH118" i="1" s="1"/>
  <c r="AF86" i="1"/>
  <c r="AH86" i="1" s="1"/>
  <c r="AJ86" i="1" s="1"/>
  <c r="AL86" i="1" s="1"/>
  <c r="AF103" i="1"/>
  <c r="AH103" i="1" s="1"/>
  <c r="AJ103" i="1" s="1"/>
  <c r="AL103" i="1" s="1"/>
  <c r="AF93" i="1"/>
  <c r="AH93" i="1" s="1"/>
  <c r="AJ93" i="1" s="1"/>
  <c r="AL93" i="1" s="1"/>
  <c r="AF106" i="1"/>
  <c r="AH106" i="1" s="1"/>
  <c r="AF15" i="1"/>
  <c r="AH15" i="1" s="1"/>
  <c r="AF115" i="1"/>
  <c r="AH115" i="1" s="1"/>
  <c r="AF85" i="1"/>
  <c r="AH85" i="1" s="1"/>
  <c r="AJ85" i="1" s="1"/>
  <c r="AL85" i="1" s="1"/>
  <c r="AF88" i="1"/>
  <c r="AH88" i="1" s="1"/>
  <c r="AF40" i="1"/>
  <c r="AH40" i="1" s="1"/>
  <c r="AJ40" i="1" s="1"/>
  <c r="AL40" i="1" s="1"/>
  <c r="AF47" i="1"/>
  <c r="AH47" i="1" s="1"/>
  <c r="AJ47" i="1" s="1"/>
  <c r="AL47" i="1" s="1"/>
  <c r="AF65" i="1"/>
  <c r="AH65" i="1" s="1"/>
  <c r="AJ65" i="1" s="1"/>
  <c r="AL65" i="1" s="1"/>
  <c r="AF108" i="1"/>
  <c r="AH108" i="1" s="1"/>
  <c r="AF38" i="1"/>
  <c r="AH38" i="1" s="1"/>
  <c r="AF107" i="1"/>
  <c r="AH107" i="1" s="1"/>
  <c r="AF116" i="1"/>
  <c r="AH116" i="1" s="1"/>
  <c r="AF59" i="1"/>
  <c r="AH59" i="1" s="1"/>
  <c r="AF78" i="1"/>
  <c r="AH78" i="1" s="1"/>
  <c r="AJ78" i="1" s="1"/>
  <c r="AL78" i="1" s="1"/>
  <c r="AF25" i="1"/>
  <c r="AH25" i="1" s="1"/>
  <c r="AF11" i="1"/>
  <c r="AH11" i="1" s="1"/>
  <c r="AJ11" i="1" s="1"/>
  <c r="AL11" i="1" s="1"/>
  <c r="AF56" i="1"/>
  <c r="AH56" i="1" s="1"/>
  <c r="AF16" i="1"/>
  <c r="AH16" i="1" s="1"/>
  <c r="AF30" i="1"/>
  <c r="AH30" i="1" s="1"/>
  <c r="AF68" i="1"/>
  <c r="AH68" i="1" s="1"/>
  <c r="AF95" i="1"/>
  <c r="AH95" i="1" s="1"/>
  <c r="AF87" i="1"/>
  <c r="AH87" i="1" s="1"/>
  <c r="AJ87" i="1" s="1"/>
  <c r="AL87" i="1" s="1"/>
  <c r="AF84" i="1"/>
  <c r="AH84" i="1" s="1"/>
  <c r="AJ84" i="1" s="1"/>
  <c r="AL84" i="1" s="1"/>
  <c r="AF8" i="1"/>
  <c r="AH8" i="1" s="1"/>
  <c r="AJ8" i="1" s="1"/>
  <c r="AL8" i="1" s="1"/>
  <c r="AF79" i="1"/>
  <c r="AH79" i="1" s="1"/>
  <c r="AF74" i="1"/>
  <c r="AH74" i="1" s="1"/>
  <c r="AF83" i="1"/>
  <c r="AH83" i="1" s="1"/>
  <c r="AP52" i="1"/>
  <c r="AP99" i="1"/>
  <c r="AP61" i="1"/>
  <c r="AP36" i="1"/>
  <c r="AP26" i="1"/>
  <c r="AP112" i="1"/>
  <c r="AP55" i="1"/>
  <c r="AP60" i="1"/>
  <c r="AF14" i="1"/>
  <c r="AH14" i="1" s="1"/>
  <c r="AJ14" i="1" s="1"/>
  <c r="AL14" i="1" s="1"/>
  <c r="AP6" i="1"/>
  <c r="AP12" i="1"/>
  <c r="AP49" i="1"/>
  <c r="AP24" i="1"/>
  <c r="AF45" i="1"/>
  <c r="AH45" i="1" s="1"/>
  <c r="AF90" i="1"/>
  <c r="AH90" i="1" s="1"/>
  <c r="AJ90" i="1" s="1"/>
  <c r="AL90" i="1" s="1"/>
  <c r="AF75" i="1"/>
  <c r="AH75" i="1" s="1"/>
  <c r="AF54" i="1"/>
  <c r="AH54" i="1" s="1"/>
  <c r="AJ54" i="1" s="1"/>
  <c r="AL54" i="1" s="1"/>
  <c r="AF80" i="1"/>
  <c r="AH80" i="1" s="1"/>
  <c r="AJ80" i="1" s="1"/>
  <c r="AL80" i="1" s="1"/>
  <c r="AF101" i="1"/>
  <c r="AH101" i="1" s="1"/>
  <c r="AJ101" i="1" s="1"/>
  <c r="AL101" i="1" s="1"/>
  <c r="AF22" i="1"/>
  <c r="AH22" i="1" s="1"/>
  <c r="AJ22" i="1" s="1"/>
  <c r="AL22" i="1" s="1"/>
  <c r="AF19" i="1"/>
  <c r="AH19" i="1" s="1"/>
  <c r="AJ19" i="1" s="1"/>
  <c r="AL19" i="1" s="1"/>
  <c r="AF63" i="1"/>
  <c r="AH63" i="1" s="1"/>
  <c r="AP18" i="1"/>
  <c r="AF82" i="1"/>
  <c r="AH82" i="1" s="1"/>
  <c r="AP66" i="1"/>
  <c r="AP28" i="1"/>
  <c r="AP48" i="1"/>
  <c r="AP70" i="1"/>
  <c r="AP37" i="1"/>
  <c r="AF109" i="1"/>
  <c r="AH109" i="1" s="1"/>
  <c r="AP5" i="1"/>
  <c r="AP62" i="1"/>
  <c r="AF117" i="1"/>
  <c r="AH117" i="1" s="1"/>
  <c r="AJ117" i="1" s="1"/>
  <c r="AL117" i="1" s="1"/>
  <c r="AF100" i="1"/>
  <c r="AH100" i="1" s="1"/>
  <c r="AF71" i="1"/>
  <c r="AH71" i="1" s="1"/>
  <c r="AJ71" i="1" s="1"/>
  <c r="AL71" i="1" s="1"/>
  <c r="AF91" i="1"/>
  <c r="AH91" i="1" s="1"/>
  <c r="AJ91" i="1" s="1"/>
  <c r="AL91" i="1" s="1"/>
  <c r="AF23" i="1"/>
  <c r="AH23" i="1" s="1"/>
  <c r="AJ23" i="1" s="1"/>
  <c r="AL23" i="1" s="1"/>
  <c r="AP102" i="1"/>
  <c r="AF57" i="1"/>
  <c r="AH57" i="1" s="1"/>
  <c r="AJ57" i="1" s="1"/>
  <c r="AL57" i="1" s="1"/>
  <c r="AP4" i="1"/>
  <c r="AF64" i="1"/>
  <c r="AH64" i="1" s="1"/>
  <c r="AJ64" i="1" s="1"/>
  <c r="AL64" i="1" s="1"/>
  <c r="AP58" i="1"/>
  <c r="AP69" i="1"/>
  <c r="AP53" i="1"/>
  <c r="AF32" i="1"/>
  <c r="AH32" i="1" s="1"/>
  <c r="AJ32" i="1" s="1"/>
  <c r="AL32" i="1" s="1"/>
  <c r="AF92" i="1"/>
  <c r="AH92" i="1" s="1"/>
  <c r="AJ92" i="1" s="1"/>
  <c r="AL92" i="1" s="1"/>
  <c r="AF46" i="1"/>
  <c r="AH46" i="1" s="1"/>
  <c r="AJ46" i="1" s="1"/>
  <c r="AL46" i="1" s="1"/>
  <c r="AP10" i="1"/>
  <c r="AF77" i="1"/>
  <c r="AH77" i="1" s="1"/>
  <c r="AJ77" i="1" s="1"/>
  <c r="AL77" i="1" s="1"/>
  <c r="AF7" i="1"/>
  <c r="AH7" i="1" s="1"/>
  <c r="AJ7" i="1" s="1"/>
  <c r="AL7" i="1" s="1"/>
  <c r="AP21" i="1"/>
  <c r="AF35" i="1"/>
  <c r="AH35" i="1" s="1"/>
  <c r="AJ35" i="1" s="1"/>
  <c r="AL35" i="1" s="1"/>
  <c r="AP105" i="1"/>
  <c r="AF122" i="1"/>
  <c r="AH122" i="1" s="1"/>
  <c r="AP73" i="1"/>
  <c r="AP97" i="1"/>
  <c r="AF67" i="1"/>
  <c r="AH67" i="1" s="1"/>
  <c r="AJ67" i="1" s="1"/>
  <c r="AL67" i="1" s="1"/>
  <c r="AP110" i="1"/>
  <c r="AF17" i="1"/>
  <c r="AH17" i="1" s="1"/>
  <c r="AJ17" i="1" s="1"/>
  <c r="AL17" i="1" s="1"/>
  <c r="AP98" i="1"/>
  <c r="AF39" i="1"/>
  <c r="AH39" i="1" s="1"/>
  <c r="AJ39" i="1" s="1"/>
  <c r="AL39" i="1" s="1"/>
  <c r="AP96" i="1"/>
  <c r="AP89" i="1"/>
  <c r="AP121" i="1"/>
  <c r="AF42" i="1"/>
  <c r="AH42" i="1" s="1"/>
  <c r="AJ42" i="1" s="1"/>
  <c r="AL42" i="1" s="1"/>
  <c r="AP114" i="1"/>
  <c r="AF119" i="1"/>
  <c r="AH119" i="1" s="1"/>
  <c r="AJ119" i="1" s="1"/>
  <c r="AL119" i="1" s="1"/>
  <c r="AP9" i="1"/>
  <c r="AF33" i="1"/>
  <c r="AH33" i="1" s="1"/>
  <c r="AJ33" i="1" s="1"/>
  <c r="AL33" i="1" s="1"/>
  <c r="AP72" i="1"/>
  <c r="AF111" i="1"/>
  <c r="AH111" i="1" s="1"/>
  <c r="AJ111" i="1" s="1"/>
  <c r="AL111" i="1" s="1"/>
  <c r="AF81" i="1"/>
  <c r="AH81" i="1" s="1"/>
  <c r="AJ81" i="1" s="1"/>
  <c r="AL81" i="1" s="1"/>
  <c r="AP113" i="1"/>
  <c r="AP29" i="1"/>
  <c r="AP44" i="1"/>
  <c r="AP34" i="1"/>
  <c r="AP20" i="1"/>
  <c r="AF31" i="1"/>
  <c r="AH31" i="1" s="1"/>
  <c r="AJ31" i="1" s="1"/>
  <c r="AL31" i="1" s="1"/>
  <c r="AF13" i="1"/>
  <c r="AH13" i="1" s="1"/>
  <c r="AJ13" i="1" s="1"/>
  <c r="AL13" i="1" s="1"/>
  <c r="AF94" i="1"/>
  <c r="AH94" i="1" s="1"/>
  <c r="AJ94" i="1" s="1"/>
  <c r="AL94" i="1" s="1"/>
  <c r="AF76" i="1"/>
  <c r="AH76" i="1" s="1"/>
  <c r="AJ76" i="1" s="1"/>
  <c r="AL76" i="1" s="1"/>
  <c r="AP104" i="1"/>
  <c r="AJ120" i="1"/>
  <c r="AL120" i="1" s="1"/>
  <c r="AJ25" i="1"/>
  <c r="AL25" i="1" s="1"/>
  <c r="AJ116" i="1"/>
  <c r="AL116" i="1" s="1"/>
  <c r="AJ75" i="1"/>
  <c r="AL75" i="1" s="1"/>
  <c r="AJ15" i="1"/>
  <c r="AL15" i="1" s="1"/>
  <c r="AJ38" i="1"/>
  <c r="AL38" i="1" s="1"/>
  <c r="AJ43" i="1"/>
  <c r="AL43" i="1" s="1"/>
  <c r="AJ109" i="1"/>
  <c r="AL109" i="1" s="1"/>
  <c r="AJ27" i="1"/>
  <c r="AL27" i="1" s="1"/>
  <c r="AJ56" i="1"/>
  <c r="AL56" i="1" s="1"/>
  <c r="AJ95" i="1"/>
  <c r="AL95" i="1" s="1"/>
  <c r="AJ108" i="1"/>
  <c r="AL108" i="1" s="1"/>
  <c r="AJ106" i="1"/>
  <c r="AL106" i="1" s="1"/>
  <c r="AJ30" i="1"/>
  <c r="AL30" i="1" s="1"/>
  <c r="AJ118" i="1"/>
  <c r="AL118" i="1" s="1"/>
  <c r="AJ88" i="1"/>
  <c r="AL88" i="1" s="1"/>
  <c r="AJ16" i="1"/>
  <c r="AL16" i="1" s="1"/>
  <c r="AJ68" i="1"/>
  <c r="AL68" i="1" s="1"/>
  <c r="AJ74" i="1"/>
  <c r="AL74" i="1" s="1"/>
  <c r="AJ59" i="1"/>
  <c r="AL59" i="1" s="1"/>
  <c r="AJ100" i="1"/>
  <c r="AL100" i="1" s="1"/>
  <c r="AJ79" i="1"/>
  <c r="AL79" i="1" s="1"/>
  <c r="AJ50" i="1"/>
  <c r="AL50" i="1" s="1"/>
  <c r="AJ82" i="1"/>
  <c r="AL82" i="1" s="1"/>
  <c r="AJ115" i="1"/>
  <c r="AL115" i="1" s="1"/>
  <c r="AJ41" i="1"/>
  <c r="AL41" i="1" s="1"/>
  <c r="AJ122" i="1"/>
  <c r="AL122" i="1" s="1"/>
  <c r="AJ45" i="1"/>
  <c r="AL45" i="1" s="1"/>
  <c r="AJ107" i="1"/>
  <c r="AL107" i="1" s="1"/>
  <c r="AJ63" i="1"/>
  <c r="AL63" i="1" s="1"/>
  <c r="AJ83" i="1"/>
  <c r="AL83" i="1" s="1"/>
  <c r="AP7" i="1" l="1"/>
  <c r="AP54" i="1"/>
  <c r="AP42" i="1"/>
  <c r="AP117" i="1"/>
  <c r="AP78" i="1"/>
  <c r="AP93" i="1"/>
  <c r="AP63" i="1"/>
  <c r="AP87" i="1"/>
  <c r="AP115" i="1"/>
  <c r="AP59" i="1"/>
  <c r="AP22" i="1"/>
  <c r="AP86" i="1"/>
  <c r="AP43" i="1"/>
  <c r="AP23" i="1"/>
  <c r="AP116" i="1"/>
  <c r="AP92" i="1"/>
  <c r="AP76" i="1"/>
  <c r="AP75" i="1"/>
  <c r="AP85" i="1"/>
  <c r="AP41" i="1"/>
  <c r="AP39" i="1"/>
  <c r="AP74" i="1"/>
  <c r="AP31" i="1"/>
  <c r="AP91" i="1"/>
  <c r="AP35" i="1"/>
  <c r="AP15" i="1"/>
  <c r="AP94" i="1"/>
  <c r="AP82" i="1"/>
  <c r="AP119" i="1"/>
  <c r="AP71" i="1"/>
  <c r="AP103" i="1"/>
  <c r="AP107" i="1"/>
  <c r="AP50" i="1"/>
  <c r="AP80" i="1"/>
  <c r="AP56" i="1"/>
  <c r="AP38" i="1"/>
  <c r="AP32" i="1"/>
  <c r="AP45" i="1"/>
  <c r="AP64" i="1"/>
  <c r="AP65" i="1"/>
  <c r="AP118" i="1"/>
  <c r="AP27" i="1"/>
  <c r="AP33" i="1"/>
  <c r="AP57" i="1"/>
  <c r="AP25" i="1"/>
  <c r="AP67" i="1"/>
  <c r="AP84" i="1"/>
  <c r="AP11" i="1"/>
  <c r="AP101" i="1"/>
  <c r="AP95" i="1"/>
  <c r="AP47" i="1"/>
  <c r="AP19" i="1"/>
  <c r="AP90" i="1"/>
  <c r="AP30" i="1"/>
  <c r="AP8" i="1"/>
  <c r="AP40" i="1"/>
  <c r="AP79" i="1"/>
  <c r="AP68" i="1"/>
  <c r="AP106" i="1"/>
  <c r="AP51" i="1"/>
  <c r="AP77" i="1"/>
  <c r="AP17" i="1"/>
  <c r="AP46" i="1"/>
  <c r="AP88" i="1"/>
  <c r="AP111" i="1"/>
  <c r="AP83" i="1"/>
  <c r="AP122" i="1"/>
  <c r="AP100" i="1"/>
  <c r="AP16" i="1"/>
  <c r="AP108" i="1"/>
  <c r="AP109" i="1"/>
  <c r="AP13" i="1"/>
  <c r="AP81" i="1"/>
  <c r="AP120" i="1"/>
  <c r="AP14" i="1"/>
  <c r="AB3" i="1"/>
  <c r="AC3" i="1" s="1"/>
  <c r="Y3" i="1"/>
  <c r="AA3" i="1" s="1"/>
  <c r="X3" i="1"/>
  <c r="Z3" i="1" s="1"/>
  <c r="P3" i="1"/>
  <c r="O3" i="1"/>
  <c r="Q3" i="1" s="1"/>
  <c r="AI3" i="1" l="1"/>
  <c r="R3" i="1"/>
  <c r="S3" i="1"/>
  <c r="T3" i="1" s="1"/>
  <c r="U3" i="1" l="1"/>
  <c r="AD3" i="1" s="1"/>
  <c r="V3" i="1" l="1"/>
  <c r="W3" i="1" s="1"/>
  <c r="AE3" i="1" s="1"/>
  <c r="AF3" i="1" l="1"/>
  <c r="AH3" i="1" l="1"/>
  <c r="AJ3" i="1" s="1"/>
  <c r="AL3" i="1" s="1"/>
  <c r="AP3" i="1" s="1"/>
  <c r="AN3" i="1" l="1"/>
  <c r="AN4" i="1"/>
  <c r="AV3" i="1" l="1"/>
  <c r="AV4" i="1" s="1"/>
  <c r="AW5" i="1" s="1"/>
  <c r="AM6" i="1" s="1"/>
  <c r="AW4" i="1" l="1"/>
  <c r="AN6" i="1"/>
  <c r="AM5" i="1" l="1"/>
  <c r="AN5" i="1" s="1"/>
  <c r="AV5" i="1" s="1"/>
  <c r="AW6" i="1" l="1"/>
  <c r="AM7" i="1" s="1"/>
  <c r="AN7" i="1" s="1"/>
  <c r="AV6" i="1"/>
  <c r="AW7" i="1" s="1"/>
  <c r="AM8" i="1" s="1"/>
  <c r="AN8" i="1" s="1"/>
  <c r="AV7" i="1" l="1"/>
  <c r="AW8" i="1" s="1"/>
  <c r="AM9" i="1" s="1"/>
  <c r="AN9" i="1" s="1"/>
  <c r="AV8" i="1" l="1"/>
  <c r="AW9" i="1" s="1"/>
  <c r="AM10" i="1" s="1"/>
  <c r="AV9" i="1"/>
  <c r="AW10" i="1" s="1"/>
  <c r="AM11" i="1" s="1"/>
  <c r="AN10" i="1" l="1"/>
  <c r="AV10" i="1" s="1"/>
  <c r="AW11" i="1" l="1"/>
  <c r="AM12" i="1" s="1"/>
  <c r="AN11" i="1" l="1"/>
  <c r="AV11" i="1" s="1"/>
  <c r="AW12" i="1" l="1"/>
  <c r="AM13" i="1" s="1"/>
  <c r="AN12" i="1" l="1"/>
  <c r="AV12" i="1" s="1"/>
  <c r="AW13" i="1" l="1"/>
  <c r="AM14" i="1" s="1"/>
  <c r="AN13" i="1" l="1"/>
  <c r="AV13" i="1" s="1"/>
  <c r="AW14" i="1" l="1"/>
  <c r="AM15" i="1" s="1"/>
  <c r="AN14" i="1" l="1"/>
  <c r="AV14" i="1" s="1"/>
  <c r="AW15" i="1" l="1"/>
  <c r="AM16" i="1" s="1"/>
  <c r="AN15" i="1" l="1"/>
  <c r="AV15" i="1" s="1"/>
  <c r="AW16" i="1" l="1"/>
  <c r="AM17" i="1" s="1"/>
  <c r="AN16" i="1" l="1"/>
  <c r="AV16" i="1" s="1"/>
  <c r="AW17" i="1" l="1"/>
  <c r="AM18" i="1" s="1"/>
  <c r="AN17" i="1" l="1"/>
  <c r="AV17" i="1" s="1"/>
  <c r="AW18" i="1" l="1"/>
  <c r="AM19" i="1" s="1"/>
  <c r="AN18" i="1" l="1"/>
  <c r="AV18" i="1" s="1"/>
  <c r="AW19" i="1" l="1"/>
  <c r="AM20" i="1" s="1"/>
  <c r="AN19" i="1" l="1"/>
  <c r="AV19" i="1" s="1"/>
  <c r="AW20" i="1" l="1"/>
  <c r="AM21" i="1" s="1"/>
  <c r="AN20" i="1" l="1"/>
  <c r="AV20" i="1" s="1"/>
  <c r="AW21" i="1" l="1"/>
  <c r="AM22" i="1" s="1"/>
  <c r="AN21" i="1" l="1"/>
  <c r="AV21" i="1" s="1"/>
  <c r="AW22" i="1" l="1"/>
  <c r="AM23" i="1" s="1"/>
  <c r="AN22" i="1" l="1"/>
  <c r="AV22" i="1" s="1"/>
  <c r="AW23" i="1" l="1"/>
  <c r="AM24" i="1" s="1"/>
  <c r="AN23" i="1" l="1"/>
  <c r="AV23" i="1" s="1"/>
  <c r="AW24" i="1" l="1"/>
  <c r="AM25" i="1" s="1"/>
  <c r="AN24" i="1" l="1"/>
  <c r="AV24" i="1" s="1"/>
  <c r="AW25" i="1" l="1"/>
  <c r="AM26" i="1" s="1"/>
  <c r="AN25" i="1" l="1"/>
  <c r="AV25" i="1" s="1"/>
  <c r="AW26" i="1" l="1"/>
  <c r="AM27" i="1" s="1"/>
  <c r="AN26" i="1" l="1"/>
  <c r="AV26" i="1" s="1"/>
  <c r="AW27" i="1" l="1"/>
  <c r="AM28" i="1" s="1"/>
  <c r="AN27" i="1" l="1"/>
  <c r="AV27" i="1" s="1"/>
  <c r="AW28" i="1" l="1"/>
  <c r="AM29" i="1" s="1"/>
  <c r="AN28" i="1" l="1"/>
  <c r="AV28" i="1" s="1"/>
  <c r="AW29" i="1" l="1"/>
  <c r="AM30" i="1" s="1"/>
  <c r="AN29" i="1" l="1"/>
  <c r="AV29" i="1" s="1"/>
  <c r="AW30" i="1" l="1"/>
  <c r="AM31" i="1" s="1"/>
  <c r="AN30" i="1" l="1"/>
  <c r="AV30" i="1" s="1"/>
  <c r="AW31" i="1" l="1"/>
  <c r="AM32" i="1" s="1"/>
  <c r="AN31" i="1" l="1"/>
  <c r="AV31" i="1" s="1"/>
  <c r="AW32" i="1" l="1"/>
  <c r="AM33" i="1" s="1"/>
  <c r="AN32" i="1" l="1"/>
  <c r="AV32" i="1" s="1"/>
  <c r="AW33" i="1" l="1"/>
  <c r="AM34" i="1" s="1"/>
  <c r="AN33" i="1" l="1"/>
  <c r="AV33" i="1" s="1"/>
  <c r="AW34" i="1" l="1"/>
  <c r="AM35" i="1" s="1"/>
  <c r="AN34" i="1" l="1"/>
  <c r="AV34" i="1" s="1"/>
  <c r="AW35" i="1" l="1"/>
  <c r="AM36" i="1" s="1"/>
  <c r="AN35" i="1" l="1"/>
  <c r="AV35" i="1" s="1"/>
  <c r="AW36" i="1" l="1"/>
  <c r="AM37" i="1" s="1"/>
  <c r="AN36" i="1" l="1"/>
  <c r="AV36" i="1" s="1"/>
  <c r="AW37" i="1" l="1"/>
  <c r="AM38" i="1" s="1"/>
  <c r="AN37" i="1" l="1"/>
  <c r="AV37" i="1" s="1"/>
  <c r="AW38" i="1" l="1"/>
  <c r="AM39" i="1" s="1"/>
  <c r="AN38" i="1" l="1"/>
  <c r="AV38" i="1" s="1"/>
  <c r="AW39" i="1" l="1"/>
  <c r="AM40" i="1" s="1"/>
  <c r="AN39" i="1" l="1"/>
  <c r="AV39" i="1" s="1"/>
  <c r="AW40" i="1" l="1"/>
  <c r="AM41" i="1" s="1"/>
  <c r="AN40" i="1" l="1"/>
  <c r="AV40" i="1" s="1"/>
  <c r="AW41" i="1" l="1"/>
  <c r="AM42" i="1" s="1"/>
  <c r="AN41" i="1" l="1"/>
  <c r="AV41" i="1" s="1"/>
  <c r="AW42" i="1" l="1"/>
  <c r="AM43" i="1" s="1"/>
  <c r="AN42" i="1" l="1"/>
  <c r="AV42" i="1" s="1"/>
  <c r="AW43" i="1" l="1"/>
  <c r="AM44" i="1" s="1"/>
  <c r="AN43" i="1" l="1"/>
  <c r="AV43" i="1" s="1"/>
  <c r="AW44" i="1" l="1"/>
  <c r="AM45" i="1" s="1"/>
  <c r="AN44" i="1" l="1"/>
  <c r="AV44" i="1" s="1"/>
  <c r="AW45" i="1" l="1"/>
  <c r="AM46" i="1" s="1"/>
  <c r="AN45" i="1" l="1"/>
  <c r="AV45" i="1" s="1"/>
  <c r="AW46" i="1" l="1"/>
  <c r="AM47" i="1" s="1"/>
  <c r="AN46" i="1" l="1"/>
  <c r="AV46" i="1" s="1"/>
  <c r="AW47" i="1" l="1"/>
  <c r="AM48" i="1" s="1"/>
  <c r="AN47" i="1" l="1"/>
  <c r="AV47" i="1" s="1"/>
  <c r="AW48" i="1" l="1"/>
  <c r="AM49" i="1" s="1"/>
  <c r="AN48" i="1" l="1"/>
  <c r="AV48" i="1" s="1"/>
  <c r="AW49" i="1" l="1"/>
  <c r="AM50" i="1" s="1"/>
  <c r="AN49" i="1" l="1"/>
  <c r="AV49" i="1" s="1"/>
  <c r="AW50" i="1" l="1"/>
  <c r="AM51" i="1" s="1"/>
  <c r="AN50" i="1" l="1"/>
  <c r="AV50" i="1" s="1"/>
  <c r="AW51" i="1" l="1"/>
  <c r="AM52" i="1" s="1"/>
  <c r="AN51" i="1" l="1"/>
  <c r="AV51" i="1" s="1"/>
  <c r="AW52" i="1" l="1"/>
  <c r="AM53" i="1" s="1"/>
  <c r="AN52" i="1" l="1"/>
  <c r="AV52" i="1" s="1"/>
  <c r="AW53" i="1" l="1"/>
  <c r="AM54" i="1" s="1"/>
  <c r="AN53" i="1" l="1"/>
  <c r="AV53" i="1" s="1"/>
  <c r="AW54" i="1" l="1"/>
  <c r="AM55" i="1" s="1"/>
  <c r="AN54" i="1" l="1"/>
  <c r="AV54" i="1" s="1"/>
  <c r="AW55" i="1" l="1"/>
  <c r="AM56" i="1" s="1"/>
  <c r="AN55" i="1" l="1"/>
  <c r="AV55" i="1" s="1"/>
  <c r="AW56" i="1" l="1"/>
  <c r="AM57" i="1" s="1"/>
  <c r="AN56" i="1" l="1"/>
  <c r="AV56" i="1" s="1"/>
  <c r="AW57" i="1" l="1"/>
  <c r="AM58" i="1" s="1"/>
  <c r="AN57" i="1" l="1"/>
  <c r="AV57" i="1" s="1"/>
  <c r="AW58" i="1" l="1"/>
  <c r="AM59" i="1" s="1"/>
  <c r="AN58" i="1" l="1"/>
  <c r="AV58" i="1" s="1"/>
  <c r="AW59" i="1" l="1"/>
  <c r="AM60" i="1" s="1"/>
  <c r="AN59" i="1" l="1"/>
  <c r="AV59" i="1" s="1"/>
  <c r="AW60" i="1" l="1"/>
  <c r="AM61" i="1" s="1"/>
  <c r="AN60" i="1" l="1"/>
  <c r="AV60" i="1" s="1"/>
  <c r="AW61" i="1" l="1"/>
  <c r="AM62" i="1" s="1"/>
  <c r="AN61" i="1" l="1"/>
  <c r="AV61" i="1" s="1"/>
  <c r="AW62" i="1" l="1"/>
  <c r="AM63" i="1" s="1"/>
  <c r="AN62" i="1" l="1"/>
  <c r="AV62" i="1" s="1"/>
  <c r="AW63" i="1" l="1"/>
  <c r="AM64" i="1" s="1"/>
  <c r="AN63" i="1" l="1"/>
  <c r="AV63" i="1" s="1"/>
  <c r="AW64" i="1" l="1"/>
  <c r="AM65" i="1" s="1"/>
  <c r="AN64" i="1" l="1"/>
  <c r="AV64" i="1" s="1"/>
  <c r="AW65" i="1" l="1"/>
  <c r="AM66" i="1" s="1"/>
  <c r="AN65" i="1" l="1"/>
  <c r="AV65" i="1" s="1"/>
  <c r="AW66" i="1" l="1"/>
  <c r="AM67" i="1" s="1"/>
  <c r="AN66" i="1" l="1"/>
  <c r="AV66" i="1" s="1"/>
  <c r="AW67" i="1" l="1"/>
  <c r="AM68" i="1" s="1"/>
  <c r="AN67" i="1" l="1"/>
  <c r="AV67" i="1" s="1"/>
  <c r="AW68" i="1" l="1"/>
  <c r="AM69" i="1" s="1"/>
  <c r="AN68" i="1" l="1"/>
  <c r="AV68" i="1" s="1"/>
  <c r="AW69" i="1" l="1"/>
  <c r="AM70" i="1" s="1"/>
  <c r="AN69" i="1" l="1"/>
  <c r="AV69" i="1" s="1"/>
  <c r="AW70" i="1" l="1"/>
  <c r="AM71" i="1" s="1"/>
  <c r="AN70" i="1" l="1"/>
  <c r="AV70" i="1" s="1"/>
  <c r="AW71" i="1" l="1"/>
  <c r="AM72" i="1" s="1"/>
  <c r="AN71" i="1" l="1"/>
  <c r="AV71" i="1" s="1"/>
  <c r="AW72" i="1" l="1"/>
  <c r="AM73" i="1" s="1"/>
  <c r="AN72" i="1" l="1"/>
  <c r="AV72" i="1" s="1"/>
  <c r="AW73" i="1" l="1"/>
  <c r="AM74" i="1" s="1"/>
  <c r="AN73" i="1" l="1"/>
  <c r="AV73" i="1" s="1"/>
  <c r="AW74" i="1" l="1"/>
  <c r="AM75" i="1" s="1"/>
  <c r="AN74" i="1" l="1"/>
  <c r="AV74" i="1" s="1"/>
  <c r="AW75" i="1" l="1"/>
  <c r="AM76" i="1" s="1"/>
  <c r="AN75" i="1" l="1"/>
  <c r="AV75" i="1" s="1"/>
  <c r="AW76" i="1" l="1"/>
  <c r="AM77" i="1" s="1"/>
  <c r="AN76" i="1" l="1"/>
  <c r="AV76" i="1" s="1"/>
  <c r="AW77" i="1" l="1"/>
  <c r="AM78" i="1" s="1"/>
  <c r="AN77" i="1" l="1"/>
  <c r="AV77" i="1" s="1"/>
  <c r="AW78" i="1" l="1"/>
  <c r="AM79" i="1" s="1"/>
  <c r="AN78" i="1" l="1"/>
  <c r="AV78" i="1" s="1"/>
  <c r="AW79" i="1" l="1"/>
  <c r="AM80" i="1" s="1"/>
  <c r="AN79" i="1" l="1"/>
  <c r="AV79" i="1" s="1"/>
  <c r="AW80" i="1" l="1"/>
  <c r="AM81" i="1" s="1"/>
  <c r="AN80" i="1" l="1"/>
  <c r="AV80" i="1" s="1"/>
  <c r="AW81" i="1" l="1"/>
  <c r="AM82" i="1" s="1"/>
  <c r="AN81" i="1" l="1"/>
  <c r="AV81" i="1" s="1"/>
  <c r="AW82" i="1" l="1"/>
  <c r="AM83" i="1" s="1"/>
  <c r="AN82" i="1" l="1"/>
  <c r="AV82" i="1" s="1"/>
  <c r="AW83" i="1" l="1"/>
  <c r="AM84" i="1" s="1"/>
  <c r="AN83" i="1" l="1"/>
  <c r="AV83" i="1" s="1"/>
  <c r="AW84" i="1" l="1"/>
  <c r="AM85" i="1" s="1"/>
  <c r="AN84" i="1" l="1"/>
  <c r="AV84" i="1" s="1"/>
  <c r="AW85" i="1" l="1"/>
  <c r="AM86" i="1" s="1"/>
  <c r="AN85" i="1" l="1"/>
  <c r="AV85" i="1" s="1"/>
  <c r="AW86" i="1" l="1"/>
  <c r="AM87" i="1" s="1"/>
  <c r="AN86" i="1" l="1"/>
  <c r="AV86" i="1" s="1"/>
  <c r="AW87" i="1" l="1"/>
  <c r="AM88" i="1" s="1"/>
  <c r="AN87" i="1" l="1"/>
  <c r="AV87" i="1" s="1"/>
  <c r="AW88" i="1" l="1"/>
  <c r="AM89" i="1" s="1"/>
  <c r="AN88" i="1" l="1"/>
  <c r="AV88" i="1" s="1"/>
  <c r="AW89" i="1" l="1"/>
  <c r="AM90" i="1" s="1"/>
  <c r="AN89" i="1" l="1"/>
  <c r="AV89" i="1" s="1"/>
  <c r="AW90" i="1" l="1"/>
  <c r="AM91" i="1" s="1"/>
  <c r="AN90" i="1" l="1"/>
  <c r="AV90" i="1" s="1"/>
  <c r="AW91" i="1" l="1"/>
  <c r="AM92" i="1" s="1"/>
  <c r="AN91" i="1" l="1"/>
  <c r="AV91" i="1" s="1"/>
  <c r="AW92" i="1" l="1"/>
  <c r="AM93" i="1" s="1"/>
  <c r="AN92" i="1" l="1"/>
  <c r="AV92" i="1" s="1"/>
  <c r="AW93" i="1" l="1"/>
  <c r="AM94" i="1" s="1"/>
  <c r="AN93" i="1" l="1"/>
  <c r="AV93" i="1" s="1"/>
  <c r="AW94" i="1" l="1"/>
  <c r="AM95" i="1" s="1"/>
  <c r="AN94" i="1" l="1"/>
  <c r="AV94" i="1" s="1"/>
  <c r="AW95" i="1" l="1"/>
  <c r="AM96" i="1" s="1"/>
  <c r="AN95" i="1" l="1"/>
  <c r="AV95" i="1" s="1"/>
  <c r="AW96" i="1" l="1"/>
  <c r="AM97" i="1" s="1"/>
  <c r="AN96" i="1" l="1"/>
  <c r="AV96" i="1" s="1"/>
  <c r="AW97" i="1" l="1"/>
  <c r="AM98" i="1" s="1"/>
  <c r="AN97" i="1" l="1"/>
  <c r="AV97" i="1" s="1"/>
  <c r="AW98" i="1" l="1"/>
  <c r="AM99" i="1" s="1"/>
  <c r="AN98" i="1" l="1"/>
  <c r="AV98" i="1" s="1"/>
  <c r="AW99" i="1" l="1"/>
  <c r="AM100" i="1" s="1"/>
  <c r="AN99" i="1" l="1"/>
  <c r="AV99" i="1" s="1"/>
  <c r="AW100" i="1" l="1"/>
  <c r="AM101" i="1" s="1"/>
  <c r="AN100" i="1" l="1"/>
  <c r="AV100" i="1" s="1"/>
  <c r="AW101" i="1" l="1"/>
  <c r="AM102" i="1" s="1"/>
  <c r="AN101" i="1" l="1"/>
  <c r="AV101" i="1" s="1"/>
  <c r="AW102" i="1" l="1"/>
  <c r="AM103" i="1" s="1"/>
  <c r="AN102" i="1" l="1"/>
  <c r="AV102" i="1" s="1"/>
  <c r="AW103" i="1" l="1"/>
  <c r="AM104" i="1" s="1"/>
  <c r="AN103" i="1" l="1"/>
  <c r="AV103" i="1" s="1"/>
  <c r="AW104" i="1" l="1"/>
  <c r="AM105" i="1" s="1"/>
  <c r="AN104" i="1" l="1"/>
  <c r="AV104" i="1" s="1"/>
  <c r="AW105" i="1" l="1"/>
  <c r="AM106" i="1" s="1"/>
  <c r="AN105" i="1" l="1"/>
  <c r="AV105" i="1" s="1"/>
  <c r="AW106" i="1" l="1"/>
  <c r="AM107" i="1" s="1"/>
  <c r="AN106" i="1" l="1"/>
  <c r="AV106" i="1" s="1"/>
  <c r="AW107" i="1" l="1"/>
  <c r="AM108" i="1" s="1"/>
  <c r="AN107" i="1" l="1"/>
  <c r="AV107" i="1" s="1"/>
  <c r="AW108" i="1" l="1"/>
  <c r="AM109" i="1" s="1"/>
  <c r="AN108" i="1" l="1"/>
  <c r="AV108" i="1" s="1"/>
  <c r="AW109" i="1" l="1"/>
  <c r="AM110" i="1" s="1"/>
  <c r="AN109" i="1" l="1"/>
  <c r="AV109" i="1" s="1"/>
  <c r="AW110" i="1" l="1"/>
  <c r="AM111" i="1" s="1"/>
  <c r="AN110" i="1" l="1"/>
  <c r="AV110" i="1" s="1"/>
  <c r="AW111" i="1" l="1"/>
  <c r="AM112" i="1" s="1"/>
  <c r="AN111" i="1" l="1"/>
  <c r="AV111" i="1" s="1"/>
  <c r="AW112" i="1" l="1"/>
  <c r="AM113" i="1" s="1"/>
  <c r="AN112" i="1" l="1"/>
  <c r="AV112" i="1" s="1"/>
  <c r="AW113" i="1" l="1"/>
  <c r="AM114" i="1" s="1"/>
  <c r="AN113" i="1" l="1"/>
  <c r="AV113" i="1" s="1"/>
  <c r="AW114" i="1" l="1"/>
  <c r="AM115" i="1" s="1"/>
  <c r="AN114" i="1" l="1"/>
  <c r="AV114" i="1" s="1"/>
  <c r="AW115" i="1" l="1"/>
  <c r="AM116" i="1" s="1"/>
  <c r="AN115" i="1" l="1"/>
  <c r="AV115" i="1" s="1"/>
  <c r="AW116" i="1" l="1"/>
  <c r="AM117" i="1" s="1"/>
  <c r="AN116" i="1" l="1"/>
  <c r="AV116" i="1" s="1"/>
  <c r="AW117" i="1" l="1"/>
  <c r="AM118" i="1" s="1"/>
  <c r="AN117" i="1" l="1"/>
  <c r="AV117" i="1" s="1"/>
  <c r="AW118" i="1" l="1"/>
  <c r="AM119" i="1" s="1"/>
  <c r="AN118" i="1" l="1"/>
  <c r="AV118" i="1" s="1"/>
  <c r="AW119" i="1" l="1"/>
  <c r="AM120" i="1" s="1"/>
  <c r="AN119" i="1" l="1"/>
  <c r="AV119" i="1" s="1"/>
  <c r="AW120" i="1" l="1"/>
  <c r="AM121" i="1" s="1"/>
  <c r="AN120" i="1" l="1"/>
  <c r="AV120" i="1" s="1"/>
  <c r="AW121" i="1" l="1"/>
  <c r="AM122" i="1" s="1"/>
  <c r="AN121" i="1" l="1"/>
  <c r="AV121" i="1" s="1"/>
  <c r="AW122" i="1" l="1"/>
  <c r="AN122" i="1" s="1"/>
  <c r="AV122" i="1" s="1"/>
</calcChain>
</file>

<file path=xl/sharedStrings.xml><?xml version="1.0" encoding="utf-8"?>
<sst xmlns="http://schemas.openxmlformats.org/spreadsheetml/2006/main" count="65" uniqueCount="64">
  <si>
    <t>Date</t>
  </si>
  <si>
    <t>Latitude</t>
  </si>
  <si>
    <t>Longitude</t>
  </si>
  <si>
    <t>Tmax</t>
  </si>
  <si>
    <t>Tmin</t>
  </si>
  <si>
    <t>Tmean</t>
  </si>
  <si>
    <t>DPTmax</t>
  </si>
  <si>
    <t>DPTmin</t>
  </si>
  <si>
    <t>DPTmean</t>
  </si>
  <si>
    <t>RHmean</t>
  </si>
  <si>
    <t>Latent Heat of Vapourization</t>
  </si>
  <si>
    <t>Albedo / Crop Canopy Coefficient</t>
  </si>
  <si>
    <t>Stefan-Bolzmann Constant</t>
  </si>
  <si>
    <t>Solar Constant</t>
  </si>
  <si>
    <t>ws</t>
  </si>
  <si>
    <t>dr</t>
  </si>
  <si>
    <t>𝛿</t>
  </si>
  <si>
    <t>N</t>
  </si>
  <si>
    <t>sinx</t>
  </si>
  <si>
    <t>Ra</t>
  </si>
  <si>
    <t>Rs</t>
  </si>
  <si>
    <t>Rso</t>
  </si>
  <si>
    <t>f</t>
  </si>
  <si>
    <t>ea</t>
  </si>
  <si>
    <t>es</t>
  </si>
  <si>
    <t>epsilon</t>
  </si>
  <si>
    <t>delta</t>
  </si>
  <si>
    <t>Bp</t>
  </si>
  <si>
    <t>gamma</t>
  </si>
  <si>
    <t>Rns</t>
  </si>
  <si>
    <t>Rnl</t>
  </si>
  <si>
    <t>Rn</t>
  </si>
  <si>
    <t>G</t>
  </si>
  <si>
    <t>numerator</t>
  </si>
  <si>
    <t>denominator</t>
  </si>
  <si>
    <t>ETo</t>
  </si>
  <si>
    <t>J</t>
  </si>
  <si>
    <t>elevation</t>
  </si>
  <si>
    <t>wind speed</t>
  </si>
  <si>
    <t>n</t>
  </si>
  <si>
    <t>Kc</t>
  </si>
  <si>
    <t>ETc</t>
  </si>
  <si>
    <t>Ks</t>
  </si>
  <si>
    <t>ETc,adj</t>
  </si>
  <si>
    <t>RAW</t>
  </si>
  <si>
    <t>Root Zone Depletion</t>
  </si>
  <si>
    <t>Irrigation</t>
  </si>
  <si>
    <t>Crop = Tomato</t>
  </si>
  <si>
    <t>Soil Type</t>
  </si>
  <si>
    <t>Sandy Loam</t>
  </si>
  <si>
    <t>Maximum Root Depth</t>
  </si>
  <si>
    <t>Field Capacity</t>
  </si>
  <si>
    <t>Wilting Point</t>
  </si>
  <si>
    <t>p</t>
  </si>
  <si>
    <t>q</t>
  </si>
  <si>
    <t>Total Available Water</t>
  </si>
  <si>
    <t>Readily Available Water</t>
  </si>
  <si>
    <t>Rainfall</t>
  </si>
  <si>
    <t>Effective Rainfall</t>
  </si>
  <si>
    <t>Deep Percolation</t>
  </si>
  <si>
    <t>Soil Water</t>
  </si>
  <si>
    <t xml:space="preserve">Maximum Available Deficiency </t>
  </si>
  <si>
    <t>TAW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</si>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</sst>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ont="1"/>
    <xf numFmtId="0" fontId="1" fillId="0" borderId="0" xfId="1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66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quotePrefix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3"/>
  <sheetViews>
    <sheetView tabSelected="1" workbookViewId="0">
      <selection activeCell="O2" sqref="O2"/>
    </sheetView>
  </sheetViews>
  <sheetFormatPr defaultRowHeight="14.4" x14ac:dyDescent="0.3"/>
  <cols>
    <col min="1" max="1" width="9.5546875" bestFit="1" customWidth="1"/>
    <col min="2" max="2" width="6.33203125" style="3" customWidth="1"/>
    <col min="3" max="3" width="7.77734375" bestFit="1" customWidth="1"/>
    <col min="4" max="4" width="9.109375" bestFit="1" customWidth="1"/>
    <col min="5" max="5" width="8.6640625" bestFit="1" customWidth="1"/>
    <col min="6" max="6" width="10.21875" style="2" bestFit="1" customWidth="1"/>
    <col min="7" max="8" width="5.5546875" bestFit="1" customWidth="1"/>
    <col min="9" max="9" width="6.6640625" bestFit="1" customWidth="1"/>
    <col min="10" max="10" width="6.44140625" bestFit="1" customWidth="1"/>
    <col min="11" max="11" width="7.6640625" bestFit="1" customWidth="1"/>
    <col min="12" max="12" width="7.21875" bestFit="1" customWidth="1"/>
    <col min="13" max="13" width="8.77734375" bestFit="1" customWidth="1"/>
    <col min="14" max="14" width="5" bestFit="1" customWidth="1"/>
    <col min="15" max="15" width="12.77734375" bestFit="1" customWidth="1"/>
    <col min="16" max="16" width="6.109375" bestFit="1" customWidth="1"/>
    <col min="17" max="17" width="12.109375" bestFit="1" customWidth="1"/>
    <col min="18" max="18" width="5.5546875" bestFit="1" customWidth="1"/>
    <col min="19" max="22" width="12.109375" bestFit="1" customWidth="1"/>
    <col min="23" max="23" width="6.5546875" bestFit="1" customWidth="1"/>
    <col min="24" max="25" width="7.109375" bestFit="1" customWidth="1"/>
    <col min="26" max="27" width="12.109375" bestFit="1" customWidth="1"/>
    <col min="28" max="28" width="8.5546875" bestFit="1" customWidth="1"/>
    <col min="29" max="29" width="12.109375" bestFit="1" customWidth="1"/>
    <col min="30" max="30" width="11.109375" bestFit="1" customWidth="1"/>
    <col min="31" max="31" width="12.109375" bestFit="1" customWidth="1"/>
    <col min="32" max="32" width="12.77734375" bestFit="1" customWidth="1"/>
    <col min="33" max="33" width="4.5546875" bestFit="1" customWidth="1"/>
    <col min="34" max="34" width="12.77734375" bestFit="1" customWidth="1"/>
    <col min="35" max="35" width="11.6640625" bestFit="1" customWidth="1"/>
    <col min="36" max="36" width="9.5546875" bestFit="1" customWidth="1"/>
    <col min="41" max="41" width="8.88671875" style="2"/>
    <col min="43" max="44" width="8.88671875" style="2"/>
    <col min="45" max="45" width="14.88671875" style="2" bestFit="1" customWidth="1"/>
    <col min="46" max="46" width="15.109375" style="2" bestFit="1" customWidth="1"/>
    <col min="47" max="47" width="8.88671875" style="2"/>
    <col min="48" max="48" width="9.44140625" style="2" bestFit="1" customWidth="1"/>
    <col min="49" max="49" width="18" bestFit="1" customWidth="1"/>
  </cols>
  <sheetData>
    <row r="1" spans="1:50" x14ac:dyDescent="0.3">
      <c r="A1" s="5" t="s">
        <v>0</v>
      </c>
      <c r="B1" s="5" t="s">
        <v>36</v>
      </c>
      <c r="C1" s="5" t="s">
        <v>1</v>
      </c>
      <c r="D1" s="5" t="s">
        <v>2</v>
      </c>
      <c r="E1" s="5" t="s">
        <v>37</v>
      </c>
      <c r="F1" s="5" t="s">
        <v>38</v>
      </c>
      <c r="G1" s="5" t="s">
        <v>3</v>
      </c>
      <c r="H1" s="5" t="s">
        <v>4</v>
      </c>
      <c r="I1" s="5" t="s">
        <v>5</v>
      </c>
      <c r="J1" s="5" t="s">
        <v>9</v>
      </c>
      <c r="K1" s="5" t="s">
        <v>6</v>
      </c>
      <c r="L1" s="5" t="s">
        <v>7</v>
      </c>
      <c r="M1" s="5" t="s">
        <v>8</v>
      </c>
      <c r="N1" s="5" t="s">
        <v>39</v>
      </c>
      <c r="O1" s="5" t="s">
        <v>16</v>
      </c>
      <c r="P1" s="5" t="s">
        <v>15</v>
      </c>
      <c r="Q1" s="5" t="s">
        <v>14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62</v>
      </c>
      <c r="AP1" s="5" t="s">
        <v>44</v>
      </c>
      <c r="AQ1" s="5" t="s">
        <v>63</v>
      </c>
      <c r="AR1" s="5" t="s">
        <v>57</v>
      </c>
      <c r="AS1" s="5" t="s">
        <v>58</v>
      </c>
      <c r="AT1" s="5" t="s">
        <v>59</v>
      </c>
      <c r="AU1" s="5" t="s">
        <v>46</v>
      </c>
      <c r="AV1" s="5" t="s">
        <v>60</v>
      </c>
      <c r="AW1" s="5" t="s">
        <v>45</v>
      </c>
      <c r="AX1" s="5"/>
    </row>
    <row r="2" spans="1:50" s="2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>
        <v>77</v>
      </c>
      <c r="AW2" s="5">
        <v>0</v>
      </c>
      <c r="AX2" s="5"/>
    </row>
    <row r="3" spans="1:50" x14ac:dyDescent="0.3">
      <c r="A3" s="6">
        <v>44197</v>
      </c>
      <c r="B3" s="14">
        <v>1</v>
      </c>
      <c r="C3" s="7">
        <f>RADIANS(22 + 34/60)</f>
        <v>0.39386263453338705</v>
      </c>
      <c r="D3" s="7">
        <f>RADIANS(87 + 23/60)</f>
        <v>1.5251268780343785</v>
      </c>
      <c r="E3" s="7">
        <v>53</v>
      </c>
      <c r="F3" s="8">
        <v>1.6666666666666667</v>
      </c>
      <c r="G3" s="8">
        <v>25.5</v>
      </c>
      <c r="H3" s="8">
        <v>10.5</v>
      </c>
      <c r="I3" s="7">
        <f>(G3+H3)/2</f>
        <v>18</v>
      </c>
      <c r="J3" s="7">
        <v>0.44</v>
      </c>
      <c r="K3" s="7">
        <f>(4030 * (235 + G3) / (4030 - ((G3 + 235) * LOG(J3,10)))) - 235</f>
        <v>19.631435520857707</v>
      </c>
      <c r="L3" s="7">
        <f>(4030 * (235 + H3) / (4030 - ((H3 + 235) * LOG(J3,10)))) - 235</f>
        <v>5.2810498121596936</v>
      </c>
      <c r="M3" s="7">
        <f>(K3+L3)/2</f>
        <v>12.4562426665087</v>
      </c>
      <c r="N3" s="4">
        <v>6.3</v>
      </c>
      <c r="O3" s="13">
        <f>0.409 *SIN((2 * PI() * B3 / 365) - 1.39)</f>
        <v>-0.40100809259462372</v>
      </c>
      <c r="P3" s="7">
        <f>1 + 0.033 * COS(2 * PI() * B3/ 365)</f>
        <v>1.0329951106939008</v>
      </c>
      <c r="Q3" s="13">
        <f>ACOS(-TAN(C3) * TAN(O3))</f>
        <v>1.3936743120907376</v>
      </c>
      <c r="R3" s="7">
        <f xml:space="preserve"> 24*Q3/PI()</f>
        <v>10.64688747981301</v>
      </c>
      <c r="S3" s="13">
        <f xml:space="preserve"> (Q3* SIN(C3) *SIN(O3)) + (COS(C3) * COS(O3))</f>
        <v>0.64140513771450158</v>
      </c>
      <c r="T3" s="11">
        <f xml:space="preserve"> 24 * 60 * Constants!$B$4 * P3 * S3 / PI()</f>
        <v>24.90331557969434</v>
      </c>
      <c r="U3" s="11">
        <f xml:space="preserve"> (0.25+(0.5*(N3/R3)))*T3</f>
        <v>13.593751607056436</v>
      </c>
      <c r="V3" s="11">
        <f>(0.75 + (0.00002*E3))*U3</f>
        <v>10.209723081995806</v>
      </c>
      <c r="W3" s="11">
        <f xml:space="preserve"> (1.35*U3/V3) - 0.35</f>
        <v>1.4474595904455039</v>
      </c>
      <c r="X3" s="11">
        <f>0.6108*(EXP(17.27*M3/(M3+237.3)))</f>
        <v>1.4453208625999663</v>
      </c>
      <c r="Y3" s="11">
        <f>0.6108*(EXP(17.27*I3/(I3+237.3)))</f>
        <v>2.0639892026604851</v>
      </c>
      <c r="Z3" s="11">
        <f xml:space="preserve"> 0.34 - (0.14 * SQRT(X3))</f>
        <v>0.17168990254010505</v>
      </c>
      <c r="AA3" s="13">
        <f>4098*Y3/((I3+237.3)^2)</f>
        <v>0.12977102815536121</v>
      </c>
      <c r="AB3" s="11">
        <f>101.3*((1-(0.0000221843*E3))*5.6)</f>
        <v>566.61301038568797</v>
      </c>
      <c r="AC3" s="12">
        <f xml:space="preserve"> 0.00163*AB3/Constants!$B$1</f>
        <v>0.37697110486884544</v>
      </c>
      <c r="AD3" s="11">
        <f>(1-Constants!$B$2)*U3</f>
        <v>10.467188737433457</v>
      </c>
      <c r="AE3" s="11">
        <f xml:space="preserve"> W3*Z3*Constants!$B$3*((I3 + 273.15)^4)</f>
        <v>8.75548630874186</v>
      </c>
      <c r="AF3" s="11">
        <f>AD3-AE3</f>
        <v>1.7117024286915967</v>
      </c>
      <c r="AG3" s="14">
        <v>0</v>
      </c>
      <c r="AH3" s="11">
        <f xml:space="preserve"> 0.408*AA3*(AF3-AG3) + AC3*F3*900*(Y3-X3)/(I3+273)</f>
        <v>1.292794189214878</v>
      </c>
      <c r="AI3" s="12">
        <f xml:space="preserve"> AA3 + AC3*(1+(0.34*F3))</f>
        <v>0.72035909244988583</v>
      </c>
      <c r="AJ3" s="13">
        <f>AH3/AI3</f>
        <v>1.7946524209449268</v>
      </c>
      <c r="AK3" s="5">
        <f>'Crop and Soil Parameters'!$B$2</f>
        <v>0.6</v>
      </c>
      <c r="AL3" s="5">
        <f>AJ3*AK3</f>
        <v>1.076791452566956</v>
      </c>
      <c r="AM3" s="5">
        <f>IF(AW2&lt;(AO3-AP3),1,1:1048576+(AO3-AW2)/(AP3))</f>
        <v>1</v>
      </c>
      <c r="AN3" s="5">
        <f>AL3*AM3</f>
        <v>1.076791452566956</v>
      </c>
      <c r="AO3" s="5">
        <f>'Crop and Soil Parameters'!$B$9</f>
        <v>91</v>
      </c>
      <c r="AP3" s="5">
        <f>'Crop and Soil Parameters'!$B$9*('Crop and Soil Parameters'!$B$7 + 0.04*(5-AL3))</f>
        <v>50.680479112656279</v>
      </c>
      <c r="AQ3" s="5">
        <f>'Crop and Soil Parameters'!$B$11</f>
        <v>45.5</v>
      </c>
      <c r="AR3" s="5">
        <v>0</v>
      </c>
      <c r="AS3" s="5">
        <v>0</v>
      </c>
      <c r="AT3" s="5">
        <v>0</v>
      </c>
      <c r="AU3" s="5">
        <v>0</v>
      </c>
      <c r="AV3" s="5">
        <f>77-AN3-AT3+AS3+AU3</f>
        <v>75.923208547433049</v>
      </c>
      <c r="AW3" s="15">
        <f>'Crop and Soil Parameters'!$B$9-AV2</f>
        <v>14</v>
      </c>
      <c r="AX3" s="5"/>
    </row>
    <row r="4" spans="1:50" x14ac:dyDescent="0.3">
      <c r="A4" s="6">
        <v>44198</v>
      </c>
      <c r="B4" s="14">
        <v>2</v>
      </c>
      <c r="C4" s="7">
        <f t="shared" ref="C4:C67" si="0">RADIANS(22 + 34/60)</f>
        <v>0.39386263453338705</v>
      </c>
      <c r="D4" s="7">
        <f t="shared" ref="D4:D67" si="1">RADIANS(87 + 23/60)</f>
        <v>1.5251268780343785</v>
      </c>
      <c r="E4" s="7">
        <v>53</v>
      </c>
      <c r="F4" s="8">
        <v>1.1111111111111112</v>
      </c>
      <c r="G4" s="8">
        <v>26.2</v>
      </c>
      <c r="H4" s="8">
        <v>9.1999999999999993</v>
      </c>
      <c r="I4" s="7">
        <f t="shared" ref="I4:I67" si="2">(G4+H4)/2</f>
        <v>17.7</v>
      </c>
      <c r="J4" s="7">
        <v>0.42</v>
      </c>
      <c r="K4" s="7">
        <f t="shared" ref="K4:K67" si="3">(4030 * (235 + G4) / (4030 - ((G4 + 235) * LOG(J4,10)))) - 235</f>
        <v>19.973874243430345</v>
      </c>
      <c r="L4" s="7">
        <f t="shared" ref="L4:L67" si="4">(4030 * (235 + H4) / (4030 - ((H4 + 235) * LOG(J4,10)))) - 235</f>
        <v>3.7494899483340873</v>
      </c>
      <c r="M4" s="7">
        <f t="shared" ref="M4:M67" si="5">(K4+L4)/2</f>
        <v>11.861682095882216</v>
      </c>
      <c r="N4" s="4">
        <v>8.3000000000000007</v>
      </c>
      <c r="O4" s="13">
        <f t="shared" ref="O4:O67" si="6">0.409 *SIN((2 * PI() * B4 / 365) - 1.39)</f>
        <v>-0.39956372457913614</v>
      </c>
      <c r="P4" s="7">
        <f t="shared" ref="P4:P67" si="7">1 + 0.033 * COS(2 * PI() * B4/ 365)</f>
        <v>1.0329804442244102</v>
      </c>
      <c r="Q4" s="13">
        <f t="shared" ref="Q4:Q67" si="8">ACOS(-TAN(C4) * TAN(O4))</f>
        <v>1.3943932287832375</v>
      </c>
      <c r="R4" s="7">
        <f t="shared" ref="R4:R67" si="9" xml:space="preserve"> 24*Q4/PI()</f>
        <v>10.652379598786577</v>
      </c>
      <c r="S4" s="13">
        <f t="shared" ref="S4:S67" si="10" xml:space="preserve"> (Q4* SIN(C4) *SIN(O4)) + (COS(C4) * COS(O4))</f>
        <v>0.64252899140903896</v>
      </c>
      <c r="T4" s="11">
        <f xml:space="preserve"> 24 * 60 * Constants!$B$4 * P4 * S4 / PI()</f>
        <v>24.946596336056398</v>
      </c>
      <c r="U4" s="11">
        <f t="shared" ref="U4:U67" si="11" xml:space="preserve"> (0.25+(0.5*(N4/R4)))*T4</f>
        <v>15.955451707836017</v>
      </c>
      <c r="V4" s="11">
        <f t="shared" ref="V4:V67" si="12">(0.75 + (0.00002*E4))*U4</f>
        <v>11.983501559687319</v>
      </c>
      <c r="W4" s="11">
        <f t="shared" ref="W4:W67" si="13" xml:space="preserve"> (1.35*U4/V4) - 0.35</f>
        <v>1.4474595904455039</v>
      </c>
      <c r="X4" s="11">
        <f t="shared" ref="X4:X67" si="14">0.6108*(EXP(17.27*M4/(M4+237.3)))</f>
        <v>1.3898227566557042</v>
      </c>
      <c r="Y4" s="11">
        <f t="shared" ref="Y4:Y67" si="15">0.6108*(EXP(17.27*I4/(I4+237.3)))</f>
        <v>2.0253762197498539</v>
      </c>
      <c r="Z4" s="11">
        <f t="shared" ref="Z4:Z67" si="16" xml:space="preserve"> 0.34 - (0.14 * SQRT(X4))</f>
        <v>0.17495295812874501</v>
      </c>
      <c r="AA4" s="13">
        <f t="shared" ref="AA4:AA67" si="17">4098*Y4/((I4+237.3)^2)</f>
        <v>0.12764308725159401</v>
      </c>
      <c r="AB4" s="11">
        <f t="shared" ref="AB4:AB67" si="18">101.3*((1-(0.0000221843*E4))*5.6)</f>
        <v>566.61301038568797</v>
      </c>
      <c r="AC4" s="12">
        <f xml:space="preserve"> 0.00163*AB4/Constants!$B$1</f>
        <v>0.37697110486884544</v>
      </c>
      <c r="AD4" s="11">
        <f>(1-Constants!$B$2)*U4</f>
        <v>12.285697815033734</v>
      </c>
      <c r="AE4" s="11">
        <f xml:space="preserve"> W4*Z4*Constants!$B$3*((I4 + 273.15)^4)</f>
        <v>8.8851733208544559</v>
      </c>
      <c r="AF4" s="11">
        <f t="shared" ref="AF4:AF67" si="19">AD4-AE4</f>
        <v>3.4005244941792778</v>
      </c>
      <c r="AG4" s="14">
        <v>0</v>
      </c>
      <c r="AH4" s="11">
        <f t="shared" ref="AH4:AH67" si="20" xml:space="preserve"> 0.408*AA4*(AF4-AG4) + AC4*F4*900*(Y4-X4)/(I4+273)</f>
        <v>1.0012606137871398</v>
      </c>
      <c r="AI4" s="12">
        <f t="shared" ref="AI4:AI67" si="21" xml:space="preserve"> AA4 + AC4*(1+(0.34*F4))</f>
        <v>0.64702549840422552</v>
      </c>
      <c r="AJ4" s="5">
        <f t="shared" ref="AJ4:AJ67" si="22">AH4/AI4</f>
        <v>1.547482465925335</v>
      </c>
      <c r="AK4" s="5">
        <f>'Crop and Soil Parameters'!$B$2</f>
        <v>0.6</v>
      </c>
      <c r="AL4" s="5">
        <f t="shared" ref="AL4:AL67" si="23">AJ4*AK4</f>
        <v>0.928489479555201</v>
      </c>
      <c r="AM4" s="5">
        <f t="shared" ref="AM4:AM67" si="24">IF(AW3&lt;(AO4-AP4),1,(AO4-AW3)/(AP4))</f>
        <v>1</v>
      </c>
      <c r="AN4" s="5">
        <f t="shared" ref="AN4:AN67" si="25">AL4*AM4</f>
        <v>0.928489479555201</v>
      </c>
      <c r="AO4" s="5">
        <f>'Crop and Soil Parameters'!$B$9</f>
        <v>91</v>
      </c>
      <c r="AP4" s="5">
        <f>'Crop and Soil Parameters'!$B$9*('Crop and Soil Parameters'!$B$7 + 0.04*(5-AL4))</f>
        <v>51.220298294419067</v>
      </c>
      <c r="AQ4" s="5">
        <f>'Crop and Soil Parameters'!$B$11</f>
        <v>45.5</v>
      </c>
      <c r="AR4" s="5">
        <v>0</v>
      </c>
      <c r="AS4" s="5">
        <v>0</v>
      </c>
      <c r="AT4" s="5">
        <v>0</v>
      </c>
      <c r="AU4" s="5">
        <v>0</v>
      </c>
      <c r="AV4" s="5">
        <f t="shared" ref="AV4:AV35" si="26">AV3-AN4-AT4+AS4+AU4</f>
        <v>74.994719067877853</v>
      </c>
      <c r="AW4" s="15">
        <f>'Crop and Soil Parameters'!$B$9-AV3</f>
        <v>15.076791452566951</v>
      </c>
      <c r="AX4" s="5"/>
    </row>
    <row r="5" spans="1:50" x14ac:dyDescent="0.3">
      <c r="A5" s="6">
        <v>44199</v>
      </c>
      <c r="B5" s="14">
        <v>3</v>
      </c>
      <c r="C5" s="7">
        <f t="shared" si="0"/>
        <v>0.39386263453338705</v>
      </c>
      <c r="D5" s="7">
        <f t="shared" si="1"/>
        <v>1.5251268780343785</v>
      </c>
      <c r="E5" s="7">
        <v>53</v>
      </c>
      <c r="F5" s="8">
        <v>1.6666666666666667</v>
      </c>
      <c r="G5" s="8">
        <v>27.5</v>
      </c>
      <c r="H5" s="8">
        <v>9.4</v>
      </c>
      <c r="I5" s="7">
        <f t="shared" si="2"/>
        <v>18.45</v>
      </c>
      <c r="J5" s="8">
        <v>0.42</v>
      </c>
      <c r="K5" s="7">
        <f t="shared" si="3"/>
        <v>21.212490721303936</v>
      </c>
      <c r="L5" s="7">
        <f t="shared" si="4"/>
        <v>3.9406581446287134</v>
      </c>
      <c r="M5" s="7">
        <f t="shared" si="5"/>
        <v>12.576574432966325</v>
      </c>
      <c r="N5" s="4">
        <v>7.8</v>
      </c>
      <c r="O5" s="13">
        <f t="shared" si="6"/>
        <v>-0.39800095720876433</v>
      </c>
      <c r="P5" s="7">
        <f t="shared" si="7"/>
        <v>1.0329560049375197</v>
      </c>
      <c r="Q5" s="13">
        <f t="shared" si="8"/>
        <v>1.3951699867705432</v>
      </c>
      <c r="R5" s="7">
        <f t="shared" si="9"/>
        <v>10.658313592703335</v>
      </c>
      <c r="S5" s="13">
        <f t="shared" si="10"/>
        <v>0.64374445021711524</v>
      </c>
      <c r="T5" s="11">
        <f xml:space="preserve"> 24 * 60 * Constants!$B$4 * P5 * S5 / PI()</f>
        <v>24.993195968472225</v>
      </c>
      <c r="U5" s="11">
        <f t="shared" si="11"/>
        <v>15.393597957966824</v>
      </c>
      <c r="V5" s="11">
        <f t="shared" si="12"/>
        <v>11.561515682310562</v>
      </c>
      <c r="W5" s="11">
        <f t="shared" si="13"/>
        <v>1.4474595904455039</v>
      </c>
      <c r="X5" s="11">
        <f t="shared" si="14"/>
        <v>1.4567868045131271</v>
      </c>
      <c r="Y5" s="11">
        <f t="shared" si="15"/>
        <v>2.1231169367508138</v>
      </c>
      <c r="Z5" s="11">
        <f t="shared" si="16"/>
        <v>0.17102360706756317</v>
      </c>
      <c r="AA5" s="13">
        <f t="shared" si="17"/>
        <v>0.13301927735292321</v>
      </c>
      <c r="AB5" s="11">
        <f t="shared" si="18"/>
        <v>566.61301038568797</v>
      </c>
      <c r="AC5" s="12">
        <f xml:space="preserve"> 0.00163*AB5/Constants!$B$1</f>
        <v>0.37697110486884544</v>
      </c>
      <c r="AD5" s="11">
        <f>(1-Constants!$B$2)*U5</f>
        <v>11.853070427634455</v>
      </c>
      <c r="AE5" s="11">
        <f xml:space="preserve"> W5*Z5*Constants!$B$3*((I5 + 273.15)^4)</f>
        <v>8.7755527652965046</v>
      </c>
      <c r="AF5" s="11">
        <f t="shared" si="19"/>
        <v>3.0775176623379501</v>
      </c>
      <c r="AG5" s="14">
        <v>0</v>
      </c>
      <c r="AH5" s="11">
        <f t="shared" si="20"/>
        <v>1.4598028920335402</v>
      </c>
      <c r="AI5" s="12">
        <f t="shared" si="21"/>
        <v>0.72360734164744778</v>
      </c>
      <c r="AJ5" s="5">
        <f t="shared" si="22"/>
        <v>2.0173964635433146</v>
      </c>
      <c r="AK5" s="5">
        <f>'Crop and Soil Parameters'!$B$2</f>
        <v>0.6</v>
      </c>
      <c r="AL5" s="5">
        <f t="shared" si="23"/>
        <v>1.2104378781259888</v>
      </c>
      <c r="AM5" s="5">
        <f t="shared" si="24"/>
        <v>1</v>
      </c>
      <c r="AN5" s="5">
        <f t="shared" si="25"/>
        <v>1.2104378781259888</v>
      </c>
      <c r="AO5" s="5">
        <f>'Crop and Soil Parameters'!$B$9</f>
        <v>91</v>
      </c>
      <c r="AP5" s="5">
        <f>'Crop and Soil Parameters'!$B$9*('Crop and Soil Parameters'!$B$7 + 0.04*(5-AL5))</f>
        <v>50.194006123621399</v>
      </c>
      <c r="AQ5" s="5">
        <f>'Crop and Soil Parameters'!$B$11</f>
        <v>45.5</v>
      </c>
      <c r="AR5" s="5">
        <v>0</v>
      </c>
      <c r="AS5" s="5">
        <v>0</v>
      </c>
      <c r="AT5" s="5">
        <v>0</v>
      </c>
      <c r="AU5" s="5">
        <v>0</v>
      </c>
      <c r="AV5" s="5">
        <f t="shared" si="26"/>
        <v>73.784281189751866</v>
      </c>
      <c r="AW5" s="15">
        <f>'Crop and Soil Parameters'!$B$9-AV4</f>
        <v>16.005280932122147</v>
      </c>
      <c r="AX5" s="5"/>
    </row>
    <row r="6" spans="1:50" x14ac:dyDescent="0.3">
      <c r="A6" s="6">
        <v>44200</v>
      </c>
      <c r="B6" s="14">
        <v>4</v>
      </c>
      <c r="C6" s="7">
        <f t="shared" si="0"/>
        <v>0.39386263453338705</v>
      </c>
      <c r="D6" s="7">
        <f t="shared" si="1"/>
        <v>1.5251268780343785</v>
      </c>
      <c r="E6" s="7">
        <v>53</v>
      </c>
      <c r="F6" s="8">
        <v>1.6666666666666667</v>
      </c>
      <c r="G6" s="8">
        <v>28.7</v>
      </c>
      <c r="H6" s="8">
        <v>9.1999999999999993</v>
      </c>
      <c r="I6" s="7">
        <f t="shared" si="2"/>
        <v>18.95</v>
      </c>
      <c r="J6" s="8">
        <v>0.53</v>
      </c>
      <c r="K6" s="7">
        <f t="shared" si="3"/>
        <v>24.026692275604034</v>
      </c>
      <c r="L6" s="7">
        <f t="shared" si="4"/>
        <v>5.1870388332859534</v>
      </c>
      <c r="M6" s="7">
        <f t="shared" si="5"/>
        <v>14.606865554444994</v>
      </c>
      <c r="N6" s="4">
        <v>7.2</v>
      </c>
      <c r="O6" s="13">
        <f t="shared" si="6"/>
        <v>-0.39632025356520739</v>
      </c>
      <c r="P6" s="7">
        <f t="shared" si="7"/>
        <v>1.0329218000751172</v>
      </c>
      <c r="Q6" s="13">
        <f t="shared" si="8"/>
        <v>1.3960041063169049</v>
      </c>
      <c r="R6" s="7">
        <f t="shared" si="9"/>
        <v>10.664685796652121</v>
      </c>
      <c r="S6" s="13">
        <f t="shared" si="10"/>
        <v>0.64505102532545</v>
      </c>
      <c r="T6" s="11">
        <f xml:space="preserve"> 24 * 60 * Constants!$B$4 * P6 * S6 / PI()</f>
        <v>25.043094083281218</v>
      </c>
      <c r="U6" s="11">
        <f t="shared" si="11"/>
        <v>14.714387665562766</v>
      </c>
      <c r="V6" s="11">
        <f t="shared" si="12"/>
        <v>11.051388000097571</v>
      </c>
      <c r="W6" s="11">
        <f t="shared" si="13"/>
        <v>1.4474595904455039</v>
      </c>
      <c r="X6" s="11">
        <f t="shared" si="14"/>
        <v>1.6626594436792246</v>
      </c>
      <c r="Y6" s="11">
        <f t="shared" si="15"/>
        <v>2.1905482508197767</v>
      </c>
      <c r="Z6" s="11">
        <f t="shared" si="16"/>
        <v>0.15947818664739488</v>
      </c>
      <c r="AA6" s="13">
        <f t="shared" si="17"/>
        <v>0.13670897580940022</v>
      </c>
      <c r="AB6" s="11">
        <f t="shared" si="18"/>
        <v>566.61301038568797</v>
      </c>
      <c r="AC6" s="12">
        <f xml:space="preserve"> 0.00163*AB6/Constants!$B$1</f>
        <v>0.37697110486884544</v>
      </c>
      <c r="AD6" s="11">
        <f>(1-Constants!$B$2)*U6</f>
        <v>11.33007850248333</v>
      </c>
      <c r="AE6" s="11">
        <f xml:space="preserve"> W6*Z6*Constants!$B$3*((I6 + 273.15)^4)</f>
        <v>8.2394051406017734</v>
      </c>
      <c r="AF6" s="11">
        <f t="shared" si="19"/>
        <v>3.0906733618815565</v>
      </c>
      <c r="AG6" s="14">
        <v>0</v>
      </c>
      <c r="AH6" s="11">
        <f t="shared" si="20"/>
        <v>1.1948186194274948</v>
      </c>
      <c r="AI6" s="12">
        <f t="shared" si="21"/>
        <v>0.72729704010392482</v>
      </c>
      <c r="AJ6" s="5">
        <f t="shared" si="22"/>
        <v>1.6428206819826532</v>
      </c>
      <c r="AK6" s="5">
        <f>'Crop and Soil Parameters'!$B$2</f>
        <v>0.6</v>
      </c>
      <c r="AL6" s="5">
        <f t="shared" si="23"/>
        <v>0.98569240918959189</v>
      </c>
      <c r="AM6" s="5">
        <f t="shared" si="24"/>
        <v>1</v>
      </c>
      <c r="AN6" s="5">
        <f t="shared" si="25"/>
        <v>0.98569240918959189</v>
      </c>
      <c r="AO6" s="5">
        <f>'Crop and Soil Parameters'!$B$9</f>
        <v>91</v>
      </c>
      <c r="AP6" s="5">
        <f>'Crop and Soil Parameters'!$B$9*('Crop and Soil Parameters'!$B$7 + 0.04*(5-AL6))</f>
        <v>51.012079630549891</v>
      </c>
      <c r="AQ6" s="5">
        <f>'Crop and Soil Parameters'!$B$11</f>
        <v>45.5</v>
      </c>
      <c r="AR6" s="5">
        <v>0</v>
      </c>
      <c r="AS6" s="5">
        <v>0</v>
      </c>
      <c r="AT6" s="5">
        <v>0</v>
      </c>
      <c r="AU6" s="5">
        <v>0</v>
      </c>
      <c r="AV6" s="5">
        <f t="shared" si="26"/>
        <v>72.79858878056227</v>
      </c>
      <c r="AW6" s="15">
        <f>'Crop and Soil Parameters'!$B$9-AV5</f>
        <v>17.215718810248134</v>
      </c>
      <c r="AX6" s="5"/>
    </row>
    <row r="7" spans="1:50" x14ac:dyDescent="0.3">
      <c r="A7" s="6">
        <v>44201</v>
      </c>
      <c r="B7" s="14">
        <v>5</v>
      </c>
      <c r="C7" s="7">
        <f t="shared" si="0"/>
        <v>0.39386263453338705</v>
      </c>
      <c r="D7" s="7">
        <f t="shared" si="1"/>
        <v>1.5251268780343785</v>
      </c>
      <c r="E7" s="7">
        <v>53</v>
      </c>
      <c r="F7" s="8">
        <v>1.1111111111111112</v>
      </c>
      <c r="G7" s="8">
        <v>30</v>
      </c>
      <c r="H7" s="8">
        <v>11.8</v>
      </c>
      <c r="I7" s="7">
        <f t="shared" si="2"/>
        <v>20.9</v>
      </c>
      <c r="J7" s="8">
        <v>0.49</v>
      </c>
      <c r="K7" s="7">
        <f t="shared" si="3"/>
        <v>24.709274906688165</v>
      </c>
      <c r="L7" s="7">
        <f t="shared" si="4"/>
        <v>7.2047444947043573</v>
      </c>
      <c r="M7" s="7">
        <f t="shared" si="5"/>
        <v>15.957009700696261</v>
      </c>
      <c r="N7" s="4">
        <v>7.2</v>
      </c>
      <c r="O7" s="13">
        <f t="shared" si="6"/>
        <v>-0.3945221116772275</v>
      </c>
      <c r="P7" s="7">
        <f t="shared" si="7"/>
        <v>1.032877839772842</v>
      </c>
      <c r="Q7" s="13">
        <f t="shared" si="8"/>
        <v>1.3968950757668257</v>
      </c>
      <c r="R7" s="7">
        <f t="shared" si="9"/>
        <v>10.671492301872863</v>
      </c>
      <c r="S7" s="13">
        <f t="shared" si="10"/>
        <v>0.64644818955534744</v>
      </c>
      <c r="T7" s="11">
        <f xml:space="preserve"> 24 * 60 * Constants!$B$4 * P7 * S7 / PI()</f>
        <v>25.096268670582379</v>
      </c>
      <c r="U7" s="11">
        <f t="shared" si="11"/>
        <v>14.740227724987758</v>
      </c>
      <c r="V7" s="11">
        <f t="shared" si="12"/>
        <v>11.070795435129305</v>
      </c>
      <c r="W7" s="11">
        <f t="shared" si="13"/>
        <v>1.4474595904455039</v>
      </c>
      <c r="X7" s="11">
        <f t="shared" si="14"/>
        <v>1.8132997880523944</v>
      </c>
      <c r="Y7" s="11">
        <f t="shared" si="15"/>
        <v>2.4717700446226427</v>
      </c>
      <c r="Z7" s="11">
        <f t="shared" si="16"/>
        <v>0.1514776516011247</v>
      </c>
      <c r="AA7" s="13">
        <f t="shared" si="17"/>
        <v>0.15193839797273131</v>
      </c>
      <c r="AB7" s="11">
        <f t="shared" si="18"/>
        <v>566.61301038568797</v>
      </c>
      <c r="AC7" s="12">
        <f xml:space="preserve"> 0.00163*AB7/Constants!$B$1</f>
        <v>0.37697110486884544</v>
      </c>
      <c r="AD7" s="11">
        <f>(1-Constants!$B$2)*U7</f>
        <v>11.349975348240573</v>
      </c>
      <c r="AE7" s="11">
        <f xml:space="preserve"> W7*Z7*Constants!$B$3*((I7 + 273.15)^4)</f>
        <v>8.0371419692541135</v>
      </c>
      <c r="AF7" s="11">
        <f t="shared" si="19"/>
        <v>3.3128333789864595</v>
      </c>
      <c r="AG7" s="14">
        <v>0</v>
      </c>
      <c r="AH7" s="11">
        <f t="shared" si="20"/>
        <v>1.0499528905316691</v>
      </c>
      <c r="AI7" s="12">
        <f t="shared" si="21"/>
        <v>0.67132080912536285</v>
      </c>
      <c r="AJ7" s="5">
        <f t="shared" si="22"/>
        <v>1.5640106432863461</v>
      </c>
      <c r="AK7" s="5">
        <f>'Crop and Soil Parameters'!$B$2</f>
        <v>0.6</v>
      </c>
      <c r="AL7" s="5">
        <f t="shared" si="23"/>
        <v>0.93840638597180759</v>
      </c>
      <c r="AM7" s="5">
        <f t="shared" si="24"/>
        <v>1</v>
      </c>
      <c r="AN7" s="5">
        <f t="shared" si="25"/>
        <v>0.93840638597180759</v>
      </c>
      <c r="AO7" s="5">
        <f>'Crop and Soil Parameters'!$B$9</f>
        <v>91</v>
      </c>
      <c r="AP7" s="5">
        <f>'Crop and Soil Parameters'!$B$9*('Crop and Soil Parameters'!$B$7 + 0.04*(5-AL7))</f>
        <v>51.184200755062619</v>
      </c>
      <c r="AQ7" s="5">
        <f>'Crop and Soil Parameters'!$B$11</f>
        <v>45.5</v>
      </c>
      <c r="AR7" s="5">
        <v>0</v>
      </c>
      <c r="AS7" s="5">
        <v>0</v>
      </c>
      <c r="AT7" s="5">
        <v>0</v>
      </c>
      <c r="AU7" s="5">
        <v>0</v>
      </c>
      <c r="AV7" s="5">
        <f t="shared" si="26"/>
        <v>71.860182394590467</v>
      </c>
      <c r="AW7" s="15">
        <f>'Crop and Soil Parameters'!$B$9-AV6</f>
        <v>18.20141121943773</v>
      </c>
      <c r="AX7" s="5"/>
    </row>
    <row r="8" spans="1:50" x14ac:dyDescent="0.3">
      <c r="A8" s="6">
        <v>44202</v>
      </c>
      <c r="B8" s="14">
        <v>6</v>
      </c>
      <c r="C8" s="7">
        <f t="shared" si="0"/>
        <v>0.39386263453338705</v>
      </c>
      <c r="D8" s="7">
        <f t="shared" si="1"/>
        <v>1.5251268780343785</v>
      </c>
      <c r="E8" s="7">
        <v>53</v>
      </c>
      <c r="F8" s="8">
        <v>1.1111111111111112</v>
      </c>
      <c r="G8" s="8">
        <v>31.5</v>
      </c>
      <c r="H8" s="8">
        <v>12</v>
      </c>
      <c r="I8" s="7">
        <f t="shared" si="2"/>
        <v>21.75</v>
      </c>
      <c r="J8" s="8">
        <v>0.48</v>
      </c>
      <c r="K8" s="7">
        <f t="shared" si="3"/>
        <v>25.998361128621411</v>
      </c>
      <c r="L8" s="7">
        <f t="shared" si="4"/>
        <v>7.2668739030509641</v>
      </c>
      <c r="M8" s="7">
        <f t="shared" si="5"/>
        <v>16.632617515836188</v>
      </c>
      <c r="N8" s="4">
        <v>7.7</v>
      </c>
      <c r="O8" s="13">
        <f t="shared" si="6"/>
        <v>-0.39260706437307313</v>
      </c>
      <c r="P8" s="7">
        <f t="shared" si="7"/>
        <v>1.0328241370570801</v>
      </c>
      <c r="Q8" s="13">
        <f t="shared" si="8"/>
        <v>1.3978423525807964</v>
      </c>
      <c r="R8" s="7">
        <f t="shared" si="9"/>
        <v>10.678728963669013</v>
      </c>
      <c r="S8" s="13">
        <f t="shared" si="10"/>
        <v>0.64793537722904371</v>
      </c>
      <c r="T8" s="11">
        <f xml:space="preserve"> 24 * 60 * Constants!$B$4 * P8 * S8 / PI()</f>
        <v>25.152696102209706</v>
      </c>
      <c r="U8" s="11">
        <f t="shared" si="11"/>
        <v>15.356470479462581</v>
      </c>
      <c r="V8" s="11">
        <f t="shared" si="12"/>
        <v>11.533630718305165</v>
      </c>
      <c r="W8" s="11">
        <f t="shared" si="13"/>
        <v>1.4474595904455039</v>
      </c>
      <c r="X8" s="11">
        <f t="shared" si="14"/>
        <v>1.8930729483732793</v>
      </c>
      <c r="Y8" s="11">
        <f t="shared" si="15"/>
        <v>2.6039103458651134</v>
      </c>
      <c r="Z8" s="11">
        <f t="shared" si="16"/>
        <v>0.1473754174874965</v>
      </c>
      <c r="AA8" s="13">
        <f t="shared" si="17"/>
        <v>0.15901232510851224</v>
      </c>
      <c r="AB8" s="11">
        <f t="shared" si="18"/>
        <v>566.61301038568797</v>
      </c>
      <c r="AC8" s="12">
        <f xml:space="preserve"> 0.00163*AB8/Constants!$B$1</f>
        <v>0.37697110486884544</v>
      </c>
      <c r="AD8" s="11">
        <f>(1-Constants!$B$2)*U8</f>
        <v>11.824482269186188</v>
      </c>
      <c r="AE8" s="11">
        <f xml:space="preserve"> W8*Z8*Constants!$B$3*((I8 + 273.15)^4)</f>
        <v>7.9102913560449517</v>
      </c>
      <c r="AF8" s="11">
        <f t="shared" si="19"/>
        <v>3.914190913141236</v>
      </c>
      <c r="AG8" s="14">
        <v>0</v>
      </c>
      <c r="AH8" s="11">
        <f t="shared" si="20"/>
        <v>1.163067994106679</v>
      </c>
      <c r="AI8" s="12">
        <f t="shared" si="21"/>
        <v>0.67839473626114377</v>
      </c>
      <c r="AJ8" s="5">
        <f t="shared" si="22"/>
        <v>1.7144413597852024</v>
      </c>
      <c r="AK8" s="5">
        <f>'Crop and Soil Parameters'!$B$2</f>
        <v>0.6</v>
      </c>
      <c r="AL8" s="5">
        <f t="shared" si="23"/>
        <v>1.0286648158711214</v>
      </c>
      <c r="AM8" s="5">
        <f t="shared" si="24"/>
        <v>1</v>
      </c>
      <c r="AN8" s="5">
        <f t="shared" si="25"/>
        <v>1.0286648158711214</v>
      </c>
      <c r="AO8" s="5">
        <f>'Crop and Soil Parameters'!$B$9</f>
        <v>91</v>
      </c>
      <c r="AP8" s="5">
        <f>'Crop and Soil Parameters'!$B$9*('Crop and Soil Parameters'!$B$7 + 0.04*(5-AL8))</f>
        <v>50.855660070229121</v>
      </c>
      <c r="AQ8" s="5">
        <f>'Crop and Soil Parameters'!$B$11</f>
        <v>45.5</v>
      </c>
      <c r="AR8" s="5">
        <v>0</v>
      </c>
      <c r="AS8" s="5">
        <v>0</v>
      </c>
      <c r="AT8" s="5">
        <v>0</v>
      </c>
      <c r="AU8" s="5">
        <v>0</v>
      </c>
      <c r="AV8" s="5">
        <f t="shared" si="26"/>
        <v>70.831517578719343</v>
      </c>
      <c r="AW8" s="15">
        <f>'Crop and Soil Parameters'!$B$9-AV7</f>
        <v>19.139817605409533</v>
      </c>
      <c r="AX8" s="5"/>
    </row>
    <row r="9" spans="1:50" x14ac:dyDescent="0.3">
      <c r="A9" s="6">
        <v>44203</v>
      </c>
      <c r="B9" s="14">
        <v>7</v>
      </c>
      <c r="C9" s="7">
        <f t="shared" si="0"/>
        <v>0.39386263453338705</v>
      </c>
      <c r="D9" s="7">
        <f t="shared" si="1"/>
        <v>1.5251268780343785</v>
      </c>
      <c r="E9" s="7">
        <v>53</v>
      </c>
      <c r="F9" s="8">
        <v>1.6666666666666667</v>
      </c>
      <c r="G9" s="8">
        <v>32</v>
      </c>
      <c r="H9" s="8">
        <v>15</v>
      </c>
      <c r="I9" s="7">
        <f t="shared" si="2"/>
        <v>23.5</v>
      </c>
      <c r="J9" s="8">
        <v>0.48</v>
      </c>
      <c r="K9" s="7">
        <f t="shared" si="3"/>
        <v>26.477911594836883</v>
      </c>
      <c r="L9" s="7">
        <f t="shared" si="4"/>
        <v>10.152329211297399</v>
      </c>
      <c r="M9" s="7">
        <f t="shared" si="5"/>
        <v>18.315120403067141</v>
      </c>
      <c r="N9" s="4">
        <v>7.5</v>
      </c>
      <c r="O9" s="13">
        <f t="shared" si="6"/>
        <v>-0.39057567912259061</v>
      </c>
      <c r="P9" s="7">
        <f t="shared" si="7"/>
        <v>1.0327607078411054</v>
      </c>
      <c r="Q9" s="13">
        <f t="shared" si="8"/>
        <v>1.3988453644213432</v>
      </c>
      <c r="R9" s="7">
        <f t="shared" si="9"/>
        <v>10.686391409704342</v>
      </c>
      <c r="S9" s="13">
        <f t="shared" si="10"/>
        <v>0.64951198403944477</v>
      </c>
      <c r="T9" s="11">
        <f xml:space="preserve"> 24 * 60 * Constants!$B$4 * P9 * S9 / PI()</f>
        <v>25.212351130173136</v>
      </c>
      <c r="U9" s="11">
        <f t="shared" si="11"/>
        <v>15.150444491964528</v>
      </c>
      <c r="V9" s="11">
        <f t="shared" si="12"/>
        <v>11.378892840134878</v>
      </c>
      <c r="W9" s="11">
        <f t="shared" si="13"/>
        <v>1.4474595904455039</v>
      </c>
      <c r="X9" s="11">
        <f t="shared" si="14"/>
        <v>2.1052408153830049</v>
      </c>
      <c r="Y9" s="11">
        <f t="shared" si="15"/>
        <v>2.8955307729089892</v>
      </c>
      <c r="Z9" s="11">
        <f t="shared" si="16"/>
        <v>0.13686772786800494</v>
      </c>
      <c r="AA9" s="13">
        <f t="shared" si="17"/>
        <v>0.17445562008621771</v>
      </c>
      <c r="AB9" s="11">
        <f t="shared" si="18"/>
        <v>566.61301038568797</v>
      </c>
      <c r="AC9" s="12">
        <f xml:space="preserve"> 0.00163*AB9/Constants!$B$1</f>
        <v>0.37697110486884544</v>
      </c>
      <c r="AD9" s="11">
        <f>(1-Constants!$B$2)*U9</f>
        <v>11.665842258812686</v>
      </c>
      <c r="AE9" s="11">
        <f xml:space="preserve"> W9*Z9*Constants!$B$3*((I9 + 273.15)^4)</f>
        <v>7.522233488185166</v>
      </c>
      <c r="AF9" s="11">
        <f t="shared" si="19"/>
        <v>4.1436087706275204</v>
      </c>
      <c r="AG9" s="14">
        <v>0</v>
      </c>
      <c r="AH9" s="11">
        <f t="shared" si="20"/>
        <v>1.8020993372477296</v>
      </c>
      <c r="AI9" s="12">
        <f t="shared" si="21"/>
        <v>0.76504368438074233</v>
      </c>
      <c r="AJ9" s="5">
        <f t="shared" si="22"/>
        <v>2.3555508973404868</v>
      </c>
      <c r="AK9" s="5">
        <f>'Crop and Soil Parameters'!$B$2</f>
        <v>0.6</v>
      </c>
      <c r="AL9" s="5">
        <f t="shared" si="23"/>
        <v>1.413330538404292</v>
      </c>
      <c r="AM9" s="5">
        <f t="shared" si="24"/>
        <v>1</v>
      </c>
      <c r="AN9" s="5">
        <f t="shared" si="25"/>
        <v>1.413330538404292</v>
      </c>
      <c r="AO9" s="5">
        <f>'Crop and Soil Parameters'!$B$9</f>
        <v>91</v>
      </c>
      <c r="AP9" s="5">
        <f>'Crop and Soil Parameters'!$B$9*('Crop and Soil Parameters'!$B$7 + 0.04*(5-AL9))</f>
        <v>49.455476840208377</v>
      </c>
      <c r="AQ9" s="5">
        <f>'Crop and Soil Parameters'!$B$11</f>
        <v>45.5</v>
      </c>
      <c r="AR9" s="5">
        <v>0</v>
      </c>
      <c r="AS9" s="5">
        <v>0</v>
      </c>
      <c r="AT9" s="5">
        <v>0</v>
      </c>
      <c r="AU9" s="5">
        <v>0</v>
      </c>
      <c r="AV9" s="5">
        <f t="shared" si="26"/>
        <v>69.418187040315047</v>
      </c>
      <c r="AW9" s="15">
        <f>'Crop and Soil Parameters'!$B$9-AV8</f>
        <v>20.168482421280657</v>
      </c>
      <c r="AX9" s="5"/>
    </row>
    <row r="10" spans="1:50" x14ac:dyDescent="0.3">
      <c r="A10" s="6">
        <v>44204</v>
      </c>
      <c r="B10" s="14">
        <v>8</v>
      </c>
      <c r="C10" s="7">
        <f t="shared" si="0"/>
        <v>0.39386263453338705</v>
      </c>
      <c r="D10" s="7">
        <f t="shared" si="1"/>
        <v>1.5251268780343785</v>
      </c>
      <c r="E10" s="7">
        <v>53</v>
      </c>
      <c r="F10" s="8">
        <v>1.3888888888888888</v>
      </c>
      <c r="G10" s="8">
        <v>32.4</v>
      </c>
      <c r="H10" s="8">
        <v>15.1</v>
      </c>
      <c r="I10" s="7">
        <f t="shared" si="2"/>
        <v>23.75</v>
      </c>
      <c r="J10" s="8">
        <v>0.48</v>
      </c>
      <c r="K10" s="7">
        <f t="shared" si="3"/>
        <v>26.861525223327249</v>
      </c>
      <c r="L10" s="7">
        <f t="shared" si="4"/>
        <v>10.248487928692469</v>
      </c>
      <c r="M10" s="7">
        <f t="shared" si="5"/>
        <v>18.555006576009859</v>
      </c>
      <c r="N10" s="4">
        <v>7.9</v>
      </c>
      <c r="O10" s="13">
        <f t="shared" si="6"/>
        <v>-0.38842855786907049</v>
      </c>
      <c r="P10" s="7">
        <f t="shared" si="7"/>
        <v>1.0326875709203633</v>
      </c>
      <c r="Q10" s="13">
        <f t="shared" si="8"/>
        <v>1.3999035102850514</v>
      </c>
      <c r="R10" s="7">
        <f t="shared" si="9"/>
        <v>10.69447504865097</v>
      </c>
      <c r="S10" s="13">
        <f t="shared" si="10"/>
        <v>0.65117736692564021</v>
      </c>
      <c r="T10" s="11">
        <f xml:space="preserve"> 24 * 60 * Constants!$B$4 * P10 * S10 / PI()</f>
        <v>25.275206885655187</v>
      </c>
      <c r="U10" s="11">
        <f t="shared" si="11"/>
        <v>15.654189082098855</v>
      </c>
      <c r="V10" s="11">
        <f t="shared" si="12"/>
        <v>11.757235252001164</v>
      </c>
      <c r="W10" s="11">
        <f t="shared" si="13"/>
        <v>1.4474595904455039</v>
      </c>
      <c r="X10" s="11">
        <f t="shared" si="14"/>
        <v>2.1371256996467163</v>
      </c>
      <c r="Y10" s="11">
        <f t="shared" si="15"/>
        <v>2.9394342447323618</v>
      </c>
      <c r="Z10" s="11">
        <f t="shared" si="16"/>
        <v>0.13533524066641167</v>
      </c>
      <c r="AA10" s="13">
        <f t="shared" si="17"/>
        <v>0.17676175645051403</v>
      </c>
      <c r="AB10" s="11">
        <f t="shared" si="18"/>
        <v>566.61301038568797</v>
      </c>
      <c r="AC10" s="12">
        <f xml:space="preserve"> 0.00163*AB10/Constants!$B$1</f>
        <v>0.37697110486884544</v>
      </c>
      <c r="AD10" s="11">
        <f>(1-Constants!$B$2)*U10</f>
        <v>12.053725593216118</v>
      </c>
      <c r="AE10" s="11">
        <f xml:space="preserve"> W10*Z10*Constants!$B$3*((I10 + 273.15)^4)</f>
        <v>7.4631132398186768</v>
      </c>
      <c r="AF10" s="11">
        <f t="shared" si="19"/>
        <v>4.5906123533974412</v>
      </c>
      <c r="AG10" s="14">
        <v>0</v>
      </c>
      <c r="AH10" s="11">
        <f t="shared" si="20"/>
        <v>1.6050674955399651</v>
      </c>
      <c r="AI10" s="12">
        <f t="shared" si="21"/>
        <v>0.73174699417409206</v>
      </c>
      <c r="AJ10" s="5">
        <f t="shared" si="22"/>
        <v>2.1934733020004709</v>
      </c>
      <c r="AK10" s="5">
        <f>'Crop and Soil Parameters'!$B$2</f>
        <v>0.6</v>
      </c>
      <c r="AL10" s="5">
        <f t="shared" si="23"/>
        <v>1.3160839812002825</v>
      </c>
      <c r="AM10" s="5">
        <f t="shared" si="24"/>
        <v>1</v>
      </c>
      <c r="AN10" s="5">
        <f t="shared" si="25"/>
        <v>1.3160839812002825</v>
      </c>
      <c r="AO10" s="5">
        <f>'Crop and Soil Parameters'!$B$9</f>
        <v>91</v>
      </c>
      <c r="AP10" s="5">
        <f>'Crop and Soil Parameters'!$B$9*('Crop and Soil Parameters'!$B$7 + 0.04*(5-AL10))</f>
        <v>49.809454308430979</v>
      </c>
      <c r="AQ10" s="5">
        <f>'Crop and Soil Parameters'!$B$11</f>
        <v>45.5</v>
      </c>
      <c r="AR10" s="5">
        <v>0</v>
      </c>
      <c r="AS10" s="5">
        <v>0</v>
      </c>
      <c r="AT10" s="5">
        <v>0</v>
      </c>
      <c r="AU10" s="5">
        <v>0</v>
      </c>
      <c r="AV10" s="5">
        <f t="shared" si="26"/>
        <v>68.102103059114768</v>
      </c>
      <c r="AW10" s="15">
        <f>'Crop and Soil Parameters'!$B$9-AV9</f>
        <v>21.581812959684953</v>
      </c>
      <c r="AX10" s="5"/>
    </row>
    <row r="11" spans="1:50" x14ac:dyDescent="0.3">
      <c r="A11" s="6">
        <v>44205</v>
      </c>
      <c r="B11" s="14">
        <v>9</v>
      </c>
      <c r="C11" s="7">
        <f t="shared" si="0"/>
        <v>0.39386263453338705</v>
      </c>
      <c r="D11" s="7">
        <f t="shared" si="1"/>
        <v>1.5251268780343785</v>
      </c>
      <c r="E11" s="7">
        <v>53</v>
      </c>
      <c r="F11" s="8">
        <v>1.6666666666666667</v>
      </c>
      <c r="G11" s="8">
        <v>31.4</v>
      </c>
      <c r="H11" s="8">
        <v>16</v>
      </c>
      <c r="I11" s="7">
        <f t="shared" si="2"/>
        <v>23.7</v>
      </c>
      <c r="J11" s="8">
        <v>0.5</v>
      </c>
      <c r="K11" s="7">
        <f t="shared" si="3"/>
        <v>26.202244446475959</v>
      </c>
      <c r="L11" s="7">
        <f t="shared" si="4"/>
        <v>11.380606408781631</v>
      </c>
      <c r="M11" s="7">
        <f t="shared" si="5"/>
        <v>18.791425427628795</v>
      </c>
      <c r="N11" s="4">
        <v>7.4</v>
      </c>
      <c r="O11" s="13">
        <f t="shared" si="6"/>
        <v>-0.38616633685087898</v>
      </c>
      <c r="P11" s="7">
        <f t="shared" si="7"/>
        <v>1.032604747966902</v>
      </c>
      <c r="Q11" s="13">
        <f t="shared" si="8"/>
        <v>1.4010161616761143</v>
      </c>
      <c r="R11" s="7">
        <f t="shared" si="9"/>
        <v>10.702975079154605</v>
      </c>
      <c r="S11" s="13">
        <f t="shared" si="10"/>
        <v>0.65293084395665679</v>
      </c>
      <c r="T11" s="11">
        <f xml:space="preserve"> 24 * 60 * Constants!$B$4 * P11 * S11 / PI()</f>
        <v>25.341234878656074</v>
      </c>
      <c r="U11" s="11">
        <f t="shared" si="11"/>
        <v>15.095729850947592</v>
      </c>
      <c r="V11" s="11">
        <f t="shared" si="12"/>
        <v>11.337798861852697</v>
      </c>
      <c r="W11" s="11">
        <f t="shared" si="13"/>
        <v>1.4474595904455039</v>
      </c>
      <c r="X11" s="11">
        <f t="shared" si="14"/>
        <v>2.1689624128579772</v>
      </c>
      <c r="Y11" s="11">
        <f t="shared" si="15"/>
        <v>2.9306073746865935</v>
      </c>
      <c r="Z11" s="11">
        <f t="shared" si="16"/>
        <v>0.13381643302140603</v>
      </c>
      <c r="AA11" s="13">
        <f t="shared" si="17"/>
        <v>0.17629848389579808</v>
      </c>
      <c r="AB11" s="11">
        <f t="shared" si="18"/>
        <v>566.61301038568797</v>
      </c>
      <c r="AC11" s="12">
        <f xml:space="preserve"> 0.00163*AB11/Constants!$B$1</f>
        <v>0.37697110486884544</v>
      </c>
      <c r="AD11" s="11">
        <f>(1-Constants!$B$2)*U11</f>
        <v>11.623711985229646</v>
      </c>
      <c r="AE11" s="11">
        <f xml:space="preserve"> W11*Z11*Constants!$B$3*((I11 + 273.15)^4)</f>
        <v>7.3743883326666575</v>
      </c>
      <c r="AF11" s="11">
        <f t="shared" si="19"/>
        <v>4.2493236525629881</v>
      </c>
      <c r="AG11" s="14">
        <v>0</v>
      </c>
      <c r="AH11" s="11">
        <f t="shared" si="20"/>
        <v>1.7572107717963021</v>
      </c>
      <c r="AI11" s="12">
        <f t="shared" si="21"/>
        <v>0.76688654819032265</v>
      </c>
      <c r="AJ11" s="5">
        <f t="shared" si="22"/>
        <v>2.2913568844608356</v>
      </c>
      <c r="AK11" s="5">
        <f>'Crop and Soil Parameters'!$B$2</f>
        <v>0.6</v>
      </c>
      <c r="AL11" s="5">
        <f t="shared" si="23"/>
        <v>1.3748141306765014</v>
      </c>
      <c r="AM11" s="5">
        <f t="shared" si="24"/>
        <v>1</v>
      </c>
      <c r="AN11" s="5">
        <f t="shared" si="25"/>
        <v>1.3748141306765014</v>
      </c>
      <c r="AO11" s="5">
        <f>'Crop and Soil Parameters'!$B$9</f>
        <v>91</v>
      </c>
      <c r="AP11" s="5">
        <f>'Crop and Soil Parameters'!$B$9*('Crop and Soil Parameters'!$B$7 + 0.04*(5-AL11))</f>
        <v>49.595676564337538</v>
      </c>
      <c r="AQ11" s="5">
        <f>'Crop and Soil Parameters'!$B$11</f>
        <v>45.5</v>
      </c>
      <c r="AR11" s="5">
        <v>0</v>
      </c>
      <c r="AS11" s="5">
        <v>0</v>
      </c>
      <c r="AT11" s="5">
        <v>0</v>
      </c>
      <c r="AU11" s="5">
        <v>0</v>
      </c>
      <c r="AV11" s="5">
        <f t="shared" si="26"/>
        <v>66.72728892843827</v>
      </c>
      <c r="AW11" s="15">
        <f>'Crop and Soil Parameters'!$B$9-AV10</f>
        <v>22.897896940885232</v>
      </c>
      <c r="AX11" s="5"/>
    </row>
    <row r="12" spans="1:50" x14ac:dyDescent="0.3">
      <c r="A12" s="6">
        <v>44206</v>
      </c>
      <c r="B12" s="14">
        <v>10</v>
      </c>
      <c r="C12" s="7">
        <f t="shared" si="0"/>
        <v>0.39386263453338705</v>
      </c>
      <c r="D12" s="7">
        <f t="shared" si="1"/>
        <v>1.5251268780343785</v>
      </c>
      <c r="E12" s="7">
        <v>53</v>
      </c>
      <c r="F12" s="8">
        <v>1.3888888888888888</v>
      </c>
      <c r="G12" s="8">
        <v>31</v>
      </c>
      <c r="H12" s="8">
        <v>16.600000000000001</v>
      </c>
      <c r="I12" s="7">
        <f t="shared" si="2"/>
        <v>23.8</v>
      </c>
      <c r="J12" s="8">
        <v>0.52</v>
      </c>
      <c r="K12" s="7">
        <f t="shared" si="3"/>
        <v>26.105527605853581</v>
      </c>
      <c r="L12" s="7">
        <f t="shared" si="4"/>
        <v>12.216745350915545</v>
      </c>
      <c r="M12" s="7">
        <f t="shared" si="5"/>
        <v>19.161136478384563</v>
      </c>
      <c r="N12" s="4">
        <v>7</v>
      </c>
      <c r="O12" s="13">
        <f t="shared" si="6"/>
        <v>-0.38378968641292643</v>
      </c>
      <c r="P12" s="7">
        <f t="shared" si="7"/>
        <v>1.03251226352295</v>
      </c>
      <c r="Q12" s="13">
        <f t="shared" si="8"/>
        <v>1.4021826638168613</v>
      </c>
      <c r="R12" s="7">
        <f t="shared" si="9"/>
        <v>10.711886499082311</v>
      </c>
      <c r="S12" s="13">
        <f t="shared" si="10"/>
        <v>0.65477169422596904</v>
      </c>
      <c r="T12" s="11">
        <f xml:space="preserve"> 24 * 60 * Constants!$B$4 * P12 * S12 / PI()</f>
        <v>25.410404998381637</v>
      </c>
      <c r="U12" s="11">
        <f t="shared" si="11"/>
        <v>14.655192721410849</v>
      </c>
      <c r="V12" s="11">
        <f t="shared" si="12"/>
        <v>11.006929045342831</v>
      </c>
      <c r="W12" s="11">
        <f t="shared" si="13"/>
        <v>1.4474595904455039</v>
      </c>
      <c r="X12" s="11">
        <f t="shared" si="14"/>
        <v>2.2195806500060309</v>
      </c>
      <c r="Y12" s="11">
        <f t="shared" si="15"/>
        <v>2.9482843050220851</v>
      </c>
      <c r="Z12" s="11">
        <f t="shared" si="16"/>
        <v>0.13142440042009179</v>
      </c>
      <c r="AA12" s="13">
        <f t="shared" si="17"/>
        <v>0.17722605524927612</v>
      </c>
      <c r="AB12" s="11">
        <f t="shared" si="18"/>
        <v>566.61301038568797</v>
      </c>
      <c r="AC12" s="12">
        <f xml:space="preserve"> 0.00163*AB12/Constants!$B$1</f>
        <v>0.37697110486884544</v>
      </c>
      <c r="AD12" s="11">
        <f>(1-Constants!$B$2)*U12</f>
        <v>11.284498395486354</v>
      </c>
      <c r="AE12" s="11">
        <f xml:space="preserve"> W12*Z12*Constants!$B$3*((I12 + 273.15)^4)</f>
        <v>7.25233178318223</v>
      </c>
      <c r="AF12" s="11">
        <f t="shared" si="19"/>
        <v>4.032166612304124</v>
      </c>
      <c r="AG12" s="14">
        <v>0</v>
      </c>
      <c r="AH12" s="11">
        <f t="shared" si="20"/>
        <v>1.4484836222091408</v>
      </c>
      <c r="AI12" s="12">
        <f t="shared" si="21"/>
        <v>0.73221129297285414</v>
      </c>
      <c r="AJ12" s="5">
        <f t="shared" si="22"/>
        <v>1.9782317428185878</v>
      </c>
      <c r="AK12" s="5">
        <f>'Crop and Soil Parameters'!$B$2</f>
        <v>0.6</v>
      </c>
      <c r="AL12" s="5">
        <f t="shared" si="23"/>
        <v>1.1869390456911526</v>
      </c>
      <c r="AM12" s="5">
        <f t="shared" si="24"/>
        <v>1</v>
      </c>
      <c r="AN12" s="5">
        <f t="shared" si="25"/>
        <v>1.1869390456911526</v>
      </c>
      <c r="AO12" s="5">
        <f>'Crop and Soil Parameters'!$B$9</f>
        <v>91</v>
      </c>
      <c r="AP12" s="5">
        <f>'Crop and Soil Parameters'!$B$9*('Crop and Soil Parameters'!$B$7 + 0.04*(5-AL12))</f>
        <v>50.279541873684209</v>
      </c>
      <c r="AQ12" s="5">
        <f>'Crop and Soil Parameters'!$B$11</f>
        <v>45.5</v>
      </c>
      <c r="AR12" s="5">
        <v>0</v>
      </c>
      <c r="AS12" s="5">
        <v>0</v>
      </c>
      <c r="AT12" s="5">
        <v>0</v>
      </c>
      <c r="AU12" s="5">
        <v>0</v>
      </c>
      <c r="AV12" s="5">
        <f t="shared" si="26"/>
        <v>65.540349882747122</v>
      </c>
      <c r="AW12" s="15">
        <f>'Crop and Soil Parameters'!$B$9-AV11</f>
        <v>24.27271107156173</v>
      </c>
      <c r="AX12" s="5"/>
    </row>
    <row r="13" spans="1:50" x14ac:dyDescent="0.3">
      <c r="A13" s="6">
        <v>44207</v>
      </c>
      <c r="B13" s="14">
        <v>11</v>
      </c>
      <c r="C13" s="7">
        <f t="shared" si="0"/>
        <v>0.39386263453338705</v>
      </c>
      <c r="D13" s="7">
        <f t="shared" si="1"/>
        <v>1.5251268780343785</v>
      </c>
      <c r="E13" s="7">
        <v>53</v>
      </c>
      <c r="F13" s="8">
        <v>1.6666666666666667</v>
      </c>
      <c r="G13" s="8">
        <v>29.5</v>
      </c>
      <c r="H13" s="8">
        <v>16.5</v>
      </c>
      <c r="I13" s="7">
        <f t="shared" si="2"/>
        <v>23</v>
      </c>
      <c r="J13" s="8">
        <v>0.55000000000000004</v>
      </c>
      <c r="K13" s="7">
        <f t="shared" si="3"/>
        <v>25.068251866783044</v>
      </c>
      <c r="L13" s="7">
        <f t="shared" si="4"/>
        <v>12.489878897423807</v>
      </c>
      <c r="M13" s="7">
        <f t="shared" si="5"/>
        <v>18.779065382103425</v>
      </c>
      <c r="N13" s="4">
        <v>0</v>
      </c>
      <c r="O13" s="13">
        <f t="shared" si="6"/>
        <v>-0.38129931080802992</v>
      </c>
      <c r="P13" s="7">
        <f t="shared" si="7"/>
        <v>1.032410144993644</v>
      </c>
      <c r="Q13" s="13">
        <f t="shared" si="8"/>
        <v>1.4034023368906592</v>
      </c>
      <c r="R13" s="7">
        <f t="shared" si="9"/>
        <v>10.721204115017558</v>
      </c>
      <c r="S13" s="13">
        <f t="shared" si="10"/>
        <v>0.65669915775932208</v>
      </c>
      <c r="T13" s="11">
        <f xml:space="preserve"> 24 * 60 * Constants!$B$4 * P13 * S13 / PI()</f>
        <v>25.482685514469374</v>
      </c>
      <c r="U13" s="11">
        <f t="shared" si="11"/>
        <v>6.3706713786173434</v>
      </c>
      <c r="V13" s="11">
        <f t="shared" si="12"/>
        <v>4.7847564456243417</v>
      </c>
      <c r="W13" s="11">
        <f t="shared" si="13"/>
        <v>1.4474595904455039</v>
      </c>
      <c r="X13" s="11">
        <f t="shared" si="14"/>
        <v>2.1672877578778271</v>
      </c>
      <c r="Y13" s="11">
        <f t="shared" si="15"/>
        <v>2.809437622397069</v>
      </c>
      <c r="Z13" s="11">
        <f t="shared" si="16"/>
        <v>0.13389604551487758</v>
      </c>
      <c r="AA13" s="13">
        <f t="shared" si="17"/>
        <v>0.16991941796793744</v>
      </c>
      <c r="AB13" s="11">
        <f t="shared" si="18"/>
        <v>566.61301038568797</v>
      </c>
      <c r="AC13" s="12">
        <f xml:space="preserve"> 0.00163*AB13/Constants!$B$1</f>
        <v>0.37697110486884544</v>
      </c>
      <c r="AD13" s="11">
        <f>(1-Constants!$B$2)*U13</f>
        <v>4.9054169615353542</v>
      </c>
      <c r="AE13" s="11">
        <f xml:space="preserve"> W13*Z13*Constants!$B$3*((I13 + 273.15)^4)</f>
        <v>7.3094220671546424</v>
      </c>
      <c r="AF13" s="11">
        <f t="shared" si="19"/>
        <v>-2.4040051056192882</v>
      </c>
      <c r="AG13" s="14">
        <v>0</v>
      </c>
      <c r="AH13" s="11">
        <f t="shared" si="20"/>
        <v>1.060053175500741</v>
      </c>
      <c r="AI13" s="12">
        <f t="shared" si="21"/>
        <v>0.76050748226246201</v>
      </c>
      <c r="AJ13" s="5">
        <f t="shared" si="22"/>
        <v>1.3938760633191265</v>
      </c>
      <c r="AK13" s="5">
        <f>'Crop and Soil Parameters'!$B$2</f>
        <v>0.6</v>
      </c>
      <c r="AL13" s="5">
        <f t="shared" si="23"/>
        <v>0.83632563799147586</v>
      </c>
      <c r="AM13" s="5">
        <f t="shared" si="24"/>
        <v>1</v>
      </c>
      <c r="AN13" s="5">
        <f t="shared" si="25"/>
        <v>0.83632563799147586</v>
      </c>
      <c r="AO13" s="5">
        <f>'Crop and Soil Parameters'!$B$9</f>
        <v>91</v>
      </c>
      <c r="AP13" s="5">
        <f>'Crop and Soil Parameters'!$B$9*('Crop and Soil Parameters'!$B$7 + 0.04*(5-AL13))</f>
        <v>51.555774677711028</v>
      </c>
      <c r="AQ13" s="5">
        <f>'Crop and Soil Parameters'!$B$11</f>
        <v>45.5</v>
      </c>
      <c r="AR13" s="5">
        <v>0</v>
      </c>
      <c r="AS13" s="5">
        <v>0</v>
      </c>
      <c r="AT13" s="5">
        <v>0</v>
      </c>
      <c r="AU13" s="5">
        <v>0</v>
      </c>
      <c r="AV13" s="5">
        <f t="shared" si="26"/>
        <v>64.704024244755644</v>
      </c>
      <c r="AW13" s="15">
        <f>'Crop and Soil Parameters'!$B$9-AV12</f>
        <v>25.459650117252878</v>
      </c>
      <c r="AX13" s="5"/>
    </row>
    <row r="14" spans="1:50" x14ac:dyDescent="0.3">
      <c r="A14" s="6">
        <v>44208</v>
      </c>
      <c r="B14" s="14">
        <v>12</v>
      </c>
      <c r="C14" s="7">
        <f t="shared" si="0"/>
        <v>0.39386263453338705</v>
      </c>
      <c r="D14" s="7">
        <f t="shared" si="1"/>
        <v>1.5251268780343785</v>
      </c>
      <c r="E14" s="7">
        <v>53</v>
      </c>
      <c r="F14" s="8">
        <v>2.2222222222222223</v>
      </c>
      <c r="G14" s="8">
        <v>28.2</v>
      </c>
      <c r="H14" s="8">
        <v>15.7</v>
      </c>
      <c r="I14" s="7">
        <f t="shared" si="2"/>
        <v>21.95</v>
      </c>
      <c r="J14" s="8">
        <v>0.53</v>
      </c>
      <c r="K14" s="7">
        <f t="shared" si="3"/>
        <v>23.544241090109608</v>
      </c>
      <c r="L14" s="7">
        <f t="shared" si="4"/>
        <v>11.472414658970479</v>
      </c>
      <c r="M14" s="7">
        <f t="shared" si="5"/>
        <v>17.508327874540043</v>
      </c>
      <c r="N14" s="4">
        <v>2.5</v>
      </c>
      <c r="O14" s="13">
        <f t="shared" si="6"/>
        <v>-0.37869594798822787</v>
      </c>
      <c r="P14" s="7">
        <f t="shared" si="7"/>
        <v>1.0322984226389083</v>
      </c>
      <c r="Q14" s="13">
        <f t="shared" si="8"/>
        <v>1.4046744773125346</v>
      </c>
      <c r="R14" s="7">
        <f t="shared" si="9"/>
        <v>10.730922551967085</v>
      </c>
      <c r="S14" s="13">
        <f t="shared" si="10"/>
        <v>0.65871243543845459</v>
      </c>
      <c r="T14" s="11">
        <f xml:space="preserve"> 24 * 60 * Constants!$B$4 * P14 * S14 / PI()</f>
        <v>25.558043079148568</v>
      </c>
      <c r="U14" s="11">
        <f t="shared" si="11"/>
        <v>9.366659630402058</v>
      </c>
      <c r="V14" s="11">
        <f t="shared" si="12"/>
        <v>7.0349233820097687</v>
      </c>
      <c r="W14" s="11">
        <f t="shared" si="13"/>
        <v>1.4474595904455039</v>
      </c>
      <c r="X14" s="11">
        <f t="shared" si="14"/>
        <v>2.0010385796222372</v>
      </c>
      <c r="Y14" s="11">
        <f t="shared" si="15"/>
        <v>2.6358843179743165</v>
      </c>
      <c r="Z14" s="11">
        <f t="shared" si="16"/>
        <v>0.14195870087126813</v>
      </c>
      <c r="AA14" s="13">
        <f t="shared" si="17"/>
        <v>0.16071661258687947</v>
      </c>
      <c r="AB14" s="11">
        <f t="shared" si="18"/>
        <v>566.61301038568797</v>
      </c>
      <c r="AC14" s="12">
        <f xml:space="preserve"> 0.00163*AB14/Constants!$B$1</f>
        <v>0.37697110486884544</v>
      </c>
      <c r="AD14" s="11">
        <f>(1-Constants!$B$2)*U14</f>
        <v>7.2123279154095847</v>
      </c>
      <c r="AE14" s="11">
        <f xml:space="preserve"> W14*Z14*Constants!$B$3*((I14 + 273.15)^4)</f>
        <v>7.6402434219715918</v>
      </c>
      <c r="AF14" s="11">
        <f t="shared" si="19"/>
        <v>-0.42791550656200705</v>
      </c>
      <c r="AG14" s="14">
        <v>0</v>
      </c>
      <c r="AH14" s="11">
        <f t="shared" si="20"/>
        <v>1.594713910079592</v>
      </c>
      <c r="AI14" s="12">
        <f t="shared" si="21"/>
        <v>0.82251033002329699</v>
      </c>
      <c r="AJ14" s="5">
        <f t="shared" si="22"/>
        <v>1.9388375463131544</v>
      </c>
      <c r="AK14" s="5">
        <f>'Crop and Soil Parameters'!$B$2</f>
        <v>0.6</v>
      </c>
      <c r="AL14" s="5">
        <f t="shared" si="23"/>
        <v>1.1633025277878926</v>
      </c>
      <c r="AM14" s="5">
        <f t="shared" si="24"/>
        <v>1</v>
      </c>
      <c r="AN14" s="5">
        <f t="shared" si="25"/>
        <v>1.1633025277878926</v>
      </c>
      <c r="AO14" s="5">
        <f>'Crop and Soil Parameters'!$B$9</f>
        <v>91</v>
      </c>
      <c r="AP14" s="5">
        <f>'Crop and Soil Parameters'!$B$9*('Crop and Soil Parameters'!$B$7 + 0.04*(5-AL14))</f>
        <v>50.365578798852077</v>
      </c>
      <c r="AQ14" s="5">
        <f>'Crop and Soil Parameters'!$B$11</f>
        <v>45.5</v>
      </c>
      <c r="AR14" s="5">
        <v>0</v>
      </c>
      <c r="AS14" s="5">
        <v>0</v>
      </c>
      <c r="AT14" s="5">
        <v>0</v>
      </c>
      <c r="AU14" s="5">
        <v>0</v>
      </c>
      <c r="AV14" s="5">
        <f t="shared" si="26"/>
        <v>63.540721716967752</v>
      </c>
      <c r="AW14" s="15">
        <f>'Crop and Soil Parameters'!$B$9-AV13</f>
        <v>26.295975755244356</v>
      </c>
      <c r="AX14" s="5"/>
    </row>
    <row r="15" spans="1:50" x14ac:dyDescent="0.3">
      <c r="A15" s="6">
        <v>44209</v>
      </c>
      <c r="B15" s="14">
        <v>13</v>
      </c>
      <c r="C15" s="7">
        <f t="shared" si="0"/>
        <v>0.39386263453338705</v>
      </c>
      <c r="D15" s="7">
        <f t="shared" si="1"/>
        <v>1.5251268780343785</v>
      </c>
      <c r="E15" s="7">
        <v>53</v>
      </c>
      <c r="F15" s="8">
        <v>1.6666666666666667</v>
      </c>
      <c r="G15" s="8">
        <v>22.6</v>
      </c>
      <c r="H15" s="8">
        <v>14.3</v>
      </c>
      <c r="I15" s="7">
        <f t="shared" si="2"/>
        <v>18.450000000000003</v>
      </c>
      <c r="J15" s="8">
        <v>0.54</v>
      </c>
      <c r="K15" s="7">
        <f t="shared" si="3"/>
        <v>18.267716353592562</v>
      </c>
      <c r="L15" s="7">
        <f t="shared" si="4"/>
        <v>10.24019548417067</v>
      </c>
      <c r="M15" s="7">
        <f t="shared" si="5"/>
        <v>14.253955918881616</v>
      </c>
      <c r="N15" s="4">
        <v>0</v>
      </c>
      <c r="O15" s="13">
        <f t="shared" si="6"/>
        <v>-0.37598036938610901</v>
      </c>
      <c r="P15" s="7">
        <f t="shared" si="7"/>
        <v>1.0321771295644875</v>
      </c>
      <c r="Q15" s="13">
        <f t="shared" si="8"/>
        <v>1.4059983590228646</v>
      </c>
      <c r="R15" s="7">
        <f t="shared" si="9"/>
        <v>10.741036263243947</v>
      </c>
      <c r="S15" s="13">
        <f t="shared" si="10"/>
        <v>0.66081068894331962</v>
      </c>
      <c r="T15" s="11">
        <f xml:space="preserve"> 24 * 60 * Constants!$B$4 * P15 * S15 / PI()</f>
        <v>25.63644273043036</v>
      </c>
      <c r="U15" s="11">
        <f t="shared" si="11"/>
        <v>6.4091106826075901</v>
      </c>
      <c r="V15" s="11">
        <f t="shared" si="12"/>
        <v>4.8136266692792562</v>
      </c>
      <c r="W15" s="11">
        <f t="shared" si="13"/>
        <v>1.4474595904455039</v>
      </c>
      <c r="X15" s="11">
        <f t="shared" si="14"/>
        <v>1.6251414933730026</v>
      </c>
      <c r="Y15" s="11">
        <f t="shared" si="15"/>
        <v>2.1231169367508143</v>
      </c>
      <c r="Z15" s="11">
        <f t="shared" si="16"/>
        <v>0.16152654743600983</v>
      </c>
      <c r="AA15" s="13">
        <f t="shared" si="17"/>
        <v>0.13301927735292324</v>
      </c>
      <c r="AB15" s="11">
        <f t="shared" si="18"/>
        <v>566.61301038568797</v>
      </c>
      <c r="AC15" s="12">
        <f xml:space="preserve"> 0.00163*AB15/Constants!$B$1</f>
        <v>0.37697110486884544</v>
      </c>
      <c r="AD15" s="11">
        <f>(1-Constants!$B$2)*U15</f>
        <v>4.9350152256078443</v>
      </c>
      <c r="AE15" s="11">
        <f xml:space="preserve"> W15*Z15*Constants!$B$3*((I15 + 273.15)^4)</f>
        <v>8.2882402279171519</v>
      </c>
      <c r="AF15" s="11">
        <f t="shared" si="19"/>
        <v>-3.3532250023093075</v>
      </c>
      <c r="AG15" s="14">
        <v>0</v>
      </c>
      <c r="AH15" s="11">
        <f t="shared" si="20"/>
        <v>0.78416117844005773</v>
      </c>
      <c r="AI15" s="12">
        <f t="shared" si="21"/>
        <v>0.72360734164744778</v>
      </c>
      <c r="AJ15" s="5">
        <f t="shared" si="22"/>
        <v>1.0836832813978174</v>
      </c>
      <c r="AK15" s="5">
        <f>'Crop and Soil Parameters'!$B$2</f>
        <v>0.6</v>
      </c>
      <c r="AL15" s="5">
        <f t="shared" si="23"/>
        <v>0.65020996883869042</v>
      </c>
      <c r="AM15" s="5">
        <f t="shared" si="24"/>
        <v>1</v>
      </c>
      <c r="AN15" s="5">
        <f t="shared" si="25"/>
        <v>0.65020996883869042</v>
      </c>
      <c r="AO15" s="5">
        <f>'Crop and Soil Parameters'!$B$9</f>
        <v>91</v>
      </c>
      <c r="AP15" s="5">
        <f>'Crop and Soil Parameters'!$B$9*('Crop and Soil Parameters'!$B$7 + 0.04*(5-AL15))</f>
        <v>52.23323571342717</v>
      </c>
      <c r="AQ15" s="5">
        <f>'Crop and Soil Parameters'!$B$11</f>
        <v>45.5</v>
      </c>
      <c r="AR15" s="5">
        <v>0</v>
      </c>
      <c r="AS15" s="5">
        <v>0</v>
      </c>
      <c r="AT15" s="5">
        <v>0</v>
      </c>
      <c r="AU15" s="5">
        <v>0</v>
      </c>
      <c r="AV15" s="5">
        <f t="shared" si="26"/>
        <v>62.890511748129065</v>
      </c>
      <c r="AW15" s="15">
        <f>'Crop and Soil Parameters'!$B$9-AV14</f>
        <v>27.459278283032248</v>
      </c>
      <c r="AX15" s="5"/>
    </row>
    <row r="16" spans="1:50" x14ac:dyDescent="0.3">
      <c r="A16" s="6">
        <v>44210</v>
      </c>
      <c r="B16" s="14">
        <v>14</v>
      </c>
      <c r="C16" s="7">
        <f t="shared" si="0"/>
        <v>0.39386263453338705</v>
      </c>
      <c r="D16" s="7">
        <f t="shared" si="1"/>
        <v>1.5251268780343785</v>
      </c>
      <c r="E16" s="7">
        <v>53</v>
      </c>
      <c r="F16" s="8">
        <v>2.2222222222222223</v>
      </c>
      <c r="G16" s="8">
        <v>25.5</v>
      </c>
      <c r="H16" s="8">
        <v>13.7</v>
      </c>
      <c r="I16" s="7">
        <f t="shared" si="2"/>
        <v>19.600000000000001</v>
      </c>
      <c r="J16" s="8">
        <v>0.56000000000000005</v>
      </c>
      <c r="K16" s="7">
        <f t="shared" si="3"/>
        <v>21.327708790385032</v>
      </c>
      <c r="L16" s="7">
        <f t="shared" si="4"/>
        <v>9.8943755743277677</v>
      </c>
      <c r="M16" s="7">
        <f t="shared" si="5"/>
        <v>15.6110421823564</v>
      </c>
      <c r="N16" s="4">
        <v>3</v>
      </c>
      <c r="O16" s="13">
        <f t="shared" si="6"/>
        <v>-0.37315337968622003</v>
      </c>
      <c r="P16" s="7">
        <f t="shared" si="7"/>
        <v>1.0320463017121373</v>
      </c>
      <c r="Q16" s="13">
        <f t="shared" si="8"/>
        <v>1.4073732347994785</v>
      </c>
      <c r="R16" s="7">
        <f t="shared" si="9"/>
        <v>10.751539540491249</v>
      </c>
      <c r="S16" s="13">
        <f t="shared" si="10"/>
        <v>0.66299304071539711</v>
      </c>
      <c r="T16" s="11">
        <f xml:space="preserve"> 24 * 60 * Constants!$B$4 * P16 * S16 / PI()</f>
        <v>25.717847896422704</v>
      </c>
      <c r="U16" s="11">
        <f t="shared" si="11"/>
        <v>10.01748503809112</v>
      </c>
      <c r="V16" s="11">
        <f t="shared" si="12"/>
        <v>7.5237323127087166</v>
      </c>
      <c r="W16" s="11">
        <f t="shared" si="13"/>
        <v>1.4474595904455039</v>
      </c>
      <c r="X16" s="11">
        <f t="shared" si="14"/>
        <v>1.7736018567599379</v>
      </c>
      <c r="Y16" s="11">
        <f t="shared" si="15"/>
        <v>2.2810057729824531</v>
      </c>
      <c r="Z16" s="11">
        <f t="shared" si="16"/>
        <v>0.15355269808201896</v>
      </c>
      <c r="AA16" s="13">
        <f t="shared" si="17"/>
        <v>0.14163485098448397</v>
      </c>
      <c r="AB16" s="11">
        <f t="shared" si="18"/>
        <v>566.61301038568797</v>
      </c>
      <c r="AC16" s="12">
        <f xml:space="preserve"> 0.00163*AB16/Constants!$B$1</f>
        <v>0.37697110486884544</v>
      </c>
      <c r="AD16" s="11">
        <f>(1-Constants!$B$2)*U16</f>
        <v>7.7134634793301631</v>
      </c>
      <c r="AE16" s="11">
        <f xml:space="preserve"> W16*Z16*Constants!$B$3*((I16 + 273.15)^4)</f>
        <v>8.004116629578732</v>
      </c>
      <c r="AF16" s="11">
        <f t="shared" si="19"/>
        <v>-0.29065315024856897</v>
      </c>
      <c r="AG16" s="14">
        <v>0</v>
      </c>
      <c r="AH16" s="11">
        <f t="shared" si="20"/>
        <v>1.290631327135749</v>
      </c>
      <c r="AI16" s="12">
        <f t="shared" si="21"/>
        <v>0.80342856842090149</v>
      </c>
      <c r="AJ16" s="5">
        <f t="shared" si="22"/>
        <v>1.6064045739279849</v>
      </c>
      <c r="AK16" s="5">
        <f>'Crop and Soil Parameters'!$B$2</f>
        <v>0.6</v>
      </c>
      <c r="AL16" s="5">
        <f t="shared" si="23"/>
        <v>0.96384274435679085</v>
      </c>
      <c r="AM16" s="5">
        <f t="shared" si="24"/>
        <v>1</v>
      </c>
      <c r="AN16" s="5">
        <f t="shared" si="25"/>
        <v>0.96384274435679085</v>
      </c>
      <c r="AO16" s="5">
        <f>'Crop and Soil Parameters'!$B$9</f>
        <v>91</v>
      </c>
      <c r="AP16" s="5">
        <f>'Crop and Soil Parameters'!$B$9*('Crop and Soil Parameters'!$B$7 + 0.04*(5-AL16))</f>
        <v>51.091612410541288</v>
      </c>
      <c r="AQ16" s="5">
        <f>'Crop and Soil Parameters'!$B$11</f>
        <v>45.5</v>
      </c>
      <c r="AR16" s="5">
        <v>0</v>
      </c>
      <c r="AS16" s="5">
        <v>0</v>
      </c>
      <c r="AT16" s="5">
        <v>0</v>
      </c>
      <c r="AU16" s="5">
        <v>0</v>
      </c>
      <c r="AV16" s="5">
        <f t="shared" si="26"/>
        <v>61.926669003772275</v>
      </c>
      <c r="AW16" s="15">
        <f>'Crop and Soil Parameters'!$B$9-AV15</f>
        <v>28.109488251870935</v>
      </c>
      <c r="AX16" s="5"/>
    </row>
    <row r="17" spans="1:50" x14ac:dyDescent="0.3">
      <c r="A17" s="6">
        <v>44211</v>
      </c>
      <c r="B17" s="14">
        <v>15</v>
      </c>
      <c r="C17" s="7">
        <f t="shared" si="0"/>
        <v>0.39386263453338705</v>
      </c>
      <c r="D17" s="7">
        <f t="shared" si="1"/>
        <v>1.5251268780343785</v>
      </c>
      <c r="E17" s="7">
        <v>53</v>
      </c>
      <c r="F17" s="8">
        <v>1.6666666666666667</v>
      </c>
      <c r="G17" s="8">
        <v>24.5</v>
      </c>
      <c r="H17" s="8">
        <v>11.8</v>
      </c>
      <c r="I17" s="7">
        <f t="shared" si="2"/>
        <v>18.149999999999999</v>
      </c>
      <c r="J17" s="8">
        <v>0.55000000000000004</v>
      </c>
      <c r="K17" s="7">
        <f t="shared" si="3"/>
        <v>20.232868571988149</v>
      </c>
      <c r="L17" s="7">
        <f t="shared" si="4"/>
        <v>7.9372086682474787</v>
      </c>
      <c r="M17" s="7">
        <f t="shared" si="5"/>
        <v>14.085038620117814</v>
      </c>
      <c r="N17" s="4">
        <v>2.8</v>
      </c>
      <c r="O17" s="13">
        <f t="shared" si="6"/>
        <v>-0.37021581658662056</v>
      </c>
      <c r="P17" s="7">
        <f t="shared" si="7"/>
        <v>1.0319059778489741</v>
      </c>
      <c r="Q17" s="13">
        <f t="shared" si="8"/>
        <v>1.4087983375835658</v>
      </c>
      <c r="R17" s="7">
        <f t="shared" si="9"/>
        <v>10.762426523811321</v>
      </c>
      <c r="S17" s="13">
        <f t="shared" si="10"/>
        <v>0.66525857394467813</v>
      </c>
      <c r="T17" s="11">
        <f xml:space="preserve"> 24 * 60 * Constants!$B$4 * P17 * S17 / PI()</f>
        <v>25.802220400864172</v>
      </c>
      <c r="U17" s="11">
        <f t="shared" si="11"/>
        <v>9.8069644082182208</v>
      </c>
      <c r="V17" s="11">
        <f t="shared" si="12"/>
        <v>7.3656186884363768</v>
      </c>
      <c r="W17" s="11">
        <f t="shared" si="13"/>
        <v>1.4474595904455039</v>
      </c>
      <c r="X17" s="11">
        <f t="shared" si="14"/>
        <v>1.6074481514546117</v>
      </c>
      <c r="Y17" s="11">
        <f t="shared" si="15"/>
        <v>2.0835362182085597</v>
      </c>
      <c r="Z17" s="11">
        <f t="shared" si="16"/>
        <v>0.16250074994944236</v>
      </c>
      <c r="AA17" s="13">
        <f t="shared" si="17"/>
        <v>0.1308462240283553</v>
      </c>
      <c r="AB17" s="11">
        <f t="shared" si="18"/>
        <v>566.61301038568797</v>
      </c>
      <c r="AC17" s="12">
        <f xml:space="preserve"> 0.00163*AB17/Constants!$B$1</f>
        <v>0.37697110486884544</v>
      </c>
      <c r="AD17" s="11">
        <f>(1-Constants!$B$2)*U17</f>
        <v>7.5513625943280305</v>
      </c>
      <c r="AE17" s="11">
        <f xml:space="preserve"> W17*Z17*Constants!$B$3*((I17 + 273.15)^4)</f>
        <v>8.3039676667438194</v>
      </c>
      <c r="AF17" s="11">
        <f t="shared" si="19"/>
        <v>-0.75260507241578889</v>
      </c>
      <c r="AG17" s="14">
        <v>0</v>
      </c>
      <c r="AH17" s="11">
        <f t="shared" si="20"/>
        <v>0.88445590641757299</v>
      </c>
      <c r="AI17" s="12">
        <f t="shared" si="21"/>
        <v>0.72143428832287992</v>
      </c>
      <c r="AJ17" s="5">
        <f t="shared" si="22"/>
        <v>1.2259687690665075</v>
      </c>
      <c r="AK17" s="5">
        <f>'Crop and Soil Parameters'!$B$2</f>
        <v>0.6</v>
      </c>
      <c r="AL17" s="5">
        <f t="shared" si="23"/>
        <v>0.73558126143990454</v>
      </c>
      <c r="AM17" s="5">
        <f t="shared" si="24"/>
        <v>1</v>
      </c>
      <c r="AN17" s="5">
        <f t="shared" si="25"/>
        <v>0.73558126143990454</v>
      </c>
      <c r="AO17" s="5">
        <f>'Crop and Soil Parameters'!$B$9</f>
        <v>91</v>
      </c>
      <c r="AP17" s="5">
        <f>'Crop and Soil Parameters'!$B$9*('Crop and Soil Parameters'!$B$7 + 0.04*(5-AL17))</f>
        <v>51.922484208358753</v>
      </c>
      <c r="AQ17" s="5">
        <f>'Crop and Soil Parameters'!$B$11</f>
        <v>45.5</v>
      </c>
      <c r="AR17" s="5">
        <v>0</v>
      </c>
      <c r="AS17" s="5">
        <v>0</v>
      </c>
      <c r="AT17" s="5">
        <v>0</v>
      </c>
      <c r="AU17" s="5">
        <v>0</v>
      </c>
      <c r="AV17" s="5">
        <f t="shared" si="26"/>
        <v>61.191087742332371</v>
      </c>
      <c r="AW17" s="15">
        <f>'Crop and Soil Parameters'!$B$9-AV16</f>
        <v>29.073330996227725</v>
      </c>
      <c r="AX17" s="5"/>
    </row>
    <row r="18" spans="1:50" x14ac:dyDescent="0.3">
      <c r="A18" s="6">
        <v>44212</v>
      </c>
      <c r="B18" s="14">
        <v>16</v>
      </c>
      <c r="C18" s="7">
        <f t="shared" si="0"/>
        <v>0.39386263453338705</v>
      </c>
      <c r="D18" s="7">
        <f t="shared" si="1"/>
        <v>1.5251268780343785</v>
      </c>
      <c r="E18" s="7">
        <v>53</v>
      </c>
      <c r="F18" s="8">
        <v>1.6666666666666667</v>
      </c>
      <c r="G18" s="8">
        <v>23.2</v>
      </c>
      <c r="H18" s="8">
        <v>11.2</v>
      </c>
      <c r="I18" s="7">
        <f t="shared" si="2"/>
        <v>17.2</v>
      </c>
      <c r="J18" s="8">
        <v>0.56000000000000005</v>
      </c>
      <c r="K18" s="7">
        <f t="shared" si="3"/>
        <v>19.100479595564849</v>
      </c>
      <c r="L18" s="7">
        <f t="shared" si="4"/>
        <v>7.4699276034495199</v>
      </c>
      <c r="M18" s="7">
        <f t="shared" si="5"/>
        <v>13.285203599507184</v>
      </c>
      <c r="N18" s="4">
        <v>0</v>
      </c>
      <c r="O18" s="13">
        <f t="shared" si="6"/>
        <v>-0.36716855055065478</v>
      </c>
      <c r="P18" s="7">
        <f t="shared" si="7"/>
        <v>1.031756199555987</v>
      </c>
      <c r="Q18" s="13">
        <f t="shared" si="8"/>
        <v>1.4102728818148347</v>
      </c>
      <c r="R18" s="7">
        <f t="shared" si="9"/>
        <v>10.773691211965597</v>
      </c>
      <c r="S18" s="13">
        <f t="shared" si="10"/>
        <v>0.66760633258287028</v>
      </c>
      <c r="T18" s="11">
        <f xml:space="preserve"> 24 * 60 * Constants!$B$4 * P18 * S18 / PI()</f>
        <v>25.889520469968467</v>
      </c>
      <c r="U18" s="11">
        <f t="shared" si="11"/>
        <v>6.4723801174921167</v>
      </c>
      <c r="V18" s="11">
        <f t="shared" si="12"/>
        <v>4.8611458110436292</v>
      </c>
      <c r="W18" s="11">
        <f t="shared" si="13"/>
        <v>1.4474595904455039</v>
      </c>
      <c r="X18" s="11">
        <f t="shared" si="14"/>
        <v>1.5259435081070574</v>
      </c>
      <c r="Y18" s="11">
        <f t="shared" si="15"/>
        <v>1.9624256575788694</v>
      </c>
      <c r="Z18" s="11">
        <f t="shared" si="16"/>
        <v>0.16705927963924078</v>
      </c>
      <c r="AA18" s="13">
        <f t="shared" si="17"/>
        <v>0.12416225573867952</v>
      </c>
      <c r="AB18" s="11">
        <f t="shared" si="18"/>
        <v>566.61301038568797</v>
      </c>
      <c r="AC18" s="12">
        <f xml:space="preserve"> 0.00163*AB18/Constants!$B$1</f>
        <v>0.37697110486884544</v>
      </c>
      <c r="AD18" s="11">
        <f>(1-Constants!$B$2)*U18</f>
        <v>4.9837326904689299</v>
      </c>
      <c r="AE18" s="11">
        <f xml:space="preserve"> W18*Z18*Constants!$B$3*((I18 + 273.15)^4)</f>
        <v>8.42609336962005</v>
      </c>
      <c r="AF18" s="11">
        <f t="shared" si="19"/>
        <v>-3.4423606791511201</v>
      </c>
      <c r="AG18" s="14">
        <v>0</v>
      </c>
      <c r="AH18" s="11">
        <f t="shared" si="20"/>
        <v>0.67610461524220578</v>
      </c>
      <c r="AI18" s="12">
        <f t="shared" si="21"/>
        <v>0.71475032003320416</v>
      </c>
      <c r="AJ18" s="5">
        <f t="shared" si="22"/>
        <v>0.94593118224948392</v>
      </c>
      <c r="AK18" s="5">
        <f>'Crop and Soil Parameters'!$B$2</f>
        <v>0.6</v>
      </c>
      <c r="AL18" s="5">
        <f t="shared" si="23"/>
        <v>0.56755870934969033</v>
      </c>
      <c r="AM18" s="5">
        <f t="shared" si="24"/>
        <v>1</v>
      </c>
      <c r="AN18" s="5">
        <f t="shared" si="25"/>
        <v>0.56755870934969033</v>
      </c>
      <c r="AO18" s="5">
        <f>'Crop and Soil Parameters'!$B$9</f>
        <v>91</v>
      </c>
      <c r="AP18" s="5">
        <f>'Crop and Soil Parameters'!$B$9*('Crop and Soil Parameters'!$B$7 + 0.04*(5-AL18))</f>
        <v>52.534086297967129</v>
      </c>
      <c r="AQ18" s="5">
        <f>'Crop and Soil Parameters'!$B$11</f>
        <v>45.5</v>
      </c>
      <c r="AR18" s="5">
        <v>0</v>
      </c>
      <c r="AS18" s="5">
        <v>0</v>
      </c>
      <c r="AT18" s="5">
        <v>0</v>
      </c>
      <c r="AU18" s="5">
        <v>0</v>
      </c>
      <c r="AV18" s="5">
        <f t="shared" si="26"/>
        <v>60.623529032982681</v>
      </c>
      <c r="AW18" s="15">
        <f>'Crop and Soil Parameters'!$B$9-AV17</f>
        <v>29.808912257667629</v>
      </c>
      <c r="AX18" s="5"/>
    </row>
    <row r="19" spans="1:50" x14ac:dyDescent="0.3">
      <c r="A19" s="6">
        <v>44213</v>
      </c>
      <c r="B19" s="14">
        <v>17</v>
      </c>
      <c r="C19" s="7">
        <f t="shared" si="0"/>
        <v>0.39386263453338705</v>
      </c>
      <c r="D19" s="7">
        <f t="shared" si="1"/>
        <v>1.5251268780343785</v>
      </c>
      <c r="E19" s="7">
        <v>53</v>
      </c>
      <c r="F19" s="8">
        <v>2.2222222222222223</v>
      </c>
      <c r="G19" s="8">
        <v>23.6</v>
      </c>
      <c r="H19" s="8">
        <v>10.5</v>
      </c>
      <c r="I19" s="7">
        <f t="shared" si="2"/>
        <v>17.05</v>
      </c>
      <c r="J19" s="8">
        <v>0.55000000000000004</v>
      </c>
      <c r="K19" s="7">
        <f t="shared" si="3"/>
        <v>19.362174160989184</v>
      </c>
      <c r="L19" s="7">
        <f t="shared" si="4"/>
        <v>6.6774802637866912</v>
      </c>
      <c r="M19" s="7">
        <f t="shared" si="5"/>
        <v>13.019827212387938</v>
      </c>
      <c r="N19" s="4">
        <v>0</v>
      </c>
      <c r="O19" s="13">
        <f t="shared" si="6"/>
        <v>-0.36401248454901453</v>
      </c>
      <c r="P19" s="7">
        <f t="shared" si="7"/>
        <v>1.0315970112157162</v>
      </c>
      <c r="Q19" s="13">
        <f t="shared" si="8"/>
        <v>1.4117960647714487</v>
      </c>
      <c r="R19" s="7">
        <f t="shared" si="9"/>
        <v>10.785327472610962</v>
      </c>
      <c r="S19" s="13">
        <f t="shared" si="10"/>
        <v>0.67003532138532629</v>
      </c>
      <c r="T19" s="11">
        <f xml:space="preserve"> 24 * 60 * Constants!$B$4 * P19 * S19 / PI()</f>
        <v>25.979706740669208</v>
      </c>
      <c r="U19" s="11">
        <f t="shared" si="11"/>
        <v>6.494926685167302</v>
      </c>
      <c r="V19" s="11">
        <f t="shared" si="12"/>
        <v>4.8780796361617531</v>
      </c>
      <c r="W19" s="11">
        <f t="shared" si="13"/>
        <v>1.4474595904455039</v>
      </c>
      <c r="X19" s="11">
        <f t="shared" si="14"/>
        <v>1.4997145733566783</v>
      </c>
      <c r="Y19" s="11">
        <f t="shared" si="15"/>
        <v>1.943877767173084</v>
      </c>
      <c r="Z19" s="11">
        <f t="shared" si="16"/>
        <v>0.1685520322727887</v>
      </c>
      <c r="AA19" s="13">
        <f t="shared" si="17"/>
        <v>0.1231338398112326</v>
      </c>
      <c r="AB19" s="11">
        <f t="shared" si="18"/>
        <v>566.61301038568797</v>
      </c>
      <c r="AC19" s="12">
        <f xml:space="preserve"> 0.00163*AB19/Constants!$B$1</f>
        <v>0.37697110486884544</v>
      </c>
      <c r="AD19" s="11">
        <f>(1-Constants!$B$2)*U19</f>
        <v>5.0010935475788223</v>
      </c>
      <c r="AE19" s="11">
        <f xml:space="preserve"> W19*Z19*Constants!$B$3*((I19 + 273.15)^4)</f>
        <v>8.483830186962944</v>
      </c>
      <c r="AF19" s="11">
        <f t="shared" si="19"/>
        <v>-3.4827366393841217</v>
      </c>
      <c r="AG19" s="14">
        <v>0</v>
      </c>
      <c r="AH19" s="11">
        <f t="shared" si="20"/>
        <v>0.97956889839276717</v>
      </c>
      <c r="AI19" s="12">
        <f t="shared" si="21"/>
        <v>0.78492755724765018</v>
      </c>
      <c r="AJ19" s="5">
        <f t="shared" si="22"/>
        <v>1.2479736369909438</v>
      </c>
      <c r="AK19" s="5">
        <f>'Crop and Soil Parameters'!$B$2</f>
        <v>0.6</v>
      </c>
      <c r="AL19" s="5">
        <f t="shared" si="23"/>
        <v>0.74878418219456622</v>
      </c>
      <c r="AM19" s="5">
        <f t="shared" si="24"/>
        <v>1</v>
      </c>
      <c r="AN19" s="5">
        <f t="shared" si="25"/>
        <v>0.74878418219456622</v>
      </c>
      <c r="AO19" s="5">
        <f>'Crop and Soil Parameters'!$B$9</f>
        <v>91</v>
      </c>
      <c r="AP19" s="5">
        <f>'Crop and Soil Parameters'!$B$9*('Crop and Soil Parameters'!$B$7 + 0.04*(5-AL19))</f>
        <v>51.874425576811781</v>
      </c>
      <c r="AQ19" s="5">
        <f>'Crop and Soil Parameters'!$B$11</f>
        <v>45.5</v>
      </c>
      <c r="AR19" s="5">
        <v>0</v>
      </c>
      <c r="AS19" s="5">
        <v>0</v>
      </c>
      <c r="AT19" s="5">
        <v>0</v>
      </c>
      <c r="AU19" s="5">
        <v>0</v>
      </c>
      <c r="AV19" s="5">
        <f t="shared" si="26"/>
        <v>59.874744850788112</v>
      </c>
      <c r="AW19" s="15">
        <f>'Crop and Soil Parameters'!$B$9-AV18</f>
        <v>30.376470967017319</v>
      </c>
      <c r="AX19" s="5"/>
    </row>
    <row r="20" spans="1:50" x14ac:dyDescent="0.3">
      <c r="A20" s="6">
        <v>44214</v>
      </c>
      <c r="B20" s="14">
        <v>18</v>
      </c>
      <c r="C20" s="7">
        <f t="shared" si="0"/>
        <v>0.39386263453338705</v>
      </c>
      <c r="D20" s="7">
        <f t="shared" si="1"/>
        <v>1.5251268780343785</v>
      </c>
      <c r="E20" s="7">
        <v>53</v>
      </c>
      <c r="F20" s="8">
        <v>1.1111111111111112</v>
      </c>
      <c r="G20" s="8">
        <v>25.6</v>
      </c>
      <c r="H20" s="8">
        <v>9.6</v>
      </c>
      <c r="I20" s="7">
        <f t="shared" si="2"/>
        <v>17.600000000000001</v>
      </c>
      <c r="J20" s="8">
        <v>0.65</v>
      </c>
      <c r="K20" s="7">
        <f t="shared" si="3"/>
        <v>22.484957257182657</v>
      </c>
      <c r="L20" s="7">
        <f t="shared" si="4"/>
        <v>6.8537065740410412</v>
      </c>
      <c r="M20" s="7">
        <f t="shared" si="5"/>
        <v>14.669331915611849</v>
      </c>
      <c r="N20" s="4">
        <v>3.7</v>
      </c>
      <c r="O20" s="13">
        <f t="shared" si="6"/>
        <v>-0.36074855379216958</v>
      </c>
      <c r="P20" s="7">
        <f t="shared" si="7"/>
        <v>1.031428459999103</v>
      </c>
      <c r="Q20" s="13">
        <f t="shared" si="8"/>
        <v>1.4133670679103747</v>
      </c>
      <c r="R20" s="7">
        <f t="shared" si="9"/>
        <v>10.797329052539263</v>
      </c>
      <c r="S20" s="13">
        <f t="shared" si="10"/>
        <v>0.6725445059841455</v>
      </c>
      <c r="T20" s="11">
        <f xml:space="preserve"> 24 * 60 * Constants!$B$4 * P20 * S20 / PI()</f>
        <v>26.072736270351701</v>
      </c>
      <c r="U20" s="11">
        <f t="shared" si="11"/>
        <v>10.985452024824728</v>
      </c>
      <c r="V20" s="11">
        <f t="shared" si="12"/>
        <v>8.2507335977648601</v>
      </c>
      <c r="W20" s="11">
        <f t="shared" si="13"/>
        <v>1.4474595904455039</v>
      </c>
      <c r="X20" s="11">
        <f t="shared" si="14"/>
        <v>1.6693788049027241</v>
      </c>
      <c r="Y20" s="11">
        <f t="shared" si="15"/>
        <v>2.0126465426273383</v>
      </c>
      <c r="Z20" s="11">
        <f t="shared" si="16"/>
        <v>0.15911378002707507</v>
      </c>
      <c r="AA20" s="13">
        <f t="shared" si="17"/>
        <v>0.12694038018719841</v>
      </c>
      <c r="AB20" s="11">
        <f t="shared" si="18"/>
        <v>566.61301038568797</v>
      </c>
      <c r="AC20" s="12">
        <f xml:space="preserve"> 0.00163*AB20/Constants!$B$1</f>
        <v>0.37697110486884544</v>
      </c>
      <c r="AD20" s="11">
        <f>(1-Constants!$B$2)*U20</f>
        <v>8.4587980591150398</v>
      </c>
      <c r="AE20" s="11">
        <f xml:space="preserve"> W20*Z20*Constants!$B$3*((I20 + 273.15)^4)</f>
        <v>8.0696561228000512</v>
      </c>
      <c r="AF20" s="11">
        <f t="shared" si="19"/>
        <v>0.38914193631498861</v>
      </c>
      <c r="AG20" s="14">
        <v>0</v>
      </c>
      <c r="AH20" s="11">
        <f t="shared" si="20"/>
        <v>0.4654468741846457</v>
      </c>
      <c r="AI20" s="12">
        <f t="shared" si="21"/>
        <v>0.64632279133982995</v>
      </c>
      <c r="AJ20" s="5">
        <f t="shared" si="22"/>
        <v>0.72014615672112126</v>
      </c>
      <c r="AK20" s="5">
        <f>'Crop and Soil Parameters'!$B$2</f>
        <v>0.6</v>
      </c>
      <c r="AL20" s="5">
        <f t="shared" si="23"/>
        <v>0.43208769403267272</v>
      </c>
      <c r="AM20" s="5">
        <f t="shared" si="24"/>
        <v>1</v>
      </c>
      <c r="AN20" s="5">
        <f t="shared" si="25"/>
        <v>0.43208769403267272</v>
      </c>
      <c r="AO20" s="5">
        <f>'Crop and Soil Parameters'!$B$9</f>
        <v>91</v>
      </c>
      <c r="AP20" s="5">
        <f>'Crop and Soil Parameters'!$B$9*('Crop and Soil Parameters'!$B$7 + 0.04*(5-AL20))</f>
        <v>53.027200793721079</v>
      </c>
      <c r="AQ20" s="5">
        <f>'Crop and Soil Parameters'!$B$11</f>
        <v>45.5</v>
      </c>
      <c r="AR20" s="5">
        <v>0</v>
      </c>
      <c r="AS20" s="5">
        <v>0</v>
      </c>
      <c r="AT20" s="5">
        <v>0</v>
      </c>
      <c r="AU20" s="5">
        <v>0</v>
      </c>
      <c r="AV20" s="5">
        <f t="shared" si="26"/>
        <v>59.442657156755438</v>
      </c>
      <c r="AW20" s="15">
        <f>'Crop and Soil Parameters'!$B$9-AV19</f>
        <v>31.125255149211888</v>
      </c>
      <c r="AX20" s="5"/>
    </row>
    <row r="21" spans="1:50" x14ac:dyDescent="0.3">
      <c r="A21" s="6">
        <v>44215</v>
      </c>
      <c r="B21" s="14">
        <v>19</v>
      </c>
      <c r="C21" s="7">
        <f t="shared" si="0"/>
        <v>0.39386263453338705</v>
      </c>
      <c r="D21" s="7">
        <f t="shared" si="1"/>
        <v>1.5251268780343785</v>
      </c>
      <c r="E21" s="7">
        <v>53</v>
      </c>
      <c r="F21" s="8">
        <v>1.6666666666666667</v>
      </c>
      <c r="G21" s="8">
        <v>28.4</v>
      </c>
      <c r="H21" s="8">
        <v>9.6</v>
      </c>
      <c r="I21" s="7">
        <f t="shared" si="2"/>
        <v>19</v>
      </c>
      <c r="J21" s="8">
        <v>0.67</v>
      </c>
      <c r="K21" s="7">
        <f t="shared" si="3"/>
        <v>25.43939878322044</v>
      </c>
      <c r="L21" s="7">
        <f t="shared" si="4"/>
        <v>7.0448886731175264</v>
      </c>
      <c r="M21" s="7">
        <f t="shared" si="5"/>
        <v>16.242143728168983</v>
      </c>
      <c r="N21" s="4">
        <v>2.9</v>
      </c>
      <c r="O21" s="13">
        <f t="shared" si="6"/>
        <v>-0.35737772545324453</v>
      </c>
      <c r="P21" s="7">
        <f t="shared" si="7"/>
        <v>1.0312505958515106</v>
      </c>
      <c r="Q21" s="13">
        <f t="shared" si="8"/>
        <v>1.4149850582038894</v>
      </c>
      <c r="R21" s="7">
        <f t="shared" si="9"/>
        <v>10.809689587887467</v>
      </c>
      <c r="S21" s="13">
        <f t="shared" si="10"/>
        <v>0.67513281299482375</v>
      </c>
      <c r="T21" s="11">
        <f xml:space="preserve"> 24 * 60 * Constants!$B$4 * P21 * S21 / PI()</f>
        <v>26.168564548154652</v>
      </c>
      <c r="U21" s="11">
        <f t="shared" si="11"/>
        <v>10.052363913217354</v>
      </c>
      <c r="V21" s="11">
        <f t="shared" si="12"/>
        <v>7.5499284406610254</v>
      </c>
      <c r="W21" s="11">
        <f t="shared" si="13"/>
        <v>1.4474595904455039</v>
      </c>
      <c r="X21" s="11">
        <f t="shared" si="14"/>
        <v>1.8466005963758321</v>
      </c>
      <c r="Y21" s="11">
        <f t="shared" si="15"/>
        <v>2.1973933238855259</v>
      </c>
      <c r="Z21" s="11">
        <f t="shared" si="16"/>
        <v>0.149754443707701</v>
      </c>
      <c r="AA21" s="13">
        <f t="shared" si="17"/>
        <v>0.13708266611218417</v>
      </c>
      <c r="AB21" s="11">
        <f t="shared" si="18"/>
        <v>566.61301038568797</v>
      </c>
      <c r="AC21" s="12">
        <f xml:space="preserve"> 0.00163*AB21/Constants!$B$1</f>
        <v>0.37697110486884544</v>
      </c>
      <c r="AD21" s="11">
        <f>(1-Constants!$B$2)*U21</f>
        <v>7.7403202131773625</v>
      </c>
      <c r="AE21" s="11">
        <f xml:space="preserve"> W21*Z21*Constants!$B$3*((I21 + 273.15)^4)</f>
        <v>7.7423290001973823</v>
      </c>
      <c r="AF21" s="11">
        <f t="shared" si="19"/>
        <v>-2.008787020019831E-3</v>
      </c>
      <c r="AG21" s="14">
        <v>0</v>
      </c>
      <c r="AH21" s="11">
        <f t="shared" si="20"/>
        <v>0.67919615286938906</v>
      </c>
      <c r="AI21" s="12">
        <f t="shared" si="21"/>
        <v>0.72767073040670871</v>
      </c>
      <c r="AJ21" s="5">
        <f t="shared" si="22"/>
        <v>0.93338391182750158</v>
      </c>
      <c r="AK21" s="5">
        <f>'Crop and Soil Parameters'!$B$2</f>
        <v>0.6</v>
      </c>
      <c r="AL21" s="5">
        <f t="shared" si="23"/>
        <v>0.5600303470965009</v>
      </c>
      <c r="AM21" s="5">
        <f t="shared" si="24"/>
        <v>1</v>
      </c>
      <c r="AN21" s="5">
        <f t="shared" si="25"/>
        <v>0.5600303470965009</v>
      </c>
      <c r="AO21" s="5">
        <f>'Crop and Soil Parameters'!$B$9</f>
        <v>91</v>
      </c>
      <c r="AP21" s="5">
        <f>'Crop and Soil Parameters'!$B$9*('Crop and Soil Parameters'!$B$7 + 0.04*(5-AL21))</f>
        <v>52.561489536568743</v>
      </c>
      <c r="AQ21" s="5">
        <f>'Crop and Soil Parameters'!$B$11</f>
        <v>45.5</v>
      </c>
      <c r="AR21" s="5">
        <v>0</v>
      </c>
      <c r="AS21" s="5">
        <v>0</v>
      </c>
      <c r="AT21" s="5">
        <v>0</v>
      </c>
      <c r="AU21" s="5">
        <v>0</v>
      </c>
      <c r="AV21" s="5">
        <f t="shared" si="26"/>
        <v>58.882626809658937</v>
      </c>
      <c r="AW21" s="15">
        <f>'Crop and Soil Parameters'!$B$9-AV20</f>
        <v>31.557342843244562</v>
      </c>
      <c r="AX21" s="5"/>
    </row>
    <row r="22" spans="1:50" x14ac:dyDescent="0.3">
      <c r="A22" s="6">
        <v>44216</v>
      </c>
      <c r="B22" s="14">
        <v>20</v>
      </c>
      <c r="C22" s="7">
        <f t="shared" si="0"/>
        <v>0.39386263453338705</v>
      </c>
      <c r="D22" s="7">
        <f t="shared" si="1"/>
        <v>1.5251268780343785</v>
      </c>
      <c r="E22" s="7">
        <v>53</v>
      </c>
      <c r="F22" s="8">
        <v>1.1111111111111112</v>
      </c>
      <c r="G22" s="8">
        <v>28.2</v>
      </c>
      <c r="H22" s="8">
        <v>16.8</v>
      </c>
      <c r="I22" s="7">
        <f t="shared" si="2"/>
        <v>22.5</v>
      </c>
      <c r="J22" s="8">
        <v>0.49</v>
      </c>
      <c r="K22" s="7">
        <f t="shared" si="3"/>
        <v>22.980196943174974</v>
      </c>
      <c r="L22" s="7">
        <f t="shared" si="4"/>
        <v>12.018468588026309</v>
      </c>
      <c r="M22" s="7">
        <f t="shared" si="5"/>
        <v>17.499332765600641</v>
      </c>
      <c r="N22" s="4">
        <v>2.6</v>
      </c>
      <c r="O22" s="13">
        <f t="shared" si="6"/>
        <v>-0.35390099838142475</v>
      </c>
      <c r="P22" s="7">
        <f t="shared" si="7"/>
        <v>1.0310634714779239</v>
      </c>
      <c r="Q22" s="13">
        <f t="shared" si="8"/>
        <v>1.4166491894681359</v>
      </c>
      <c r="R22" s="7">
        <f t="shared" si="9"/>
        <v>10.82240261428708</v>
      </c>
      <c r="S22" s="13">
        <f t="shared" si="10"/>
        <v>0.67779913015874937</v>
      </c>
      <c r="T22" s="11">
        <f xml:space="preserve"> 24 * 60 * Constants!$B$4 * P22 * S22 / PI()</f>
        <v>26.267145507921327</v>
      </c>
      <c r="U22" s="11">
        <f t="shared" si="11"/>
        <v>9.7220274428799254</v>
      </c>
      <c r="V22" s="11">
        <f t="shared" si="12"/>
        <v>7.3018259312493958</v>
      </c>
      <c r="W22" s="11">
        <f t="shared" si="13"/>
        <v>1.4474595904455039</v>
      </c>
      <c r="X22" s="11">
        <f t="shared" si="14"/>
        <v>1.9999027406301428</v>
      </c>
      <c r="Y22" s="11">
        <f t="shared" si="15"/>
        <v>2.7255876066054592</v>
      </c>
      <c r="Z22" s="11">
        <f t="shared" si="16"/>
        <v>0.14201491541949227</v>
      </c>
      <c r="AA22" s="13">
        <f t="shared" si="17"/>
        <v>0.16548316037309999</v>
      </c>
      <c r="AB22" s="11">
        <f t="shared" si="18"/>
        <v>566.61301038568797</v>
      </c>
      <c r="AC22" s="12">
        <f xml:space="preserve"> 0.00163*AB22/Constants!$B$1</f>
        <v>0.37697110486884544</v>
      </c>
      <c r="AD22" s="11">
        <f>(1-Constants!$B$2)*U22</f>
        <v>7.4859611310175431</v>
      </c>
      <c r="AE22" s="11">
        <f xml:space="preserve"> W22*Z22*Constants!$B$3*((I22 + 273.15)^4)</f>
        <v>7.7004097316238926</v>
      </c>
      <c r="AF22" s="11">
        <f t="shared" si="19"/>
        <v>-0.21444860060634952</v>
      </c>
      <c r="AG22" s="14">
        <v>0</v>
      </c>
      <c r="AH22" s="11">
        <f t="shared" si="20"/>
        <v>0.91128153918396659</v>
      </c>
      <c r="AI22" s="12">
        <f t="shared" si="21"/>
        <v>0.68486557152573146</v>
      </c>
      <c r="AJ22" s="5">
        <f t="shared" si="22"/>
        <v>1.3305991380962976</v>
      </c>
      <c r="AK22" s="5">
        <f>'Crop and Soil Parameters'!$B$2</f>
        <v>0.6</v>
      </c>
      <c r="AL22" s="5">
        <f t="shared" si="23"/>
        <v>0.79835948285777858</v>
      </c>
      <c r="AM22" s="5">
        <f t="shared" si="24"/>
        <v>1</v>
      </c>
      <c r="AN22" s="5">
        <f t="shared" si="25"/>
        <v>0.79835948285777858</v>
      </c>
      <c r="AO22" s="5">
        <f>'Crop and Soil Parameters'!$B$9</f>
        <v>91</v>
      </c>
      <c r="AP22" s="5">
        <f>'Crop and Soil Parameters'!$B$9*('Crop and Soil Parameters'!$B$7 + 0.04*(5-AL22))</f>
        <v>51.693971482397686</v>
      </c>
      <c r="AQ22" s="5">
        <f>'Crop and Soil Parameters'!$B$11</f>
        <v>45.5</v>
      </c>
      <c r="AR22" s="5">
        <v>0</v>
      </c>
      <c r="AS22" s="5">
        <v>0</v>
      </c>
      <c r="AT22" s="5">
        <v>0</v>
      </c>
      <c r="AU22" s="5">
        <v>0</v>
      </c>
      <c r="AV22" s="5">
        <f t="shared" si="26"/>
        <v>58.084267326801161</v>
      </c>
      <c r="AW22" s="15">
        <f>'Crop and Soil Parameters'!$B$9-AV21</f>
        <v>32.117373190341063</v>
      </c>
      <c r="AX22" s="5"/>
    </row>
    <row r="23" spans="1:50" x14ac:dyDescent="0.3">
      <c r="A23" s="6">
        <v>44217</v>
      </c>
      <c r="B23" s="14">
        <v>21</v>
      </c>
      <c r="C23" s="7">
        <f t="shared" si="0"/>
        <v>0.39386263453338705</v>
      </c>
      <c r="D23" s="7">
        <f t="shared" si="1"/>
        <v>1.5251268780343785</v>
      </c>
      <c r="E23" s="7">
        <v>53</v>
      </c>
      <c r="F23" s="8">
        <v>1.6666666666666667</v>
      </c>
      <c r="G23" s="8">
        <v>28.8</v>
      </c>
      <c r="H23" s="8">
        <v>12</v>
      </c>
      <c r="I23" s="7">
        <f t="shared" si="2"/>
        <v>20.399999999999999</v>
      </c>
      <c r="J23" s="8">
        <v>0.61</v>
      </c>
      <c r="K23" s="7">
        <f t="shared" si="3"/>
        <v>25.144422843573182</v>
      </c>
      <c r="L23" s="7">
        <f t="shared" si="4"/>
        <v>8.7923740832777355</v>
      </c>
      <c r="M23" s="7">
        <f t="shared" si="5"/>
        <v>16.968398463425459</v>
      </c>
      <c r="N23" s="4">
        <v>8</v>
      </c>
      <c r="O23" s="13">
        <f t="shared" si="6"/>
        <v>-0.35031940280597534</v>
      </c>
      <c r="P23" s="7">
        <f t="shared" si="7"/>
        <v>1.0308671423273339</v>
      </c>
      <c r="Q23" s="13">
        <f t="shared" si="8"/>
        <v>1.4183586036797731</v>
      </c>
      <c r="R23" s="7">
        <f t="shared" si="9"/>
        <v>10.835461576922611</v>
      </c>
      <c r="S23" s="13">
        <f t="shared" si="10"/>
        <v>0.68054230652374414</v>
      </c>
      <c r="T23" s="11">
        <f xml:space="preserve"> 24 * 60 * Constants!$B$4 * P23 * S23 / PI()</f>
        <v>26.368431542874816</v>
      </c>
      <c r="U23" s="11">
        <f t="shared" si="11"/>
        <v>16.326231847372302</v>
      </c>
      <c r="V23" s="11">
        <f t="shared" si="12"/>
        <v>12.26197969128744</v>
      </c>
      <c r="W23" s="11">
        <f t="shared" si="13"/>
        <v>1.4474595904455043</v>
      </c>
      <c r="X23" s="11">
        <f t="shared" si="14"/>
        <v>1.9338521555317314</v>
      </c>
      <c r="Y23" s="11">
        <f t="shared" si="15"/>
        <v>2.3968104104453793</v>
      </c>
      <c r="Z23" s="11">
        <f t="shared" si="16"/>
        <v>0.14531178194759206</v>
      </c>
      <c r="AA23" s="13">
        <f t="shared" si="17"/>
        <v>0.14790293740537153</v>
      </c>
      <c r="AB23" s="11">
        <f t="shared" si="18"/>
        <v>566.61301038568797</v>
      </c>
      <c r="AC23" s="12">
        <f xml:space="preserve"> 0.00163*AB23/Constants!$B$1</f>
        <v>0.37697110486884544</v>
      </c>
      <c r="AD23" s="11">
        <f>(1-Constants!$B$2)*U23</f>
        <v>12.571198522476672</v>
      </c>
      <c r="AE23" s="11">
        <f xml:space="preserve"> W23*Z23*Constants!$B$3*((I23 + 273.15)^4)</f>
        <v>7.657685196386244</v>
      </c>
      <c r="AF23" s="11">
        <f t="shared" si="19"/>
        <v>4.9135133260904285</v>
      </c>
      <c r="AG23" s="14">
        <v>0</v>
      </c>
      <c r="AH23" s="11">
        <f t="shared" si="20"/>
        <v>1.1887416811634168</v>
      </c>
      <c r="AI23" s="12">
        <f t="shared" si="21"/>
        <v>0.73849100169989612</v>
      </c>
      <c r="AJ23" s="5">
        <f t="shared" si="22"/>
        <v>1.6096901362739842</v>
      </c>
      <c r="AK23" s="5">
        <f>'Crop and Soil Parameters'!$B$2</f>
        <v>0.6</v>
      </c>
      <c r="AL23" s="5">
        <f t="shared" si="23"/>
        <v>0.96581408176439043</v>
      </c>
      <c r="AM23" s="5">
        <f t="shared" si="24"/>
        <v>1</v>
      </c>
      <c r="AN23" s="5">
        <f t="shared" si="25"/>
        <v>0.96581408176439043</v>
      </c>
      <c r="AO23" s="5">
        <f>'Crop and Soil Parameters'!$B$9</f>
        <v>91</v>
      </c>
      <c r="AP23" s="5">
        <f>'Crop and Soil Parameters'!$B$9*('Crop and Soil Parameters'!$B$7 + 0.04*(5-AL23))</f>
        <v>51.084436742377619</v>
      </c>
      <c r="AQ23" s="5">
        <f>'Crop and Soil Parameters'!$B$11</f>
        <v>45.5</v>
      </c>
      <c r="AR23" s="5">
        <v>0</v>
      </c>
      <c r="AS23" s="5">
        <v>0</v>
      </c>
      <c r="AT23" s="5">
        <v>0</v>
      </c>
      <c r="AU23" s="5">
        <v>0</v>
      </c>
      <c r="AV23" s="5">
        <f t="shared" si="26"/>
        <v>57.118453245036768</v>
      </c>
      <c r="AW23" s="15">
        <f>'Crop and Soil Parameters'!$B$9-AV22</f>
        <v>32.915732673198839</v>
      </c>
      <c r="AX23" s="5"/>
    </row>
    <row r="24" spans="1:50" x14ac:dyDescent="0.3">
      <c r="A24" s="6">
        <v>44218</v>
      </c>
      <c r="B24" s="14">
        <v>22</v>
      </c>
      <c r="C24" s="7">
        <f t="shared" si="0"/>
        <v>0.39386263453338705</v>
      </c>
      <c r="D24" s="7">
        <f t="shared" si="1"/>
        <v>1.5251268780343785</v>
      </c>
      <c r="E24" s="7">
        <v>53</v>
      </c>
      <c r="F24" s="8">
        <v>1.6666666666666667</v>
      </c>
      <c r="G24" s="8">
        <v>27</v>
      </c>
      <c r="H24" s="8">
        <v>11</v>
      </c>
      <c r="I24" s="7">
        <f t="shared" si="2"/>
        <v>19</v>
      </c>
      <c r="J24" s="8">
        <v>0.49</v>
      </c>
      <c r="K24" s="7">
        <f t="shared" si="3"/>
        <v>21.827217705766373</v>
      </c>
      <c r="L24" s="7">
        <f t="shared" si="4"/>
        <v>6.4342116049800779</v>
      </c>
      <c r="M24" s="7">
        <f t="shared" si="5"/>
        <v>14.130714655373225</v>
      </c>
      <c r="N24" s="4">
        <v>7</v>
      </c>
      <c r="O24" s="13">
        <f t="shared" si="6"/>
        <v>-0.34663400003096273</v>
      </c>
      <c r="P24" s="7">
        <f t="shared" si="7"/>
        <v>1.0306616665763046</v>
      </c>
      <c r="Q24" s="13">
        <f t="shared" si="8"/>
        <v>1.4201124322769292</v>
      </c>
      <c r="R24" s="7">
        <f t="shared" si="9"/>
        <v>10.848859840470132</v>
      </c>
      <c r="S24" s="13">
        <f t="shared" si="10"/>
        <v>0.68336115266474839</v>
      </c>
      <c r="T24" s="11">
        <f xml:space="preserve"> 24 * 60 * Constants!$B$4 * P24 * S24 / PI()</f>
        <v>26.472373522087455</v>
      </c>
      <c r="U24" s="11">
        <f t="shared" si="11"/>
        <v>15.158466165289171</v>
      </c>
      <c r="V24" s="11">
        <f t="shared" si="12"/>
        <v>11.384917598102085</v>
      </c>
      <c r="W24" s="11">
        <f t="shared" si="13"/>
        <v>1.4474595904455039</v>
      </c>
      <c r="X24" s="11">
        <f t="shared" si="14"/>
        <v>1.6122157639120571</v>
      </c>
      <c r="Y24" s="11">
        <f t="shared" si="15"/>
        <v>2.1973933238855259</v>
      </c>
      <c r="Z24" s="11">
        <f t="shared" si="16"/>
        <v>0.16223771780077664</v>
      </c>
      <c r="AA24" s="13">
        <f t="shared" si="17"/>
        <v>0.13708266611218417</v>
      </c>
      <c r="AB24" s="11">
        <f t="shared" si="18"/>
        <v>566.61301038568797</v>
      </c>
      <c r="AC24" s="12">
        <f xml:space="preserve"> 0.00163*AB24/Constants!$B$1</f>
        <v>0.37697110486884544</v>
      </c>
      <c r="AD24" s="11">
        <f>(1-Constants!$B$2)*U24</f>
        <v>11.672018947272662</v>
      </c>
      <c r="AE24" s="11">
        <f xml:space="preserve"> W24*Z24*Constants!$B$3*((I24 + 273.15)^4)</f>
        <v>8.3877162931239173</v>
      </c>
      <c r="AF24" s="11">
        <f t="shared" si="19"/>
        <v>3.2843026541487443</v>
      </c>
      <c r="AG24" s="14">
        <v>0</v>
      </c>
      <c r="AH24" s="11">
        <f t="shared" si="20"/>
        <v>1.3168838074536258</v>
      </c>
      <c r="AI24" s="12">
        <f t="shared" si="21"/>
        <v>0.72767073040670871</v>
      </c>
      <c r="AJ24" s="5">
        <f t="shared" si="22"/>
        <v>1.8097248555230399</v>
      </c>
      <c r="AK24" s="5">
        <f>'Crop and Soil Parameters'!$B$2</f>
        <v>0.6</v>
      </c>
      <c r="AL24" s="5">
        <f t="shared" si="23"/>
        <v>1.0858349133138239</v>
      </c>
      <c r="AM24" s="5">
        <f t="shared" si="24"/>
        <v>1</v>
      </c>
      <c r="AN24" s="5">
        <f t="shared" si="25"/>
        <v>1.0858349133138239</v>
      </c>
      <c r="AO24" s="5">
        <f>'Crop and Soil Parameters'!$B$9</f>
        <v>91</v>
      </c>
      <c r="AP24" s="5">
        <f>'Crop and Soil Parameters'!$B$9*('Crop and Soil Parameters'!$B$7 + 0.04*(5-AL24))</f>
        <v>50.647560915537682</v>
      </c>
      <c r="AQ24" s="5">
        <f>'Crop and Soil Parameters'!$B$11</f>
        <v>45.5</v>
      </c>
      <c r="AR24" s="5">
        <v>0</v>
      </c>
      <c r="AS24" s="5">
        <v>0</v>
      </c>
      <c r="AT24" s="5">
        <v>0</v>
      </c>
      <c r="AU24" s="5">
        <v>0</v>
      </c>
      <c r="AV24" s="5">
        <f t="shared" si="26"/>
        <v>56.032618331722944</v>
      </c>
      <c r="AW24" s="15">
        <f>'Crop and Soil Parameters'!$B$9-AV23</f>
        <v>33.881546754963232</v>
      </c>
      <c r="AX24" s="5"/>
    </row>
    <row r="25" spans="1:50" x14ac:dyDescent="0.3">
      <c r="A25" s="6">
        <v>44219</v>
      </c>
      <c r="B25" s="14">
        <v>23</v>
      </c>
      <c r="C25" s="7">
        <f t="shared" si="0"/>
        <v>0.39386263453338705</v>
      </c>
      <c r="D25" s="7">
        <f t="shared" si="1"/>
        <v>1.5251268780343785</v>
      </c>
      <c r="E25" s="7">
        <v>53</v>
      </c>
      <c r="F25" s="8">
        <v>1.3888888888888888</v>
      </c>
      <c r="G25" s="8">
        <v>27</v>
      </c>
      <c r="H25" s="8">
        <v>11.2</v>
      </c>
      <c r="I25" s="7">
        <f t="shared" si="2"/>
        <v>19.100000000000001</v>
      </c>
      <c r="J25" s="8">
        <v>0.48</v>
      </c>
      <c r="K25" s="7">
        <f t="shared" si="3"/>
        <v>21.680734703108271</v>
      </c>
      <c r="L25" s="7">
        <f t="shared" si="4"/>
        <v>6.4971922994732552</v>
      </c>
      <c r="M25" s="7">
        <f t="shared" si="5"/>
        <v>14.088963501290763</v>
      </c>
      <c r="N25" s="4">
        <v>5</v>
      </c>
      <c r="O25" s="13">
        <f t="shared" si="6"/>
        <v>-0.3428458821207665</v>
      </c>
      <c r="P25" s="7">
        <f t="shared" si="7"/>
        <v>1.0304471051117361</v>
      </c>
      <c r="Q25" s="13">
        <f t="shared" si="8"/>
        <v>1.4219097974408517</v>
      </c>
      <c r="R25" s="7">
        <f t="shared" si="9"/>
        <v>10.862590698888345</v>
      </c>
      <c r="S25" s="13">
        <f t="shared" si="10"/>
        <v>0.68625444094663479</v>
      </c>
      <c r="T25" s="11">
        <f xml:space="preserve"> 24 * 60 * Constants!$B$4 * P25 * S25 / PI()</f>
        <v>26.57892080880935</v>
      </c>
      <c r="U25" s="11">
        <f t="shared" si="11"/>
        <v>12.761807045466206</v>
      </c>
      <c r="V25" s="11">
        <f t="shared" si="12"/>
        <v>9.5848827995678487</v>
      </c>
      <c r="W25" s="11">
        <f t="shared" si="13"/>
        <v>1.4474595904455039</v>
      </c>
      <c r="X25" s="11">
        <f t="shared" si="14"/>
        <v>1.6078573397465474</v>
      </c>
      <c r="Y25" s="11">
        <f t="shared" si="15"/>
        <v>2.2111396340059919</v>
      </c>
      <c r="Z25" s="11">
        <f t="shared" si="16"/>
        <v>0.16247815948725541</v>
      </c>
      <c r="AA25" s="13">
        <f t="shared" si="17"/>
        <v>0.13783264223942809</v>
      </c>
      <c r="AB25" s="11">
        <f t="shared" si="18"/>
        <v>566.61301038568797</v>
      </c>
      <c r="AC25" s="12">
        <f xml:space="preserve"> 0.00163*AB25/Constants!$B$1</f>
        <v>0.37697110486884544</v>
      </c>
      <c r="AD25" s="11">
        <f>(1-Constants!$B$2)*U25</f>
        <v>9.8265914250089796</v>
      </c>
      <c r="AE25" s="11">
        <f xml:space="preserve"> W25*Z25*Constants!$B$3*((I25 + 273.15)^4)</f>
        <v>8.4116542164951351</v>
      </c>
      <c r="AF25" s="11">
        <f t="shared" si="19"/>
        <v>1.4149372085138445</v>
      </c>
      <c r="AG25" s="14">
        <v>0</v>
      </c>
      <c r="AH25" s="11">
        <f t="shared" si="20"/>
        <v>1.052781209032327</v>
      </c>
      <c r="AI25" s="12">
        <f t="shared" si="21"/>
        <v>0.69281787996300603</v>
      </c>
      <c r="AJ25" s="5">
        <f t="shared" si="22"/>
        <v>1.5195641444596402</v>
      </c>
      <c r="AK25" s="5">
        <f>'Crop and Soil Parameters'!$B$2</f>
        <v>0.6</v>
      </c>
      <c r="AL25" s="5">
        <f t="shared" si="23"/>
        <v>0.91173848667578405</v>
      </c>
      <c r="AM25" s="5">
        <f t="shared" si="24"/>
        <v>1</v>
      </c>
      <c r="AN25" s="5">
        <f t="shared" si="25"/>
        <v>0.91173848667578405</v>
      </c>
      <c r="AO25" s="5">
        <f>'Crop and Soil Parameters'!$B$9</f>
        <v>91</v>
      </c>
      <c r="AP25" s="5">
        <f>'Crop and Soil Parameters'!$B$9*('Crop and Soil Parameters'!$B$7 + 0.04*(5-AL25))</f>
        <v>51.281271908500152</v>
      </c>
      <c r="AQ25" s="5">
        <f>'Crop and Soil Parameters'!$B$11</f>
        <v>45.5</v>
      </c>
      <c r="AR25" s="5">
        <v>0</v>
      </c>
      <c r="AS25" s="5">
        <v>0</v>
      </c>
      <c r="AT25" s="5">
        <v>0</v>
      </c>
      <c r="AU25" s="5">
        <v>0</v>
      </c>
      <c r="AV25" s="5">
        <f t="shared" si="26"/>
        <v>55.120879845047156</v>
      </c>
      <c r="AW25" s="15">
        <f>'Crop and Soil Parameters'!$B$9-AV24</f>
        <v>34.967381668277056</v>
      </c>
      <c r="AX25" s="5"/>
    </row>
    <row r="26" spans="1:50" x14ac:dyDescent="0.3">
      <c r="A26" s="6">
        <v>44220</v>
      </c>
      <c r="B26" s="14">
        <v>24</v>
      </c>
      <c r="C26" s="7">
        <f t="shared" si="0"/>
        <v>0.39386263453338705</v>
      </c>
      <c r="D26" s="7">
        <f t="shared" si="1"/>
        <v>1.5251268780343785</v>
      </c>
      <c r="E26" s="7">
        <v>53</v>
      </c>
      <c r="F26" s="8">
        <v>1.6666666666666667</v>
      </c>
      <c r="G26" s="8">
        <v>27.6</v>
      </c>
      <c r="H26" s="8">
        <v>11.8</v>
      </c>
      <c r="I26" s="7">
        <f t="shared" si="2"/>
        <v>19.700000000000003</v>
      </c>
      <c r="J26" s="8">
        <v>0.55000000000000004</v>
      </c>
      <c r="K26" s="7">
        <f t="shared" si="3"/>
        <v>23.231167085931361</v>
      </c>
      <c r="L26" s="7">
        <f t="shared" si="4"/>
        <v>7.9372086682474787</v>
      </c>
      <c r="M26" s="7">
        <f t="shared" si="5"/>
        <v>15.58418787708942</v>
      </c>
      <c r="N26" s="4">
        <v>5</v>
      </c>
      <c r="O26" s="13">
        <f t="shared" si="6"/>
        <v>-0.33895617157647767</v>
      </c>
      <c r="P26" s="7">
        <f t="shared" si="7"/>
        <v>1.0302235215128204</v>
      </c>
      <c r="Q26" s="13">
        <f t="shared" si="8"/>
        <v>1.4237498133548387</v>
      </c>
      <c r="R26" s="7">
        <f t="shared" si="9"/>
        <v>10.876647385036128</v>
      </c>
      <c r="S26" s="13">
        <f t="shared" si="10"/>
        <v>0.68922090583100593</v>
      </c>
      <c r="T26" s="11">
        <f xml:space="preserve"> 24 * 60 * Constants!$B$4 * P26 * S26 / PI()</f>
        <v>26.688021280715056</v>
      </c>
      <c r="U26" s="11">
        <f t="shared" si="11"/>
        <v>12.806253387609887</v>
      </c>
      <c r="V26" s="11">
        <f t="shared" si="12"/>
        <v>9.6182646692982807</v>
      </c>
      <c r="W26" s="11">
        <f t="shared" si="13"/>
        <v>1.4474595904455039</v>
      </c>
      <c r="X26" s="11">
        <f t="shared" si="14"/>
        <v>1.7705525784394636</v>
      </c>
      <c r="Y26" s="11">
        <f t="shared" si="15"/>
        <v>2.2952083710657751</v>
      </c>
      <c r="Z26" s="11">
        <f t="shared" si="16"/>
        <v>0.15371304249246678</v>
      </c>
      <c r="AA26" s="13">
        <f t="shared" si="17"/>
        <v>0.14240584875815754</v>
      </c>
      <c r="AB26" s="11">
        <f t="shared" si="18"/>
        <v>566.61301038568797</v>
      </c>
      <c r="AC26" s="12">
        <f xml:space="preserve"> 0.00163*AB26/Constants!$B$1</f>
        <v>0.37697110486884544</v>
      </c>
      <c r="AD26" s="11">
        <f>(1-Constants!$B$2)*U26</f>
        <v>9.8608151084596134</v>
      </c>
      <c r="AE26" s="11">
        <f xml:space="preserve"> W26*Z26*Constants!$B$3*((I26 + 273.15)^4)</f>
        <v>8.0234282563542685</v>
      </c>
      <c r="AF26" s="11">
        <f t="shared" si="19"/>
        <v>1.8373868521053449</v>
      </c>
      <c r="AG26" s="14">
        <v>0</v>
      </c>
      <c r="AH26" s="11">
        <f t="shared" si="20"/>
        <v>1.1203188445281966</v>
      </c>
      <c r="AI26" s="12">
        <f t="shared" si="21"/>
        <v>0.73299391305268213</v>
      </c>
      <c r="AJ26" s="5">
        <f t="shared" si="22"/>
        <v>1.5284149357563308</v>
      </c>
      <c r="AK26" s="5">
        <f>'Crop and Soil Parameters'!$B$2</f>
        <v>0.6</v>
      </c>
      <c r="AL26" s="5">
        <f t="shared" si="23"/>
        <v>0.91704896145379844</v>
      </c>
      <c r="AM26" s="5">
        <f t="shared" si="24"/>
        <v>1</v>
      </c>
      <c r="AN26" s="5">
        <f t="shared" si="25"/>
        <v>0.91704896145379844</v>
      </c>
      <c r="AO26" s="5">
        <f>'Crop and Soil Parameters'!$B$9</f>
        <v>91</v>
      </c>
      <c r="AP26" s="5">
        <f>'Crop and Soil Parameters'!$B$9*('Crop and Soil Parameters'!$B$7 + 0.04*(5-AL26))</f>
        <v>51.26194178030817</v>
      </c>
      <c r="AQ26" s="5">
        <f>'Crop and Soil Parameters'!$B$11</f>
        <v>45.5</v>
      </c>
      <c r="AR26" s="5">
        <v>0</v>
      </c>
      <c r="AS26" s="5">
        <v>0</v>
      </c>
      <c r="AT26" s="5">
        <v>0</v>
      </c>
      <c r="AU26" s="5">
        <v>0</v>
      </c>
      <c r="AV26" s="5">
        <f t="shared" si="26"/>
        <v>54.203830883593355</v>
      </c>
      <c r="AW26" s="15">
        <f>'Crop and Soil Parameters'!$B$9-AV25</f>
        <v>35.879120154952844</v>
      </c>
      <c r="AX26" s="5"/>
    </row>
    <row r="27" spans="1:50" x14ac:dyDescent="0.3">
      <c r="A27" s="6">
        <v>44221</v>
      </c>
      <c r="B27" s="14">
        <v>25</v>
      </c>
      <c r="C27" s="7">
        <f t="shared" si="0"/>
        <v>0.39386263453338705</v>
      </c>
      <c r="D27" s="7">
        <f t="shared" si="1"/>
        <v>1.5251268780343785</v>
      </c>
      <c r="E27" s="7">
        <v>53</v>
      </c>
      <c r="F27" s="8">
        <v>1.6666666666666667</v>
      </c>
      <c r="G27" s="8">
        <v>27</v>
      </c>
      <c r="H27" s="8">
        <v>11.7</v>
      </c>
      <c r="I27" s="7">
        <f t="shared" si="2"/>
        <v>19.350000000000001</v>
      </c>
      <c r="J27" s="8">
        <v>0.59</v>
      </c>
      <c r="K27" s="7">
        <f t="shared" si="3"/>
        <v>23.154158168731499</v>
      </c>
      <c r="L27" s="7">
        <f t="shared" si="4"/>
        <v>8.2872885423051059</v>
      </c>
      <c r="M27" s="7">
        <f t="shared" si="5"/>
        <v>15.720723355518302</v>
      </c>
      <c r="N27" s="4">
        <v>0</v>
      </c>
      <c r="O27" s="13">
        <f t="shared" si="6"/>
        <v>-0.33496602100327749</v>
      </c>
      <c r="P27" s="7">
        <f t="shared" si="7"/>
        <v>1.0299909820322035</v>
      </c>
      <c r="Q27" s="13">
        <f t="shared" si="8"/>
        <v>1.4256315874372372</v>
      </c>
      <c r="R27" s="7">
        <f t="shared" si="9"/>
        <v>10.89102308009193</v>
      </c>
      <c r="S27" s="13">
        <f t="shared" si="10"/>
        <v>0.69225924422870611</v>
      </c>
      <c r="T27" s="11">
        <f xml:space="preserve"> 24 * 60 * Constants!$B$4 * P27 * S27 / PI()</f>
        <v>26.799621352121875</v>
      </c>
      <c r="U27" s="11">
        <f t="shared" si="11"/>
        <v>6.6999053380304687</v>
      </c>
      <c r="V27" s="11">
        <f t="shared" si="12"/>
        <v>5.0320309031811634</v>
      </c>
      <c r="W27" s="11">
        <f t="shared" si="13"/>
        <v>1.4474595904455043</v>
      </c>
      <c r="X27" s="11">
        <f t="shared" si="14"/>
        <v>1.7861038884913292</v>
      </c>
      <c r="Y27" s="11">
        <f t="shared" si="15"/>
        <v>2.2458350576336601</v>
      </c>
      <c r="Z27" s="11">
        <f t="shared" si="16"/>
        <v>0.15289672313283756</v>
      </c>
      <c r="AA27" s="13">
        <f t="shared" si="17"/>
        <v>0.13972279794531864</v>
      </c>
      <c r="AB27" s="11">
        <f t="shared" si="18"/>
        <v>566.61301038568797</v>
      </c>
      <c r="AC27" s="12">
        <f xml:space="preserve"> 0.00163*AB27/Constants!$B$1</f>
        <v>0.37697110486884544</v>
      </c>
      <c r="AD27" s="11">
        <f>(1-Constants!$B$2)*U27</f>
        <v>5.1589271102834608</v>
      </c>
      <c r="AE27" s="11">
        <f xml:space="preserve"> W27*Z27*Constants!$B$3*((I27 + 273.15)^4)</f>
        <v>7.9427336782746734</v>
      </c>
      <c r="AF27" s="11">
        <f t="shared" si="19"/>
        <v>-2.7838065679912125</v>
      </c>
      <c r="AG27" s="14">
        <v>0</v>
      </c>
      <c r="AH27" s="11">
        <f t="shared" si="20"/>
        <v>0.73050528440337847</v>
      </c>
      <c r="AI27" s="12">
        <f t="shared" si="21"/>
        <v>0.73031086223984321</v>
      </c>
      <c r="AJ27" s="5">
        <f t="shared" si="22"/>
        <v>1.0002662183647919</v>
      </c>
      <c r="AK27" s="5">
        <f>'Crop and Soil Parameters'!$B$2</f>
        <v>0.6</v>
      </c>
      <c r="AL27" s="5">
        <f t="shared" si="23"/>
        <v>0.6001597310188751</v>
      </c>
      <c r="AM27" s="5">
        <f t="shared" si="24"/>
        <v>1</v>
      </c>
      <c r="AN27" s="5">
        <f t="shared" si="25"/>
        <v>0.6001597310188751</v>
      </c>
      <c r="AO27" s="5">
        <f>'Crop and Soil Parameters'!$B$9</f>
        <v>91</v>
      </c>
      <c r="AP27" s="5">
        <f>'Crop and Soil Parameters'!$B$9*('Crop and Soil Parameters'!$B$7 + 0.04*(5-AL27))</f>
        <v>52.415418579091302</v>
      </c>
      <c r="AQ27" s="5">
        <f>'Crop and Soil Parameters'!$B$11</f>
        <v>45.5</v>
      </c>
      <c r="AR27" s="5">
        <v>0</v>
      </c>
      <c r="AS27" s="5">
        <v>0</v>
      </c>
      <c r="AT27" s="5">
        <v>0</v>
      </c>
      <c r="AU27" s="5">
        <v>0</v>
      </c>
      <c r="AV27" s="5">
        <f t="shared" si="26"/>
        <v>53.603671152574478</v>
      </c>
      <c r="AW27" s="15">
        <f>'Crop and Soil Parameters'!$B$9-AV26</f>
        <v>36.796169116406645</v>
      </c>
      <c r="AX27" s="5"/>
    </row>
    <row r="28" spans="1:50" x14ac:dyDescent="0.3">
      <c r="A28" s="6">
        <v>44222</v>
      </c>
      <c r="B28" s="14">
        <v>26</v>
      </c>
      <c r="C28" s="7">
        <f t="shared" si="0"/>
        <v>0.39386263453338705</v>
      </c>
      <c r="D28" s="7">
        <f t="shared" si="1"/>
        <v>1.5251268780343785</v>
      </c>
      <c r="E28" s="7">
        <v>53</v>
      </c>
      <c r="F28" s="8">
        <v>1.3888888888888888</v>
      </c>
      <c r="G28" s="8">
        <v>26.5</v>
      </c>
      <c r="H28" s="8">
        <v>14</v>
      </c>
      <c r="I28" s="7">
        <f t="shared" si="2"/>
        <v>20.25</v>
      </c>
      <c r="J28" s="8">
        <v>0.62</v>
      </c>
      <c r="K28" s="7">
        <f t="shared" si="3"/>
        <v>23.024065412997118</v>
      </c>
      <c r="L28" s="7">
        <f t="shared" si="4"/>
        <v>10.846426660254366</v>
      </c>
      <c r="M28" s="7">
        <f t="shared" si="5"/>
        <v>16.935246036625742</v>
      </c>
      <c r="N28" s="4">
        <v>0</v>
      </c>
      <c r="O28" s="13">
        <f t="shared" si="6"/>
        <v>-0.33087661276889524</v>
      </c>
      <c r="P28" s="7">
        <f t="shared" si="7"/>
        <v>1.0297495555763523</v>
      </c>
      <c r="Q28" s="13">
        <f t="shared" si="8"/>
        <v>1.4275542215455006</v>
      </c>
      <c r="R28" s="7">
        <f t="shared" si="9"/>
        <v>10.905710922752116</v>
      </c>
      <c r="S28" s="13">
        <f t="shared" si="10"/>
        <v>0.69536811589962977</v>
      </c>
      <c r="T28" s="11">
        <f xml:space="preserve"> 24 * 60 * Constants!$B$4 * P28 * S28 / PI()</f>
        <v>26.913665998226779</v>
      </c>
      <c r="U28" s="11">
        <f t="shared" si="11"/>
        <v>6.7284164995566949</v>
      </c>
      <c r="V28" s="11">
        <f t="shared" si="12"/>
        <v>5.0534444961570513</v>
      </c>
      <c r="W28" s="11">
        <f t="shared" si="13"/>
        <v>1.4474595904455039</v>
      </c>
      <c r="X28" s="11">
        <f t="shared" si="14"/>
        <v>1.9297919855354013</v>
      </c>
      <c r="Y28" s="11">
        <f t="shared" si="15"/>
        <v>2.3747136108806846</v>
      </c>
      <c r="Z28" s="11">
        <f t="shared" si="16"/>
        <v>0.14551626567629397</v>
      </c>
      <c r="AA28" s="13">
        <f t="shared" si="17"/>
        <v>0.14671012498663891</v>
      </c>
      <c r="AB28" s="11">
        <f t="shared" si="18"/>
        <v>566.61301038568797</v>
      </c>
      <c r="AC28" s="12">
        <f xml:space="preserve"> 0.00163*AB28/Constants!$B$1</f>
        <v>0.37697110486884544</v>
      </c>
      <c r="AD28" s="11">
        <f>(1-Constants!$B$2)*U28</f>
        <v>5.1808807046586551</v>
      </c>
      <c r="AE28" s="11">
        <f xml:space="preserve"> W28*Z28*Constants!$B$3*((I28 + 273.15)^4)</f>
        <v>7.6527992413766075</v>
      </c>
      <c r="AF28" s="11">
        <f t="shared" si="19"/>
        <v>-2.4719185367179524</v>
      </c>
      <c r="AG28" s="14">
        <v>0</v>
      </c>
      <c r="AH28" s="11">
        <f t="shared" si="20"/>
        <v>0.56696664484110215</v>
      </c>
      <c r="AI28" s="12">
        <f t="shared" si="21"/>
        <v>0.70169536271021693</v>
      </c>
      <c r="AJ28" s="5">
        <f t="shared" si="22"/>
        <v>0.80799542788947509</v>
      </c>
      <c r="AK28" s="5">
        <f>'Crop and Soil Parameters'!$B$2</f>
        <v>0.6</v>
      </c>
      <c r="AL28" s="5">
        <f t="shared" si="23"/>
        <v>0.48479725673368501</v>
      </c>
      <c r="AM28" s="5">
        <f t="shared" si="24"/>
        <v>1</v>
      </c>
      <c r="AN28" s="5">
        <f t="shared" si="25"/>
        <v>0.48479725673368501</v>
      </c>
      <c r="AO28" s="5">
        <f>'Crop and Soil Parameters'!$B$9</f>
        <v>91</v>
      </c>
      <c r="AP28" s="5">
        <f>'Crop and Soil Parameters'!$B$9*('Crop and Soil Parameters'!$B$7 + 0.04*(5-AL28))</f>
        <v>52.835337985489382</v>
      </c>
      <c r="AQ28" s="5">
        <f>'Crop and Soil Parameters'!$B$11</f>
        <v>45.5</v>
      </c>
      <c r="AR28" s="5">
        <v>0</v>
      </c>
      <c r="AS28" s="5">
        <v>0</v>
      </c>
      <c r="AT28" s="5">
        <v>0</v>
      </c>
      <c r="AU28" s="5">
        <v>0</v>
      </c>
      <c r="AV28" s="5">
        <f t="shared" si="26"/>
        <v>53.118873895840792</v>
      </c>
      <c r="AW28" s="15">
        <f>'Crop and Soil Parameters'!$B$9-AV27</f>
        <v>37.396328847425522</v>
      </c>
      <c r="AX28" s="5"/>
    </row>
    <row r="29" spans="1:50" x14ac:dyDescent="0.3">
      <c r="A29" s="6">
        <v>44223</v>
      </c>
      <c r="B29" s="14">
        <v>27</v>
      </c>
      <c r="C29" s="7">
        <f t="shared" si="0"/>
        <v>0.39386263453338705</v>
      </c>
      <c r="D29" s="7">
        <f t="shared" si="1"/>
        <v>1.5251268780343785</v>
      </c>
      <c r="E29" s="7">
        <v>53</v>
      </c>
      <c r="F29" s="8">
        <v>2.2222222222222223</v>
      </c>
      <c r="G29" s="8">
        <v>24.5</v>
      </c>
      <c r="H29" s="8">
        <v>11.5</v>
      </c>
      <c r="I29" s="7">
        <f t="shared" si="2"/>
        <v>18</v>
      </c>
      <c r="J29" s="8">
        <v>0.59</v>
      </c>
      <c r="K29" s="7">
        <f t="shared" si="3"/>
        <v>20.726673424901747</v>
      </c>
      <c r="L29" s="7">
        <f t="shared" si="4"/>
        <v>8.092781467029738</v>
      </c>
      <c r="M29" s="7">
        <f t="shared" si="5"/>
        <v>14.409727445965743</v>
      </c>
      <c r="N29" s="4">
        <v>3.9</v>
      </c>
      <c r="O29" s="13">
        <f t="shared" si="6"/>
        <v>-0.32668915865324738</v>
      </c>
      <c r="P29" s="7">
        <f t="shared" si="7"/>
        <v>1.0294993136851356</v>
      </c>
      <c r="Q29" s="13">
        <f t="shared" si="8"/>
        <v>1.4295168131485132</v>
      </c>
      <c r="R29" s="7">
        <f t="shared" si="9"/>
        <v>10.920704018186841</v>
      </c>
      <c r="S29" s="13">
        <f t="shared" si="10"/>
        <v>0.6985461439012679</v>
      </c>
      <c r="T29" s="11">
        <f xml:space="preserve"> 24 * 60 * Constants!$B$4 * P29 * S29 / PI()</f>
        <v>27.030098781402586</v>
      </c>
      <c r="U29" s="11">
        <f t="shared" si="11"/>
        <v>11.584016882663514</v>
      </c>
      <c r="V29" s="11">
        <f t="shared" si="12"/>
        <v>8.7002917198932579</v>
      </c>
      <c r="W29" s="11">
        <f t="shared" si="13"/>
        <v>1.4474595904455043</v>
      </c>
      <c r="X29" s="11">
        <f t="shared" si="14"/>
        <v>1.6416090551288174</v>
      </c>
      <c r="Y29" s="11">
        <f t="shared" si="15"/>
        <v>2.0639892026604851</v>
      </c>
      <c r="Z29" s="11">
        <f t="shared" si="16"/>
        <v>0.16062459064708781</v>
      </c>
      <c r="AA29" s="13">
        <f t="shared" si="17"/>
        <v>0.12977102815536121</v>
      </c>
      <c r="AB29" s="11">
        <f t="shared" si="18"/>
        <v>566.61301038568797</v>
      </c>
      <c r="AC29" s="12">
        <f xml:space="preserve"> 0.00163*AB29/Constants!$B$1</f>
        <v>0.37697110486884544</v>
      </c>
      <c r="AD29" s="11">
        <f>(1-Constants!$B$2)*U29</f>
        <v>8.9196929996509056</v>
      </c>
      <c r="AE29" s="11">
        <f xml:space="preserve"> W29*Z29*Constants!$B$3*((I29 + 273.15)^4)</f>
        <v>8.1912004343373379</v>
      </c>
      <c r="AF29" s="11">
        <f t="shared" si="19"/>
        <v>0.72849256531356765</v>
      </c>
      <c r="AG29" s="14">
        <v>0</v>
      </c>
      <c r="AH29" s="11">
        <f t="shared" si="20"/>
        <v>1.1329018485509381</v>
      </c>
      <c r="AI29" s="12">
        <f t="shared" si="21"/>
        <v>0.79156474559177881</v>
      </c>
      <c r="AJ29" s="5">
        <f t="shared" si="22"/>
        <v>1.4312181724363855</v>
      </c>
      <c r="AK29" s="5">
        <f>'Crop and Soil Parameters'!$B$2</f>
        <v>0.6</v>
      </c>
      <c r="AL29" s="5">
        <f t="shared" si="23"/>
        <v>0.85873090346183123</v>
      </c>
      <c r="AM29" s="5">
        <f t="shared" si="24"/>
        <v>1</v>
      </c>
      <c r="AN29" s="5">
        <f t="shared" si="25"/>
        <v>0.85873090346183123</v>
      </c>
      <c r="AO29" s="5">
        <f>'Crop and Soil Parameters'!$B$9</f>
        <v>91</v>
      </c>
      <c r="AP29" s="5">
        <f>'Crop and Soil Parameters'!$B$9*('Crop and Soil Parameters'!$B$7 + 0.04*(5-AL29))</f>
        <v>51.474219511398935</v>
      </c>
      <c r="AQ29" s="5">
        <f>'Crop and Soil Parameters'!$B$11</f>
        <v>45.5</v>
      </c>
      <c r="AR29" s="5">
        <v>0</v>
      </c>
      <c r="AS29" s="5">
        <v>0</v>
      </c>
      <c r="AT29" s="5">
        <v>0</v>
      </c>
      <c r="AU29" s="5">
        <v>0</v>
      </c>
      <c r="AV29" s="5">
        <f t="shared" si="26"/>
        <v>52.26014299237896</v>
      </c>
      <c r="AW29" s="15">
        <f>'Crop and Soil Parameters'!$B$9-AV28</f>
        <v>37.881126104159208</v>
      </c>
      <c r="AX29" s="5"/>
    </row>
    <row r="30" spans="1:50" x14ac:dyDescent="0.3">
      <c r="A30" s="6">
        <v>44224</v>
      </c>
      <c r="B30" s="14">
        <v>28</v>
      </c>
      <c r="C30" s="7">
        <f t="shared" si="0"/>
        <v>0.39386263453338705</v>
      </c>
      <c r="D30" s="7">
        <f t="shared" si="1"/>
        <v>1.5251268780343785</v>
      </c>
      <c r="E30" s="7">
        <v>53</v>
      </c>
      <c r="F30" s="8">
        <v>1.6666666666666667</v>
      </c>
      <c r="G30" s="8">
        <v>26.4</v>
      </c>
      <c r="H30" s="8">
        <v>10</v>
      </c>
      <c r="I30" s="7">
        <f t="shared" si="2"/>
        <v>18.2</v>
      </c>
      <c r="J30" s="8">
        <v>0.38</v>
      </c>
      <c r="K30" s="7">
        <f t="shared" si="3"/>
        <v>19.464142973496138</v>
      </c>
      <c r="L30" s="7">
        <f t="shared" si="4"/>
        <v>3.8969812871903002</v>
      </c>
      <c r="M30" s="7">
        <f t="shared" si="5"/>
        <v>11.680562130343219</v>
      </c>
      <c r="N30" s="4">
        <v>8</v>
      </c>
      <c r="O30" s="13">
        <f t="shared" si="6"/>
        <v>-0.32240489948936107</v>
      </c>
      <c r="P30" s="7">
        <f t="shared" si="7"/>
        <v>1.0292403305106266</v>
      </c>
      <c r="Q30" s="13">
        <f t="shared" si="8"/>
        <v>1.4315184564646093</v>
      </c>
      <c r="R30" s="7">
        <f t="shared" si="9"/>
        <v>10.935995446733893</v>
      </c>
      <c r="S30" s="13">
        <f t="shared" si="10"/>
        <v>0.70179191508727123</v>
      </c>
      <c r="T30" s="11">
        <f xml:space="preserve"> 24 * 60 * Constants!$B$4 * P30 * S30 / PI()</f>
        <v>27.148861879587333</v>
      </c>
      <c r="U30" s="11">
        <f t="shared" si="11"/>
        <v>16.717308075301318</v>
      </c>
      <c r="V30" s="11">
        <f t="shared" si="12"/>
        <v>12.555701403035807</v>
      </c>
      <c r="W30" s="11">
        <f t="shared" si="13"/>
        <v>1.4474595904455039</v>
      </c>
      <c r="X30" s="11">
        <f t="shared" si="14"/>
        <v>1.373292729555244</v>
      </c>
      <c r="Y30" s="11">
        <f t="shared" si="15"/>
        <v>2.0900878010879693</v>
      </c>
      <c r="Z30" s="11">
        <f t="shared" si="16"/>
        <v>0.1759373976212654</v>
      </c>
      <c r="AA30" s="13">
        <f t="shared" si="17"/>
        <v>0.13120629606747061</v>
      </c>
      <c r="AB30" s="11">
        <f t="shared" si="18"/>
        <v>566.61301038568797</v>
      </c>
      <c r="AC30" s="12">
        <f xml:space="preserve"> 0.00163*AB30/Constants!$B$1</f>
        <v>0.37697110486884544</v>
      </c>
      <c r="AD30" s="11">
        <f>(1-Constants!$B$2)*U30</f>
        <v>12.872327217982015</v>
      </c>
      <c r="AE30" s="11">
        <f xml:space="preserve"> W30*Z30*Constants!$B$3*((I30 + 273.15)^4)</f>
        <v>8.9967695211926664</v>
      </c>
      <c r="AF30" s="11">
        <f t="shared" si="19"/>
        <v>3.8755576967893486</v>
      </c>
      <c r="AG30" s="14">
        <v>0</v>
      </c>
      <c r="AH30" s="11">
        <f t="shared" si="20"/>
        <v>1.5993507489124337</v>
      </c>
      <c r="AI30" s="12">
        <f t="shared" si="21"/>
        <v>0.72179436036199518</v>
      </c>
      <c r="AJ30" s="5">
        <f t="shared" si="22"/>
        <v>2.2157983447118168</v>
      </c>
      <c r="AK30" s="5">
        <f>'Crop and Soil Parameters'!$B$2</f>
        <v>0.6</v>
      </c>
      <c r="AL30" s="5">
        <f t="shared" si="23"/>
        <v>1.3294790068270901</v>
      </c>
      <c r="AM30" s="5">
        <f t="shared" si="24"/>
        <v>1</v>
      </c>
      <c r="AN30" s="5">
        <f t="shared" si="25"/>
        <v>1.3294790068270901</v>
      </c>
      <c r="AO30" s="5">
        <f>'Crop and Soil Parameters'!$B$9</f>
        <v>91</v>
      </c>
      <c r="AP30" s="5">
        <f>'Crop and Soil Parameters'!$B$9*('Crop and Soil Parameters'!$B$7 + 0.04*(5-AL30))</f>
        <v>49.760696415149397</v>
      </c>
      <c r="AQ30" s="5">
        <f>'Crop and Soil Parameters'!$B$11</f>
        <v>45.5</v>
      </c>
      <c r="AR30" s="5">
        <v>0</v>
      </c>
      <c r="AS30" s="5">
        <v>0</v>
      </c>
      <c r="AT30" s="5">
        <v>0</v>
      </c>
      <c r="AU30" s="5">
        <v>0</v>
      </c>
      <c r="AV30" s="5">
        <f t="shared" si="26"/>
        <v>50.930663985551867</v>
      </c>
      <c r="AW30" s="15">
        <f>'Crop and Soil Parameters'!$B$9-AV29</f>
        <v>38.73985700762104</v>
      </c>
      <c r="AX30" s="5"/>
    </row>
    <row r="31" spans="1:50" x14ac:dyDescent="0.3">
      <c r="A31" s="6">
        <v>44225</v>
      </c>
      <c r="B31" s="14">
        <v>29</v>
      </c>
      <c r="C31" s="7">
        <f t="shared" si="0"/>
        <v>0.39386263453338705</v>
      </c>
      <c r="D31" s="7">
        <f t="shared" si="1"/>
        <v>1.5251268780343785</v>
      </c>
      <c r="E31" s="7">
        <v>53</v>
      </c>
      <c r="F31" s="8">
        <v>1.6666666666666667</v>
      </c>
      <c r="G31" s="8">
        <v>26</v>
      </c>
      <c r="H31" s="8">
        <v>9.3000000000000007</v>
      </c>
      <c r="I31" s="7">
        <f t="shared" si="2"/>
        <v>17.649999999999999</v>
      </c>
      <c r="J31" s="8">
        <v>0.41</v>
      </c>
      <c r="K31" s="7">
        <f t="shared" si="3"/>
        <v>19.614827888901857</v>
      </c>
      <c r="L31" s="7">
        <f t="shared" si="4"/>
        <v>3.6970225119810323</v>
      </c>
      <c r="M31" s="7">
        <f t="shared" si="5"/>
        <v>11.655925200441445</v>
      </c>
      <c r="N31" s="4">
        <v>2.6</v>
      </c>
      <c r="O31" s="13">
        <f t="shared" si="6"/>
        <v>-0.31802510479568846</v>
      </c>
      <c r="P31" s="7">
        <f t="shared" si="7"/>
        <v>1.0289726827951293</v>
      </c>
      <c r="Q31" s="13">
        <f t="shared" si="8"/>
        <v>1.4335582435629288</v>
      </c>
      <c r="R31" s="7">
        <f t="shared" si="9"/>
        <v>10.951578272312419</v>
      </c>
      <c r="S31" s="13">
        <f t="shared" si="10"/>
        <v>0.70510398065715918</v>
      </c>
      <c r="T31" s="11">
        <f xml:space="preserve"> 24 * 60 * Constants!$B$4 * P31 * S31 / PI()</f>
        <v>27.26989611679376</v>
      </c>
      <c r="U31" s="11">
        <f t="shared" si="11"/>
        <v>10.054529371391274</v>
      </c>
      <c r="V31" s="11">
        <f t="shared" si="12"/>
        <v>7.55155482967713</v>
      </c>
      <c r="W31" s="11">
        <f t="shared" si="13"/>
        <v>1.4474595904455039</v>
      </c>
      <c r="X31" s="11">
        <f t="shared" si="14"/>
        <v>1.3710576230848535</v>
      </c>
      <c r="Y31" s="11">
        <f t="shared" si="15"/>
        <v>2.0190025969869776</v>
      </c>
      <c r="Z31" s="11">
        <f t="shared" si="16"/>
        <v>0.1760709622657928</v>
      </c>
      <c r="AA31" s="13">
        <f t="shared" si="17"/>
        <v>0.12729132261362514</v>
      </c>
      <c r="AB31" s="11">
        <f t="shared" si="18"/>
        <v>566.61301038568797</v>
      </c>
      <c r="AC31" s="12">
        <f xml:space="preserve"> 0.00163*AB31/Constants!$B$1</f>
        <v>0.37697110486884544</v>
      </c>
      <c r="AD31" s="11">
        <f>(1-Constants!$B$2)*U31</f>
        <v>7.741987615971281</v>
      </c>
      <c r="AE31" s="11">
        <f xml:space="preserve"> W31*Z31*Constants!$B$3*((I31 + 273.15)^4)</f>
        <v>8.935805102289148</v>
      </c>
      <c r="AF31" s="11">
        <f t="shared" si="19"/>
        <v>-1.193817486317867</v>
      </c>
      <c r="AG31" s="14">
        <v>0</v>
      </c>
      <c r="AH31" s="11">
        <f t="shared" si="20"/>
        <v>1.1985696987445995</v>
      </c>
      <c r="AI31" s="12">
        <f t="shared" si="21"/>
        <v>0.71787938690814967</v>
      </c>
      <c r="AJ31" s="5">
        <f t="shared" si="22"/>
        <v>1.6695975962017038</v>
      </c>
      <c r="AK31" s="5">
        <f>'Crop and Soil Parameters'!$B$2</f>
        <v>0.6</v>
      </c>
      <c r="AL31" s="5">
        <f t="shared" si="23"/>
        <v>1.0017585577210222</v>
      </c>
      <c r="AM31" s="5">
        <f t="shared" si="24"/>
        <v>1</v>
      </c>
      <c r="AN31" s="5">
        <f t="shared" si="25"/>
        <v>1.0017585577210222</v>
      </c>
      <c r="AO31" s="5">
        <f>'Crop and Soil Parameters'!$B$9</f>
        <v>91</v>
      </c>
      <c r="AP31" s="5">
        <f>'Crop and Soil Parameters'!$B$9*('Crop and Soil Parameters'!$B$7 + 0.04*(5-AL31))</f>
        <v>50.953598849895485</v>
      </c>
      <c r="AQ31" s="5">
        <f>'Crop and Soil Parameters'!$B$11</f>
        <v>45.5</v>
      </c>
      <c r="AR31" s="5">
        <v>0</v>
      </c>
      <c r="AS31" s="5">
        <v>0</v>
      </c>
      <c r="AT31" s="5">
        <v>0</v>
      </c>
      <c r="AU31" s="5">
        <v>0</v>
      </c>
      <c r="AV31" s="5">
        <f t="shared" si="26"/>
        <v>49.928905427830841</v>
      </c>
      <c r="AW31" s="15">
        <f>'Crop and Soil Parameters'!$B$9-AV30</f>
        <v>40.069336014448133</v>
      </c>
      <c r="AX31" s="5"/>
    </row>
    <row r="32" spans="1:50" x14ac:dyDescent="0.3">
      <c r="A32" s="6">
        <v>44226</v>
      </c>
      <c r="B32" s="14">
        <v>30</v>
      </c>
      <c r="C32" s="7">
        <f t="shared" si="0"/>
        <v>0.39386263453338705</v>
      </c>
      <c r="D32" s="7">
        <f t="shared" si="1"/>
        <v>1.5251268780343785</v>
      </c>
      <c r="E32" s="7">
        <v>53</v>
      </c>
      <c r="F32" s="8">
        <v>1.6666666666666667</v>
      </c>
      <c r="G32" s="8">
        <v>25.8</v>
      </c>
      <c r="H32" s="8">
        <v>12.8</v>
      </c>
      <c r="I32" s="7">
        <f t="shared" si="2"/>
        <v>19.3</v>
      </c>
      <c r="J32" s="8">
        <v>0.56000000000000005</v>
      </c>
      <c r="K32" s="7">
        <f t="shared" si="3"/>
        <v>21.618170507234879</v>
      </c>
      <c r="L32" s="7">
        <f t="shared" si="4"/>
        <v>9.021660232624356</v>
      </c>
      <c r="M32" s="7">
        <f t="shared" si="5"/>
        <v>15.319915369929618</v>
      </c>
      <c r="N32" s="4">
        <v>0</v>
      </c>
      <c r="O32" s="13">
        <f t="shared" si="6"/>
        <v>-0.31355107239992103</v>
      </c>
      <c r="P32" s="7">
        <f t="shared" si="7"/>
        <v>1.0286964498484381</v>
      </c>
      <c r="Q32" s="13">
        <f t="shared" si="8"/>
        <v>1.4356352654259832</v>
      </c>
      <c r="R32" s="7">
        <f t="shared" si="9"/>
        <v>10.96744555054034</v>
      </c>
      <c r="S32" s="13">
        <f t="shared" si="10"/>
        <v>0.70848085675812877</v>
      </c>
      <c r="T32" s="11">
        <f xml:space="preserve"> 24 * 60 * Constants!$B$4 * P32 * S32 / PI()</f>
        <v>27.39314099575882</v>
      </c>
      <c r="U32" s="11">
        <f t="shared" si="11"/>
        <v>6.848285248939705</v>
      </c>
      <c r="V32" s="11">
        <f t="shared" si="12"/>
        <v>5.1434731190686547</v>
      </c>
      <c r="W32" s="11">
        <f t="shared" si="13"/>
        <v>1.4474595904455039</v>
      </c>
      <c r="X32" s="11">
        <f t="shared" si="14"/>
        <v>1.7407889770692266</v>
      </c>
      <c r="Y32" s="11">
        <f t="shared" si="15"/>
        <v>2.238858124675362</v>
      </c>
      <c r="Z32" s="11">
        <f t="shared" si="16"/>
        <v>0.15528545279118688</v>
      </c>
      <c r="AA32" s="13">
        <f t="shared" si="17"/>
        <v>0.13934302147270944</v>
      </c>
      <c r="AB32" s="11">
        <f t="shared" si="18"/>
        <v>566.61301038568797</v>
      </c>
      <c r="AC32" s="12">
        <f xml:space="preserve"> 0.00163*AB32/Constants!$B$1</f>
        <v>0.37697110486884544</v>
      </c>
      <c r="AD32" s="11">
        <f>(1-Constants!$B$2)*U32</f>
        <v>5.2731796416835728</v>
      </c>
      <c r="AE32" s="11">
        <f xml:space="preserve"> W32*Z32*Constants!$B$3*((I32 + 273.15)^4)</f>
        <v>8.0613098980990507</v>
      </c>
      <c r="AF32" s="11">
        <f t="shared" si="19"/>
        <v>-2.788130256415478</v>
      </c>
      <c r="AG32" s="14">
        <v>0</v>
      </c>
      <c r="AH32" s="11">
        <f t="shared" si="20"/>
        <v>0.80500804798061587</v>
      </c>
      <c r="AI32" s="12">
        <f t="shared" si="21"/>
        <v>0.72993108576723409</v>
      </c>
      <c r="AJ32" s="5">
        <f t="shared" si="22"/>
        <v>1.1028548635306687</v>
      </c>
      <c r="AK32" s="5">
        <f>'Crop and Soil Parameters'!$B$2</f>
        <v>0.6</v>
      </c>
      <c r="AL32" s="5">
        <f t="shared" si="23"/>
        <v>0.66171291811840127</v>
      </c>
      <c r="AM32" s="5">
        <f t="shared" si="24"/>
        <v>0.97584464416618755</v>
      </c>
      <c r="AN32" s="5">
        <f t="shared" si="25"/>
        <v>0.64572900712142089</v>
      </c>
      <c r="AO32" s="5">
        <f>'Crop and Soil Parameters'!$B$9</f>
        <v>91</v>
      </c>
      <c r="AP32" s="5">
        <f>'Crop and Soil Parameters'!$B$9*('Crop and Soil Parameters'!$B$7 + 0.04*(5-AL32))</f>
        <v>52.191364978049016</v>
      </c>
      <c r="AQ32" s="5">
        <f>'Crop and Soil Parameters'!$B$11</f>
        <v>45.5</v>
      </c>
      <c r="AR32" s="5">
        <v>0</v>
      </c>
      <c r="AS32" s="5">
        <v>0</v>
      </c>
      <c r="AT32" s="5">
        <v>0</v>
      </c>
      <c r="AU32" s="5">
        <v>0</v>
      </c>
      <c r="AV32" s="5">
        <f t="shared" si="26"/>
        <v>49.283176420709424</v>
      </c>
      <c r="AW32" s="15">
        <f>'Crop and Soil Parameters'!$B$9-AV31</f>
        <v>41.071094572169159</v>
      </c>
      <c r="AX32" s="5"/>
    </row>
    <row r="33" spans="1:50" x14ac:dyDescent="0.3">
      <c r="A33" s="6">
        <v>44227</v>
      </c>
      <c r="B33" s="14">
        <v>31</v>
      </c>
      <c r="C33" s="7">
        <f t="shared" si="0"/>
        <v>0.39386263453338705</v>
      </c>
      <c r="D33" s="7">
        <f t="shared" si="1"/>
        <v>1.5251268780343785</v>
      </c>
      <c r="E33" s="7">
        <v>53</v>
      </c>
      <c r="F33" s="8">
        <v>1.1111111111111112</v>
      </c>
      <c r="G33" s="8">
        <v>25.8</v>
      </c>
      <c r="H33" s="8">
        <v>8.9</v>
      </c>
      <c r="I33" s="7">
        <f t="shared" si="2"/>
        <v>17.350000000000001</v>
      </c>
      <c r="J33" s="8">
        <v>0.52</v>
      </c>
      <c r="K33" s="7">
        <f t="shared" si="3"/>
        <v>21.09332696075046</v>
      </c>
      <c r="L33" s="7">
        <f t="shared" si="4"/>
        <v>4.7787340213070024</v>
      </c>
      <c r="M33" s="7">
        <f t="shared" si="5"/>
        <v>12.936030491028731</v>
      </c>
      <c r="N33" s="4">
        <v>6</v>
      </c>
      <c r="O33" s="13">
        <f t="shared" si="6"/>
        <v>-0.30898412805441511</v>
      </c>
      <c r="P33" s="7">
        <f t="shared" si="7"/>
        <v>1.0284117135243369</v>
      </c>
      <c r="Q33" s="13">
        <f t="shared" si="8"/>
        <v>1.4377486129715142</v>
      </c>
      <c r="R33" s="7">
        <f t="shared" si="9"/>
        <v>10.983590336540773</v>
      </c>
      <c r="S33" s="13">
        <f t="shared" si="10"/>
        <v>0.71192102513975519</v>
      </c>
      <c r="T33" s="11">
        <f xml:space="preserve"> 24 * 60 * Constants!$B$4 * P33 * S33 / PI()</f>
        <v>27.518534732745895</v>
      </c>
      <c r="U33" s="11">
        <f t="shared" si="11"/>
        <v>14.395901285009481</v>
      </c>
      <c r="V33" s="11">
        <f t="shared" si="12"/>
        <v>10.812185619119219</v>
      </c>
      <c r="W33" s="11">
        <f t="shared" si="13"/>
        <v>1.4474595904455039</v>
      </c>
      <c r="X33" s="11">
        <f t="shared" si="14"/>
        <v>1.4915150109811528</v>
      </c>
      <c r="Y33" s="11">
        <f t="shared" si="15"/>
        <v>1.9811283619927047</v>
      </c>
      <c r="Z33" s="11">
        <f t="shared" si="16"/>
        <v>0.16902136327824288</v>
      </c>
      <c r="AA33" s="13">
        <f t="shared" si="17"/>
        <v>0.12519794731708817</v>
      </c>
      <c r="AB33" s="11">
        <f t="shared" si="18"/>
        <v>566.61301038568797</v>
      </c>
      <c r="AC33" s="12">
        <f xml:space="preserve"> 0.00163*AB33/Constants!$B$1</f>
        <v>0.37697110486884544</v>
      </c>
      <c r="AD33" s="11">
        <f>(1-Constants!$B$2)*U33</f>
        <v>11.084843989457301</v>
      </c>
      <c r="AE33" s="11">
        <f xml:space="preserve"> W33*Z33*Constants!$B$3*((I33 + 273.15)^4)</f>
        <v>8.5426868867456438</v>
      </c>
      <c r="AF33" s="11">
        <f t="shared" si="19"/>
        <v>2.5421571027116574</v>
      </c>
      <c r="AG33" s="14">
        <v>0</v>
      </c>
      <c r="AH33" s="11">
        <f t="shared" si="20"/>
        <v>0.76553669359333831</v>
      </c>
      <c r="AI33" s="12">
        <f t="shared" si="21"/>
        <v>0.64458035846971962</v>
      </c>
      <c r="AJ33" s="5">
        <f t="shared" si="22"/>
        <v>1.187651288988665</v>
      </c>
      <c r="AK33" s="5">
        <f>'Crop and Soil Parameters'!$B$2</f>
        <v>0.6</v>
      </c>
      <c r="AL33" s="5">
        <f t="shared" si="23"/>
        <v>0.71259077339319898</v>
      </c>
      <c r="AM33" s="5">
        <f t="shared" si="24"/>
        <v>0.96005735139503345</v>
      </c>
      <c r="AN33" s="5">
        <f t="shared" si="25"/>
        <v>0.68412801053241312</v>
      </c>
      <c r="AO33" s="5">
        <f>'Crop and Soil Parameters'!$B$9</f>
        <v>91</v>
      </c>
      <c r="AP33" s="5">
        <f>'Crop and Soil Parameters'!$B$9*('Crop and Soil Parameters'!$B$7 + 0.04*(5-AL33))</f>
        <v>52.006169584848756</v>
      </c>
      <c r="AQ33" s="5">
        <f>'Crop and Soil Parameters'!$B$11</f>
        <v>45.5</v>
      </c>
      <c r="AR33" s="5">
        <v>0</v>
      </c>
      <c r="AS33" s="5">
        <v>0</v>
      </c>
      <c r="AT33" s="5">
        <v>0</v>
      </c>
      <c r="AU33" s="5">
        <v>0</v>
      </c>
      <c r="AV33" s="5">
        <f t="shared" si="26"/>
        <v>48.599048410177012</v>
      </c>
      <c r="AW33" s="15">
        <f>'Crop and Soil Parameters'!$B$9-AV32</f>
        <v>41.716823579290576</v>
      </c>
      <c r="AX33" s="5"/>
    </row>
    <row r="34" spans="1:50" x14ac:dyDescent="0.3">
      <c r="A34" s="6">
        <v>44228</v>
      </c>
      <c r="B34" s="14">
        <v>32</v>
      </c>
      <c r="C34" s="7">
        <f t="shared" si="0"/>
        <v>0.39386263453338705</v>
      </c>
      <c r="D34" s="7">
        <f t="shared" si="1"/>
        <v>1.5251268780343785</v>
      </c>
      <c r="E34" s="7">
        <v>53</v>
      </c>
      <c r="F34" s="8">
        <v>2.2222222222222223</v>
      </c>
      <c r="G34" s="8">
        <v>25.2</v>
      </c>
      <c r="H34" s="8">
        <v>8</v>
      </c>
      <c r="I34" s="7">
        <f t="shared" si="2"/>
        <v>16.600000000000001</v>
      </c>
      <c r="J34" s="8">
        <v>0.46</v>
      </c>
      <c r="K34" s="7">
        <f t="shared" si="3"/>
        <v>19.655065274017346</v>
      </c>
      <c r="L34" s="7">
        <f t="shared" si="4"/>
        <v>3.1570876254628502</v>
      </c>
      <c r="M34" s="7">
        <f t="shared" si="5"/>
        <v>11.406076449740098</v>
      </c>
      <c r="N34" s="4">
        <v>8.1999999999999993</v>
      </c>
      <c r="O34" s="13">
        <f t="shared" si="6"/>
        <v>-0.30432562504334304</v>
      </c>
      <c r="P34" s="7">
        <f t="shared" si="7"/>
        <v>1.0281185581963432</v>
      </c>
      <c r="Q34" s="13">
        <f t="shared" si="8"/>
        <v>1.4398973780319606</v>
      </c>
      <c r="R34" s="7">
        <f t="shared" si="9"/>
        <v>11.000005692424608</v>
      </c>
      <c r="S34" s="13">
        <f t="shared" si="10"/>
        <v>0.71542293386220157</v>
      </c>
      <c r="T34" s="11">
        <f xml:space="preserve"> 24 * 60 * Constants!$B$4 * P34 * S34 / PI()</f>
        <v>27.646014294505083</v>
      </c>
      <c r="U34" s="11">
        <f t="shared" si="11"/>
        <v>17.215921750930562</v>
      </c>
      <c r="V34" s="11">
        <f t="shared" si="12"/>
        <v>12.930190190253906</v>
      </c>
      <c r="W34" s="11">
        <f t="shared" si="13"/>
        <v>1.4474595904455039</v>
      </c>
      <c r="X34" s="11">
        <f t="shared" si="14"/>
        <v>1.3485708015310511</v>
      </c>
      <c r="Y34" s="11">
        <f t="shared" si="15"/>
        <v>1.889152127641528</v>
      </c>
      <c r="Z34" s="11">
        <f t="shared" si="16"/>
        <v>0.17742082633372563</v>
      </c>
      <c r="AA34" s="13">
        <f t="shared" si="17"/>
        <v>0.12009183587666868</v>
      </c>
      <c r="AB34" s="11">
        <f t="shared" si="18"/>
        <v>566.61301038568797</v>
      </c>
      <c r="AC34" s="12">
        <f xml:space="preserve"> 0.00163*AB34/Constants!$B$1</f>
        <v>0.37697110486884544</v>
      </c>
      <c r="AD34" s="11">
        <f>(1-Constants!$B$2)*U34</f>
        <v>13.256259748216532</v>
      </c>
      <c r="AE34" s="11">
        <f xml:space="preserve"> W34*Z34*Constants!$B$3*((I34 + 273.15)^4)</f>
        <v>8.8749664004247109</v>
      </c>
      <c r="AF34" s="11">
        <f t="shared" si="19"/>
        <v>4.3812933477918214</v>
      </c>
      <c r="AG34" s="14">
        <v>0</v>
      </c>
      <c r="AH34" s="11">
        <f t="shared" si="20"/>
        <v>1.6220171731046149</v>
      </c>
      <c r="AI34" s="12">
        <f t="shared" si="21"/>
        <v>0.78188555331308629</v>
      </c>
      <c r="AJ34" s="5">
        <f t="shared" si="22"/>
        <v>2.0744943633139608</v>
      </c>
      <c r="AK34" s="5">
        <f>'Crop and Soil Parameters'!$B$2</f>
        <v>0.6</v>
      </c>
      <c r="AL34" s="5">
        <f t="shared" si="23"/>
        <v>1.2446966179883765</v>
      </c>
      <c r="AM34" s="5">
        <f t="shared" si="24"/>
        <v>0.98429920485937972</v>
      </c>
      <c r="AN34" s="5">
        <f t="shared" si="25"/>
        <v>1.2251538913771181</v>
      </c>
      <c r="AO34" s="5">
        <f>'Crop and Soil Parameters'!$B$9</f>
        <v>91</v>
      </c>
      <c r="AP34" s="5">
        <f>'Crop and Soil Parameters'!$B$9*('Crop and Soil Parameters'!$B$7 + 0.04*(5-AL34))</f>
        <v>50.069304310522313</v>
      </c>
      <c r="AQ34" s="5">
        <f>'Crop and Soil Parameters'!$B$11</f>
        <v>45.5</v>
      </c>
      <c r="AR34" s="5">
        <v>0</v>
      </c>
      <c r="AS34" s="5">
        <v>0</v>
      </c>
      <c r="AT34" s="5">
        <v>0</v>
      </c>
      <c r="AU34" s="5">
        <v>0</v>
      </c>
      <c r="AV34" s="5">
        <f t="shared" si="26"/>
        <v>47.373894518799894</v>
      </c>
      <c r="AW34" s="15">
        <f>'Crop and Soil Parameters'!$B$9-AV33</f>
        <v>42.400951589822988</v>
      </c>
      <c r="AX34" s="5"/>
    </row>
    <row r="35" spans="1:50" x14ac:dyDescent="0.3">
      <c r="A35" s="6">
        <v>44229</v>
      </c>
      <c r="B35" s="14">
        <v>33</v>
      </c>
      <c r="C35" s="7">
        <f t="shared" si="0"/>
        <v>0.39386263453338705</v>
      </c>
      <c r="D35" s="7">
        <f t="shared" si="1"/>
        <v>1.5251268780343785</v>
      </c>
      <c r="E35" s="7">
        <v>53</v>
      </c>
      <c r="F35" s="8">
        <v>1.6666666666666667</v>
      </c>
      <c r="G35" s="8">
        <v>26.5</v>
      </c>
      <c r="H35" s="8">
        <v>7.5</v>
      </c>
      <c r="I35" s="7">
        <f t="shared" si="2"/>
        <v>17</v>
      </c>
      <c r="J35" s="8">
        <v>0.54</v>
      </c>
      <c r="K35" s="7">
        <f t="shared" si="3"/>
        <v>22.036680389000992</v>
      </c>
      <c r="L35" s="7">
        <f t="shared" si="4"/>
        <v>3.6569414277908265</v>
      </c>
      <c r="M35" s="7">
        <f t="shared" si="5"/>
        <v>12.846810908395909</v>
      </c>
      <c r="N35" s="4">
        <v>8.4</v>
      </c>
      <c r="O35" s="13">
        <f t="shared" si="6"/>
        <v>-0.2995769437816857</v>
      </c>
      <c r="P35" s="7">
        <f t="shared" si="7"/>
        <v>1.0278170707327079</v>
      </c>
      <c r="Q35" s="13">
        <f t="shared" si="8"/>
        <v>1.4420806542900542</v>
      </c>
      <c r="R35" s="7">
        <f t="shared" si="9"/>
        <v>11.016684694437926</v>
      </c>
      <c r="S35" s="13">
        <f t="shared" si="10"/>
        <v>0.71898499805837779</v>
      </c>
      <c r="T35" s="11">
        <f xml:space="preserve"> 24 * 60 * Constants!$B$4 * P35 * S35 / PI()</f>
        <v>27.775515437389579</v>
      </c>
      <c r="U35" s="11">
        <f t="shared" si="11"/>
        <v>17.533014163903566</v>
      </c>
      <c r="V35" s="11">
        <f t="shared" si="12"/>
        <v>13.168345617941412</v>
      </c>
      <c r="W35" s="11">
        <f t="shared" si="13"/>
        <v>1.4474595904455039</v>
      </c>
      <c r="X35" s="11">
        <f t="shared" si="14"/>
        <v>1.4828281017011529</v>
      </c>
      <c r="Y35" s="11">
        <f t="shared" si="15"/>
        <v>1.9377293518704448</v>
      </c>
      <c r="Z35" s="11">
        <f t="shared" si="16"/>
        <v>0.16951999884636734</v>
      </c>
      <c r="AA35" s="13">
        <f t="shared" si="17"/>
        <v>0.12279264420686307</v>
      </c>
      <c r="AB35" s="11">
        <f t="shared" si="18"/>
        <v>566.61301038568797</v>
      </c>
      <c r="AC35" s="12">
        <f xml:space="preserve"> 0.00163*AB35/Constants!$B$1</f>
        <v>0.37697110486884544</v>
      </c>
      <c r="AD35" s="11">
        <f>(1-Constants!$B$2)*U35</f>
        <v>13.500420906205745</v>
      </c>
      <c r="AE35" s="11">
        <f xml:space="preserve"> W35*Z35*Constants!$B$3*((I35 + 273.15)^4)</f>
        <v>8.5266724839345081</v>
      </c>
      <c r="AF35" s="11">
        <f t="shared" si="19"/>
        <v>4.9737484222712371</v>
      </c>
      <c r="AG35" s="14">
        <v>0</v>
      </c>
      <c r="AH35" s="11">
        <f t="shared" si="20"/>
        <v>1.1361712553117158</v>
      </c>
      <c r="AI35" s="12">
        <f t="shared" si="21"/>
        <v>0.71338070850138768</v>
      </c>
      <c r="AJ35" s="5">
        <f t="shared" si="22"/>
        <v>1.5926576675986825</v>
      </c>
      <c r="AK35" s="5">
        <f>'Crop and Soil Parameters'!$B$2</f>
        <v>0.6</v>
      </c>
      <c r="AL35" s="5">
        <f t="shared" si="23"/>
        <v>0.95559460055920953</v>
      </c>
      <c r="AM35" s="5">
        <f t="shared" si="24"/>
        <v>0.95065519302115997</v>
      </c>
      <c r="AN35" s="5">
        <f t="shared" si="25"/>
        <v>0.90844096944459363</v>
      </c>
      <c r="AO35" s="5">
        <f>'Crop and Soil Parameters'!$B$9</f>
        <v>91</v>
      </c>
      <c r="AP35" s="5">
        <f>'Crop and Soil Parameters'!$B$9*('Crop and Soil Parameters'!$B$7 + 0.04*(5-AL35))</f>
        <v>51.121635653964475</v>
      </c>
      <c r="AQ35" s="5">
        <f>'Crop and Soil Parameters'!$B$11</f>
        <v>45.5</v>
      </c>
      <c r="AR35" s="5">
        <v>0</v>
      </c>
      <c r="AS35" s="5">
        <v>0</v>
      </c>
      <c r="AT35" s="5">
        <v>0</v>
      </c>
      <c r="AU35" s="5">
        <v>0</v>
      </c>
      <c r="AV35" s="5">
        <f t="shared" si="26"/>
        <v>46.465453549355303</v>
      </c>
      <c r="AW35" s="15">
        <f>'Crop and Soil Parameters'!$B$9-AV34</f>
        <v>43.626105481200106</v>
      </c>
      <c r="AX35" s="5"/>
    </row>
    <row r="36" spans="1:50" x14ac:dyDescent="0.3">
      <c r="A36" s="6">
        <v>44230</v>
      </c>
      <c r="B36" s="14">
        <v>34</v>
      </c>
      <c r="C36" s="7">
        <f t="shared" si="0"/>
        <v>0.39386263453338705</v>
      </c>
      <c r="D36" s="7">
        <f t="shared" si="1"/>
        <v>1.5251268780343785</v>
      </c>
      <c r="E36" s="7">
        <v>53</v>
      </c>
      <c r="F36" s="8">
        <v>2.2222222222222223</v>
      </c>
      <c r="G36" s="8">
        <v>27.6</v>
      </c>
      <c r="H36" s="8">
        <v>9.6</v>
      </c>
      <c r="I36" s="7">
        <f t="shared" si="2"/>
        <v>18.600000000000001</v>
      </c>
      <c r="J36" s="8">
        <v>0.51</v>
      </c>
      <c r="K36" s="7">
        <f t="shared" si="3"/>
        <v>22.689695876743315</v>
      </c>
      <c r="L36" s="7">
        <f t="shared" si="4"/>
        <v>5.3343143105892636</v>
      </c>
      <c r="M36" s="7">
        <f t="shared" si="5"/>
        <v>14.012005093666289</v>
      </c>
      <c r="N36" s="4">
        <v>8.4</v>
      </c>
      <c r="O36" s="13">
        <f t="shared" si="6"/>
        <v>-0.29473949140618588</v>
      </c>
      <c r="P36" s="7">
        <f t="shared" si="7"/>
        <v>1.0275073404706727</v>
      </c>
      <c r="Q36" s="13">
        <f t="shared" si="8"/>
        <v>1.4442975381692844</v>
      </c>
      <c r="R36" s="7">
        <f t="shared" si="9"/>
        <v>11.033620439764658</v>
      </c>
      <c r="S36" s="13">
        <f t="shared" si="10"/>
        <v>0.72260560075031577</v>
      </c>
      <c r="T36" s="11">
        <f xml:space="preserve"> 24 * 60 * Constants!$B$4 * P36 * S36 / PI()</f>
        <v>27.906972748618653</v>
      </c>
      <c r="U36" s="11">
        <f t="shared" si="11"/>
        <v>17.599664845922398</v>
      </c>
      <c r="V36" s="11">
        <f t="shared" si="12"/>
        <v>13.218404279178475</v>
      </c>
      <c r="W36" s="11">
        <f t="shared" si="13"/>
        <v>1.4474595904455039</v>
      </c>
      <c r="X36" s="11">
        <f t="shared" si="14"/>
        <v>1.5998506935061312</v>
      </c>
      <c r="Y36" s="11">
        <f t="shared" si="15"/>
        <v>2.143152914469288</v>
      </c>
      <c r="Z36" s="11">
        <f t="shared" si="16"/>
        <v>0.16292071382366549</v>
      </c>
      <c r="AA36" s="13">
        <f t="shared" si="17"/>
        <v>0.1341172196039836</v>
      </c>
      <c r="AB36" s="11">
        <f t="shared" si="18"/>
        <v>566.61301038568797</v>
      </c>
      <c r="AC36" s="12">
        <f xml:space="preserve"> 0.00163*AB36/Constants!$B$1</f>
        <v>0.37697110486884544</v>
      </c>
      <c r="AD36" s="11">
        <f>(1-Constants!$B$2)*U36</f>
        <v>13.551741931360246</v>
      </c>
      <c r="AE36" s="11">
        <f xml:space="preserve"> W36*Z36*Constants!$B$3*((I36 + 273.15)^4)</f>
        <v>8.3769920730790322</v>
      </c>
      <c r="AF36" s="11">
        <f t="shared" si="19"/>
        <v>5.1747498582812135</v>
      </c>
      <c r="AG36" s="14">
        <v>0</v>
      </c>
      <c r="AH36" s="11">
        <f t="shared" si="20"/>
        <v>1.6878886972378448</v>
      </c>
      <c r="AI36" s="12">
        <f t="shared" si="21"/>
        <v>0.79591093704040117</v>
      </c>
      <c r="AJ36" s="5">
        <f t="shared" si="22"/>
        <v>2.1207004687160946</v>
      </c>
      <c r="AK36" s="5">
        <f>'Crop and Soil Parameters'!$B$2</f>
        <v>0.6</v>
      </c>
      <c r="AL36" s="5">
        <f t="shared" si="23"/>
        <v>1.2724202812296568</v>
      </c>
      <c r="AM36" s="5">
        <f t="shared" si="24"/>
        <v>0.9480772614773274</v>
      </c>
      <c r="AN36" s="5">
        <f t="shared" si="25"/>
        <v>1.2063527356764239</v>
      </c>
      <c r="AO36" s="5">
        <f>'Crop and Soil Parameters'!$B$9</f>
        <v>91</v>
      </c>
      <c r="AP36" s="5">
        <f>'Crop and Soil Parameters'!$B$9*('Crop and Soil Parameters'!$B$7 + 0.04*(5-AL36))</f>
        <v>49.96839017632405</v>
      </c>
      <c r="AQ36" s="5">
        <f>'Crop and Soil Parameters'!$B$11</f>
        <v>45.5</v>
      </c>
      <c r="AR36" s="5">
        <v>0</v>
      </c>
      <c r="AS36" s="5">
        <v>0</v>
      </c>
      <c r="AT36" s="5">
        <v>0</v>
      </c>
      <c r="AU36" s="5">
        <v>0</v>
      </c>
      <c r="AV36" s="5">
        <f t="shared" ref="AV36:AV67" si="27">AV35-AN36-AT36+AS36+AU36</f>
        <v>45.259100813678877</v>
      </c>
      <c r="AW36" s="15">
        <f>'Crop and Soil Parameters'!$B$9-AV35</f>
        <v>44.534546450644697</v>
      </c>
      <c r="AX36" s="5"/>
    </row>
    <row r="37" spans="1:50" x14ac:dyDescent="0.3">
      <c r="A37" s="6">
        <v>44231</v>
      </c>
      <c r="B37" s="14">
        <v>35</v>
      </c>
      <c r="C37" s="7">
        <f t="shared" si="0"/>
        <v>0.39386263453338705</v>
      </c>
      <c r="D37" s="7">
        <f t="shared" si="1"/>
        <v>1.5251268780343785</v>
      </c>
      <c r="E37" s="7">
        <v>53</v>
      </c>
      <c r="F37" s="8">
        <v>1.1111111111111112</v>
      </c>
      <c r="G37" s="8">
        <v>27.7</v>
      </c>
      <c r="H37" s="8">
        <v>9.5</v>
      </c>
      <c r="I37" s="7">
        <f t="shared" si="2"/>
        <v>18.600000000000001</v>
      </c>
      <c r="J37" s="8">
        <v>0.45</v>
      </c>
      <c r="K37" s="7">
        <f t="shared" si="3"/>
        <v>21.892753014683876</v>
      </c>
      <c r="L37" s="7">
        <f t="shared" si="4"/>
        <v>4.4618218817924458</v>
      </c>
      <c r="M37" s="7">
        <f t="shared" si="5"/>
        <v>13.177287448238161</v>
      </c>
      <c r="N37" s="4">
        <v>8.6</v>
      </c>
      <c r="O37" s="13">
        <f t="shared" si="6"/>
        <v>-0.28981470135838322</v>
      </c>
      <c r="P37" s="7">
        <f t="shared" si="7"/>
        <v>1.0271894591899993</v>
      </c>
      <c r="Q37" s="13">
        <f t="shared" si="8"/>
        <v>1.4465471296781798</v>
      </c>
      <c r="R37" s="7">
        <f t="shared" si="9"/>
        <v>11.050806052976412</v>
      </c>
      <c r="S37" s="13">
        <f t="shared" si="10"/>
        <v>0.72628309371984456</v>
      </c>
      <c r="T37" s="11">
        <f xml:space="preserve"> 24 * 60 * Constants!$B$4 * P37 * S37 / PI()</f>
        <v>28.040319689670444</v>
      </c>
      <c r="U37" s="11">
        <f t="shared" si="11"/>
        <v>17.920901638731038</v>
      </c>
      <c r="V37" s="11">
        <f t="shared" si="12"/>
        <v>13.459672384785334</v>
      </c>
      <c r="W37" s="11">
        <f t="shared" si="13"/>
        <v>1.4474595904455039</v>
      </c>
      <c r="X37" s="11">
        <f t="shared" si="14"/>
        <v>1.5152292513806938</v>
      </c>
      <c r="Y37" s="11">
        <f t="shared" si="15"/>
        <v>2.143152914469288</v>
      </c>
      <c r="Z37" s="11">
        <f t="shared" si="16"/>
        <v>0.16766749196085612</v>
      </c>
      <c r="AA37" s="13">
        <f t="shared" si="17"/>
        <v>0.1341172196039836</v>
      </c>
      <c r="AB37" s="11">
        <f t="shared" si="18"/>
        <v>566.61301038568797</v>
      </c>
      <c r="AC37" s="12">
        <f xml:space="preserve"> 0.00163*AB37/Constants!$B$1</f>
        <v>0.37697110486884544</v>
      </c>
      <c r="AD37" s="11">
        <f>(1-Constants!$B$2)*U37</f>
        <v>13.7990942618229</v>
      </c>
      <c r="AE37" s="11">
        <f xml:space="preserve"> W37*Z37*Constants!$B$3*((I37 + 273.15)^4)</f>
        <v>8.6210600119842606</v>
      </c>
      <c r="AF37" s="11">
        <f t="shared" si="19"/>
        <v>5.1780342498386389</v>
      </c>
      <c r="AG37" s="14">
        <v>0</v>
      </c>
      <c r="AH37" s="11">
        <f t="shared" si="20"/>
        <v>1.0951006545773825</v>
      </c>
      <c r="AI37" s="12">
        <f t="shared" si="21"/>
        <v>0.6534996307566151</v>
      </c>
      <c r="AJ37" s="5">
        <f t="shared" si="22"/>
        <v>1.6757479316545081</v>
      </c>
      <c r="AK37" s="5">
        <f>'Crop and Soil Parameters'!$B$2</f>
        <v>0.6</v>
      </c>
      <c r="AL37" s="5">
        <f t="shared" si="23"/>
        <v>1.0054487589927048</v>
      </c>
      <c r="AM37" s="5">
        <f t="shared" si="24"/>
        <v>0.91215747270094771</v>
      </c>
      <c r="AN37" s="5">
        <f t="shared" si="25"/>
        <v>0.91712759893308993</v>
      </c>
      <c r="AO37" s="5">
        <f>'Crop and Soil Parameters'!$B$9</f>
        <v>91</v>
      </c>
      <c r="AP37" s="5">
        <f>'Crop and Soil Parameters'!$B$9*('Crop and Soil Parameters'!$B$7 + 0.04*(5-AL37))</f>
        <v>50.940166517266562</v>
      </c>
      <c r="AQ37" s="5">
        <f>'Crop and Soil Parameters'!$B$11</f>
        <v>45.5</v>
      </c>
      <c r="AR37" s="5">
        <v>0</v>
      </c>
      <c r="AS37" s="5">
        <v>0</v>
      </c>
      <c r="AT37" s="5">
        <v>0</v>
      </c>
      <c r="AU37" s="5">
        <v>0</v>
      </c>
      <c r="AV37" s="5">
        <f t="shared" si="27"/>
        <v>44.341973214745785</v>
      </c>
      <c r="AW37" s="15">
        <f>'Crop and Soil Parameters'!$B$9-AV36</f>
        <v>45.740899186321123</v>
      </c>
      <c r="AX37" s="5"/>
    </row>
    <row r="38" spans="1:50" x14ac:dyDescent="0.3">
      <c r="A38" s="6">
        <v>44232</v>
      </c>
      <c r="B38" s="14">
        <v>36</v>
      </c>
      <c r="C38" s="7">
        <f t="shared" si="0"/>
        <v>0.39386263453338705</v>
      </c>
      <c r="D38" s="7">
        <f t="shared" si="1"/>
        <v>1.5251268780343785</v>
      </c>
      <c r="E38" s="7">
        <v>53</v>
      </c>
      <c r="F38" s="8">
        <v>2.2222222222222223</v>
      </c>
      <c r="G38" s="8">
        <v>28.4</v>
      </c>
      <c r="H38" s="8">
        <v>9.6</v>
      </c>
      <c r="I38" s="7">
        <f t="shared" si="2"/>
        <v>19</v>
      </c>
      <c r="J38" s="8">
        <v>0.43</v>
      </c>
      <c r="K38" s="7">
        <f t="shared" si="3"/>
        <v>22.237507910062277</v>
      </c>
      <c r="L38" s="7">
        <f t="shared" si="4"/>
        <v>4.2769130462191356</v>
      </c>
      <c r="M38" s="7">
        <f t="shared" si="5"/>
        <v>13.257210478140706</v>
      </c>
      <c r="N38" s="4">
        <v>8.1999999999999993</v>
      </c>
      <c r="O38" s="13">
        <f t="shared" si="6"/>
        <v>-0.28480403295985457</v>
      </c>
      <c r="P38" s="7">
        <f t="shared" si="7"/>
        <v>1.0268635210857713</v>
      </c>
      <c r="Q38" s="13">
        <f t="shared" si="8"/>
        <v>1.4488285332075492</v>
      </c>
      <c r="R38" s="7">
        <f t="shared" si="9"/>
        <v>11.068234692122962</v>
      </c>
      <c r="S38" s="13">
        <f t="shared" si="10"/>
        <v>0.73001579843347486</v>
      </c>
      <c r="T38" s="11">
        <f xml:space="preserve"> 24 * 60 * Constants!$B$4 * P38 * S38 / PI()</f>
        <v>28.175488641780273</v>
      </c>
      <c r="U38" s="11">
        <f t="shared" si="11"/>
        <v>17.480902693734354</v>
      </c>
      <c r="V38" s="11">
        <f t="shared" si="12"/>
        <v>13.129206777156122</v>
      </c>
      <c r="W38" s="11">
        <f t="shared" si="13"/>
        <v>1.4474595904455039</v>
      </c>
      <c r="X38" s="11">
        <f t="shared" si="14"/>
        <v>1.5231578948194</v>
      </c>
      <c r="Y38" s="11">
        <f t="shared" si="15"/>
        <v>2.1973933238855259</v>
      </c>
      <c r="Z38" s="11">
        <f t="shared" si="16"/>
        <v>0.16721720358073772</v>
      </c>
      <c r="AA38" s="13">
        <f t="shared" si="17"/>
        <v>0.13708266611218417</v>
      </c>
      <c r="AB38" s="11">
        <f t="shared" si="18"/>
        <v>566.61301038568797</v>
      </c>
      <c r="AC38" s="12">
        <f xml:space="preserve"> 0.00163*AB38/Constants!$B$1</f>
        <v>0.37697110486884544</v>
      </c>
      <c r="AD38" s="11">
        <f>(1-Constants!$B$2)*U38</f>
        <v>13.460295074175454</v>
      </c>
      <c r="AE38" s="11">
        <f xml:space="preserve"> W38*Z38*Constants!$B$3*((I38 + 273.15)^4)</f>
        <v>8.6451565146342233</v>
      </c>
      <c r="AF38" s="11">
        <f t="shared" si="19"/>
        <v>4.8151385595412304</v>
      </c>
      <c r="AG38" s="14">
        <v>0</v>
      </c>
      <c r="AH38" s="11">
        <f t="shared" si="20"/>
        <v>2.0101811329156467</v>
      </c>
      <c r="AI38" s="12">
        <f t="shared" si="21"/>
        <v>0.79887638354860169</v>
      </c>
      <c r="AJ38" s="5">
        <f t="shared" si="22"/>
        <v>2.5162605558402418</v>
      </c>
      <c r="AK38" s="5">
        <f>'Crop and Soil Parameters'!$B$2</f>
        <v>0.6</v>
      </c>
      <c r="AL38" s="5">
        <f t="shared" si="23"/>
        <v>1.5097563335041451</v>
      </c>
      <c r="AM38" s="5">
        <f t="shared" si="24"/>
        <v>0.92168971978892134</v>
      </c>
      <c r="AN38" s="5">
        <f t="shared" si="25"/>
        <v>1.3915268919769848</v>
      </c>
      <c r="AO38" s="5">
        <f>'Crop and Soil Parameters'!$B$9</f>
        <v>91</v>
      </c>
      <c r="AP38" s="5">
        <f>'Crop and Soil Parameters'!$B$9*('Crop and Soil Parameters'!$B$7 + 0.04*(5-AL38))</f>
        <v>49.104486946044908</v>
      </c>
      <c r="AQ38" s="5">
        <f>'Crop and Soil Parameters'!$B$11</f>
        <v>45.5</v>
      </c>
      <c r="AR38" s="5">
        <v>0</v>
      </c>
      <c r="AS38" s="5">
        <v>0</v>
      </c>
      <c r="AT38" s="5">
        <v>0</v>
      </c>
      <c r="AU38" s="5">
        <v>0</v>
      </c>
      <c r="AV38" s="5">
        <f t="shared" si="27"/>
        <v>42.950446322768798</v>
      </c>
      <c r="AW38" s="15">
        <f>'Crop and Soil Parameters'!$B$9-AV37</f>
        <v>46.658026785254215</v>
      </c>
      <c r="AX38" s="5"/>
    </row>
    <row r="39" spans="1:50" x14ac:dyDescent="0.3">
      <c r="A39" s="6">
        <v>44233</v>
      </c>
      <c r="B39" s="14">
        <v>37</v>
      </c>
      <c r="C39" s="7">
        <f t="shared" si="0"/>
        <v>0.39386263453338705</v>
      </c>
      <c r="D39" s="7">
        <f t="shared" si="1"/>
        <v>1.5251268780343785</v>
      </c>
      <c r="E39" s="7">
        <v>53</v>
      </c>
      <c r="F39" s="8">
        <v>1.6666666666666667</v>
      </c>
      <c r="G39" s="8">
        <v>27.4</v>
      </c>
      <c r="H39" s="8">
        <v>11.2</v>
      </c>
      <c r="I39" s="7">
        <f t="shared" si="2"/>
        <v>19.299999999999997</v>
      </c>
      <c r="J39" s="8">
        <v>0.48</v>
      </c>
      <c r="K39" s="7">
        <f t="shared" si="3"/>
        <v>22.064645649111071</v>
      </c>
      <c r="L39" s="7">
        <f t="shared" si="4"/>
        <v>6.4971922994732552</v>
      </c>
      <c r="M39" s="7">
        <f t="shared" si="5"/>
        <v>14.280918974292163</v>
      </c>
      <c r="N39" s="4">
        <v>5</v>
      </c>
      <c r="O39" s="13">
        <f t="shared" si="6"/>
        <v>-0.27970897097978542</v>
      </c>
      <c r="P39" s="7">
        <f t="shared" si="7"/>
        <v>1.0265296227404832</v>
      </c>
      <c r="Q39" s="13">
        <f t="shared" si="8"/>
        <v>1.4511408582800271</v>
      </c>
      <c r="R39" s="7">
        <f t="shared" si="9"/>
        <v>11.085899554458331</v>
      </c>
      <c r="S39" s="13">
        <f t="shared" si="10"/>
        <v>0.73380200702122089</v>
      </c>
      <c r="T39" s="11">
        <f xml:space="preserve"> 24 * 60 * Constants!$B$4 * P39 * S39 / PI()</f>
        <v>28.312410953513016</v>
      </c>
      <c r="U39" s="11">
        <f t="shared" si="11"/>
        <v>13.462882524274571</v>
      </c>
      <c r="V39" s="11">
        <f t="shared" si="12"/>
        <v>10.111432548681659</v>
      </c>
      <c r="W39" s="11">
        <f t="shared" si="13"/>
        <v>1.4474595904455039</v>
      </c>
      <c r="X39" s="11">
        <f t="shared" si="14"/>
        <v>1.6279815088572993</v>
      </c>
      <c r="Y39" s="11">
        <f t="shared" si="15"/>
        <v>2.238858124675362</v>
      </c>
      <c r="Z39" s="11">
        <f t="shared" si="16"/>
        <v>0.16137066989544224</v>
      </c>
      <c r="AA39" s="13">
        <f t="shared" si="17"/>
        <v>0.13934302147270944</v>
      </c>
      <c r="AB39" s="11">
        <f t="shared" si="18"/>
        <v>566.61301038568797</v>
      </c>
      <c r="AC39" s="12">
        <f xml:space="preserve"> 0.00163*AB39/Constants!$B$1</f>
        <v>0.37697110486884544</v>
      </c>
      <c r="AD39" s="11">
        <f>(1-Constants!$B$2)*U39</f>
        <v>10.366419543691419</v>
      </c>
      <c r="AE39" s="11">
        <f xml:space="preserve"> W39*Z39*Constants!$B$3*((I39 + 273.15)^4)</f>
        <v>8.3772108404788845</v>
      </c>
      <c r="AF39" s="11">
        <f t="shared" si="19"/>
        <v>1.989208703212535</v>
      </c>
      <c r="AG39" s="14">
        <v>0</v>
      </c>
      <c r="AH39" s="11">
        <f t="shared" si="20"/>
        <v>1.2948360345505734</v>
      </c>
      <c r="AI39" s="12">
        <f t="shared" si="21"/>
        <v>0.72993108576723409</v>
      </c>
      <c r="AJ39" s="5">
        <f t="shared" si="22"/>
        <v>1.7739154555797072</v>
      </c>
      <c r="AK39" s="5">
        <f>'Crop and Soil Parameters'!$B$2</f>
        <v>0.6</v>
      </c>
      <c r="AL39" s="5">
        <f t="shared" si="23"/>
        <v>1.0643492733478244</v>
      </c>
      <c r="AM39" s="5">
        <f t="shared" si="24"/>
        <v>0.87415083889723122</v>
      </c>
      <c r="AN39" s="5">
        <f t="shared" si="25"/>
        <v>0.93040181017665913</v>
      </c>
      <c r="AO39" s="5">
        <f>'Crop and Soil Parameters'!$B$9</f>
        <v>91</v>
      </c>
      <c r="AP39" s="5">
        <f>'Crop and Soil Parameters'!$B$9*('Crop and Soil Parameters'!$B$7 + 0.04*(5-AL39))</f>
        <v>50.725768645013922</v>
      </c>
      <c r="AQ39" s="5">
        <f>'Crop and Soil Parameters'!$B$11</f>
        <v>45.5</v>
      </c>
      <c r="AR39" s="5">
        <v>0</v>
      </c>
      <c r="AS39" s="5">
        <v>0</v>
      </c>
      <c r="AT39" s="5">
        <v>0</v>
      </c>
      <c r="AU39" s="5">
        <v>0</v>
      </c>
      <c r="AV39" s="5">
        <f t="shared" si="27"/>
        <v>42.020044512592136</v>
      </c>
      <c r="AW39" s="15">
        <f>'Crop and Soil Parameters'!$B$9-AV38</f>
        <v>48.049553677231202</v>
      </c>
      <c r="AX39" s="5"/>
    </row>
    <row r="40" spans="1:50" x14ac:dyDescent="0.3">
      <c r="A40" s="6">
        <v>44234</v>
      </c>
      <c r="B40" s="14">
        <v>38</v>
      </c>
      <c r="C40" s="7">
        <f t="shared" si="0"/>
        <v>0.39386263453338705</v>
      </c>
      <c r="D40" s="7">
        <f t="shared" si="1"/>
        <v>1.5251268780343785</v>
      </c>
      <c r="E40" s="7">
        <v>53</v>
      </c>
      <c r="F40" s="8">
        <v>1.6666666666666667</v>
      </c>
      <c r="G40" s="8">
        <v>26.4</v>
      </c>
      <c r="H40" s="8">
        <v>13.5</v>
      </c>
      <c r="I40" s="7">
        <f t="shared" si="2"/>
        <v>19.95</v>
      </c>
      <c r="J40" s="8">
        <v>0.44</v>
      </c>
      <c r="K40" s="7">
        <f t="shared" si="3"/>
        <v>20.491274819117592</v>
      </c>
      <c r="L40" s="7">
        <f t="shared" si="4"/>
        <v>8.1541085043983514</v>
      </c>
      <c r="M40" s="7">
        <f t="shared" si="5"/>
        <v>14.322691661757972</v>
      </c>
      <c r="N40" s="4">
        <v>3.1</v>
      </c>
      <c r="O40" s="13">
        <f t="shared" si="6"/>
        <v>-0.27453102519500105</v>
      </c>
      <c r="P40" s="7">
        <f t="shared" si="7"/>
        <v>1.0261878630954209</v>
      </c>
      <c r="Q40" s="13">
        <f t="shared" si="8"/>
        <v>1.4534832202514532</v>
      </c>
      <c r="R40" s="7">
        <f t="shared" si="9"/>
        <v>11.103793881798952</v>
      </c>
      <c r="S40" s="13">
        <f t="shared" si="10"/>
        <v>0.73763998330890557</v>
      </c>
      <c r="T40" s="11">
        <f xml:space="preserve"> 24 * 60 * Constants!$B$4 * P40 * S40 / PI()</f>
        <v>28.451016990370501</v>
      </c>
      <c r="U40" s="11">
        <f t="shared" si="11"/>
        <v>11.084286572896351</v>
      </c>
      <c r="V40" s="11">
        <f t="shared" si="12"/>
        <v>8.3249642734395337</v>
      </c>
      <c r="W40" s="11">
        <f t="shared" si="13"/>
        <v>1.4474595904455039</v>
      </c>
      <c r="X40" s="11">
        <f t="shared" si="14"/>
        <v>1.6323900187637332</v>
      </c>
      <c r="Y40" s="11">
        <f t="shared" si="15"/>
        <v>2.3310537459217993</v>
      </c>
      <c r="Z40" s="11">
        <f t="shared" si="16"/>
        <v>0.16112897281066124</v>
      </c>
      <c r="AA40" s="13">
        <f t="shared" si="17"/>
        <v>0.14434889847729784</v>
      </c>
      <c r="AB40" s="11">
        <f t="shared" si="18"/>
        <v>566.61301038568797</v>
      </c>
      <c r="AC40" s="12">
        <f xml:space="preserve"> 0.00163*AB40/Constants!$B$1</f>
        <v>0.37697110486884544</v>
      </c>
      <c r="AD40" s="11">
        <f>(1-Constants!$B$2)*U40</f>
        <v>8.534900661130191</v>
      </c>
      <c r="AE40" s="11">
        <f xml:space="preserve"> W40*Z40*Constants!$B$3*((I40 + 273.15)^4)</f>
        <v>8.4392772288374438</v>
      </c>
      <c r="AF40" s="11">
        <f t="shared" si="19"/>
        <v>9.5623432292747168E-2</v>
      </c>
      <c r="AG40" s="14">
        <v>0</v>
      </c>
      <c r="AH40" s="11">
        <f t="shared" si="20"/>
        <v>1.3542032987804329</v>
      </c>
      <c r="AI40" s="12">
        <f t="shared" si="21"/>
        <v>0.73493696277182241</v>
      </c>
      <c r="AJ40" s="5">
        <f t="shared" si="22"/>
        <v>1.8426114991863263</v>
      </c>
      <c r="AK40" s="5">
        <f>'Crop and Soil Parameters'!$B$2</f>
        <v>0.6</v>
      </c>
      <c r="AL40" s="5">
        <f t="shared" si="23"/>
        <v>1.1055668995117958</v>
      </c>
      <c r="AM40" s="5">
        <f t="shared" si="24"/>
        <v>0.84923026943655766</v>
      </c>
      <c r="AN40" s="5">
        <f t="shared" si="25"/>
        <v>0.93888087595254199</v>
      </c>
      <c r="AO40" s="5">
        <f>'Crop and Soil Parameters'!$B$9</f>
        <v>91</v>
      </c>
      <c r="AP40" s="5">
        <f>'Crop and Soil Parameters'!$B$9*('Crop and Soil Parameters'!$B$7 + 0.04*(5-AL40))</f>
        <v>50.575736485777064</v>
      </c>
      <c r="AQ40" s="5">
        <f>'Crop and Soil Parameters'!$B$11</f>
        <v>45.5</v>
      </c>
      <c r="AR40" s="5">
        <v>0</v>
      </c>
      <c r="AS40" s="5">
        <v>0</v>
      </c>
      <c r="AT40" s="5">
        <v>0</v>
      </c>
      <c r="AU40" s="5">
        <v>0</v>
      </c>
      <c r="AV40" s="5">
        <f t="shared" si="27"/>
        <v>41.081163636639594</v>
      </c>
      <c r="AW40" s="15">
        <f>'Crop and Soil Parameters'!$B$9-AV39</f>
        <v>48.979955487407864</v>
      </c>
      <c r="AX40" s="5"/>
    </row>
    <row r="41" spans="1:50" x14ac:dyDescent="0.3">
      <c r="A41" s="6">
        <v>44235</v>
      </c>
      <c r="B41" s="14">
        <v>39</v>
      </c>
      <c r="C41" s="7">
        <f t="shared" si="0"/>
        <v>0.39386263453338705</v>
      </c>
      <c r="D41" s="7">
        <f t="shared" si="1"/>
        <v>1.5251268780343785</v>
      </c>
      <c r="E41" s="7">
        <v>53</v>
      </c>
      <c r="F41" s="8">
        <v>1.3888888888888888</v>
      </c>
      <c r="G41" s="8">
        <v>27.6</v>
      </c>
      <c r="H41" s="8">
        <v>11.6</v>
      </c>
      <c r="I41" s="7">
        <f t="shared" si="2"/>
        <v>19.600000000000001</v>
      </c>
      <c r="J41" s="8">
        <v>0.37</v>
      </c>
      <c r="K41" s="7">
        <f t="shared" si="3"/>
        <v>20.413548315441034</v>
      </c>
      <c r="L41" s="7">
        <f t="shared" si="4"/>
        <v>5.2520139032558859</v>
      </c>
      <c r="M41" s="7">
        <f t="shared" si="5"/>
        <v>12.83278110934846</v>
      </c>
      <c r="N41" s="4">
        <v>8.8000000000000007</v>
      </c>
      <c r="O41" s="13">
        <f t="shared" si="6"/>
        <v>-0.26927172994258658</v>
      </c>
      <c r="P41" s="7">
        <f t="shared" si="7"/>
        <v>1.0258383434213432</v>
      </c>
      <c r="Q41" s="13">
        <f t="shared" si="8"/>
        <v>1.4558547409637907</v>
      </c>
      <c r="R41" s="7">
        <f t="shared" si="9"/>
        <v>11.121910965511592</v>
      </c>
      <c r="S41" s="13">
        <f t="shared" si="10"/>
        <v>0.74152796390332731</v>
      </c>
      <c r="T41" s="11">
        <f xml:space="preserve"> 24 * 60 * Constants!$B$4 * P41 * S41 / PI()</f>
        <v>28.591236186388198</v>
      </c>
      <c r="U41" s="11">
        <f t="shared" si="11"/>
        <v>18.458944301159967</v>
      </c>
      <c r="V41" s="11">
        <f t="shared" si="12"/>
        <v>13.863774706829204</v>
      </c>
      <c r="W41" s="11">
        <f t="shared" si="13"/>
        <v>1.4474595904455039</v>
      </c>
      <c r="X41" s="11">
        <f t="shared" si="14"/>
        <v>1.4814661326872181</v>
      </c>
      <c r="Y41" s="11">
        <f t="shared" si="15"/>
        <v>2.2810057729824531</v>
      </c>
      <c r="Z41" s="11">
        <f t="shared" si="16"/>
        <v>0.1695983092787238</v>
      </c>
      <c r="AA41" s="13">
        <f t="shared" si="17"/>
        <v>0.14163485098448397</v>
      </c>
      <c r="AB41" s="11">
        <f t="shared" si="18"/>
        <v>566.61301038568797</v>
      </c>
      <c r="AC41" s="12">
        <f xml:space="preserve"> 0.00163*AB41/Constants!$B$1</f>
        <v>0.37697110486884544</v>
      </c>
      <c r="AD41" s="11">
        <f>(1-Constants!$B$2)*U41</f>
        <v>14.213387111893175</v>
      </c>
      <c r="AE41" s="11">
        <f xml:space="preserve"> W41*Z41*Constants!$B$3*((I41 + 273.15)^4)</f>
        <v>8.8405131567351578</v>
      </c>
      <c r="AF41" s="11">
        <f t="shared" si="19"/>
        <v>5.3728739551580169</v>
      </c>
      <c r="AG41" s="14">
        <v>0</v>
      </c>
      <c r="AH41" s="11">
        <f t="shared" si="20"/>
        <v>1.5980906307896696</v>
      </c>
      <c r="AI41" s="12">
        <f t="shared" si="21"/>
        <v>0.69662008870806202</v>
      </c>
      <c r="AJ41" s="5">
        <f t="shared" si="22"/>
        <v>2.2940633735576839</v>
      </c>
      <c r="AK41" s="5">
        <f>'Crop and Soil Parameters'!$B$2</f>
        <v>0.6</v>
      </c>
      <c r="AL41" s="5">
        <f t="shared" si="23"/>
        <v>1.3764380241346104</v>
      </c>
      <c r="AM41" s="5">
        <f t="shared" si="24"/>
        <v>0.84735315867764149</v>
      </c>
      <c r="AN41" s="5">
        <f t="shared" si="25"/>
        <v>1.1663291074744737</v>
      </c>
      <c r="AO41" s="5">
        <f>'Crop and Soil Parameters'!$B$9</f>
        <v>91</v>
      </c>
      <c r="AP41" s="5">
        <f>'Crop and Soil Parameters'!$B$9*('Crop and Soil Parameters'!$B$7 + 0.04*(5-AL41))</f>
        <v>49.589765592150016</v>
      </c>
      <c r="AQ41" s="5">
        <f>'Crop and Soil Parameters'!$B$11</f>
        <v>45.5</v>
      </c>
      <c r="AR41" s="5">
        <v>0</v>
      </c>
      <c r="AS41" s="5">
        <v>0</v>
      </c>
      <c r="AT41" s="5">
        <v>0</v>
      </c>
      <c r="AU41" s="5">
        <v>0</v>
      </c>
      <c r="AV41" s="5">
        <f t="shared" si="27"/>
        <v>39.91483452916512</v>
      </c>
      <c r="AW41" s="15">
        <f>'Crop and Soil Parameters'!$B$9-AV40</f>
        <v>49.918836363360406</v>
      </c>
      <c r="AX41" s="5"/>
    </row>
    <row r="42" spans="1:50" x14ac:dyDescent="0.3">
      <c r="A42" s="6">
        <v>44236</v>
      </c>
      <c r="B42" s="14">
        <v>40</v>
      </c>
      <c r="C42" s="7">
        <f t="shared" si="0"/>
        <v>0.39386263453338705</v>
      </c>
      <c r="D42" s="7">
        <f t="shared" si="1"/>
        <v>1.5251268780343785</v>
      </c>
      <c r="E42" s="7">
        <v>53</v>
      </c>
      <c r="F42" s="8">
        <v>1.6666666666666667</v>
      </c>
      <c r="G42" s="8">
        <v>28</v>
      </c>
      <c r="H42" s="8">
        <v>11.8</v>
      </c>
      <c r="I42" s="7">
        <f t="shared" si="2"/>
        <v>19.899999999999999</v>
      </c>
      <c r="J42" s="8">
        <v>0.44</v>
      </c>
      <c r="K42" s="7">
        <f t="shared" si="3"/>
        <v>22.019547602881971</v>
      </c>
      <c r="L42" s="7">
        <f t="shared" si="4"/>
        <v>6.5262251633140806</v>
      </c>
      <c r="M42" s="7">
        <f t="shared" si="5"/>
        <v>14.272886383098026</v>
      </c>
      <c r="N42" s="4">
        <v>9</v>
      </c>
      <c r="O42" s="13">
        <f t="shared" si="6"/>
        <v>-0.26393264366523023</v>
      </c>
      <c r="P42" s="7">
        <f t="shared" si="7"/>
        <v>1.0254811672884725</v>
      </c>
      <c r="Q42" s="13">
        <f t="shared" si="8"/>
        <v>1.4582545493494659</v>
      </c>
      <c r="R42" s="7">
        <f t="shared" si="9"/>
        <v>11.140244151130164</v>
      </c>
      <c r="S42" s="13">
        <f t="shared" si="10"/>
        <v>0.74546415932947907</v>
      </c>
      <c r="T42" s="11">
        <f xml:space="preserve"> 24 * 60 * Constants!$B$4 * P42 * S42 / PI()</f>
        <v>28.732997097667905</v>
      </c>
      <c r="U42" s="11">
        <f t="shared" si="11"/>
        <v>18.789681340485149</v>
      </c>
      <c r="V42" s="11">
        <f t="shared" si="12"/>
        <v>14.112178067584775</v>
      </c>
      <c r="W42" s="11">
        <f t="shared" si="13"/>
        <v>1.4474595904455039</v>
      </c>
      <c r="X42" s="11">
        <f t="shared" si="14"/>
        <v>1.6271349820051859</v>
      </c>
      <c r="Y42" s="11">
        <f t="shared" si="15"/>
        <v>2.3238457638211925</v>
      </c>
      <c r="Z42" s="11">
        <f t="shared" si="16"/>
        <v>0.16141711826913074</v>
      </c>
      <c r="AA42" s="13">
        <f t="shared" si="17"/>
        <v>0.1439585042553502</v>
      </c>
      <c r="AB42" s="11">
        <f t="shared" si="18"/>
        <v>566.61301038568797</v>
      </c>
      <c r="AC42" s="12">
        <f xml:space="preserve"> 0.00163*AB42/Constants!$B$1</f>
        <v>0.37697110486884544</v>
      </c>
      <c r="AD42" s="11">
        <f>(1-Constants!$B$2)*U42</f>
        <v>14.468054632173565</v>
      </c>
      <c r="AE42" s="11">
        <f xml:space="preserve"> W42*Z42*Constants!$B$3*((I42 + 273.15)^4)</f>
        <v>8.4486016551195231</v>
      </c>
      <c r="AF42" s="11">
        <f t="shared" si="19"/>
        <v>6.0194529770540424</v>
      </c>
      <c r="AG42" s="14">
        <v>0</v>
      </c>
      <c r="AH42" s="11">
        <f t="shared" si="20"/>
        <v>1.6985845704179032</v>
      </c>
      <c r="AI42" s="12">
        <f t="shared" si="21"/>
        <v>0.73454656854987477</v>
      </c>
      <c r="AJ42" s="5">
        <f t="shared" si="22"/>
        <v>2.312425982427786</v>
      </c>
      <c r="AK42" s="5">
        <f>'Crop and Soil Parameters'!$B$2</f>
        <v>0.6</v>
      </c>
      <c r="AL42" s="5">
        <f t="shared" si="23"/>
        <v>1.3874555894566716</v>
      </c>
      <c r="AM42" s="5">
        <f t="shared" si="24"/>
        <v>0.82909069941166935</v>
      </c>
      <c r="AN42" s="5">
        <f t="shared" si="25"/>
        <v>1.1503265250652619</v>
      </c>
      <c r="AO42" s="5">
        <f>'Crop and Soil Parameters'!$B$9</f>
        <v>91</v>
      </c>
      <c r="AP42" s="5">
        <f>'Crop and Soil Parameters'!$B$9*('Crop and Soil Parameters'!$B$7 + 0.04*(5-AL42))</f>
        <v>49.549661654377715</v>
      </c>
      <c r="AQ42" s="5">
        <f>'Crop and Soil Parameters'!$B$11</f>
        <v>45.5</v>
      </c>
      <c r="AR42" s="5">
        <v>0</v>
      </c>
      <c r="AS42" s="5">
        <v>0</v>
      </c>
      <c r="AT42" s="5">
        <v>0</v>
      </c>
      <c r="AU42" s="5">
        <v>0</v>
      </c>
      <c r="AV42" s="5">
        <f t="shared" si="27"/>
        <v>38.764508004099859</v>
      </c>
      <c r="AW42" s="15">
        <f>'Crop and Soil Parameters'!$B$9-AV41</f>
        <v>51.08516547083488</v>
      </c>
      <c r="AX42" s="5"/>
    </row>
    <row r="43" spans="1:50" x14ac:dyDescent="0.3">
      <c r="A43" s="6">
        <v>44237</v>
      </c>
      <c r="B43" s="14">
        <v>41</v>
      </c>
      <c r="C43" s="7">
        <f t="shared" si="0"/>
        <v>0.39386263453338705</v>
      </c>
      <c r="D43" s="7">
        <f t="shared" si="1"/>
        <v>1.5251268780343785</v>
      </c>
      <c r="E43" s="7">
        <v>53</v>
      </c>
      <c r="F43" s="8">
        <v>1.3888888888888888</v>
      </c>
      <c r="G43" s="8">
        <v>29.5</v>
      </c>
      <c r="H43" s="8">
        <v>11.5</v>
      </c>
      <c r="I43" s="7">
        <f t="shared" si="2"/>
        <v>20.5</v>
      </c>
      <c r="J43" s="8">
        <v>0.47</v>
      </c>
      <c r="K43" s="7">
        <f t="shared" si="3"/>
        <v>23.927588113686511</v>
      </c>
      <c r="L43" s="7">
        <f t="shared" si="4"/>
        <v>6.6532702115352151</v>
      </c>
      <c r="M43" s="7">
        <f t="shared" si="5"/>
        <v>15.290429162610863</v>
      </c>
      <c r="N43" s="4">
        <v>8.1</v>
      </c>
      <c r="O43" s="13">
        <f t="shared" si="6"/>
        <v>-0.25851534844942292</v>
      </c>
      <c r="P43" s="7">
        <f t="shared" si="7"/>
        <v>1.0251164405358055</v>
      </c>
      <c r="Q43" s="13">
        <f t="shared" si="8"/>
        <v>1.460681781987162</v>
      </c>
      <c r="R43" s="7">
        <f t="shared" si="9"/>
        <v>11.158786842601682</v>
      </c>
      <c r="S43" s="13">
        <f t="shared" si="10"/>
        <v>0.74944675521884929</v>
      </c>
      <c r="T43" s="11">
        <f xml:space="preserve"> 24 * 60 * Constants!$B$4 * P43 * S43 / PI()</f>
        <v>28.876227457786865</v>
      </c>
      <c r="U43" s="11">
        <f t="shared" si="11"/>
        <v>17.699472240565694</v>
      </c>
      <c r="V43" s="11">
        <f t="shared" si="12"/>
        <v>13.293365620999269</v>
      </c>
      <c r="W43" s="11">
        <f t="shared" si="13"/>
        <v>1.4474595904455039</v>
      </c>
      <c r="X43" s="11">
        <f t="shared" si="14"/>
        <v>1.7374954633034523</v>
      </c>
      <c r="Y43" s="11">
        <f t="shared" si="15"/>
        <v>2.4116412804606884</v>
      </c>
      <c r="Z43" s="11">
        <f t="shared" si="16"/>
        <v>0.15546027235105264</v>
      </c>
      <c r="AA43" s="13">
        <f t="shared" si="17"/>
        <v>0.14870269420801632</v>
      </c>
      <c r="AB43" s="11">
        <f t="shared" si="18"/>
        <v>566.61301038568797</v>
      </c>
      <c r="AC43" s="12">
        <f xml:space="preserve"> 0.00163*AB43/Constants!$B$1</f>
        <v>0.37697110486884544</v>
      </c>
      <c r="AD43" s="11">
        <f>(1-Constants!$B$2)*U43</f>
        <v>13.628593625235585</v>
      </c>
      <c r="AE43" s="11">
        <f xml:space="preserve"> W43*Z43*Constants!$B$3*((I43 + 273.15)^4)</f>
        <v>8.2036625222265318</v>
      </c>
      <c r="AF43" s="11">
        <f t="shared" si="19"/>
        <v>5.4249311030090528</v>
      </c>
      <c r="AG43" s="14">
        <v>0</v>
      </c>
      <c r="AH43" s="11">
        <f t="shared" si="20"/>
        <v>1.4114746254117903</v>
      </c>
      <c r="AI43" s="12">
        <f t="shared" si="21"/>
        <v>0.70368793193159429</v>
      </c>
      <c r="AJ43" s="5">
        <f t="shared" si="22"/>
        <v>2.0058246864307461</v>
      </c>
      <c r="AK43" s="5">
        <f>'Crop and Soil Parameters'!$B$2</f>
        <v>0.6</v>
      </c>
      <c r="AL43" s="5">
        <f t="shared" si="23"/>
        <v>1.2034948118584476</v>
      </c>
      <c r="AM43" s="5">
        <f t="shared" si="24"/>
        <v>0.79481098525327942</v>
      </c>
      <c r="AN43" s="5">
        <f t="shared" si="25"/>
        <v>0.95655089716042296</v>
      </c>
      <c r="AO43" s="5">
        <f>'Crop and Soil Parameters'!$B$9</f>
        <v>91</v>
      </c>
      <c r="AP43" s="5">
        <f>'Crop and Soil Parameters'!$B$9*('Crop and Soil Parameters'!$B$7 + 0.04*(5-AL43))</f>
        <v>50.219278884835255</v>
      </c>
      <c r="AQ43" s="5">
        <f>'Crop and Soil Parameters'!$B$11</f>
        <v>45.5</v>
      </c>
      <c r="AR43" s="5">
        <v>0</v>
      </c>
      <c r="AS43" s="5">
        <v>0</v>
      </c>
      <c r="AT43" s="5">
        <v>0</v>
      </c>
      <c r="AU43" s="5">
        <v>0</v>
      </c>
      <c r="AV43" s="5">
        <f t="shared" si="27"/>
        <v>37.807957106939433</v>
      </c>
      <c r="AW43" s="15">
        <f>'Crop and Soil Parameters'!$B$9-AV42</f>
        <v>52.235491995900141</v>
      </c>
      <c r="AX43" s="5"/>
    </row>
    <row r="44" spans="1:50" x14ac:dyDescent="0.3">
      <c r="A44" s="6">
        <v>44238</v>
      </c>
      <c r="B44" s="14">
        <v>42</v>
      </c>
      <c r="C44" s="7">
        <f t="shared" si="0"/>
        <v>0.39386263453338705</v>
      </c>
      <c r="D44" s="7">
        <f t="shared" si="1"/>
        <v>1.5251268780343785</v>
      </c>
      <c r="E44" s="7">
        <v>53</v>
      </c>
      <c r="F44" s="8">
        <v>1.6666666666666667</v>
      </c>
      <c r="G44" s="8">
        <v>30.3</v>
      </c>
      <c r="H44" s="8">
        <v>11.5</v>
      </c>
      <c r="I44" s="7">
        <f t="shared" si="2"/>
        <v>20.9</v>
      </c>
      <c r="J44" s="8">
        <v>0.49</v>
      </c>
      <c r="K44" s="7">
        <f t="shared" si="3"/>
        <v>24.997408974474922</v>
      </c>
      <c r="L44" s="7">
        <f t="shared" si="4"/>
        <v>6.9158055609357518</v>
      </c>
      <c r="M44" s="7">
        <f t="shared" si="5"/>
        <v>15.956607267705337</v>
      </c>
      <c r="N44" s="4">
        <v>7.1</v>
      </c>
      <c r="O44" s="13">
        <f t="shared" si="6"/>
        <v>-0.25302144955665185</v>
      </c>
      <c r="P44" s="7">
        <f t="shared" si="7"/>
        <v>1.0247442712397508</v>
      </c>
      <c r="Q44" s="13">
        <f t="shared" si="8"/>
        <v>1.4631355836092661</v>
      </c>
      <c r="R44" s="7">
        <f t="shared" si="9"/>
        <v>11.177532506162871</v>
      </c>
      <c r="S44" s="13">
        <f t="shared" si="10"/>
        <v>0.75347391354765159</v>
      </c>
      <c r="T44" s="11">
        <f xml:space="preserve"> 24 * 60 * Constants!$B$4 * P44 * S44 / PI()</f>
        <v>29.020854235016465</v>
      </c>
      <c r="U44" s="11">
        <f t="shared" si="11"/>
        <v>16.472277564383702</v>
      </c>
      <c r="V44" s="11">
        <f t="shared" si="12"/>
        <v>12.371668787506023</v>
      </c>
      <c r="W44" s="11">
        <f t="shared" si="13"/>
        <v>1.4474595904455039</v>
      </c>
      <c r="X44" s="11">
        <f t="shared" si="14"/>
        <v>1.8132531623464818</v>
      </c>
      <c r="Y44" s="11">
        <f t="shared" si="15"/>
        <v>2.4717700446226427</v>
      </c>
      <c r="Z44" s="11">
        <f t="shared" si="16"/>
        <v>0.15148007537135219</v>
      </c>
      <c r="AA44" s="13">
        <f t="shared" si="17"/>
        <v>0.15193839797273131</v>
      </c>
      <c r="AB44" s="11">
        <f t="shared" si="18"/>
        <v>566.61301038568797</v>
      </c>
      <c r="AC44" s="12">
        <f xml:space="preserve"> 0.00163*AB44/Constants!$B$1</f>
        <v>0.37697110486884544</v>
      </c>
      <c r="AD44" s="11">
        <f>(1-Constants!$B$2)*U44</f>
        <v>12.683653724575452</v>
      </c>
      <c r="AE44" s="11">
        <f xml:space="preserve"> W44*Z44*Constants!$B$3*((I44 + 273.15)^4)</f>
        <v>8.0372705703065677</v>
      </c>
      <c r="AF44" s="11">
        <f t="shared" si="19"/>
        <v>4.646383154268884</v>
      </c>
      <c r="AG44" s="14">
        <v>0</v>
      </c>
      <c r="AH44" s="11">
        <f t="shared" si="20"/>
        <v>1.555004242819193</v>
      </c>
      <c r="AI44" s="12">
        <f t="shared" si="21"/>
        <v>0.74252646226725594</v>
      </c>
      <c r="AJ44" s="5">
        <f t="shared" si="22"/>
        <v>2.0942071721876272</v>
      </c>
      <c r="AK44" s="5">
        <f>'Crop and Soil Parameters'!$B$2</f>
        <v>0.6</v>
      </c>
      <c r="AL44" s="5">
        <f t="shared" si="23"/>
        <v>1.2565243033125764</v>
      </c>
      <c r="AM44" s="5">
        <f t="shared" si="24"/>
        <v>0.77488332253414649</v>
      </c>
      <c r="AN44" s="5">
        <f t="shared" si="25"/>
        <v>0.97365972699575287</v>
      </c>
      <c r="AO44" s="5">
        <f>'Crop and Soil Parameters'!$B$9</f>
        <v>91</v>
      </c>
      <c r="AP44" s="5">
        <f>'Crop and Soil Parameters'!$B$9*('Crop and Soil Parameters'!$B$7 + 0.04*(5-AL44))</f>
        <v>50.026251535942222</v>
      </c>
      <c r="AQ44" s="5">
        <f>'Crop and Soil Parameters'!$B$11</f>
        <v>45.5</v>
      </c>
      <c r="AR44" s="5">
        <v>0</v>
      </c>
      <c r="AS44" s="5">
        <v>0</v>
      </c>
      <c r="AT44" s="5">
        <v>0</v>
      </c>
      <c r="AU44" s="5">
        <v>0</v>
      </c>
      <c r="AV44" s="5">
        <f t="shared" si="27"/>
        <v>36.834297379943678</v>
      </c>
      <c r="AW44" s="15">
        <f>'Crop and Soil Parameters'!$B$9-AV43</f>
        <v>53.192042893060567</v>
      </c>
      <c r="AX44" s="5"/>
    </row>
    <row r="45" spans="1:50" x14ac:dyDescent="0.3">
      <c r="A45" s="6">
        <v>44239</v>
      </c>
      <c r="B45" s="14">
        <v>43</v>
      </c>
      <c r="C45" s="7">
        <f t="shared" si="0"/>
        <v>0.39386263453338705</v>
      </c>
      <c r="D45" s="7">
        <f t="shared" si="1"/>
        <v>1.5251268780343785</v>
      </c>
      <c r="E45" s="7">
        <v>53</v>
      </c>
      <c r="F45" s="8">
        <v>1.6666666666666667</v>
      </c>
      <c r="G45" s="8">
        <v>29.2</v>
      </c>
      <c r="H45" s="8">
        <v>13.8</v>
      </c>
      <c r="I45" s="7">
        <f t="shared" si="2"/>
        <v>21.5</v>
      </c>
      <c r="J45" s="8">
        <v>0.49</v>
      </c>
      <c r="K45" s="7">
        <f t="shared" si="3"/>
        <v>23.940853712209218</v>
      </c>
      <c r="L45" s="7">
        <f t="shared" si="4"/>
        <v>9.1306698608366332</v>
      </c>
      <c r="M45" s="7">
        <f t="shared" si="5"/>
        <v>16.535761786522926</v>
      </c>
      <c r="N45" s="4">
        <v>5.4</v>
      </c>
      <c r="O45" s="13">
        <f t="shared" si="6"/>
        <v>-0.24745257494772704</v>
      </c>
      <c r="P45" s="7">
        <f t="shared" si="7"/>
        <v>1.0243647696821025</v>
      </c>
      <c r="Q45" s="13">
        <f t="shared" si="8"/>
        <v>1.4656151075612946</v>
      </c>
      <c r="R45" s="7">
        <f t="shared" si="9"/>
        <v>11.196474673849917</v>
      </c>
      <c r="S45" s="13">
        <f t="shared" si="10"/>
        <v>0.75754377392367744</v>
      </c>
      <c r="T45" s="11">
        <f xml:space="preserve"> 24 * 60 * Constants!$B$4 * P45 * S45 / PI()</f>
        <v>29.16680369127771</v>
      </c>
      <c r="U45" s="11">
        <f t="shared" si="11"/>
        <v>14.325197827910131</v>
      </c>
      <c r="V45" s="11">
        <f t="shared" si="12"/>
        <v>10.759083080630182</v>
      </c>
      <c r="W45" s="11">
        <f t="shared" si="13"/>
        <v>1.4474595904455039</v>
      </c>
      <c r="X45" s="11">
        <f t="shared" si="14"/>
        <v>1.8814511075288352</v>
      </c>
      <c r="Y45" s="11">
        <f t="shared" si="15"/>
        <v>2.5644197206554633</v>
      </c>
      <c r="Z45" s="11">
        <f t="shared" si="16"/>
        <v>0.14796760245321841</v>
      </c>
      <c r="AA45" s="13">
        <f t="shared" si="17"/>
        <v>0.15690345906391898</v>
      </c>
      <c r="AB45" s="11">
        <f t="shared" si="18"/>
        <v>566.61301038568797</v>
      </c>
      <c r="AC45" s="12">
        <f xml:space="preserve"> 0.00163*AB45/Constants!$B$1</f>
        <v>0.37697110486884544</v>
      </c>
      <c r="AD45" s="11">
        <f>(1-Constants!$B$2)*U45</f>
        <v>11.030402327490801</v>
      </c>
      <c r="AE45" s="11">
        <f xml:space="preserve"> W45*Z45*Constants!$B$3*((I45 + 273.15)^4)</f>
        <v>7.9151793502830667</v>
      </c>
      <c r="AF45" s="11">
        <f t="shared" si="19"/>
        <v>3.1152229772077344</v>
      </c>
      <c r="AG45" s="14">
        <v>0</v>
      </c>
      <c r="AH45" s="11">
        <f t="shared" si="20"/>
        <v>1.5107643852354653</v>
      </c>
      <c r="AI45" s="12">
        <f t="shared" si="21"/>
        <v>0.7474915233584436</v>
      </c>
      <c r="AJ45" s="5">
        <f t="shared" si="22"/>
        <v>2.0211123979676362</v>
      </c>
      <c r="AK45" s="5">
        <f>'Crop and Soil Parameters'!$B$2</f>
        <v>0.6</v>
      </c>
      <c r="AL45" s="5">
        <f t="shared" si="23"/>
        <v>1.2126674387805816</v>
      </c>
      <c r="AM45" s="5">
        <f t="shared" si="24"/>
        <v>0.75335829877789484</v>
      </c>
      <c r="AN45" s="5">
        <f t="shared" si="25"/>
        <v>0.9135730786630859</v>
      </c>
      <c r="AO45" s="5">
        <f>'Crop and Soil Parameters'!$B$9</f>
        <v>91</v>
      </c>
      <c r="AP45" s="5">
        <f>'Crop and Soil Parameters'!$B$9*('Crop and Soil Parameters'!$B$7 + 0.04*(5-AL45))</f>
        <v>50.18589052283869</v>
      </c>
      <c r="AQ45" s="5">
        <f>'Crop and Soil Parameters'!$B$11</f>
        <v>45.5</v>
      </c>
      <c r="AR45" s="5">
        <v>0</v>
      </c>
      <c r="AS45" s="5">
        <v>0</v>
      </c>
      <c r="AT45" s="5">
        <v>0</v>
      </c>
      <c r="AU45" s="5">
        <v>0</v>
      </c>
      <c r="AV45" s="5">
        <f t="shared" si="27"/>
        <v>35.920724301280593</v>
      </c>
      <c r="AW45" s="15">
        <f>'Crop and Soil Parameters'!$B$9-AV44</f>
        <v>54.165702620056322</v>
      </c>
      <c r="AX45" s="5"/>
    </row>
    <row r="46" spans="1:50" x14ac:dyDescent="0.3">
      <c r="A46" s="6">
        <v>44240</v>
      </c>
      <c r="B46" s="14">
        <v>44</v>
      </c>
      <c r="C46" s="7">
        <f t="shared" si="0"/>
        <v>0.39386263453338705</v>
      </c>
      <c r="D46" s="7">
        <f t="shared" si="1"/>
        <v>1.5251268780343785</v>
      </c>
      <c r="E46" s="7">
        <v>53</v>
      </c>
      <c r="F46" s="8">
        <v>1.3888888888888888</v>
      </c>
      <c r="G46" s="8">
        <v>29.3</v>
      </c>
      <c r="H46" s="8">
        <v>15.5</v>
      </c>
      <c r="I46" s="7">
        <f t="shared" si="2"/>
        <v>22.4</v>
      </c>
      <c r="J46" s="8">
        <v>0.54</v>
      </c>
      <c r="K46" s="7">
        <f t="shared" si="3"/>
        <v>24.741420175310225</v>
      </c>
      <c r="L46" s="7">
        <f t="shared" si="4"/>
        <v>11.401339143018959</v>
      </c>
      <c r="M46" s="7">
        <f t="shared" si="5"/>
        <v>18.071379659164592</v>
      </c>
      <c r="N46" s="4">
        <v>4</v>
      </c>
      <c r="O46" s="13">
        <f t="shared" si="6"/>
        <v>-0.24181037480038131</v>
      </c>
      <c r="P46" s="7">
        <f t="shared" si="7"/>
        <v>1.0239780483173626</v>
      </c>
      <c r="Q46" s="13">
        <f t="shared" si="8"/>
        <v>1.4681195162137672</v>
      </c>
      <c r="R46" s="7">
        <f t="shared" si="9"/>
        <v>11.215606946644945</v>
      </c>
      <c r="S46" s="13">
        <f t="shared" si="10"/>
        <v>0.76165445492028816</v>
      </c>
      <c r="T46" s="11">
        <f xml:space="preserve"> 24 * 60 * Constants!$B$4 * P46 * S46 / PI()</f>
        <v>29.314001442753973</v>
      </c>
      <c r="U46" s="11">
        <f t="shared" si="11"/>
        <v>12.555859269075171</v>
      </c>
      <c r="V46" s="11">
        <f t="shared" si="12"/>
        <v>9.4302036626315964</v>
      </c>
      <c r="W46" s="11">
        <f t="shared" si="13"/>
        <v>1.4474595904455039</v>
      </c>
      <c r="X46" s="11">
        <f t="shared" si="14"/>
        <v>2.0732708187381057</v>
      </c>
      <c r="Y46" s="11">
        <f t="shared" si="15"/>
        <v>2.7090824052161175</v>
      </c>
      <c r="Z46" s="11">
        <f t="shared" si="16"/>
        <v>0.13841600250201685</v>
      </c>
      <c r="AA46" s="13">
        <f t="shared" si="17"/>
        <v>0.16460774689933025</v>
      </c>
      <c r="AB46" s="11">
        <f t="shared" si="18"/>
        <v>566.61301038568797</v>
      </c>
      <c r="AC46" s="12">
        <f xml:space="preserve"> 0.00163*AB46/Constants!$B$1</f>
        <v>0.37697110486884544</v>
      </c>
      <c r="AD46" s="11">
        <f>(1-Constants!$B$2)*U46</f>
        <v>9.668011637187881</v>
      </c>
      <c r="AE46" s="11">
        <f xml:space="preserve"> W46*Z46*Constants!$B$3*((I46 + 273.15)^4)</f>
        <v>7.4951184149369423</v>
      </c>
      <c r="AF46" s="11">
        <f t="shared" si="19"/>
        <v>2.1728932222509387</v>
      </c>
      <c r="AG46" s="14">
        <v>0</v>
      </c>
      <c r="AH46" s="11">
        <f t="shared" si="20"/>
        <v>1.1601604190995689</v>
      </c>
      <c r="AI46" s="12">
        <f t="shared" si="21"/>
        <v>0.71959298462290822</v>
      </c>
      <c r="AJ46" s="5">
        <f t="shared" si="22"/>
        <v>1.6122453162985371</v>
      </c>
      <c r="AK46" s="5">
        <f>'Crop and Soil Parameters'!$B$2</f>
        <v>0.6</v>
      </c>
      <c r="AL46" s="5">
        <f t="shared" si="23"/>
        <v>0.96734718977912215</v>
      </c>
      <c r="AM46" s="5">
        <f t="shared" si="24"/>
        <v>0.72112611947806138</v>
      </c>
      <c r="AN46" s="5">
        <f t="shared" si="25"/>
        <v>0.69757932515342613</v>
      </c>
      <c r="AO46" s="5">
        <f>'Crop and Soil Parameters'!$B$9</f>
        <v>91</v>
      </c>
      <c r="AP46" s="5">
        <f>'Crop and Soil Parameters'!$B$9*('Crop and Soil Parameters'!$B$7 + 0.04*(5-AL46))</f>
        <v>51.078856229203993</v>
      </c>
      <c r="AQ46" s="5">
        <f>'Crop and Soil Parameters'!$B$11</f>
        <v>45.5</v>
      </c>
      <c r="AR46" s="5">
        <v>0</v>
      </c>
      <c r="AS46" s="5">
        <v>0</v>
      </c>
      <c r="AT46" s="5">
        <v>0</v>
      </c>
      <c r="AU46" s="5">
        <v>0</v>
      </c>
      <c r="AV46" s="5">
        <f t="shared" si="27"/>
        <v>35.223144976127166</v>
      </c>
      <c r="AW46" s="15">
        <f>'Crop and Soil Parameters'!$B$9-AV45</f>
        <v>55.079275698719407</v>
      </c>
      <c r="AX46" s="5"/>
    </row>
    <row r="47" spans="1:50" x14ac:dyDescent="0.3">
      <c r="A47" s="6">
        <v>44241</v>
      </c>
      <c r="B47" s="14">
        <v>45</v>
      </c>
      <c r="C47" s="7">
        <f t="shared" si="0"/>
        <v>0.39386263453338705</v>
      </c>
      <c r="D47" s="7">
        <f t="shared" si="1"/>
        <v>1.5251268780343785</v>
      </c>
      <c r="E47" s="7">
        <v>53</v>
      </c>
      <c r="F47" s="8">
        <v>1.6666666666666667</v>
      </c>
      <c r="G47" s="8">
        <v>29.2</v>
      </c>
      <c r="H47" s="8">
        <v>15.3</v>
      </c>
      <c r="I47" s="7">
        <f t="shared" si="2"/>
        <v>22.25</v>
      </c>
      <c r="J47" s="8">
        <v>0.53</v>
      </c>
      <c r="K47" s="7">
        <f t="shared" si="3"/>
        <v>24.509111038866877</v>
      </c>
      <c r="L47" s="7">
        <f t="shared" si="4"/>
        <v>11.085781010039057</v>
      </c>
      <c r="M47" s="7">
        <f t="shared" si="5"/>
        <v>17.797446024452967</v>
      </c>
      <c r="N47" s="4">
        <v>6.5</v>
      </c>
      <c r="O47" s="13">
        <f t="shared" si="6"/>
        <v>-0.23609652102028686</v>
      </c>
      <c r="P47" s="7">
        <f t="shared" si="7"/>
        <v>1.0235842217394178</v>
      </c>
      <c r="Q47" s="13">
        <f t="shared" si="8"/>
        <v>1.4706479813271149</v>
      </c>
      <c r="R47" s="7">
        <f t="shared" si="9"/>
        <v>11.23492299726373</v>
      </c>
      <c r="S47" s="13">
        <f t="shared" si="10"/>
        <v>0.76580405545591657</v>
      </c>
      <c r="T47" s="11">
        <f xml:space="preserve"> 24 * 60 * Constants!$B$4 * P47 * S47 / PI()</f>
        <v>29.462372522075871</v>
      </c>
      <c r="U47" s="11">
        <f t="shared" si="11"/>
        <v>15.888367226974029</v>
      </c>
      <c r="V47" s="11">
        <f t="shared" si="12"/>
        <v>11.933117089491114</v>
      </c>
      <c r="W47" s="11">
        <f t="shared" si="13"/>
        <v>1.4474595904455039</v>
      </c>
      <c r="X47" s="11">
        <f t="shared" si="14"/>
        <v>2.0378485441316001</v>
      </c>
      <c r="Y47" s="11">
        <f t="shared" si="15"/>
        <v>2.6844882607678291</v>
      </c>
      <c r="Z47" s="11">
        <f t="shared" si="16"/>
        <v>0.1401454742444411</v>
      </c>
      <c r="AA47" s="13">
        <f t="shared" si="17"/>
        <v>0.16330195980137907</v>
      </c>
      <c r="AB47" s="11">
        <f t="shared" si="18"/>
        <v>566.61301038568797</v>
      </c>
      <c r="AC47" s="12">
        <f xml:space="preserve"> 0.00163*AB47/Constants!$B$1</f>
        <v>0.37697110486884544</v>
      </c>
      <c r="AD47" s="11">
        <f>(1-Constants!$B$2)*U47</f>
        <v>12.234042764770003</v>
      </c>
      <c r="AE47" s="11">
        <f xml:space="preserve"> W47*Z47*Constants!$B$3*((I47 + 273.15)^4)</f>
        <v>7.573373624272647</v>
      </c>
      <c r="AF47" s="11">
        <f t="shared" si="19"/>
        <v>4.6606691404973555</v>
      </c>
      <c r="AG47" s="14">
        <v>0</v>
      </c>
      <c r="AH47" s="11">
        <f t="shared" si="20"/>
        <v>1.5489582650061864</v>
      </c>
      <c r="AI47" s="12">
        <f t="shared" si="21"/>
        <v>0.75389002409590367</v>
      </c>
      <c r="AJ47" s="5">
        <f t="shared" si="22"/>
        <v>2.0546209864811007</v>
      </c>
      <c r="AK47" s="5">
        <f>'Crop and Soil Parameters'!$B$2</f>
        <v>0.6</v>
      </c>
      <c r="AL47" s="5">
        <f t="shared" si="23"/>
        <v>1.2327725918886603</v>
      </c>
      <c r="AM47" s="5">
        <f t="shared" si="24"/>
        <v>0.71679871040598664</v>
      </c>
      <c r="AN47" s="5">
        <f t="shared" si="25"/>
        <v>0.88364980408963734</v>
      </c>
      <c r="AO47" s="5">
        <f>'Crop and Soil Parameters'!$B$9</f>
        <v>91</v>
      </c>
      <c r="AP47" s="5">
        <f>'Crop and Soil Parameters'!$B$9*('Crop and Soil Parameters'!$B$7 + 0.04*(5-AL47))</f>
        <v>50.112707765525279</v>
      </c>
      <c r="AQ47" s="5">
        <f>'Crop and Soil Parameters'!$B$11</f>
        <v>45.5</v>
      </c>
      <c r="AR47" s="5">
        <v>0</v>
      </c>
      <c r="AS47" s="5">
        <v>0</v>
      </c>
      <c r="AT47" s="5">
        <v>0</v>
      </c>
      <c r="AU47" s="5">
        <v>0</v>
      </c>
      <c r="AV47" s="5">
        <f t="shared" si="27"/>
        <v>34.33949517203753</v>
      </c>
      <c r="AW47" s="15">
        <f>'Crop and Soil Parameters'!$B$9-AV46</f>
        <v>55.776855023872834</v>
      </c>
      <c r="AX47" s="5"/>
    </row>
    <row r="48" spans="1:50" x14ac:dyDescent="0.3">
      <c r="A48" s="6">
        <v>44242</v>
      </c>
      <c r="B48" s="14">
        <v>46</v>
      </c>
      <c r="C48" s="7">
        <f t="shared" si="0"/>
        <v>0.39386263453338705</v>
      </c>
      <c r="D48" s="7">
        <f t="shared" si="1"/>
        <v>1.5251268780343785</v>
      </c>
      <c r="E48" s="7">
        <v>53</v>
      </c>
      <c r="F48" s="8">
        <v>1.6666666666666667</v>
      </c>
      <c r="G48" s="8">
        <v>30.5</v>
      </c>
      <c r="H48" s="8">
        <v>18</v>
      </c>
      <c r="I48" s="7">
        <f t="shared" si="2"/>
        <v>24.25</v>
      </c>
      <c r="J48" s="8">
        <v>0.51</v>
      </c>
      <c r="K48" s="7">
        <f t="shared" si="3"/>
        <v>25.481680283346122</v>
      </c>
      <c r="L48" s="7">
        <f t="shared" si="4"/>
        <v>13.439032608756094</v>
      </c>
      <c r="M48" s="7">
        <f t="shared" si="5"/>
        <v>19.460356446051108</v>
      </c>
      <c r="N48" s="4">
        <v>6.5</v>
      </c>
      <c r="O48" s="13">
        <f t="shared" si="6"/>
        <v>-0.23031270674563392</v>
      </c>
      <c r="P48" s="7">
        <f t="shared" si="7"/>
        <v>1.0231834066475822</v>
      </c>
      <c r="Q48" s="13">
        <f t="shared" si="8"/>
        <v>1.4731996843703232</v>
      </c>
      <c r="R48" s="7">
        <f t="shared" si="9"/>
        <v>11.254416572589935</v>
      </c>
      <c r="S48" s="13">
        <f t="shared" si="10"/>
        <v>0.76999065621728435</v>
      </c>
      <c r="T48" s="11">
        <f xml:space="preserve"> 24 * 60 * Constants!$B$4 * P48 * S48 / PI()</f>
        <v>29.61184144198689</v>
      </c>
      <c r="U48" s="11">
        <f t="shared" si="11"/>
        <v>15.954135276204539</v>
      </c>
      <c r="V48" s="11">
        <f t="shared" si="12"/>
        <v>11.98251284054618</v>
      </c>
      <c r="W48" s="11">
        <f t="shared" si="13"/>
        <v>1.4474595904455039</v>
      </c>
      <c r="X48" s="11">
        <f t="shared" si="14"/>
        <v>2.2613013975048739</v>
      </c>
      <c r="Y48" s="11">
        <f t="shared" si="15"/>
        <v>3.0289869127803684</v>
      </c>
      <c r="Z48" s="11">
        <f t="shared" si="16"/>
        <v>0.12947326205183454</v>
      </c>
      <c r="AA48" s="13">
        <f t="shared" si="17"/>
        <v>0.18145122404479402</v>
      </c>
      <c r="AB48" s="11">
        <f t="shared" si="18"/>
        <v>566.61301038568797</v>
      </c>
      <c r="AC48" s="12">
        <f xml:space="preserve"> 0.00163*AB48/Constants!$B$1</f>
        <v>0.37697110486884544</v>
      </c>
      <c r="AD48" s="11">
        <f>(1-Constants!$B$2)*U48</f>
        <v>12.284684162677495</v>
      </c>
      <c r="AE48" s="11">
        <f xml:space="preserve"> W48*Z48*Constants!$B$3*((I48 + 273.15)^4)</f>
        <v>7.1880698417326965</v>
      </c>
      <c r="AF48" s="11">
        <f t="shared" si="19"/>
        <v>5.0966143209447985</v>
      </c>
      <c r="AG48" s="14">
        <v>0</v>
      </c>
      <c r="AH48" s="11">
        <f t="shared" si="20"/>
        <v>1.8376760028169838</v>
      </c>
      <c r="AI48" s="12">
        <f t="shared" si="21"/>
        <v>0.77203928833931856</v>
      </c>
      <c r="AJ48" s="5">
        <f t="shared" si="22"/>
        <v>2.3802881933248297</v>
      </c>
      <c r="AK48" s="5">
        <f>'Crop and Soil Parameters'!$B$2</f>
        <v>0.6</v>
      </c>
      <c r="AL48" s="5">
        <f t="shared" si="23"/>
        <v>1.4281729159948977</v>
      </c>
      <c r="AM48" s="5">
        <f t="shared" si="24"/>
        <v>0.71299819253216457</v>
      </c>
      <c r="AN48" s="5">
        <f t="shared" si="25"/>
        <v>1.018284707727753</v>
      </c>
      <c r="AO48" s="5">
        <f>'Crop and Soil Parameters'!$B$9</f>
        <v>91</v>
      </c>
      <c r="AP48" s="5">
        <f>'Crop and Soil Parameters'!$B$9*('Crop and Soil Parameters'!$B$7 + 0.04*(5-AL48))</f>
        <v>49.401450585778576</v>
      </c>
      <c r="AQ48" s="5">
        <f>'Crop and Soil Parameters'!$B$11</f>
        <v>45.5</v>
      </c>
      <c r="AR48" s="5">
        <v>0</v>
      </c>
      <c r="AS48" s="5">
        <v>0</v>
      </c>
      <c r="AT48" s="5">
        <v>0</v>
      </c>
      <c r="AU48" s="5">
        <v>0</v>
      </c>
      <c r="AV48" s="5">
        <f t="shared" si="27"/>
        <v>33.321210464309779</v>
      </c>
      <c r="AW48" s="15">
        <f>'Crop and Soil Parameters'!$B$9-AV47</f>
        <v>56.66050482796247</v>
      </c>
      <c r="AX48" s="5"/>
    </row>
    <row r="49" spans="1:50" x14ac:dyDescent="0.3">
      <c r="A49" s="6">
        <v>44243</v>
      </c>
      <c r="B49" s="14">
        <v>47</v>
      </c>
      <c r="C49" s="7">
        <f t="shared" si="0"/>
        <v>0.39386263453338705</v>
      </c>
      <c r="D49" s="7">
        <f t="shared" si="1"/>
        <v>1.5251268780343785</v>
      </c>
      <c r="E49" s="7">
        <v>53</v>
      </c>
      <c r="F49" s="8">
        <v>1.3888888888888888</v>
      </c>
      <c r="G49" s="8">
        <v>32</v>
      </c>
      <c r="H49" s="8">
        <v>14.6</v>
      </c>
      <c r="I49" s="7">
        <f t="shared" si="2"/>
        <v>23.3</v>
      </c>
      <c r="J49" s="8">
        <v>0.49</v>
      </c>
      <c r="K49" s="7">
        <f t="shared" si="3"/>
        <v>26.629922705991817</v>
      </c>
      <c r="L49" s="7">
        <f t="shared" si="4"/>
        <v>9.900877308209175</v>
      </c>
      <c r="M49" s="7">
        <f t="shared" si="5"/>
        <v>18.265400007100496</v>
      </c>
      <c r="N49" s="4">
        <v>7.1</v>
      </c>
      <c r="O49" s="13">
        <f t="shared" si="6"/>
        <v>-0.22446064584541683</v>
      </c>
      <c r="P49" s="7">
        <f t="shared" si="7"/>
        <v>1.0227757218120181</v>
      </c>
      <c r="Q49" s="13">
        <f t="shared" si="8"/>
        <v>1.4757738167941135</v>
      </c>
      <c r="R49" s="7">
        <f t="shared" si="9"/>
        <v>11.274081495762063</v>
      </c>
      <c r="S49" s="13">
        <f t="shared" si="10"/>
        <v>0.77421232112440275</v>
      </c>
      <c r="T49" s="11">
        <f xml:space="preserve"> 24 * 60 * Constants!$B$4 * P49 * S49 / PI()</f>
        <v>29.762332260393478</v>
      </c>
      <c r="U49" s="11">
        <f t="shared" si="11"/>
        <v>16.81219170249496</v>
      </c>
      <c r="V49" s="11">
        <f t="shared" si="12"/>
        <v>12.626964700075865</v>
      </c>
      <c r="W49" s="11">
        <f t="shared" si="13"/>
        <v>1.4474595904455039</v>
      </c>
      <c r="X49" s="11">
        <f t="shared" si="14"/>
        <v>2.0986844869473895</v>
      </c>
      <c r="Y49" s="11">
        <f t="shared" si="15"/>
        <v>2.8608211296876744</v>
      </c>
      <c r="Z49" s="11">
        <f t="shared" si="16"/>
        <v>0.13718428082574852</v>
      </c>
      <c r="AA49" s="13">
        <f t="shared" si="17"/>
        <v>0.1726290323213637</v>
      </c>
      <c r="AB49" s="11">
        <f t="shared" si="18"/>
        <v>566.61301038568797</v>
      </c>
      <c r="AC49" s="12">
        <f xml:space="preserve"> 0.00163*AB49/Constants!$B$1</f>
        <v>0.37697110486884544</v>
      </c>
      <c r="AD49" s="11">
        <f>(1-Constants!$B$2)*U49</f>
        <v>12.94538761092112</v>
      </c>
      <c r="AE49" s="11">
        <f xml:space="preserve"> W49*Z49*Constants!$B$3*((I49 + 273.15)^4)</f>
        <v>7.5193190208689256</v>
      </c>
      <c r="AF49" s="11">
        <f t="shared" si="19"/>
        <v>5.4260685900521946</v>
      </c>
      <c r="AG49" s="14">
        <v>0</v>
      </c>
      <c r="AH49" s="11">
        <f t="shared" si="20"/>
        <v>1.5942188212178565</v>
      </c>
      <c r="AI49" s="12">
        <f t="shared" si="21"/>
        <v>0.72761427004494172</v>
      </c>
      <c r="AJ49" s="5">
        <f t="shared" si="22"/>
        <v>2.1910219285822805</v>
      </c>
      <c r="AK49" s="5">
        <f>'Crop and Soil Parameters'!$B$2</f>
        <v>0.6</v>
      </c>
      <c r="AL49" s="5">
        <f t="shared" si="23"/>
        <v>1.3146131571493682</v>
      </c>
      <c r="AM49" s="5">
        <f t="shared" si="24"/>
        <v>0.68934311856837449</v>
      </c>
      <c r="AN49" s="5">
        <f t="shared" si="25"/>
        <v>0.9062195334603621</v>
      </c>
      <c r="AO49" s="5">
        <f>'Crop and Soil Parameters'!$B$9</f>
        <v>91</v>
      </c>
      <c r="AP49" s="5">
        <f>'Crop and Soil Parameters'!$B$9*('Crop and Soil Parameters'!$B$7 + 0.04*(5-AL49))</f>
        <v>49.814808107976305</v>
      </c>
      <c r="AQ49" s="5">
        <f>'Crop and Soil Parameters'!$B$11</f>
        <v>45.5</v>
      </c>
      <c r="AR49" s="5">
        <v>0</v>
      </c>
      <c r="AS49" s="5">
        <v>0</v>
      </c>
      <c r="AT49" s="5">
        <v>0</v>
      </c>
      <c r="AU49" s="5">
        <v>0</v>
      </c>
      <c r="AV49" s="5">
        <f t="shared" si="27"/>
        <v>32.41499093084942</v>
      </c>
      <c r="AW49" s="15">
        <f>'Crop and Soil Parameters'!$B$9-AV48</f>
        <v>57.678789535690221</v>
      </c>
      <c r="AX49" s="5"/>
    </row>
    <row r="50" spans="1:50" x14ac:dyDescent="0.3">
      <c r="A50" s="6">
        <v>44244</v>
      </c>
      <c r="B50" s="14">
        <v>48</v>
      </c>
      <c r="C50" s="7">
        <f t="shared" si="0"/>
        <v>0.39386263453338705</v>
      </c>
      <c r="D50" s="7">
        <f t="shared" si="1"/>
        <v>1.5251268780343785</v>
      </c>
      <c r="E50" s="7">
        <v>53</v>
      </c>
      <c r="F50" s="8">
        <v>1.9444444444444444</v>
      </c>
      <c r="G50" s="8">
        <v>29.2</v>
      </c>
      <c r="H50" s="8">
        <v>15.6</v>
      </c>
      <c r="I50" s="7">
        <f t="shared" si="2"/>
        <v>22.4</v>
      </c>
      <c r="J50" s="8">
        <v>0.5</v>
      </c>
      <c r="K50" s="7">
        <f t="shared" si="3"/>
        <v>24.086914921663208</v>
      </c>
      <c r="L50" s="7">
        <f t="shared" si="4"/>
        <v>10.995182789234264</v>
      </c>
      <c r="M50" s="7">
        <f t="shared" si="5"/>
        <v>17.541048855448736</v>
      </c>
      <c r="N50" s="4">
        <v>0</v>
      </c>
      <c r="O50" s="13">
        <f t="shared" si="6"/>
        <v>-0.21854207241157836</v>
      </c>
      <c r="P50" s="7">
        <f t="shared" si="7"/>
        <v>1.0223612880385406</v>
      </c>
      <c r="Q50" s="13">
        <f t="shared" si="8"/>
        <v>1.4783695802595593</v>
      </c>
      <c r="R50" s="7">
        <f t="shared" si="9"/>
        <v>11.29391166791997</v>
      </c>
      <c r="S50" s="13">
        <f t="shared" si="10"/>
        <v>0.77846709883526821</v>
      </c>
      <c r="T50" s="11">
        <f xml:space="preserve"> 24 * 60 * Constants!$B$4 * P50 * S50 / PI()</f>
        <v>29.913768646697406</v>
      </c>
      <c r="U50" s="11">
        <f t="shared" si="11"/>
        <v>7.4784421616743515</v>
      </c>
      <c r="V50" s="11">
        <f t="shared" si="12"/>
        <v>5.616758769947138</v>
      </c>
      <c r="W50" s="11">
        <f t="shared" si="13"/>
        <v>1.4474595904455043</v>
      </c>
      <c r="X50" s="11">
        <f t="shared" si="14"/>
        <v>2.0051751207846285</v>
      </c>
      <c r="Y50" s="11">
        <f t="shared" si="15"/>
        <v>2.7090824052161175</v>
      </c>
      <c r="Z50" s="11">
        <f t="shared" si="16"/>
        <v>0.14175411134810709</v>
      </c>
      <c r="AA50" s="13">
        <f t="shared" si="17"/>
        <v>0.16460774689933025</v>
      </c>
      <c r="AB50" s="11">
        <f t="shared" si="18"/>
        <v>566.61301038568797</v>
      </c>
      <c r="AC50" s="12">
        <f xml:space="preserve"> 0.00163*AB50/Constants!$B$1</f>
        <v>0.37697110486884544</v>
      </c>
      <c r="AD50" s="11">
        <f>(1-Constants!$B$2)*U50</f>
        <v>5.7584004644892506</v>
      </c>
      <c r="AE50" s="11">
        <f xml:space="preserve"> W50*Z50*Constants!$B$3*((I50 + 273.15)^4)</f>
        <v>7.6758744014640818</v>
      </c>
      <c r="AF50" s="11">
        <f t="shared" si="19"/>
        <v>-1.9174739369748313</v>
      </c>
      <c r="AG50" s="14">
        <v>0</v>
      </c>
      <c r="AH50" s="11">
        <f t="shared" si="20"/>
        <v>1.4432172338422826</v>
      </c>
      <c r="AI50" s="12">
        <f t="shared" si="21"/>
        <v>0.7907986377648013</v>
      </c>
      <c r="AJ50" s="5">
        <f t="shared" si="22"/>
        <v>1.8250122912724631</v>
      </c>
      <c r="AK50" s="5">
        <f>'Crop and Soil Parameters'!$B$2</f>
        <v>0.6</v>
      </c>
      <c r="AL50" s="5">
        <f t="shared" si="23"/>
        <v>1.0950073747634779</v>
      </c>
      <c r="AM50" s="5">
        <f t="shared" si="24"/>
        <v>0.65833754434159508</v>
      </c>
      <c r="AN50" s="5">
        <f t="shared" si="25"/>
        <v>0.72088446613772472</v>
      </c>
      <c r="AO50" s="5">
        <f>'Crop and Soil Parameters'!$B$9</f>
        <v>91</v>
      </c>
      <c r="AP50" s="5">
        <f>'Crop and Soil Parameters'!$B$9*('Crop and Soil Parameters'!$B$7 + 0.04*(5-AL50))</f>
        <v>50.614173155860946</v>
      </c>
      <c r="AQ50" s="5">
        <f>'Crop and Soil Parameters'!$B$11</f>
        <v>45.5</v>
      </c>
      <c r="AR50" s="5">
        <v>0</v>
      </c>
      <c r="AS50" s="5">
        <v>0</v>
      </c>
      <c r="AT50" s="5">
        <v>0</v>
      </c>
      <c r="AU50" s="5">
        <v>0</v>
      </c>
      <c r="AV50" s="5">
        <f t="shared" si="27"/>
        <v>31.694106464711695</v>
      </c>
      <c r="AW50" s="15">
        <f>'Crop and Soil Parameters'!$B$9-AV49</f>
        <v>58.58500906915058</v>
      </c>
      <c r="AX50" s="5"/>
    </row>
    <row r="51" spans="1:50" x14ac:dyDescent="0.3">
      <c r="A51" s="6">
        <v>44245</v>
      </c>
      <c r="B51" s="14">
        <v>49</v>
      </c>
      <c r="C51" s="7">
        <f t="shared" si="0"/>
        <v>0.39386263453338705</v>
      </c>
      <c r="D51" s="7">
        <f t="shared" si="1"/>
        <v>1.5251268780343785</v>
      </c>
      <c r="E51" s="7">
        <v>53</v>
      </c>
      <c r="F51" s="8">
        <v>2.2222222222222223</v>
      </c>
      <c r="G51" s="8">
        <v>29</v>
      </c>
      <c r="H51" s="8">
        <v>14.4</v>
      </c>
      <c r="I51" s="7">
        <f t="shared" si="2"/>
        <v>21.7</v>
      </c>
      <c r="J51" s="8">
        <v>0.59</v>
      </c>
      <c r="K51" s="7">
        <f t="shared" si="3"/>
        <v>25.095656411393634</v>
      </c>
      <c r="L51" s="7">
        <f t="shared" si="4"/>
        <v>10.912707122604075</v>
      </c>
      <c r="M51" s="7">
        <f t="shared" si="5"/>
        <v>18.004181766998855</v>
      </c>
      <c r="N51" s="4">
        <v>8.1999999999999993</v>
      </c>
      <c r="O51" s="13">
        <f t="shared" si="6"/>
        <v>-0.21255874024516014</v>
      </c>
      <c r="P51" s="7">
        <f t="shared" si="7"/>
        <v>1.0219402281328214</v>
      </c>
      <c r="Q51" s="13">
        <f t="shared" si="8"/>
        <v>1.4809861868231191</v>
      </c>
      <c r="R51" s="7">
        <f t="shared" si="9"/>
        <v>11.313901069618396</v>
      </c>
      <c r="S51" s="13">
        <f t="shared" si="10"/>
        <v>0.78275302428804061</v>
      </c>
      <c r="T51" s="11">
        <f xml:space="preserve"> 24 * 60 * Constants!$B$4 * P51 * S51 / PI()</f>
        <v>30.066073949304023</v>
      </c>
      <c r="U51" s="11">
        <f t="shared" si="11"/>
        <v>18.412044480846493</v>
      </c>
      <c r="V51" s="11">
        <f t="shared" si="12"/>
        <v>13.828550127784567</v>
      </c>
      <c r="W51" s="11">
        <f t="shared" si="13"/>
        <v>1.4474595904455039</v>
      </c>
      <c r="X51" s="11">
        <f t="shared" si="14"/>
        <v>2.0645319599694147</v>
      </c>
      <c r="Y51" s="11">
        <f t="shared" si="15"/>
        <v>2.5959699942202965</v>
      </c>
      <c r="Z51" s="11">
        <f t="shared" si="16"/>
        <v>0.13884129048087296</v>
      </c>
      <c r="AA51" s="13">
        <f t="shared" si="17"/>
        <v>0.15858864710297663</v>
      </c>
      <c r="AB51" s="11">
        <f t="shared" si="18"/>
        <v>566.61301038568797</v>
      </c>
      <c r="AC51" s="12">
        <f xml:space="preserve"> 0.00163*AB51/Constants!$B$1</f>
        <v>0.37697110486884544</v>
      </c>
      <c r="AD51" s="11">
        <f>(1-Constants!$B$2)*U51</f>
        <v>14.1772742502518</v>
      </c>
      <c r="AE51" s="11">
        <f xml:space="preserve"> W51*Z51*Constants!$B$3*((I51 + 273.15)^4)</f>
        <v>7.4471741781860477</v>
      </c>
      <c r="AF51" s="11">
        <f t="shared" si="19"/>
        <v>6.7301000720657527</v>
      </c>
      <c r="AG51" s="14">
        <v>0</v>
      </c>
      <c r="AH51" s="11">
        <f t="shared" si="20"/>
        <v>1.7950636455619453</v>
      </c>
      <c r="AI51" s="12">
        <f t="shared" si="21"/>
        <v>0.82038236453939417</v>
      </c>
      <c r="AJ51" s="5">
        <f t="shared" si="22"/>
        <v>2.1880817081798054</v>
      </c>
      <c r="AK51" s="5">
        <f>'Crop and Soil Parameters'!$B$2</f>
        <v>0.6</v>
      </c>
      <c r="AL51" s="5">
        <f t="shared" si="23"/>
        <v>1.3128490249078832</v>
      </c>
      <c r="AM51" s="5">
        <f t="shared" si="24"/>
        <v>0.65062607294247099</v>
      </c>
      <c r="AN51" s="5">
        <f t="shared" si="25"/>
        <v>0.85417380544216837</v>
      </c>
      <c r="AO51" s="5">
        <f>'Crop and Soil Parameters'!$B$9</f>
        <v>91</v>
      </c>
      <c r="AP51" s="5">
        <f>'Crop and Soil Parameters'!$B$9*('Crop and Soil Parameters'!$B$7 + 0.04*(5-AL51))</f>
        <v>49.8212295493353</v>
      </c>
      <c r="AQ51" s="5">
        <f>'Crop and Soil Parameters'!$B$11</f>
        <v>45.5</v>
      </c>
      <c r="AR51" s="5">
        <v>0</v>
      </c>
      <c r="AS51" s="5">
        <v>0</v>
      </c>
      <c r="AT51" s="5">
        <v>0</v>
      </c>
      <c r="AU51" s="5">
        <v>0</v>
      </c>
      <c r="AV51" s="5">
        <f t="shared" si="27"/>
        <v>30.839932659269525</v>
      </c>
      <c r="AW51" s="15">
        <f>'Crop and Soil Parameters'!$B$9-AV50</f>
        <v>59.305893535288305</v>
      </c>
      <c r="AX51" s="5"/>
    </row>
    <row r="52" spans="1:50" x14ac:dyDescent="0.3">
      <c r="A52" s="6">
        <v>44246</v>
      </c>
      <c r="B52" s="14">
        <v>50</v>
      </c>
      <c r="C52" s="7">
        <f t="shared" si="0"/>
        <v>0.39386263453338705</v>
      </c>
      <c r="D52" s="7">
        <f t="shared" si="1"/>
        <v>1.5251268780343785</v>
      </c>
      <c r="E52" s="7">
        <v>53</v>
      </c>
      <c r="F52" s="8">
        <v>1.6666666666666667</v>
      </c>
      <c r="G52" s="8">
        <v>28.6</v>
      </c>
      <c r="H52" s="8">
        <v>17.5</v>
      </c>
      <c r="I52" s="7">
        <f t="shared" si="2"/>
        <v>23.05</v>
      </c>
      <c r="J52" s="8">
        <v>0.53</v>
      </c>
      <c r="K52" s="7">
        <f t="shared" si="3"/>
        <v>23.930204632388268</v>
      </c>
      <c r="L52" s="7">
        <f t="shared" si="4"/>
        <v>13.212008645117862</v>
      </c>
      <c r="M52" s="7">
        <f t="shared" si="5"/>
        <v>18.571106638753065</v>
      </c>
      <c r="N52" s="4">
        <v>0</v>
      </c>
      <c r="O52" s="13">
        <f t="shared" si="6"/>
        <v>-0.2065124223366139</v>
      </c>
      <c r="P52" s="7">
        <f t="shared" si="7"/>
        <v>1.0215126668639976</v>
      </c>
      <c r="Q52" s="13">
        <f t="shared" si="8"/>
        <v>1.4836228590791376</v>
      </c>
      <c r="R52" s="7">
        <f t="shared" si="9"/>
        <v>11.334043761915611</v>
      </c>
      <c r="S52" s="13">
        <f t="shared" si="10"/>
        <v>0.78706812027834849</v>
      </c>
      <c r="T52" s="11">
        <f xml:space="preserve"> 24 * 60 * Constants!$B$4 * P52 * S52 / PI()</f>
        <v>30.219171264194721</v>
      </c>
      <c r="U52" s="11">
        <f t="shared" si="11"/>
        <v>7.5547928160486801</v>
      </c>
      <c r="V52" s="11">
        <f t="shared" si="12"/>
        <v>5.6741026924215214</v>
      </c>
      <c r="W52" s="11">
        <f t="shared" si="13"/>
        <v>1.4474595904455039</v>
      </c>
      <c r="X52" s="11">
        <f t="shared" si="14"/>
        <v>2.1392807202051682</v>
      </c>
      <c r="Y52" s="11">
        <f t="shared" si="15"/>
        <v>2.817945171449713</v>
      </c>
      <c r="Z52" s="11">
        <f t="shared" si="16"/>
        <v>0.13523207742416954</v>
      </c>
      <c r="AA52" s="13">
        <f t="shared" si="17"/>
        <v>0.17036851144047491</v>
      </c>
      <c r="AB52" s="11">
        <f t="shared" si="18"/>
        <v>566.61301038568797</v>
      </c>
      <c r="AC52" s="12">
        <f xml:space="preserve"> 0.00163*AB52/Constants!$B$1</f>
        <v>0.37697110486884544</v>
      </c>
      <c r="AD52" s="11">
        <f>(1-Constants!$B$2)*U52</f>
        <v>5.8171904683574835</v>
      </c>
      <c r="AE52" s="11">
        <f xml:space="preserve"> W52*Z52*Constants!$B$3*((I52 + 273.15)^4)</f>
        <v>7.3873432326316362</v>
      </c>
      <c r="AF52" s="11">
        <f t="shared" si="19"/>
        <v>-1.5701527642741526</v>
      </c>
      <c r="AG52" s="14">
        <v>0</v>
      </c>
      <c r="AH52" s="11">
        <f t="shared" si="20"/>
        <v>1.1871098824899873</v>
      </c>
      <c r="AI52" s="12">
        <f t="shared" si="21"/>
        <v>0.76095657573499953</v>
      </c>
      <c r="AJ52" s="5">
        <f t="shared" si="22"/>
        <v>1.5600231607741493</v>
      </c>
      <c r="AK52" s="5">
        <f>'Crop and Soil Parameters'!$B$2</f>
        <v>0.6</v>
      </c>
      <c r="AL52" s="5">
        <f t="shared" si="23"/>
        <v>0.93601389646448951</v>
      </c>
      <c r="AM52" s="5">
        <f t="shared" si="24"/>
        <v>0.61911125633870978</v>
      </c>
      <c r="AN52" s="5">
        <f t="shared" si="25"/>
        <v>0.57949673939062107</v>
      </c>
      <c r="AO52" s="5">
        <f>'Crop and Soil Parameters'!$B$9</f>
        <v>91</v>
      </c>
      <c r="AP52" s="5">
        <f>'Crop and Soil Parameters'!$B$9*('Crop and Soil Parameters'!$B$7 + 0.04*(5-AL52))</f>
        <v>51.192909416869263</v>
      </c>
      <c r="AQ52" s="5">
        <f>'Crop and Soil Parameters'!$B$11</f>
        <v>45.5</v>
      </c>
      <c r="AR52" s="5">
        <v>0</v>
      </c>
      <c r="AS52" s="5">
        <v>0</v>
      </c>
      <c r="AT52" s="5">
        <v>0</v>
      </c>
      <c r="AU52" s="5">
        <v>0</v>
      </c>
      <c r="AV52" s="5">
        <f t="shared" si="27"/>
        <v>30.260435919878905</v>
      </c>
      <c r="AW52" s="15">
        <f>'Crop and Soil Parameters'!$B$9-AV51</f>
        <v>60.160067340730478</v>
      </c>
      <c r="AX52" s="5"/>
    </row>
    <row r="53" spans="1:50" x14ac:dyDescent="0.3">
      <c r="A53" s="6">
        <v>44247</v>
      </c>
      <c r="B53" s="14">
        <v>51</v>
      </c>
      <c r="C53" s="7">
        <f t="shared" si="0"/>
        <v>0.39386263453338705</v>
      </c>
      <c r="D53" s="7">
        <f t="shared" si="1"/>
        <v>1.5251268780343785</v>
      </c>
      <c r="E53" s="7">
        <v>53</v>
      </c>
      <c r="F53" s="8">
        <v>1.6666666666666667</v>
      </c>
      <c r="G53" s="8">
        <v>29</v>
      </c>
      <c r="H53" s="8">
        <v>18.2</v>
      </c>
      <c r="I53" s="7">
        <f t="shared" si="2"/>
        <v>23.6</v>
      </c>
      <c r="J53" s="8">
        <v>0.54</v>
      </c>
      <c r="K53" s="7">
        <f t="shared" si="3"/>
        <v>24.451673906232088</v>
      </c>
      <c r="L53" s="7">
        <f t="shared" si="4"/>
        <v>14.013246975085224</v>
      </c>
      <c r="M53" s="7">
        <f t="shared" si="5"/>
        <v>19.232460440658656</v>
      </c>
      <c r="N53" s="4">
        <v>2.5</v>
      </c>
      <c r="O53" s="13">
        <f t="shared" si="6"/>
        <v>-0.20040491034042621</v>
      </c>
      <c r="P53" s="7">
        <f t="shared" si="7"/>
        <v>1.0210787309277003</v>
      </c>
      <c r="Q53" s="13">
        <f t="shared" si="8"/>
        <v>1.4862788302609435</v>
      </c>
      <c r="R53" s="7">
        <f t="shared" si="9"/>
        <v>11.354333887145724</v>
      </c>
      <c r="S53" s="13">
        <f t="shared" si="10"/>
        <v>0.79141039906924926</v>
      </c>
      <c r="T53" s="11">
        <f xml:space="preserve"> 24 * 60 * Constants!$B$4 * P53 * S53 / PI()</f>
        <v>30.372983504448193</v>
      </c>
      <c r="U53" s="11">
        <f t="shared" si="11"/>
        <v>10.937011327957878</v>
      </c>
      <c r="V53" s="11">
        <f t="shared" si="12"/>
        <v>8.2143517279760427</v>
      </c>
      <c r="W53" s="11">
        <f t="shared" si="13"/>
        <v>1.4474595904455043</v>
      </c>
      <c r="X53" s="11">
        <f t="shared" si="14"/>
        <v>2.2294638523780832</v>
      </c>
      <c r="Y53" s="11">
        <f t="shared" si="15"/>
        <v>2.9130230003400173</v>
      </c>
      <c r="Z53" s="11">
        <f t="shared" si="16"/>
        <v>0.13096055035804743</v>
      </c>
      <c r="AA53" s="13">
        <f t="shared" si="17"/>
        <v>0.17537501030785449</v>
      </c>
      <c r="AB53" s="11">
        <f t="shared" si="18"/>
        <v>566.61301038568797</v>
      </c>
      <c r="AC53" s="12">
        <f xml:space="preserve"> 0.00163*AB53/Constants!$B$1</f>
        <v>0.37697110486884544</v>
      </c>
      <c r="AD53" s="11">
        <f>(1-Constants!$B$2)*U53</f>
        <v>8.4214987225275664</v>
      </c>
      <c r="AE53" s="11">
        <f xml:space="preserve"> W53*Z53*Constants!$B$3*((I53 + 273.15)^4)</f>
        <v>7.2072857890586457</v>
      </c>
      <c r="AF53" s="11">
        <f t="shared" si="19"/>
        <v>1.2142129334689207</v>
      </c>
      <c r="AG53" s="14">
        <v>0</v>
      </c>
      <c r="AH53" s="11">
        <f t="shared" si="20"/>
        <v>1.390060188244999</v>
      </c>
      <c r="AI53" s="12">
        <f t="shared" si="21"/>
        <v>0.76596307460237911</v>
      </c>
      <c r="AJ53" s="5">
        <f t="shared" si="22"/>
        <v>1.8147874673548674</v>
      </c>
      <c r="AK53" s="5">
        <f>'Crop and Soil Parameters'!$B$2</f>
        <v>0.6</v>
      </c>
      <c r="AL53" s="5">
        <f t="shared" si="23"/>
        <v>1.0888724804129204</v>
      </c>
      <c r="AM53" s="5">
        <f t="shared" si="24"/>
        <v>0.60904545374897689</v>
      </c>
      <c r="AN53" s="5">
        <f t="shared" si="25"/>
        <v>0.66317283390786108</v>
      </c>
      <c r="AO53" s="5">
        <f>'Crop and Soil Parameters'!$B$9</f>
        <v>91</v>
      </c>
      <c r="AP53" s="5">
        <f>'Crop and Soil Parameters'!$B$9*('Crop and Soil Parameters'!$B$7 + 0.04*(5-AL53))</f>
        <v>50.63650417129697</v>
      </c>
      <c r="AQ53" s="5">
        <f>'Crop and Soil Parameters'!$B$11</f>
        <v>45.5</v>
      </c>
      <c r="AR53" s="5">
        <v>0</v>
      </c>
      <c r="AS53" s="5">
        <v>0</v>
      </c>
      <c r="AT53" s="5">
        <v>0</v>
      </c>
      <c r="AU53" s="5">
        <v>0</v>
      </c>
      <c r="AV53" s="5">
        <f t="shared" si="27"/>
        <v>29.597263085971043</v>
      </c>
      <c r="AW53" s="15">
        <f>'Crop and Soil Parameters'!$B$9-AV52</f>
        <v>60.739564080121099</v>
      </c>
      <c r="AX53" s="5"/>
    </row>
    <row r="54" spans="1:50" x14ac:dyDescent="0.3">
      <c r="A54" s="6">
        <v>44248</v>
      </c>
      <c r="B54" s="14">
        <v>52</v>
      </c>
      <c r="C54" s="7">
        <f t="shared" si="0"/>
        <v>0.39386263453338705</v>
      </c>
      <c r="D54" s="7">
        <f t="shared" si="1"/>
        <v>1.5251268780343785</v>
      </c>
      <c r="E54" s="7">
        <v>53</v>
      </c>
      <c r="F54" s="8">
        <v>1.3888888888888888</v>
      </c>
      <c r="G54" s="8">
        <v>29</v>
      </c>
      <c r="H54" s="8">
        <v>15.8</v>
      </c>
      <c r="I54" s="7">
        <f t="shared" si="2"/>
        <v>22.4</v>
      </c>
      <c r="J54" s="8">
        <v>0.48</v>
      </c>
      <c r="K54" s="7">
        <f t="shared" si="3"/>
        <v>23.60005147406082</v>
      </c>
      <c r="L54" s="7">
        <f t="shared" si="4"/>
        <v>10.921557186385257</v>
      </c>
      <c r="M54" s="7">
        <f t="shared" si="5"/>
        <v>17.260804330223039</v>
      </c>
      <c r="N54" s="4">
        <v>4.5</v>
      </c>
      <c r="O54" s="13">
        <f t="shared" si="6"/>
        <v>-0.19423801404421248</v>
      </c>
      <c r="P54" s="7">
        <f t="shared" si="7"/>
        <v>1.020638548908513</v>
      </c>
      <c r="Q54" s="13">
        <f t="shared" si="8"/>
        <v>1.4889533443017176</v>
      </c>
      <c r="R54" s="7">
        <f t="shared" si="9"/>
        <v>11.374765669383702</v>
      </c>
      <c r="S54" s="13">
        <f t="shared" si="10"/>
        <v>0.79577786403125061</v>
      </c>
      <c r="T54" s="11">
        <f xml:space="preserve"> 24 * 60 * Constants!$B$4 * P54 * S54 / PI()</f>
        <v>30.527433470590957</v>
      </c>
      <c r="U54" s="11">
        <f t="shared" si="11"/>
        <v>13.670376197839769</v>
      </c>
      <c r="V54" s="11">
        <f t="shared" si="12"/>
        <v>10.267272747149535</v>
      </c>
      <c r="W54" s="11">
        <f t="shared" si="13"/>
        <v>1.4474595904455043</v>
      </c>
      <c r="X54" s="11">
        <f t="shared" si="14"/>
        <v>1.969988306889952</v>
      </c>
      <c r="Y54" s="11">
        <f t="shared" si="15"/>
        <v>2.7090824052161175</v>
      </c>
      <c r="Z54" s="11">
        <f t="shared" si="16"/>
        <v>0.14350121930392784</v>
      </c>
      <c r="AA54" s="13">
        <f t="shared" si="17"/>
        <v>0.16460774689933025</v>
      </c>
      <c r="AB54" s="11">
        <f t="shared" si="18"/>
        <v>566.61301038568797</v>
      </c>
      <c r="AC54" s="12">
        <f xml:space="preserve"> 0.00163*AB54/Constants!$B$1</f>
        <v>0.37697110486884544</v>
      </c>
      <c r="AD54" s="11">
        <f>(1-Constants!$B$2)*U54</f>
        <v>10.526189672336622</v>
      </c>
      <c r="AE54" s="11">
        <f xml:space="preserve"> W54*Z54*Constants!$B$3*((I54 + 273.15)^4)</f>
        <v>7.7704789325576895</v>
      </c>
      <c r="AF54" s="11">
        <f t="shared" si="19"/>
        <v>2.7557107397789329</v>
      </c>
      <c r="AG54" s="14">
        <v>0</v>
      </c>
      <c r="AH54" s="11">
        <f t="shared" si="20"/>
        <v>1.3640558169560364</v>
      </c>
      <c r="AI54" s="12">
        <f t="shared" si="21"/>
        <v>0.71959298462290822</v>
      </c>
      <c r="AJ54" s="5">
        <f t="shared" si="22"/>
        <v>1.8955935453857282</v>
      </c>
      <c r="AK54" s="5">
        <f>'Crop and Soil Parameters'!$B$2</f>
        <v>0.6</v>
      </c>
      <c r="AL54" s="5">
        <f t="shared" si="23"/>
        <v>1.137356127231437</v>
      </c>
      <c r="AM54" s="5">
        <f t="shared" si="24"/>
        <v>0.59969127445636516</v>
      </c>
      <c r="AN54" s="5">
        <f t="shared" si="25"/>
        <v>0.68206254545017619</v>
      </c>
      <c r="AO54" s="5">
        <f>'Crop and Soil Parameters'!$B$9</f>
        <v>91</v>
      </c>
      <c r="AP54" s="5">
        <f>'Crop and Soil Parameters'!$B$9*('Crop and Soil Parameters'!$B$7 + 0.04*(5-AL54))</f>
        <v>50.460023696877577</v>
      </c>
      <c r="AQ54" s="5">
        <f>'Crop and Soil Parameters'!$B$11</f>
        <v>45.5</v>
      </c>
      <c r="AR54" s="5">
        <v>0</v>
      </c>
      <c r="AS54" s="5">
        <v>0</v>
      </c>
      <c r="AT54" s="5">
        <v>0</v>
      </c>
      <c r="AU54" s="5">
        <v>0</v>
      </c>
      <c r="AV54" s="5">
        <f t="shared" si="27"/>
        <v>28.915200540520868</v>
      </c>
      <c r="AW54" s="15">
        <f>'Crop and Soil Parameters'!$B$9-AV53</f>
        <v>61.402736914028957</v>
      </c>
      <c r="AX54" s="5"/>
    </row>
    <row r="55" spans="1:50" x14ac:dyDescent="0.3">
      <c r="A55" s="6">
        <v>44249</v>
      </c>
      <c r="B55" s="14">
        <v>53</v>
      </c>
      <c r="C55" s="7">
        <f t="shared" si="0"/>
        <v>0.39386263453338705</v>
      </c>
      <c r="D55" s="7">
        <f t="shared" si="1"/>
        <v>1.5251268780343785</v>
      </c>
      <c r="E55" s="7">
        <v>53</v>
      </c>
      <c r="F55" s="8">
        <v>1.6666666666666667</v>
      </c>
      <c r="G55" s="8">
        <v>31</v>
      </c>
      <c r="H55" s="8">
        <v>14.5</v>
      </c>
      <c r="I55" s="7">
        <f t="shared" si="2"/>
        <v>22.75</v>
      </c>
      <c r="J55" s="8">
        <v>0.57999999999999996</v>
      </c>
      <c r="K55" s="7">
        <f t="shared" si="3"/>
        <v>26.910290076243143</v>
      </c>
      <c r="L55" s="7">
        <f t="shared" si="4"/>
        <v>10.898489232040248</v>
      </c>
      <c r="M55" s="7">
        <f t="shared" si="5"/>
        <v>18.904389654141696</v>
      </c>
      <c r="N55" s="4">
        <v>5</v>
      </c>
      <c r="O55" s="13">
        <f t="shared" si="6"/>
        <v>-0.18801356083243778</v>
      </c>
      <c r="P55" s="7">
        <f t="shared" si="7"/>
        <v>1.020192251241868</v>
      </c>
      <c r="Q55" s="13">
        <f t="shared" si="8"/>
        <v>1.4916456558563633</v>
      </c>
      <c r="R55" s="7">
        <f t="shared" si="9"/>
        <v>11.395333414612436</v>
      </c>
      <c r="S55" s="13">
        <f t="shared" si="10"/>
        <v>0.8001685113096888</v>
      </c>
      <c r="T55" s="11">
        <f xml:space="preserve"> 24 * 60 * Constants!$B$4 * P55 * S55 / PI()</f>
        <v>30.68244392165386</v>
      </c>
      <c r="U55" s="11">
        <f t="shared" si="11"/>
        <v>14.401972583731984</v>
      </c>
      <c r="V55" s="11">
        <f t="shared" si="12"/>
        <v>10.816745528737743</v>
      </c>
      <c r="W55" s="11">
        <f t="shared" si="13"/>
        <v>1.4474595904455039</v>
      </c>
      <c r="X55" s="11">
        <f t="shared" si="14"/>
        <v>2.1843204067421902</v>
      </c>
      <c r="Y55" s="11">
        <f t="shared" si="15"/>
        <v>2.7672353391241531</v>
      </c>
      <c r="Z55" s="11">
        <f t="shared" si="16"/>
        <v>0.13308774813427088</v>
      </c>
      <c r="AA55" s="13">
        <f t="shared" si="17"/>
        <v>0.16768890664106281</v>
      </c>
      <c r="AB55" s="11">
        <f t="shared" si="18"/>
        <v>566.61301038568797</v>
      </c>
      <c r="AC55" s="12">
        <f xml:space="preserve"> 0.00163*AB55/Constants!$B$1</f>
        <v>0.37697110486884544</v>
      </c>
      <c r="AD55" s="11">
        <f>(1-Constants!$B$2)*U55</f>
        <v>11.089518889473629</v>
      </c>
      <c r="AE55" s="11">
        <f xml:space="preserve"> W55*Z55*Constants!$B$3*((I55 + 273.15)^4)</f>
        <v>7.2407954470054259</v>
      </c>
      <c r="AF55" s="11">
        <f t="shared" si="19"/>
        <v>3.8487234424682031</v>
      </c>
      <c r="AG55" s="14">
        <v>0</v>
      </c>
      <c r="AH55" s="11">
        <f t="shared" si="20"/>
        <v>1.3778175649675761</v>
      </c>
      <c r="AI55" s="12">
        <f t="shared" si="21"/>
        <v>0.75827697093558744</v>
      </c>
      <c r="AJ55" s="5">
        <f t="shared" si="22"/>
        <v>1.8170373330309357</v>
      </c>
      <c r="AK55" s="5">
        <f>'Crop and Soil Parameters'!$B$2</f>
        <v>0.6</v>
      </c>
      <c r="AL55" s="5">
        <f t="shared" si="23"/>
        <v>1.0902223998185614</v>
      </c>
      <c r="AM55" s="5">
        <f t="shared" si="24"/>
        <v>0.58456119616920155</v>
      </c>
      <c r="AN55" s="5">
        <f t="shared" si="25"/>
        <v>0.63730171012839576</v>
      </c>
      <c r="AO55" s="5">
        <f>'Crop and Soil Parameters'!$B$9</f>
        <v>91</v>
      </c>
      <c r="AP55" s="5">
        <f>'Crop and Soil Parameters'!$B$9*('Crop and Soil Parameters'!$B$7 + 0.04*(5-AL55))</f>
        <v>50.631590464660434</v>
      </c>
      <c r="AQ55" s="5">
        <f>'Crop and Soil Parameters'!$B$11</f>
        <v>45.5</v>
      </c>
      <c r="AR55" s="5">
        <v>0</v>
      </c>
      <c r="AS55" s="5">
        <v>0</v>
      </c>
      <c r="AT55" s="5">
        <v>0</v>
      </c>
      <c r="AU55" s="5">
        <v>0</v>
      </c>
      <c r="AV55" s="5">
        <f t="shared" si="27"/>
        <v>28.277898830392473</v>
      </c>
      <c r="AW55" s="15">
        <f>'Crop and Soil Parameters'!$B$9-AV54</f>
        <v>62.084799459479129</v>
      </c>
      <c r="AX55" s="5"/>
    </row>
    <row r="56" spans="1:50" x14ac:dyDescent="0.3">
      <c r="A56" s="6">
        <v>44250</v>
      </c>
      <c r="B56" s="14">
        <v>54</v>
      </c>
      <c r="C56" s="7">
        <f t="shared" si="0"/>
        <v>0.39386263453338705</v>
      </c>
      <c r="D56" s="7">
        <f t="shared" si="1"/>
        <v>1.5251268780343785</v>
      </c>
      <c r="E56" s="7">
        <v>53</v>
      </c>
      <c r="F56" s="8">
        <v>1.1111111111111112</v>
      </c>
      <c r="G56" s="8">
        <v>31.7</v>
      </c>
      <c r="H56" s="8">
        <v>15.2</v>
      </c>
      <c r="I56" s="7">
        <f t="shared" si="2"/>
        <v>23.45</v>
      </c>
      <c r="J56" s="8">
        <v>0.46</v>
      </c>
      <c r="K56" s="7">
        <f t="shared" si="3"/>
        <v>25.877670884119368</v>
      </c>
      <c r="L56" s="7">
        <f t="shared" si="4"/>
        <v>10.068878533985497</v>
      </c>
      <c r="M56" s="7">
        <f t="shared" si="5"/>
        <v>17.973274709052433</v>
      </c>
      <c r="N56" s="4">
        <v>6.5</v>
      </c>
      <c r="O56" s="13">
        <f t="shared" si="6"/>
        <v>-0.18173339514492348</v>
      </c>
      <c r="P56" s="7">
        <f t="shared" si="7"/>
        <v>1.0197399701753953</v>
      </c>
      <c r="Q56" s="13">
        <f t="shared" si="8"/>
        <v>1.4943550302856521</v>
      </c>
      <c r="R56" s="7">
        <f t="shared" si="9"/>
        <v>11.416031510601625</v>
      </c>
      <c r="S56" s="13">
        <f t="shared" si="10"/>
        <v>0.8045803315166572</v>
      </c>
      <c r="T56" s="11">
        <f xml:space="preserve"> 24 * 60 * Constants!$B$4 * P56 * S56 / PI()</f>
        <v>30.837937646808225</v>
      </c>
      <c r="U56" s="11">
        <f t="shared" si="11"/>
        <v>16.488655812819271</v>
      </c>
      <c r="V56" s="11">
        <f t="shared" si="12"/>
        <v>12.383969834776041</v>
      </c>
      <c r="W56" s="11">
        <f t="shared" si="13"/>
        <v>1.4474595904455039</v>
      </c>
      <c r="X56" s="11">
        <f t="shared" si="14"/>
        <v>2.0605234393931062</v>
      </c>
      <c r="Y56" s="11">
        <f t="shared" si="15"/>
        <v>2.8868190868447385</v>
      </c>
      <c r="Z56" s="11">
        <f t="shared" si="16"/>
        <v>0.13903667147435858</v>
      </c>
      <c r="AA56" s="13">
        <f t="shared" si="17"/>
        <v>0.17399745174765596</v>
      </c>
      <c r="AB56" s="11">
        <f t="shared" si="18"/>
        <v>566.61301038568797</v>
      </c>
      <c r="AC56" s="12">
        <f xml:space="preserve"> 0.00163*AB56/Constants!$B$1</f>
        <v>0.37697110486884544</v>
      </c>
      <c r="AD56" s="11">
        <f>(1-Constants!$B$2)*U56</f>
        <v>12.696264975870839</v>
      </c>
      <c r="AE56" s="11">
        <f xml:space="preserve"> W56*Z56*Constants!$B$3*((I56 + 273.15)^4)</f>
        <v>7.636287843444368</v>
      </c>
      <c r="AF56" s="11">
        <f t="shared" si="19"/>
        <v>5.0599771324264715</v>
      </c>
      <c r="AG56" s="14">
        <v>0</v>
      </c>
      <c r="AH56" s="11">
        <f t="shared" si="20"/>
        <v>1.4099449116174514</v>
      </c>
      <c r="AI56" s="12">
        <f t="shared" si="21"/>
        <v>0.69337986290028741</v>
      </c>
      <c r="AJ56" s="5">
        <f t="shared" si="22"/>
        <v>2.0334379278335213</v>
      </c>
      <c r="AK56" s="5">
        <f>'Crop and Soil Parameters'!$B$2</f>
        <v>0.6</v>
      </c>
      <c r="AL56" s="5">
        <f t="shared" si="23"/>
        <v>1.2200627567001128</v>
      </c>
      <c r="AM56" s="5">
        <f t="shared" si="24"/>
        <v>0.57647116035259371</v>
      </c>
      <c r="AN56" s="5">
        <f t="shared" si="25"/>
        <v>0.70333099305789826</v>
      </c>
      <c r="AO56" s="5">
        <f>'Crop and Soil Parameters'!$B$9</f>
        <v>91</v>
      </c>
      <c r="AP56" s="5">
        <f>'Crop and Soil Parameters'!$B$9*('Crop and Soil Parameters'!$B$7 + 0.04*(5-AL56))</f>
        <v>50.158971565611594</v>
      </c>
      <c r="AQ56" s="5">
        <f>'Crop and Soil Parameters'!$B$11</f>
        <v>45.5</v>
      </c>
      <c r="AR56" s="5">
        <v>0</v>
      </c>
      <c r="AS56" s="5">
        <v>0</v>
      </c>
      <c r="AT56" s="5">
        <v>0</v>
      </c>
      <c r="AU56" s="5">
        <v>0</v>
      </c>
      <c r="AV56" s="5">
        <f t="shared" si="27"/>
        <v>27.574567837334577</v>
      </c>
      <c r="AW56" s="15">
        <f>'Crop and Soil Parameters'!$B$9-AV55</f>
        <v>62.722101169607527</v>
      </c>
      <c r="AX56" s="5"/>
    </row>
    <row r="57" spans="1:50" x14ac:dyDescent="0.3">
      <c r="A57" s="6">
        <v>44251</v>
      </c>
      <c r="B57" s="14">
        <v>55</v>
      </c>
      <c r="C57" s="7">
        <f t="shared" si="0"/>
        <v>0.39386263453338705</v>
      </c>
      <c r="D57" s="7">
        <f t="shared" si="1"/>
        <v>1.5251268780343785</v>
      </c>
      <c r="E57" s="7">
        <v>53</v>
      </c>
      <c r="F57" s="8">
        <v>1.6666666666666667</v>
      </c>
      <c r="G57" s="8">
        <v>34</v>
      </c>
      <c r="H57" s="8">
        <v>15.3</v>
      </c>
      <c r="I57" s="7">
        <f t="shared" si="2"/>
        <v>24.65</v>
      </c>
      <c r="J57" s="8">
        <v>0.44</v>
      </c>
      <c r="K57" s="7">
        <f t="shared" si="3"/>
        <v>27.746806598981209</v>
      </c>
      <c r="L57" s="7">
        <f t="shared" si="4"/>
        <v>9.8772275158600848</v>
      </c>
      <c r="M57" s="7">
        <f t="shared" si="5"/>
        <v>18.812017057420647</v>
      </c>
      <c r="N57" s="4">
        <v>8.8000000000000007</v>
      </c>
      <c r="O57" s="13">
        <f t="shared" si="6"/>
        <v>-0.17539937793029978</v>
      </c>
      <c r="P57" s="7">
        <f t="shared" si="7"/>
        <v>1.0192818397297361</v>
      </c>
      <c r="Q57" s="13">
        <f t="shared" si="8"/>
        <v>1.4970807436039459</v>
      </c>
      <c r="R57" s="7">
        <f t="shared" si="9"/>
        <v>11.436854426508402</v>
      </c>
      <c r="S57" s="13">
        <f t="shared" si="10"/>
        <v>0.80901131144458216</v>
      </c>
      <c r="T57" s="11">
        <f xml:space="preserve"> 24 * 60 * Constants!$B$4 * P57 * S57 / PI()</f>
        <v>30.99383753745256</v>
      </c>
      <c r="U57" s="11">
        <f t="shared" si="11"/>
        <v>19.672444780968824</v>
      </c>
      <c r="V57" s="11">
        <f t="shared" si="12"/>
        <v>14.775186377194444</v>
      </c>
      <c r="W57" s="11">
        <f t="shared" si="13"/>
        <v>1.4474595904455039</v>
      </c>
      <c r="X57" s="11">
        <f t="shared" si="14"/>
        <v>2.1717548747097579</v>
      </c>
      <c r="Y57" s="11">
        <f t="shared" si="15"/>
        <v>3.10233355600674</v>
      </c>
      <c r="Z57" s="11">
        <f t="shared" si="16"/>
        <v>0.13368374871496125</v>
      </c>
      <c r="AA57" s="13">
        <f t="shared" si="17"/>
        <v>0.18527790820050849</v>
      </c>
      <c r="AB57" s="11">
        <f t="shared" si="18"/>
        <v>566.61301038568797</v>
      </c>
      <c r="AC57" s="12">
        <f xml:space="preserve"> 0.00163*AB57/Constants!$B$1</f>
        <v>0.37697110486884544</v>
      </c>
      <c r="AD57" s="11">
        <f>(1-Constants!$B$2)*U57</f>
        <v>15.147782481345995</v>
      </c>
      <c r="AE57" s="11">
        <f xml:space="preserve"> W57*Z57*Constants!$B$3*((I57 + 273.15)^4)</f>
        <v>7.4618365285604114</v>
      </c>
      <c r="AF57" s="11">
        <f t="shared" si="19"/>
        <v>7.685945952785584</v>
      </c>
      <c r="AG57" s="14">
        <v>0</v>
      </c>
      <c r="AH57" s="11">
        <f t="shared" si="20"/>
        <v>2.3488612457304399</v>
      </c>
      <c r="AI57" s="12">
        <f t="shared" si="21"/>
        <v>0.77586597249503308</v>
      </c>
      <c r="AJ57" s="5">
        <f t="shared" si="22"/>
        <v>3.0274059296310702</v>
      </c>
      <c r="AK57" s="5">
        <f>'Crop and Soil Parameters'!$B$2</f>
        <v>0.6</v>
      </c>
      <c r="AL57" s="5">
        <f t="shared" si="23"/>
        <v>1.816443557778642</v>
      </c>
      <c r="AM57" s="5">
        <f t="shared" si="24"/>
        <v>0.58926842380356359</v>
      </c>
      <c r="AN57" s="5">
        <f t="shared" si="25"/>
        <v>1.0703728322203576</v>
      </c>
      <c r="AO57" s="5">
        <f>'Crop and Soil Parameters'!$B$9</f>
        <v>91</v>
      </c>
      <c r="AP57" s="5">
        <f>'Crop and Soil Parameters'!$B$9*('Crop and Soil Parameters'!$B$7 + 0.04*(5-AL57))</f>
        <v>47.988145449685746</v>
      </c>
      <c r="AQ57" s="5">
        <f>'Crop and Soil Parameters'!$B$11</f>
        <v>45.5</v>
      </c>
      <c r="AR57" s="5">
        <v>0</v>
      </c>
      <c r="AS57" s="5">
        <v>0</v>
      </c>
      <c r="AT57" s="5">
        <v>0</v>
      </c>
      <c r="AU57" s="5">
        <v>0</v>
      </c>
      <c r="AV57" s="5">
        <f t="shared" si="27"/>
        <v>26.504195005114219</v>
      </c>
      <c r="AW57" s="15">
        <f>'Crop and Soil Parameters'!$B$9-AV56</f>
        <v>63.425432162665423</v>
      </c>
      <c r="AX57" s="5"/>
    </row>
    <row r="58" spans="1:50" x14ac:dyDescent="0.3">
      <c r="A58" s="6">
        <v>44252</v>
      </c>
      <c r="B58" s="14">
        <v>56</v>
      </c>
      <c r="C58" s="7">
        <f t="shared" si="0"/>
        <v>0.39386263453338705</v>
      </c>
      <c r="D58" s="7">
        <f t="shared" si="1"/>
        <v>1.5251268780343785</v>
      </c>
      <c r="E58" s="7">
        <v>53</v>
      </c>
      <c r="F58" s="8">
        <v>1.6666666666666667</v>
      </c>
      <c r="G58" s="8">
        <v>36</v>
      </c>
      <c r="H58" s="8">
        <v>15</v>
      </c>
      <c r="I58" s="7">
        <f t="shared" si="2"/>
        <v>25.5</v>
      </c>
      <c r="J58" s="8">
        <v>0.4</v>
      </c>
      <c r="K58" s="7">
        <f t="shared" si="3"/>
        <v>28.937112147676146</v>
      </c>
      <c r="L58" s="7">
        <f t="shared" si="4"/>
        <v>8.9771544081296497</v>
      </c>
      <c r="M58" s="7">
        <f t="shared" si="5"/>
        <v>18.957133277902898</v>
      </c>
      <c r="N58" s="4">
        <v>9.1999999999999993</v>
      </c>
      <c r="O58" s="13">
        <f t="shared" si="6"/>
        <v>-0.16901338609456681</v>
      </c>
      <c r="P58" s="7">
        <f t="shared" si="7"/>
        <v>1.018817995658829</v>
      </c>
      <c r="Q58" s="13">
        <f t="shared" si="8"/>
        <v>1.4998220823918376</v>
      </c>
      <c r="R58" s="7">
        <f t="shared" si="9"/>
        <v>11.457796712209962</v>
      </c>
      <c r="S58" s="13">
        <f t="shared" si="10"/>
        <v>0.81345943579845448</v>
      </c>
      <c r="T58" s="11">
        <f xml:space="preserve"> 24 * 60 * Constants!$B$4 * P58 * S58 / PI()</f>
        <v>31.150066659617824</v>
      </c>
      <c r="U58" s="11">
        <f t="shared" si="11"/>
        <v>20.293438198801557</v>
      </c>
      <c r="V58" s="11">
        <f t="shared" si="12"/>
        <v>15.241589693591896</v>
      </c>
      <c r="W58" s="11">
        <f t="shared" si="13"/>
        <v>1.4474595904455039</v>
      </c>
      <c r="X58" s="11">
        <f t="shared" si="14"/>
        <v>2.1915236645845484</v>
      </c>
      <c r="Y58" s="11">
        <f t="shared" si="15"/>
        <v>3.263356619324485</v>
      </c>
      <c r="Z58" s="11">
        <f t="shared" si="16"/>
        <v>0.13274686051628279</v>
      </c>
      <c r="AA58" s="13">
        <f t="shared" si="17"/>
        <v>0.19363585091694491</v>
      </c>
      <c r="AB58" s="11">
        <f t="shared" si="18"/>
        <v>566.61301038568797</v>
      </c>
      <c r="AC58" s="12">
        <f xml:space="preserve"> 0.00163*AB58/Constants!$B$1</f>
        <v>0.37697110486884544</v>
      </c>
      <c r="AD58" s="11">
        <f>(1-Constants!$B$2)*U58</f>
        <v>15.625947413077199</v>
      </c>
      <c r="AE58" s="11">
        <f xml:space="preserve"> W58*Z58*Constants!$B$3*((I58 + 273.15)^4)</f>
        <v>7.4945002158228</v>
      </c>
      <c r="AF58" s="11">
        <f t="shared" si="19"/>
        <v>8.1314471972543991</v>
      </c>
      <c r="AG58" s="14">
        <v>0</v>
      </c>
      <c r="AH58" s="11">
        <f t="shared" si="20"/>
        <v>2.6728144737707145</v>
      </c>
      <c r="AI58" s="12">
        <f t="shared" si="21"/>
        <v>0.7842239152114695</v>
      </c>
      <c r="AJ58" s="5">
        <f t="shared" si="22"/>
        <v>3.4082287238715208</v>
      </c>
      <c r="AK58" s="5">
        <f>'Crop and Soil Parameters'!$B$2</f>
        <v>0.6</v>
      </c>
      <c r="AL58" s="5">
        <f t="shared" si="23"/>
        <v>2.0449372343229122</v>
      </c>
      <c r="AM58" s="5">
        <f t="shared" si="24"/>
        <v>0.58474674044904495</v>
      </c>
      <c r="AN58" s="5">
        <f t="shared" si="25"/>
        <v>1.1957703821932077</v>
      </c>
      <c r="AO58" s="5">
        <f>'Crop and Soil Parameters'!$B$9</f>
        <v>91</v>
      </c>
      <c r="AP58" s="5">
        <f>'Crop and Soil Parameters'!$B$9*('Crop and Soil Parameters'!$B$7 + 0.04*(5-AL58))</f>
        <v>47.1564284670646</v>
      </c>
      <c r="AQ58" s="5">
        <f>'Crop and Soil Parameters'!$B$11</f>
        <v>45.5</v>
      </c>
      <c r="AR58" s="5">
        <v>0</v>
      </c>
      <c r="AS58" s="5">
        <v>0</v>
      </c>
      <c r="AT58" s="5">
        <v>0</v>
      </c>
      <c r="AU58" s="5">
        <v>0</v>
      </c>
      <c r="AV58" s="5">
        <f t="shared" si="27"/>
        <v>25.308424622921013</v>
      </c>
      <c r="AW58" s="15">
        <f>'Crop and Soil Parameters'!$B$9-AV57</f>
        <v>64.495804994885788</v>
      </c>
      <c r="AX58" s="5"/>
    </row>
    <row r="59" spans="1:50" x14ac:dyDescent="0.3">
      <c r="A59" s="6">
        <v>44253</v>
      </c>
      <c r="B59" s="14">
        <v>57</v>
      </c>
      <c r="C59" s="7">
        <f t="shared" si="0"/>
        <v>0.39386263453338705</v>
      </c>
      <c r="D59" s="7">
        <f t="shared" si="1"/>
        <v>1.5251268780343785</v>
      </c>
      <c r="E59" s="7">
        <v>53</v>
      </c>
      <c r="F59" s="8">
        <v>1.6666666666666667</v>
      </c>
      <c r="G59" s="8">
        <v>36</v>
      </c>
      <c r="H59" s="8">
        <v>16</v>
      </c>
      <c r="I59" s="7">
        <f t="shared" si="2"/>
        <v>26</v>
      </c>
      <c r="J59" s="8">
        <v>0.42</v>
      </c>
      <c r="K59" s="7">
        <f t="shared" si="3"/>
        <v>29.30390053525133</v>
      </c>
      <c r="L59" s="7">
        <f t="shared" si="4"/>
        <v>10.245290170793254</v>
      </c>
      <c r="M59" s="7">
        <f t="shared" si="5"/>
        <v>19.774595353022292</v>
      </c>
      <c r="N59" s="4">
        <v>9.1999999999999993</v>
      </c>
      <c r="O59" s="13">
        <f t="shared" si="6"/>
        <v>-0.16257731194492642</v>
      </c>
      <c r="P59" s="7">
        <f t="shared" si="7"/>
        <v>1.0183485754096824</v>
      </c>
      <c r="Q59" s="13">
        <f t="shared" si="8"/>
        <v>1.5025783436750573</v>
      </c>
      <c r="R59" s="7">
        <f t="shared" si="9"/>
        <v>11.478852997378469</v>
      </c>
      <c r="S59" s="13">
        <f t="shared" si="10"/>
        <v>0.81792268894364872</v>
      </c>
      <c r="T59" s="11">
        <f xml:space="preserve"> 24 * 60 * Constants!$B$4 * P59 * S59 / PI()</f>
        <v>31.306548326557543</v>
      </c>
      <c r="U59" s="11">
        <f t="shared" si="11"/>
        <v>20.37232630120284</v>
      </c>
      <c r="V59" s="11">
        <f t="shared" si="12"/>
        <v>15.300839391781404</v>
      </c>
      <c r="W59" s="11">
        <f t="shared" si="13"/>
        <v>1.4474595904455039</v>
      </c>
      <c r="X59" s="11">
        <f t="shared" si="14"/>
        <v>2.3058531546255736</v>
      </c>
      <c r="Y59" s="11">
        <f t="shared" si="15"/>
        <v>3.3614398286025637</v>
      </c>
      <c r="Z59" s="11">
        <f t="shared" si="16"/>
        <v>0.12740949731782172</v>
      </c>
      <c r="AA59" s="13">
        <f t="shared" si="17"/>
        <v>0.19869895242110683</v>
      </c>
      <c r="AB59" s="11">
        <f t="shared" si="18"/>
        <v>566.61301038568797</v>
      </c>
      <c r="AC59" s="12">
        <f xml:space="preserve"> 0.00163*AB59/Constants!$B$1</f>
        <v>0.37697110486884544</v>
      </c>
      <c r="AD59" s="11">
        <f>(1-Constants!$B$2)*U59</f>
        <v>15.686691251926186</v>
      </c>
      <c r="AE59" s="11">
        <f xml:space="preserve"> W59*Z59*Constants!$B$3*((I59 + 273.15)^4)</f>
        <v>7.2414606042167406</v>
      </c>
      <c r="AF59" s="11">
        <f t="shared" si="19"/>
        <v>8.4452306477094456</v>
      </c>
      <c r="AG59" s="14">
        <v>0</v>
      </c>
      <c r="AH59" s="11">
        <f t="shared" si="20"/>
        <v>2.6809305102906036</v>
      </c>
      <c r="AI59" s="12">
        <f t="shared" si="21"/>
        <v>0.7892870167156314</v>
      </c>
      <c r="AJ59" s="5">
        <f t="shared" si="22"/>
        <v>3.3966484352503974</v>
      </c>
      <c r="AK59" s="5">
        <f>'Crop and Soil Parameters'!$B$2</f>
        <v>0.6</v>
      </c>
      <c r="AL59" s="5">
        <f t="shared" si="23"/>
        <v>2.0379890611502383</v>
      </c>
      <c r="AM59" s="5">
        <f t="shared" si="24"/>
        <v>0.56174711535912325</v>
      </c>
      <c r="AN59" s="5">
        <f t="shared" si="25"/>
        <v>1.1448344762345941</v>
      </c>
      <c r="AO59" s="5">
        <f>'Crop and Soil Parameters'!$B$9</f>
        <v>91</v>
      </c>
      <c r="AP59" s="5">
        <f>'Crop and Soil Parameters'!$B$9*('Crop and Soil Parameters'!$B$7 + 0.04*(5-AL59))</f>
        <v>47.181719817413139</v>
      </c>
      <c r="AQ59" s="5">
        <f>'Crop and Soil Parameters'!$B$11</f>
        <v>45.5</v>
      </c>
      <c r="AR59" s="5">
        <v>0</v>
      </c>
      <c r="AS59" s="5">
        <v>0</v>
      </c>
      <c r="AT59" s="5">
        <v>0</v>
      </c>
      <c r="AU59" s="5">
        <v>0</v>
      </c>
      <c r="AV59" s="5">
        <f t="shared" si="27"/>
        <v>24.16359014668642</v>
      </c>
      <c r="AW59" s="15">
        <f>'Crop and Soil Parameters'!$B$9-AV58</f>
        <v>65.691575377078991</v>
      </c>
      <c r="AX59" s="5"/>
    </row>
    <row r="60" spans="1:50" x14ac:dyDescent="0.3">
      <c r="A60" s="6">
        <v>44254</v>
      </c>
      <c r="B60" s="14">
        <v>58</v>
      </c>
      <c r="C60" s="7">
        <f t="shared" si="0"/>
        <v>0.39386263453338705</v>
      </c>
      <c r="D60" s="7">
        <f t="shared" si="1"/>
        <v>1.5251268780343785</v>
      </c>
      <c r="E60" s="7">
        <v>53</v>
      </c>
      <c r="F60" s="8">
        <v>1.6666666666666667</v>
      </c>
      <c r="G60" s="8">
        <v>36.200000000000003</v>
      </c>
      <c r="H60" s="8">
        <v>18.3</v>
      </c>
      <c r="I60" s="7">
        <f t="shared" si="2"/>
        <v>27.25</v>
      </c>
      <c r="J60" s="8">
        <v>0.33</v>
      </c>
      <c r="K60" s="7">
        <f t="shared" si="3"/>
        <v>27.688437084413351</v>
      </c>
      <c r="L60" s="7">
        <f t="shared" si="4"/>
        <v>10.859521040122672</v>
      </c>
      <c r="M60" s="7">
        <f t="shared" si="5"/>
        <v>19.273979062268012</v>
      </c>
      <c r="N60" s="4">
        <v>9</v>
      </c>
      <c r="O60" s="13">
        <f t="shared" si="6"/>
        <v>-0.15609306262905087</v>
      </c>
      <c r="P60" s="7">
        <f t="shared" si="7"/>
        <v>1.0178737180816473</v>
      </c>
      <c r="Q60" s="13">
        <f t="shared" si="8"/>
        <v>1.5053488347710278</v>
      </c>
      <c r="R60" s="7">
        <f t="shared" si="9"/>
        <v>11.500017990308827</v>
      </c>
      <c r="S60" s="13">
        <f t="shared" si="10"/>
        <v>0.82239905666618363</v>
      </c>
      <c r="T60" s="11">
        <f xml:space="preserve"> 24 * 60 * Constants!$B$4 * P60 * S60 / PI()</f>
        <v>31.463206171387139</v>
      </c>
      <c r="U60" s="11">
        <f t="shared" si="11"/>
        <v>20.177471654194143</v>
      </c>
      <c r="V60" s="11">
        <f t="shared" si="12"/>
        <v>15.154491860599052</v>
      </c>
      <c r="W60" s="11">
        <f t="shared" si="13"/>
        <v>1.4474595904455039</v>
      </c>
      <c r="X60" s="11">
        <f t="shared" si="14"/>
        <v>2.235234704836869</v>
      </c>
      <c r="Y60" s="11">
        <f t="shared" si="15"/>
        <v>3.6179675694330391</v>
      </c>
      <c r="Z60" s="11">
        <f t="shared" si="16"/>
        <v>0.13069018127473661</v>
      </c>
      <c r="AA60" s="13">
        <f t="shared" si="17"/>
        <v>0.21184640181521044</v>
      </c>
      <c r="AB60" s="11">
        <f t="shared" si="18"/>
        <v>566.61301038568797</v>
      </c>
      <c r="AC60" s="12">
        <f xml:space="preserve"> 0.00163*AB60/Constants!$B$1</f>
        <v>0.37697110486884544</v>
      </c>
      <c r="AD60" s="11">
        <f>(1-Constants!$B$2)*U60</f>
        <v>15.536653173729491</v>
      </c>
      <c r="AE60" s="11">
        <f xml:space="preserve"> W60*Z60*Constants!$B$3*((I60 + 273.15)^4)</f>
        <v>7.5528527022318741</v>
      </c>
      <c r="AF60" s="11">
        <f t="shared" si="19"/>
        <v>7.9838004714976165</v>
      </c>
      <c r="AG60" s="14">
        <v>0</v>
      </c>
      <c r="AH60" s="11">
        <f t="shared" si="20"/>
        <v>3.2941480868181641</v>
      </c>
      <c r="AI60" s="12">
        <f t="shared" si="21"/>
        <v>0.80243446610973501</v>
      </c>
      <c r="AJ60" s="5">
        <f t="shared" si="22"/>
        <v>4.1051926679925046</v>
      </c>
      <c r="AK60" s="5">
        <f>'Crop and Soil Parameters'!$B$2</f>
        <v>0.6</v>
      </c>
      <c r="AL60" s="5">
        <f t="shared" si="23"/>
        <v>2.4631156007955028</v>
      </c>
      <c r="AM60" s="5">
        <f t="shared" si="24"/>
        <v>0.55459264726386581</v>
      </c>
      <c r="AN60" s="5">
        <f t="shared" si="25"/>
        <v>1.3660258015621052</v>
      </c>
      <c r="AO60" s="5">
        <f>'Crop and Soil Parameters'!$B$9</f>
        <v>91</v>
      </c>
      <c r="AP60" s="5">
        <f>'Crop and Soil Parameters'!$B$9*('Crop and Soil Parameters'!$B$7 + 0.04*(5-AL60))</f>
        <v>45.634259213104372</v>
      </c>
      <c r="AQ60" s="5">
        <f>'Crop and Soil Parameters'!$B$11</f>
        <v>45.5</v>
      </c>
      <c r="AR60" s="5">
        <v>0</v>
      </c>
      <c r="AS60" s="5">
        <v>0</v>
      </c>
      <c r="AT60" s="5">
        <v>0</v>
      </c>
      <c r="AU60" s="5">
        <v>0</v>
      </c>
      <c r="AV60" s="5">
        <f t="shared" si="27"/>
        <v>22.797564345124314</v>
      </c>
      <c r="AW60" s="15">
        <f>'Crop and Soil Parameters'!$B$9-AV59</f>
        <v>66.836409853313583</v>
      </c>
      <c r="AX60" s="5"/>
    </row>
    <row r="61" spans="1:50" x14ac:dyDescent="0.3">
      <c r="A61" s="6">
        <v>44255</v>
      </c>
      <c r="B61" s="14">
        <v>59</v>
      </c>
      <c r="C61" s="7">
        <f t="shared" si="0"/>
        <v>0.39386263453338705</v>
      </c>
      <c r="D61" s="7">
        <f t="shared" si="1"/>
        <v>1.5251268780343785</v>
      </c>
      <c r="E61" s="7">
        <v>53</v>
      </c>
      <c r="F61" s="8">
        <v>1.6666666666666667</v>
      </c>
      <c r="G61" s="8">
        <v>36.5</v>
      </c>
      <c r="H61" s="8">
        <v>18.100000000000001</v>
      </c>
      <c r="I61" s="7">
        <f t="shared" si="2"/>
        <v>27.3</v>
      </c>
      <c r="J61" s="8">
        <v>0.31</v>
      </c>
      <c r="K61" s="7">
        <f t="shared" si="3"/>
        <v>27.504794448306086</v>
      </c>
      <c r="L61" s="7">
        <f t="shared" si="4"/>
        <v>10.265126918279805</v>
      </c>
      <c r="M61" s="7">
        <f t="shared" si="5"/>
        <v>18.884960683292945</v>
      </c>
      <c r="N61" s="4">
        <v>8.6999999999999993</v>
      </c>
      <c r="O61" s="13">
        <f t="shared" si="6"/>
        <v>-0.14956255956995423</v>
      </c>
      <c r="P61" s="7">
        <f t="shared" si="7"/>
        <v>1.0173935643851983</v>
      </c>
      <c r="Q61" s="13">
        <f t="shared" si="8"/>
        <v>1.5081328731044406</v>
      </c>
      <c r="R61" s="7">
        <f t="shared" si="9"/>
        <v>11.521286476509786</v>
      </c>
      <c r="S61" s="13">
        <f t="shared" si="10"/>
        <v>0.82688652794222384</v>
      </c>
      <c r="T61" s="11">
        <f xml:space="preserve"> 24 * 60 * Constants!$B$4 * P61 * S61 / PI()</f>
        <v>31.619964219635413</v>
      </c>
      <c r="U61" s="11">
        <f t="shared" si="11"/>
        <v>19.843488082636778</v>
      </c>
      <c r="V61" s="11">
        <f t="shared" si="12"/>
        <v>14.903650159345178</v>
      </c>
      <c r="W61" s="11">
        <f t="shared" si="13"/>
        <v>1.4474595904455039</v>
      </c>
      <c r="X61" s="11">
        <f t="shared" si="14"/>
        <v>2.1816721955196638</v>
      </c>
      <c r="Y61" s="11">
        <f t="shared" si="15"/>
        <v>3.6285738459938641</v>
      </c>
      <c r="Z61" s="11">
        <f t="shared" si="16"/>
        <v>0.13321321359384344</v>
      </c>
      <c r="AA61" s="13">
        <f t="shared" si="17"/>
        <v>0.21238715151384185</v>
      </c>
      <c r="AB61" s="11">
        <f t="shared" si="18"/>
        <v>566.61301038568797</v>
      </c>
      <c r="AC61" s="12">
        <f xml:space="preserve"> 0.00163*AB61/Constants!$B$1</f>
        <v>0.37697110486884544</v>
      </c>
      <c r="AD61" s="11">
        <f>(1-Constants!$B$2)*U61</f>
        <v>15.279485823630319</v>
      </c>
      <c r="AE61" s="11">
        <f xml:space="preserve"> W61*Z61*Constants!$B$3*((I61 + 273.15)^4)</f>
        <v>7.7037907852380547</v>
      </c>
      <c r="AF61" s="11">
        <f t="shared" si="19"/>
        <v>7.5756950383922641</v>
      </c>
      <c r="AG61" s="14">
        <v>0</v>
      </c>
      <c r="AH61" s="11">
        <f t="shared" si="20"/>
        <v>3.3809400512822947</v>
      </c>
      <c r="AI61" s="12">
        <f t="shared" si="21"/>
        <v>0.8029752158083665</v>
      </c>
      <c r="AJ61" s="5">
        <f t="shared" si="22"/>
        <v>4.2105160716307468</v>
      </c>
      <c r="AK61" s="5">
        <f>'Crop and Soil Parameters'!$B$2</f>
        <v>0.6</v>
      </c>
      <c r="AL61" s="5">
        <f t="shared" si="23"/>
        <v>2.5263096429784482</v>
      </c>
      <c r="AM61" s="5">
        <f t="shared" si="24"/>
        <v>0.53218804951820697</v>
      </c>
      <c r="AN61" s="5">
        <f t="shared" si="25"/>
        <v>1.3444718013757382</v>
      </c>
      <c r="AO61" s="5">
        <f>'Crop and Soil Parameters'!$B$9</f>
        <v>91</v>
      </c>
      <c r="AP61" s="5">
        <f>'Crop and Soil Parameters'!$B$9*('Crop and Soil Parameters'!$B$7 + 0.04*(5-AL61))</f>
        <v>45.404232899558451</v>
      </c>
      <c r="AQ61" s="5">
        <f>'Crop and Soil Parameters'!$B$11</f>
        <v>45.5</v>
      </c>
      <c r="AR61" s="5">
        <v>0</v>
      </c>
      <c r="AS61" s="5">
        <v>0</v>
      </c>
      <c r="AT61" s="5">
        <v>0</v>
      </c>
      <c r="AU61" s="5">
        <v>0</v>
      </c>
      <c r="AV61" s="5">
        <f t="shared" si="27"/>
        <v>21.453092543748575</v>
      </c>
      <c r="AW61" s="15">
        <f>'Crop and Soil Parameters'!$B$9-AV60</f>
        <v>68.202435654875686</v>
      </c>
      <c r="AX61" s="5"/>
    </row>
    <row r="62" spans="1:50" x14ac:dyDescent="0.3">
      <c r="A62" s="6">
        <v>44256</v>
      </c>
      <c r="B62" s="14">
        <v>60</v>
      </c>
      <c r="C62" s="7">
        <f t="shared" si="0"/>
        <v>0.39386263453338705</v>
      </c>
      <c r="D62" s="7">
        <f t="shared" si="1"/>
        <v>1.5251268780343785</v>
      </c>
      <c r="E62" s="7">
        <v>53</v>
      </c>
      <c r="F62" s="8">
        <v>2.2222222222222223</v>
      </c>
      <c r="G62" s="8">
        <v>35.799999999999997</v>
      </c>
      <c r="H62" s="8">
        <v>18</v>
      </c>
      <c r="I62" s="7">
        <f t="shared" si="2"/>
        <v>26.9</v>
      </c>
      <c r="J62" s="8">
        <v>0.51</v>
      </c>
      <c r="K62" s="7">
        <f t="shared" si="3"/>
        <v>30.581294848688799</v>
      </c>
      <c r="L62" s="7">
        <f t="shared" si="4"/>
        <v>13.439032608756094</v>
      </c>
      <c r="M62" s="7">
        <f t="shared" si="5"/>
        <v>22.010163728722446</v>
      </c>
      <c r="N62" s="4">
        <v>8</v>
      </c>
      <c r="O62" s="13">
        <f t="shared" si="6"/>
        <v>-0.14298773789663263</v>
      </c>
      <c r="P62" s="7">
        <f t="shared" si="7"/>
        <v>1.0169082566002381</v>
      </c>
      <c r="Q62" s="13">
        <f t="shared" si="8"/>
        <v>1.5109297859932522</v>
      </c>
      <c r="R62" s="7">
        <f t="shared" si="9"/>
        <v>11.542653317069073</v>
      </c>
      <c r="S62" s="13">
        <f t="shared" si="10"/>
        <v>0.83138309671355914</v>
      </c>
      <c r="T62" s="11">
        <f xml:space="preserve"> 24 * 60 * Constants!$B$4 * P62 * S62 / PI()</f>
        <v>31.776746961570286</v>
      </c>
      <c r="U62" s="11">
        <f t="shared" si="11"/>
        <v>18.956125187709322</v>
      </c>
      <c r="V62" s="11">
        <f t="shared" si="12"/>
        <v>14.237187383480963</v>
      </c>
      <c r="W62" s="11">
        <f t="shared" si="13"/>
        <v>1.4474595904455039</v>
      </c>
      <c r="X62" s="11">
        <f t="shared" si="14"/>
        <v>2.6455695387058498</v>
      </c>
      <c r="Y62" s="11">
        <f t="shared" si="15"/>
        <v>3.5444766708090345</v>
      </c>
      <c r="Z62" s="11">
        <f t="shared" si="16"/>
        <v>0.11228710410116285</v>
      </c>
      <c r="AA62" s="13">
        <f t="shared" si="17"/>
        <v>0.20809346882072433</v>
      </c>
      <c r="AB62" s="11">
        <f t="shared" si="18"/>
        <v>566.61301038568797</v>
      </c>
      <c r="AC62" s="12">
        <f xml:space="preserve"> 0.00163*AB62/Constants!$B$1</f>
        <v>0.37697110486884544</v>
      </c>
      <c r="AD62" s="11">
        <f>(1-Constants!$B$2)*U62</f>
        <v>14.596216394536178</v>
      </c>
      <c r="AE62" s="11">
        <f xml:space="preserve"> W62*Z62*Constants!$B$3*((I62 + 273.15)^4)</f>
        <v>6.4591109892157803</v>
      </c>
      <c r="AF62" s="11">
        <f t="shared" si="19"/>
        <v>8.1371054053203977</v>
      </c>
      <c r="AG62" s="14">
        <v>0</v>
      </c>
      <c r="AH62" s="11">
        <f t="shared" si="20"/>
        <v>2.9506910001157087</v>
      </c>
      <c r="AI62" s="12">
        <f t="shared" si="21"/>
        <v>0.8698871862571419</v>
      </c>
      <c r="AJ62" s="5">
        <f t="shared" si="22"/>
        <v>3.3920386996521104</v>
      </c>
      <c r="AK62" s="5">
        <f>'Crop and Soil Parameters'!$B$2</f>
        <v>0.6</v>
      </c>
      <c r="AL62" s="5">
        <f t="shared" si="23"/>
        <v>2.0352232197912663</v>
      </c>
      <c r="AM62" s="5">
        <f t="shared" si="24"/>
        <v>0.48308329822864632</v>
      </c>
      <c r="AN62" s="5">
        <f t="shared" si="25"/>
        <v>0.9831823456482901</v>
      </c>
      <c r="AO62" s="5">
        <f>'Crop and Soil Parameters'!$B$9</f>
        <v>91</v>
      </c>
      <c r="AP62" s="5">
        <f>'Crop and Soil Parameters'!$B$9*('Crop and Soil Parameters'!$B$7 + 0.04*(5-AL62))</f>
        <v>47.191787479959793</v>
      </c>
      <c r="AQ62" s="5">
        <f>'Crop and Soil Parameters'!$B$11</f>
        <v>45.5</v>
      </c>
      <c r="AR62" s="5">
        <v>0</v>
      </c>
      <c r="AS62" s="5">
        <v>0</v>
      </c>
      <c r="AT62" s="5">
        <v>0</v>
      </c>
      <c r="AU62" s="5">
        <v>0</v>
      </c>
      <c r="AV62" s="5">
        <f t="shared" si="27"/>
        <v>20.469910198100283</v>
      </c>
      <c r="AW62" s="15">
        <f>'Crop and Soil Parameters'!$B$9-AV61</f>
        <v>69.546907456251432</v>
      </c>
      <c r="AX62" s="5"/>
    </row>
    <row r="63" spans="1:50" x14ac:dyDescent="0.3">
      <c r="A63" s="6">
        <v>44257</v>
      </c>
      <c r="B63" s="14">
        <v>61</v>
      </c>
      <c r="C63" s="7">
        <f t="shared" si="0"/>
        <v>0.39386263453338705</v>
      </c>
      <c r="D63" s="7">
        <f t="shared" si="1"/>
        <v>1.5251268780343785</v>
      </c>
      <c r="E63" s="7">
        <v>53</v>
      </c>
      <c r="F63" s="8">
        <v>1.6666666666666667</v>
      </c>
      <c r="G63" s="8">
        <v>35.799999999999997</v>
      </c>
      <c r="H63" s="8">
        <v>19</v>
      </c>
      <c r="I63" s="7">
        <f t="shared" si="2"/>
        <v>27.4</v>
      </c>
      <c r="J63" s="8">
        <v>0.48</v>
      </c>
      <c r="K63" s="7">
        <f t="shared" si="3"/>
        <v>30.121281555360042</v>
      </c>
      <c r="L63" s="7">
        <f t="shared" si="4"/>
        <v>13.997514768034932</v>
      </c>
      <c r="M63" s="7">
        <f t="shared" si="5"/>
        <v>22.059398161697487</v>
      </c>
      <c r="N63" s="4">
        <v>7.7</v>
      </c>
      <c r="O63" s="13">
        <f t="shared" si="6"/>
        <v>-0.13637054587064404</v>
      </c>
      <c r="P63" s="7">
        <f t="shared" si="7"/>
        <v>1.0164179385339369</v>
      </c>
      <c r="Q63" s="13">
        <f t="shared" si="8"/>
        <v>1.5137389104064836</v>
      </c>
      <c r="R63" s="7">
        <f t="shared" si="9"/>
        <v>11.564113446803114</v>
      </c>
      <c r="S63" s="13">
        <f t="shared" si="10"/>
        <v>0.83588676366575876</v>
      </c>
      <c r="T63" s="11">
        <f xml:space="preserve"> 24 * 60 * Constants!$B$4 * P63 * S63 / PI()</f>
        <v>31.933479424160193</v>
      </c>
      <c r="U63" s="11">
        <f t="shared" si="11"/>
        <v>18.614871903177477</v>
      </c>
      <c r="V63" s="11">
        <f t="shared" si="12"/>
        <v>13.980885691600475</v>
      </c>
      <c r="W63" s="11">
        <f t="shared" si="13"/>
        <v>1.4474595904455039</v>
      </c>
      <c r="X63" s="11">
        <f t="shared" si="14"/>
        <v>2.6535184618443619</v>
      </c>
      <c r="Y63" s="11">
        <f t="shared" si="15"/>
        <v>3.6498676599831983</v>
      </c>
      <c r="Z63" s="11">
        <f t="shared" si="16"/>
        <v>0.11194526566600399</v>
      </c>
      <c r="AA63" s="13">
        <f t="shared" si="17"/>
        <v>0.21347213281933025</v>
      </c>
      <c r="AB63" s="11">
        <f t="shared" si="18"/>
        <v>566.61301038568797</v>
      </c>
      <c r="AC63" s="12">
        <f xml:space="preserve"> 0.00163*AB63/Constants!$B$1</f>
        <v>0.37697110486884544</v>
      </c>
      <c r="AD63" s="11">
        <f>(1-Constants!$B$2)*U63</f>
        <v>14.333451365446658</v>
      </c>
      <c r="AE63" s="11">
        <f xml:space="preserve"> W63*Z63*Constants!$B$3*((I63 + 273.15)^4)</f>
        <v>6.4824772592169406</v>
      </c>
      <c r="AF63" s="11">
        <f t="shared" si="19"/>
        <v>7.8509741062297174</v>
      </c>
      <c r="AG63" s="14">
        <v>0</v>
      </c>
      <c r="AH63" s="11">
        <f t="shared" si="20"/>
        <v>2.5592670471067431</v>
      </c>
      <c r="AI63" s="12">
        <f t="shared" si="21"/>
        <v>0.80406019711385479</v>
      </c>
      <c r="AJ63" s="5">
        <f t="shared" si="22"/>
        <v>3.182929656626631</v>
      </c>
      <c r="AK63" s="5">
        <f>'Crop and Soil Parameters'!$B$2</f>
        <v>0.6</v>
      </c>
      <c r="AL63" s="5">
        <f t="shared" si="23"/>
        <v>1.9097577939759784</v>
      </c>
      <c r="AM63" s="5">
        <f t="shared" si="24"/>
        <v>0.4502366457418055</v>
      </c>
      <c r="AN63" s="5">
        <f t="shared" si="25"/>
        <v>0.85984294333901456</v>
      </c>
      <c r="AO63" s="5">
        <f>'Crop and Soil Parameters'!$B$9</f>
        <v>91</v>
      </c>
      <c r="AP63" s="5">
        <f>'Crop and Soil Parameters'!$B$9*('Crop and Soil Parameters'!$B$7 + 0.04*(5-AL63))</f>
        <v>47.648481629927439</v>
      </c>
      <c r="AQ63" s="5">
        <f>'Crop and Soil Parameters'!$B$11</f>
        <v>45.5</v>
      </c>
      <c r="AR63" s="5">
        <v>0</v>
      </c>
      <c r="AS63" s="5">
        <v>0</v>
      </c>
      <c r="AT63" s="5">
        <v>0</v>
      </c>
      <c r="AU63" s="5">
        <v>0</v>
      </c>
      <c r="AV63" s="5">
        <f t="shared" si="27"/>
        <v>19.610067254761269</v>
      </c>
      <c r="AW63" s="15">
        <f>'Crop and Soil Parameters'!$B$9-AV62</f>
        <v>70.53008980189972</v>
      </c>
      <c r="AX63" s="5"/>
    </row>
    <row r="64" spans="1:50" x14ac:dyDescent="0.3">
      <c r="A64" s="6">
        <v>44258</v>
      </c>
      <c r="B64" s="14">
        <v>62</v>
      </c>
      <c r="C64" s="7">
        <f t="shared" si="0"/>
        <v>0.39386263453338705</v>
      </c>
      <c r="D64" s="7">
        <f t="shared" si="1"/>
        <v>1.5251268780343785</v>
      </c>
      <c r="E64" s="7">
        <v>53</v>
      </c>
      <c r="F64" s="8">
        <v>2.2222222222222223</v>
      </c>
      <c r="G64" s="8">
        <v>32.4</v>
      </c>
      <c r="H64" s="8">
        <v>18.5</v>
      </c>
      <c r="I64" s="7">
        <f t="shared" si="2"/>
        <v>25.45</v>
      </c>
      <c r="J64" s="8">
        <v>0.43</v>
      </c>
      <c r="K64" s="7">
        <f t="shared" si="3"/>
        <v>26.051174862308869</v>
      </c>
      <c r="L64" s="7">
        <f t="shared" si="4"/>
        <v>12.787018414003313</v>
      </c>
      <c r="M64" s="7">
        <f t="shared" si="5"/>
        <v>19.419096638156091</v>
      </c>
      <c r="N64" s="4">
        <v>8.5</v>
      </c>
      <c r="O64" s="13">
        <f t="shared" si="6"/>
        <v>-0.12971294430879665</v>
      </c>
      <c r="P64" s="7">
        <f t="shared" si="7"/>
        <v>1.0159227554781203</v>
      </c>
      <c r="Q64" s="13">
        <f t="shared" si="8"/>
        <v>1.5165595926952162</v>
      </c>
      <c r="R64" s="7">
        <f t="shared" si="9"/>
        <v>11.585661872202005</v>
      </c>
      <c r="S64" s="13">
        <f t="shared" si="10"/>
        <v>0.84039553800565714</v>
      </c>
      <c r="T64" s="11">
        <f xml:space="preserve"> 24 * 60 * Constants!$B$4 * P64 * S64 / PI()</f>
        <v>32.090087242532448</v>
      </c>
      <c r="U64" s="11">
        <f t="shared" si="11"/>
        <v>19.794216193324566</v>
      </c>
      <c r="V64" s="11">
        <f t="shared" si="12"/>
        <v>14.866644014158346</v>
      </c>
      <c r="W64" s="11">
        <f t="shared" si="13"/>
        <v>1.4474595904455039</v>
      </c>
      <c r="X64" s="11">
        <f t="shared" si="14"/>
        <v>2.2555080088705219</v>
      </c>
      <c r="Y64" s="11">
        <f t="shared" si="15"/>
        <v>3.2536869348390289</v>
      </c>
      <c r="Z64" s="11">
        <f t="shared" si="16"/>
        <v>0.12974311670277658</v>
      </c>
      <c r="AA64" s="13">
        <f t="shared" si="17"/>
        <v>0.19313557107365051</v>
      </c>
      <c r="AB64" s="11">
        <f t="shared" si="18"/>
        <v>566.61301038568797</v>
      </c>
      <c r="AC64" s="12">
        <f xml:space="preserve"> 0.00163*AB64/Constants!$B$1</f>
        <v>0.37697110486884544</v>
      </c>
      <c r="AD64" s="11">
        <f>(1-Constants!$B$2)*U64</f>
        <v>15.241546468859916</v>
      </c>
      <c r="AE64" s="11">
        <f xml:space="preserve"> W64*Z64*Constants!$B$3*((I64 + 273.15)^4)</f>
        <v>7.3200134882164694</v>
      </c>
      <c r="AF64" s="11">
        <f t="shared" si="19"/>
        <v>7.9215329806434465</v>
      </c>
      <c r="AG64" s="14">
        <v>0</v>
      </c>
      <c r="AH64" s="11">
        <f t="shared" si="20"/>
        <v>3.1458036675661987</v>
      </c>
      <c r="AI64" s="12">
        <f t="shared" si="21"/>
        <v>0.85492928851006811</v>
      </c>
      <c r="AJ64" s="5">
        <f t="shared" si="22"/>
        <v>3.679606851519337</v>
      </c>
      <c r="AK64" s="5">
        <f>'Crop and Soil Parameters'!$B$2</f>
        <v>0.6</v>
      </c>
      <c r="AL64" s="5">
        <f t="shared" si="23"/>
        <v>2.2077641109116022</v>
      </c>
      <c r="AM64" s="5">
        <f t="shared" si="24"/>
        <v>0.4396105381055127</v>
      </c>
      <c r="AN64" s="5">
        <f t="shared" si="25"/>
        <v>0.97055636880788831</v>
      </c>
      <c r="AO64" s="5">
        <f>'Crop and Soil Parameters'!$B$9</f>
        <v>91</v>
      </c>
      <c r="AP64" s="5">
        <f>'Crop and Soil Parameters'!$B$9*('Crop and Soil Parameters'!$B$7 + 0.04*(5-AL64))</f>
        <v>46.563738636281769</v>
      </c>
      <c r="AQ64" s="5">
        <f>'Crop and Soil Parameters'!$B$11</f>
        <v>45.5</v>
      </c>
      <c r="AR64" s="5">
        <v>0</v>
      </c>
      <c r="AS64" s="5">
        <v>0</v>
      </c>
      <c r="AT64" s="5">
        <v>0</v>
      </c>
      <c r="AU64" s="5">
        <v>0</v>
      </c>
      <c r="AV64" s="5">
        <f t="shared" si="27"/>
        <v>18.639510885953381</v>
      </c>
      <c r="AW64" s="15">
        <f>'Crop and Soil Parameters'!$B$9-AV63</f>
        <v>71.389932745238724</v>
      </c>
      <c r="AX64" s="5"/>
    </row>
    <row r="65" spans="1:50" x14ac:dyDescent="0.3">
      <c r="A65" s="6">
        <v>44259</v>
      </c>
      <c r="B65" s="14">
        <v>63</v>
      </c>
      <c r="C65" s="7">
        <f t="shared" si="0"/>
        <v>0.39386263453338705</v>
      </c>
      <c r="D65" s="7">
        <f t="shared" si="1"/>
        <v>1.5251268780343785</v>
      </c>
      <c r="E65" s="7">
        <v>53</v>
      </c>
      <c r="F65" s="8">
        <v>1.9444444444444444</v>
      </c>
      <c r="G65" s="8">
        <v>34</v>
      </c>
      <c r="H65" s="8">
        <v>15.4</v>
      </c>
      <c r="I65" s="7">
        <f t="shared" si="2"/>
        <v>24.7</v>
      </c>
      <c r="J65" s="8">
        <v>0.47</v>
      </c>
      <c r="K65" s="7">
        <f t="shared" si="3"/>
        <v>28.23843081977401</v>
      </c>
      <c r="L65" s="7">
        <f t="shared" si="4"/>
        <v>10.40024724798414</v>
      </c>
      <c r="M65" s="7">
        <f t="shared" si="5"/>
        <v>19.319339033879075</v>
      </c>
      <c r="N65" s="4">
        <v>8.1999999999999993</v>
      </c>
      <c r="O65" s="13">
        <f t="shared" si="6"/>
        <v>-0.12301690600211586</v>
      </c>
      <c r="P65" s="7">
        <f t="shared" si="7"/>
        <v>1.015422854166214</v>
      </c>
      <c r="Q65" s="13">
        <f t="shared" si="8"/>
        <v>1.519391188298165</v>
      </c>
      <c r="R65" s="7">
        <f t="shared" si="9"/>
        <v>11.60729366918024</v>
      </c>
      <c r="S65" s="13">
        <f t="shared" si="10"/>
        <v>0.84490743923480383</v>
      </c>
      <c r="T65" s="11">
        <f xml:space="preserve"> 24 * 60 * Constants!$B$4 * P65 * S65 / PI()</f>
        <v>32.246496730789879</v>
      </c>
      <c r="U65" s="11">
        <f t="shared" si="11"/>
        <v>19.451931033232754</v>
      </c>
      <c r="V65" s="11">
        <f t="shared" si="12"/>
        <v>14.609567321819791</v>
      </c>
      <c r="W65" s="11">
        <f t="shared" si="13"/>
        <v>1.4474595904455039</v>
      </c>
      <c r="X65" s="11">
        <f t="shared" si="14"/>
        <v>2.2415544157367253</v>
      </c>
      <c r="Y65" s="11">
        <f t="shared" si="15"/>
        <v>3.1116099111162523</v>
      </c>
      <c r="Z65" s="11">
        <f t="shared" si="16"/>
        <v>0.13039449780971921</v>
      </c>
      <c r="AA65" s="13">
        <f t="shared" si="17"/>
        <v>0.18576099026505449</v>
      </c>
      <c r="AB65" s="11">
        <f t="shared" si="18"/>
        <v>566.61301038568797</v>
      </c>
      <c r="AC65" s="12">
        <f xml:space="preserve"> 0.00163*AB65/Constants!$B$1</f>
        <v>0.37697110486884544</v>
      </c>
      <c r="AD65" s="11">
        <f>(1-Constants!$B$2)*U65</f>
        <v>14.97798689558922</v>
      </c>
      <c r="AE65" s="11">
        <f xml:space="preserve"> W65*Z65*Constants!$B$3*((I65 + 273.15)^4)</f>
        <v>7.2831293834971653</v>
      </c>
      <c r="AF65" s="11">
        <f t="shared" si="19"/>
        <v>7.6948575120920548</v>
      </c>
      <c r="AG65" s="14">
        <v>0</v>
      </c>
      <c r="AH65" s="11">
        <f t="shared" si="20"/>
        <v>2.5112289452489698</v>
      </c>
      <c r="AI65" s="12">
        <f t="shared" si="21"/>
        <v>0.81195188113052552</v>
      </c>
      <c r="AJ65" s="5">
        <f t="shared" si="22"/>
        <v>3.0928297644343736</v>
      </c>
      <c r="AK65" s="5">
        <f>'Crop and Soil Parameters'!$B$2</f>
        <v>0.6</v>
      </c>
      <c r="AL65" s="5">
        <f t="shared" si="23"/>
        <v>1.8556978586606241</v>
      </c>
      <c r="AM65" s="5">
        <f t="shared" si="24"/>
        <v>0.40986436982469149</v>
      </c>
      <c r="AN65" s="5">
        <f t="shared" si="25"/>
        <v>0.76058443342496607</v>
      </c>
      <c r="AO65" s="5">
        <f>'Crop and Soil Parameters'!$B$9</f>
        <v>91</v>
      </c>
      <c r="AP65" s="5">
        <f>'Crop and Soil Parameters'!$B$9*('Crop and Soil Parameters'!$B$7 + 0.04*(5-AL65))</f>
        <v>47.845259794475325</v>
      </c>
      <c r="AQ65" s="5">
        <f>'Crop and Soil Parameters'!$B$11</f>
        <v>45.5</v>
      </c>
      <c r="AR65" s="5">
        <v>0</v>
      </c>
      <c r="AS65" s="5">
        <v>0</v>
      </c>
      <c r="AT65" s="5">
        <v>0</v>
      </c>
      <c r="AU65" s="5">
        <v>0</v>
      </c>
      <c r="AV65" s="5">
        <f t="shared" si="27"/>
        <v>17.878926452528415</v>
      </c>
      <c r="AW65" s="15">
        <f>'Crop and Soil Parameters'!$B$9-AV64</f>
        <v>72.360489114046615</v>
      </c>
      <c r="AX65" s="5"/>
    </row>
    <row r="66" spans="1:50" x14ac:dyDescent="0.3">
      <c r="A66" s="6">
        <v>44260</v>
      </c>
      <c r="B66" s="14">
        <v>64</v>
      </c>
      <c r="C66" s="7">
        <f t="shared" si="0"/>
        <v>0.39386263453338705</v>
      </c>
      <c r="D66" s="7">
        <f t="shared" si="1"/>
        <v>1.5251268780343785</v>
      </c>
      <c r="E66" s="7">
        <v>53</v>
      </c>
      <c r="F66" s="8">
        <v>2.2222222222222223</v>
      </c>
      <c r="G66" s="8">
        <v>34.4</v>
      </c>
      <c r="H66" s="8">
        <v>20</v>
      </c>
      <c r="I66" s="7">
        <f t="shared" si="2"/>
        <v>27.2</v>
      </c>
      <c r="J66" s="8">
        <v>0.59</v>
      </c>
      <c r="K66" s="7">
        <f t="shared" si="3"/>
        <v>30.335529259026544</v>
      </c>
      <c r="L66" s="7">
        <f t="shared" si="4"/>
        <v>16.355486588293701</v>
      </c>
      <c r="M66" s="7">
        <f t="shared" si="5"/>
        <v>23.345507923660122</v>
      </c>
      <c r="N66" s="4">
        <v>8</v>
      </c>
      <c r="O66" s="13">
        <f t="shared" si="6"/>
        <v>-0.11628441513126445</v>
      </c>
      <c r="P66" s="7">
        <f t="shared" si="7"/>
        <v>1.0149183827297661</v>
      </c>
      <c r="Q66" s="13">
        <f t="shared" si="8"/>
        <v>1.5222330614232016</v>
      </c>
      <c r="R66" s="7">
        <f t="shared" si="9"/>
        <v>11.629003980643741</v>
      </c>
      <c r="S66" s="13">
        <f t="shared" si="10"/>
        <v>0.84942049891548466</v>
      </c>
      <c r="T66" s="11">
        <f xml:space="preserve"> 24 * 60 * Constants!$B$4 * P66 * S66 / PI()</f>
        <v>32.402634952047883</v>
      </c>
      <c r="U66" s="11">
        <f t="shared" si="11"/>
        <v>19.246113673269182</v>
      </c>
      <c r="V66" s="11">
        <f t="shared" si="12"/>
        <v>14.454986135445552</v>
      </c>
      <c r="W66" s="11">
        <f t="shared" si="13"/>
        <v>1.4474595904455039</v>
      </c>
      <c r="X66" s="11">
        <f t="shared" si="14"/>
        <v>2.8686868681564097</v>
      </c>
      <c r="Y66" s="11">
        <f t="shared" si="15"/>
        <v>3.6073883025255133</v>
      </c>
      <c r="Z66" s="11">
        <f t="shared" si="16"/>
        <v>0.10287922356768139</v>
      </c>
      <c r="AA66" s="13">
        <f t="shared" si="17"/>
        <v>0.21130681013503458</v>
      </c>
      <c r="AB66" s="11">
        <f t="shared" si="18"/>
        <v>566.61301038568797</v>
      </c>
      <c r="AC66" s="12">
        <f xml:space="preserve"> 0.00163*AB66/Constants!$B$1</f>
        <v>0.37697110486884544</v>
      </c>
      <c r="AD66" s="11">
        <f>(1-Constants!$B$2)*U66</f>
        <v>14.819507528417271</v>
      </c>
      <c r="AE66" s="11">
        <f xml:space="preserve"> W66*Z66*Constants!$B$3*((I66 + 273.15)^4)</f>
        <v>5.9416431440591317</v>
      </c>
      <c r="AF66" s="11">
        <f t="shared" si="19"/>
        <v>8.8778643843581388</v>
      </c>
      <c r="AG66" s="14">
        <v>0</v>
      </c>
      <c r="AH66" s="11">
        <f t="shared" si="20"/>
        <v>2.6206127305122786</v>
      </c>
      <c r="AI66" s="12">
        <f t="shared" si="21"/>
        <v>0.87310052757145218</v>
      </c>
      <c r="AJ66" s="5">
        <f t="shared" si="22"/>
        <v>3.0015017145867144</v>
      </c>
      <c r="AK66" s="5">
        <f>'Crop and Soil Parameters'!$B$2</f>
        <v>0.6</v>
      </c>
      <c r="AL66" s="5">
        <f t="shared" si="23"/>
        <v>1.8009010287520286</v>
      </c>
      <c r="AM66" s="5">
        <f t="shared" si="24"/>
        <v>0.38796169041863976</v>
      </c>
      <c r="AN66" s="5">
        <f t="shared" si="25"/>
        <v>0.69868060739130444</v>
      </c>
      <c r="AO66" s="5">
        <f>'Crop and Soil Parameters'!$B$9</f>
        <v>91</v>
      </c>
      <c r="AP66" s="5">
        <f>'Crop and Soil Parameters'!$B$9*('Crop and Soil Parameters'!$B$7 + 0.04*(5-AL66))</f>
        <v>48.044720255342618</v>
      </c>
      <c r="AQ66" s="5">
        <f>'Crop and Soil Parameters'!$B$11</f>
        <v>45.5</v>
      </c>
      <c r="AR66" s="5">
        <v>0</v>
      </c>
      <c r="AS66" s="5">
        <v>0</v>
      </c>
      <c r="AT66" s="5">
        <v>0</v>
      </c>
      <c r="AU66" s="5">
        <v>0</v>
      </c>
      <c r="AV66" s="5">
        <f t="shared" si="27"/>
        <v>17.180245845137112</v>
      </c>
      <c r="AW66" s="15">
        <f>'Crop and Soil Parameters'!$B$9-AV65</f>
        <v>73.121073547471582</v>
      </c>
      <c r="AX66" s="5"/>
    </row>
    <row r="67" spans="1:50" x14ac:dyDescent="0.3">
      <c r="A67" s="6">
        <v>44261</v>
      </c>
      <c r="B67" s="14">
        <v>65</v>
      </c>
      <c r="C67" s="7">
        <f t="shared" si="0"/>
        <v>0.39386263453338705</v>
      </c>
      <c r="D67" s="7">
        <f t="shared" si="1"/>
        <v>1.5251268780343785</v>
      </c>
      <c r="E67" s="7">
        <v>53</v>
      </c>
      <c r="F67" s="8">
        <v>2.2222222222222223</v>
      </c>
      <c r="G67" s="8">
        <v>36</v>
      </c>
      <c r="H67" s="8">
        <v>16.2</v>
      </c>
      <c r="I67" s="7">
        <f t="shared" si="2"/>
        <v>26.1</v>
      </c>
      <c r="J67" s="8">
        <v>0.39</v>
      </c>
      <c r="K67" s="7">
        <f t="shared" si="3"/>
        <v>28.747182109384312</v>
      </c>
      <c r="L67" s="7">
        <f t="shared" si="4"/>
        <v>9.956077444297307</v>
      </c>
      <c r="M67" s="7">
        <f t="shared" si="5"/>
        <v>19.351629776840809</v>
      </c>
      <c r="N67" s="4">
        <v>8.5</v>
      </c>
      <c r="O67" s="13">
        <f t="shared" si="6"/>
        <v>-0.10951746667858643</v>
      </c>
      <c r="P67" s="7">
        <f t="shared" si="7"/>
        <v>1.0144094906545502</v>
      </c>
      <c r="Q67" s="13">
        <f t="shared" si="8"/>
        <v>1.5250845847061922</v>
      </c>
      <c r="R67" s="7">
        <f t="shared" si="9"/>
        <v>11.650788013883561</v>
      </c>
      <c r="S67" s="13">
        <f t="shared" si="10"/>
        <v>0.85393276242592175</v>
      </c>
      <c r="T67" s="11">
        <f xml:space="preserve"> 24 * 60 * Constants!$B$4 * P67 * S67 / PI()</f>
        <v>32.558429787554687</v>
      </c>
      <c r="U67" s="11">
        <f t="shared" si="11"/>
        <v>20.016342860168532</v>
      </c>
      <c r="V67" s="11">
        <f t="shared" si="12"/>
        <v>15.033474468558177</v>
      </c>
      <c r="W67" s="11">
        <f t="shared" si="13"/>
        <v>1.4474595904455039</v>
      </c>
      <c r="X67" s="11">
        <f t="shared" si="14"/>
        <v>2.2460627942158022</v>
      </c>
      <c r="Y67" s="11">
        <f t="shared" si="15"/>
        <v>3.3813618118460984</v>
      </c>
      <c r="Z67" s="11">
        <f t="shared" si="16"/>
        <v>0.13018381671894391</v>
      </c>
      <c r="AA67" s="13">
        <f t="shared" si="17"/>
        <v>0.1997248282483387</v>
      </c>
      <c r="AB67" s="11">
        <f t="shared" si="18"/>
        <v>566.61301038568797</v>
      </c>
      <c r="AC67" s="12">
        <f xml:space="preserve"> 0.00163*AB67/Constants!$B$1</f>
        <v>0.37697110486884544</v>
      </c>
      <c r="AD67" s="11">
        <f>(1-Constants!$B$2)*U67</f>
        <v>15.412584002329769</v>
      </c>
      <c r="AE67" s="11">
        <f xml:space="preserve"> W67*Z67*Constants!$B$3*((I67 + 273.15)^4)</f>
        <v>7.4090406520996757</v>
      </c>
      <c r="AF67" s="11">
        <f t="shared" si="19"/>
        <v>8.0035433502300926</v>
      </c>
      <c r="AG67" s="14">
        <v>0</v>
      </c>
      <c r="AH67" s="11">
        <f t="shared" si="20"/>
        <v>3.5139420001166508</v>
      </c>
      <c r="AI67" s="12">
        <f t="shared" si="21"/>
        <v>0.86151854568475628</v>
      </c>
      <c r="AJ67" s="5">
        <f t="shared" si="22"/>
        <v>4.0787769662273288</v>
      </c>
      <c r="AK67" s="5">
        <f>'Crop and Soil Parameters'!$B$2</f>
        <v>0.6</v>
      </c>
      <c r="AL67" s="5">
        <f t="shared" si="23"/>
        <v>2.4472661797363973</v>
      </c>
      <c r="AM67" s="5">
        <f t="shared" si="24"/>
        <v>0.39129268984695997</v>
      </c>
      <c r="AN67" s="5">
        <f t="shared" si="25"/>
        <v>0.9575973662405487</v>
      </c>
      <c r="AO67" s="5">
        <f>'Crop and Soil Parameters'!$B$9</f>
        <v>91</v>
      </c>
      <c r="AP67" s="5">
        <f>'Crop and Soil Parameters'!$B$9*('Crop and Soil Parameters'!$B$7 + 0.04*(5-AL67))</f>
        <v>45.691951105759514</v>
      </c>
      <c r="AQ67" s="5">
        <f>'Crop and Soil Parameters'!$B$11</f>
        <v>45.5</v>
      </c>
      <c r="AR67" s="5">
        <v>0</v>
      </c>
      <c r="AS67" s="5">
        <v>0</v>
      </c>
      <c r="AT67" s="5">
        <v>0</v>
      </c>
      <c r="AU67" s="5">
        <v>0</v>
      </c>
      <c r="AV67" s="5">
        <f t="shared" si="27"/>
        <v>16.222648478896563</v>
      </c>
      <c r="AW67" s="15">
        <f>'Crop and Soil Parameters'!$B$9-AV66</f>
        <v>73.819754154862892</v>
      </c>
      <c r="AX67" s="5"/>
    </row>
    <row r="68" spans="1:50" x14ac:dyDescent="0.3">
      <c r="A68" s="6">
        <v>44262</v>
      </c>
      <c r="B68" s="14">
        <v>66</v>
      </c>
      <c r="C68" s="7">
        <f t="shared" ref="C68:C122" si="28">RADIANS(22 + 34/60)</f>
        <v>0.39386263453338705</v>
      </c>
      <c r="D68" s="7">
        <f t="shared" ref="D68:D122" si="29">RADIANS(87 + 23/60)</f>
        <v>1.5251268780343785</v>
      </c>
      <c r="E68" s="7">
        <v>53</v>
      </c>
      <c r="F68" s="8">
        <v>1.6666666666666667</v>
      </c>
      <c r="G68" s="8">
        <v>35</v>
      </c>
      <c r="H68" s="8">
        <v>16.5</v>
      </c>
      <c r="I68" s="7">
        <f t="shared" ref="I68:I122" si="30">(G68+H68)/2</f>
        <v>25.75</v>
      </c>
      <c r="J68" s="8">
        <v>0.39</v>
      </c>
      <c r="K68" s="7">
        <f t="shared" ref="K68:K122" si="31">(4030 * (235 + G68) / (4030 - ((G68 + 235) * LOG(J68,10)))) - 235</f>
        <v>27.799898622704404</v>
      </c>
      <c r="L68" s="7">
        <f t="shared" ref="L68:L122" si="32">(4030 * (235 + H68) / (4030 - ((H68 + 235) * LOG(J68,10)))) - 235</f>
        <v>10.241340500337571</v>
      </c>
      <c r="M68" s="7">
        <f t="shared" ref="M68:M122" si="33">(K68+L68)/2</f>
        <v>19.020619561520988</v>
      </c>
      <c r="N68" s="4">
        <v>9</v>
      </c>
      <c r="O68" s="13">
        <f t="shared" ref="O68:O122" si="34">0.409 *SIN((2 * PI() * B68 / 365) - 1.39)</f>
        <v>-0.10271806583695095</v>
      </c>
      <c r="P68" s="7">
        <f t="shared" ref="P68:P122" si="35">1 + 0.033 * COS(2 * PI() * B68/ 365)</f>
        <v>1.013896328736271</v>
      </c>
      <c r="Q68" s="13">
        <f t="shared" ref="Q68:Q122" si="36">ACOS(-TAN(C68) * TAN(O68))</f>
        <v>1.5279451388484986</v>
      </c>
      <c r="R68" s="7">
        <f t="shared" ref="R68:R122" si="37" xml:space="preserve"> 24*Q68/PI()</f>
        <v>11.672641037806603</v>
      </c>
      <c r="S68" s="13">
        <f t="shared" ref="S68:S122" si="38" xml:space="preserve"> (Q68* SIN(C68) *SIN(O68)) + (COS(C68) * COS(O68))</f>
        <v>0.85844229070124767</v>
      </c>
      <c r="T68" s="11">
        <f xml:space="preserve"> 24 * 60 * Constants!$B$4 * P68 * S68 / PI()</f>
        <v>32.713810004759267</v>
      </c>
      <c r="U68" s="11">
        <f t="shared" ref="U68:U122" si="39" xml:space="preserve"> (0.25+(0.5*(N68/R68)))*T68</f>
        <v>20.790178034820997</v>
      </c>
      <c r="V68" s="11">
        <f t="shared" ref="V68:V122" si="40">(0.75 + (0.00002*E68))*U68</f>
        <v>15.614671114832657</v>
      </c>
      <c r="W68" s="11">
        <f t="shared" ref="W68:W122" si="41" xml:space="preserve"> (1.35*U68/V68) - 0.35</f>
        <v>1.4474595904455039</v>
      </c>
      <c r="X68" s="11">
        <f t="shared" ref="X68:X122" si="42">0.6108*(EXP(17.27*M68/(M68+237.3)))</f>
        <v>2.2002216175137512</v>
      </c>
      <c r="Y68" s="11">
        <f t="shared" ref="Y68:Y122" si="43">0.6108*(EXP(17.27*I68/(I68+237.3)))</f>
        <v>3.3120817693806806</v>
      </c>
      <c r="Z68" s="11">
        <f t="shared" ref="Z68:Z122" si="44" xml:space="preserve"> 0.34 - (0.14 * SQRT(X68))</f>
        <v>0.13233598360989568</v>
      </c>
      <c r="AA68" s="13">
        <f t="shared" ref="AA68:AA122" si="45">4098*Y68/((I68+237.3)^2)</f>
        <v>0.19615364917180653</v>
      </c>
      <c r="AB68" s="11">
        <f t="shared" ref="AB68:AB122" si="46">101.3*((1-(0.0000221843*E68))*5.6)</f>
        <v>566.61301038568797</v>
      </c>
      <c r="AC68" s="12">
        <f xml:space="preserve"> 0.00163*AB68/Constants!$B$1</f>
        <v>0.37697110486884544</v>
      </c>
      <c r="AD68" s="11">
        <f>(1-Constants!$B$2)*U68</f>
        <v>16.008437086812169</v>
      </c>
      <c r="AE68" s="11">
        <f xml:space="preserve"> W68*Z68*Constants!$B$3*((I68 + 273.15)^4)</f>
        <v>7.4963516556978957</v>
      </c>
      <c r="AF68" s="11">
        <f t="shared" ref="AF68:AF122" si="47">AD68-AE68</f>
        <v>8.5120854311142722</v>
      </c>
      <c r="AG68" s="14">
        <v>0</v>
      </c>
      <c r="AH68" s="11">
        <f t="shared" ref="AH68:AH122" si="48" xml:space="preserve"> 0.408*AA68*(AF68-AG68) + AC68*F68*900*(Y68-X68)/(I68+273)</f>
        <v>2.7856924117122186</v>
      </c>
      <c r="AI68" s="12">
        <f t="shared" ref="AI68:AI122" si="49" xml:space="preserve"> AA68 + AC68*(1+(0.34*F68))</f>
        <v>0.78674171346633115</v>
      </c>
      <c r="AJ68" s="5">
        <f t="shared" ref="AJ68:AJ122" si="50">AH68/AI68</f>
        <v>3.5407966350718141</v>
      </c>
      <c r="AK68" s="5">
        <f>'Crop and Soil Parameters'!$B$2</f>
        <v>0.6</v>
      </c>
      <c r="AL68" s="5">
        <f t="shared" ref="AL68:AL122" si="51">AJ68*AK68</f>
        <v>2.1244779810430883</v>
      </c>
      <c r="AM68" s="5">
        <f t="shared" ref="AM68:AM122" si="52">IF(AW67&lt;(AO68-AP68),1,(AO68-AW67)/(AP68))</f>
        <v>0.36657525440164035</v>
      </c>
      <c r="AN68" s="5">
        <f t="shared" ref="AN68:AN122" si="53">AL68*AM68</f>
        <v>0.77878105637155337</v>
      </c>
      <c r="AO68" s="5">
        <f>'Crop and Soil Parameters'!$B$9</f>
        <v>91</v>
      </c>
      <c r="AP68" s="5">
        <f>'Crop and Soil Parameters'!$B$9*('Crop and Soil Parameters'!$B$7 + 0.04*(5-AL68))</f>
        <v>46.866900149003158</v>
      </c>
      <c r="AQ68" s="5">
        <f>'Crop and Soil Parameters'!$B$11</f>
        <v>45.5</v>
      </c>
      <c r="AR68" s="5">
        <v>0</v>
      </c>
      <c r="AS68" s="5">
        <v>0</v>
      </c>
      <c r="AT68" s="5">
        <v>0</v>
      </c>
      <c r="AU68" s="5">
        <v>0</v>
      </c>
      <c r="AV68" s="5">
        <f t="shared" ref="AV68:AV99" si="54">AV67-AN68-AT68+AS68+AU68</f>
        <v>15.44386742252501</v>
      </c>
      <c r="AW68" s="15">
        <f>'Crop and Soil Parameters'!$B$9-AV67</f>
        <v>74.777351521103441</v>
      </c>
      <c r="AX68" s="5"/>
    </row>
    <row r="69" spans="1:50" x14ac:dyDescent="0.3">
      <c r="A69" s="6">
        <v>44263</v>
      </c>
      <c r="B69" s="14">
        <v>67</v>
      </c>
      <c r="C69" s="7">
        <f t="shared" si="28"/>
        <v>0.39386263453338705</v>
      </c>
      <c r="D69" s="7">
        <f t="shared" si="29"/>
        <v>1.5251268780343785</v>
      </c>
      <c r="E69" s="7">
        <v>53</v>
      </c>
      <c r="F69" s="8">
        <v>1.6666666666666667</v>
      </c>
      <c r="G69" s="8">
        <v>35</v>
      </c>
      <c r="H69" s="8">
        <v>17</v>
      </c>
      <c r="I69" s="7">
        <f t="shared" si="30"/>
        <v>26</v>
      </c>
      <c r="J69" s="8">
        <v>0.61</v>
      </c>
      <c r="K69" s="7">
        <f t="shared" si="31"/>
        <v>31.171818850522584</v>
      </c>
      <c r="L69" s="7">
        <f t="shared" si="32"/>
        <v>13.662073757610926</v>
      </c>
      <c r="M69" s="7">
        <f t="shared" si="33"/>
        <v>22.416946304066755</v>
      </c>
      <c r="N69" s="4">
        <v>5.5</v>
      </c>
      <c r="O69" s="13">
        <f t="shared" si="34"/>
        <v>-9.588822741557064E-2</v>
      </c>
      <c r="P69" s="7">
        <f t="shared" si="35"/>
        <v>1.0133790490358798</v>
      </c>
      <c r="Q69" s="13">
        <f t="shared" si="36"/>
        <v>1.5308141122344738</v>
      </c>
      <c r="R69" s="7">
        <f t="shared" si="37"/>
        <v>11.694558380013504</v>
      </c>
      <c r="S69" s="13">
        <f t="shared" si="38"/>
        <v>0.86294716195686916</v>
      </c>
      <c r="T69" s="11">
        <f xml:space="preserve"> 24 * 60 * Constants!$B$4 * P69 * S69 / PI()</f>
        <v>32.868705324192746</v>
      </c>
      <c r="U69" s="11">
        <f t="shared" si="39"/>
        <v>15.946321520148151</v>
      </c>
      <c r="V69" s="11">
        <f t="shared" si="40"/>
        <v>11.97664424092247</v>
      </c>
      <c r="W69" s="11">
        <f t="shared" si="41"/>
        <v>1.4474595904455039</v>
      </c>
      <c r="X69" s="11">
        <f t="shared" si="42"/>
        <v>2.7118732690968317</v>
      </c>
      <c r="Y69" s="11">
        <f t="shared" si="43"/>
        <v>3.3614398286025637</v>
      </c>
      <c r="Z69" s="11">
        <f t="shared" si="44"/>
        <v>0.10945127180073644</v>
      </c>
      <c r="AA69" s="13">
        <f t="shared" si="45"/>
        <v>0.19869895242110683</v>
      </c>
      <c r="AB69" s="11">
        <f t="shared" si="46"/>
        <v>566.61301038568797</v>
      </c>
      <c r="AC69" s="12">
        <f xml:space="preserve"> 0.00163*AB69/Constants!$B$1</f>
        <v>0.37697110486884544</v>
      </c>
      <c r="AD69" s="11">
        <f>(1-Constants!$B$2)*U69</f>
        <v>12.278667570514077</v>
      </c>
      <c r="AE69" s="11">
        <f xml:space="preserve"> W69*Z69*Constants!$B$3*((I69 + 273.15)^4)</f>
        <v>6.2207848669974029</v>
      </c>
      <c r="AF69" s="11">
        <f t="shared" si="47"/>
        <v>6.0578827035166745</v>
      </c>
      <c r="AG69" s="14">
        <v>0</v>
      </c>
      <c r="AH69" s="11">
        <f t="shared" si="48"/>
        <v>1.7195414361810073</v>
      </c>
      <c r="AI69" s="12">
        <f t="shared" si="49"/>
        <v>0.7892870167156314</v>
      </c>
      <c r="AJ69" s="5">
        <f t="shared" si="50"/>
        <v>2.1786009395369708</v>
      </c>
      <c r="AK69" s="5">
        <f>'Crop and Soil Parameters'!$B$2</f>
        <v>0.6</v>
      </c>
      <c r="AL69" s="5">
        <f t="shared" si="51"/>
        <v>1.3071605637221824</v>
      </c>
      <c r="AM69" s="5">
        <f t="shared" si="52"/>
        <v>0.32548191197865389</v>
      </c>
      <c r="AN69" s="5">
        <f t="shared" si="53"/>
        <v>0.42545711954339094</v>
      </c>
      <c r="AO69" s="5">
        <f>'Crop and Soil Parameters'!$B$9</f>
        <v>91</v>
      </c>
      <c r="AP69" s="5">
        <f>'Crop and Soil Parameters'!$B$9*('Crop and Soil Parameters'!$B$7 + 0.04*(5-AL69))</f>
        <v>49.841935548051254</v>
      </c>
      <c r="AQ69" s="5">
        <f>'Crop and Soil Parameters'!$B$11</f>
        <v>45.5</v>
      </c>
      <c r="AR69" s="5">
        <v>0</v>
      </c>
      <c r="AS69" s="5">
        <v>0</v>
      </c>
      <c r="AT69" s="5">
        <v>0</v>
      </c>
      <c r="AU69" s="5">
        <v>0</v>
      </c>
      <c r="AV69" s="5">
        <f t="shared" si="54"/>
        <v>15.018410302981618</v>
      </c>
      <c r="AW69" s="15">
        <f>'Crop and Soil Parameters'!$B$9-AV68</f>
        <v>75.556132577474983</v>
      </c>
      <c r="AX69" s="5"/>
    </row>
    <row r="70" spans="1:50" x14ac:dyDescent="0.3">
      <c r="A70" s="6">
        <v>44264</v>
      </c>
      <c r="B70" s="14">
        <v>68</v>
      </c>
      <c r="C70" s="7">
        <f t="shared" si="28"/>
        <v>0.39386263453338705</v>
      </c>
      <c r="D70" s="7">
        <f t="shared" si="29"/>
        <v>1.5251268780343785</v>
      </c>
      <c r="E70" s="7">
        <v>53</v>
      </c>
      <c r="F70" s="8">
        <v>2.5</v>
      </c>
      <c r="G70" s="8">
        <v>34</v>
      </c>
      <c r="H70" s="8">
        <v>17</v>
      </c>
      <c r="I70" s="7">
        <f t="shared" si="30"/>
        <v>25.5</v>
      </c>
      <c r="J70" s="8">
        <v>0.73</v>
      </c>
      <c r="K70" s="7">
        <f t="shared" si="31"/>
        <v>31.568069037533064</v>
      </c>
      <c r="L70" s="7">
        <f t="shared" si="32"/>
        <v>14.864517755252905</v>
      </c>
      <c r="M70" s="7">
        <f t="shared" si="33"/>
        <v>23.216293396392985</v>
      </c>
      <c r="N70" s="4">
        <v>4.5</v>
      </c>
      <c r="O70" s="13">
        <f t="shared" si="34"/>
        <v>-8.9029975242969572E-2</v>
      </c>
      <c r="P70" s="7">
        <f t="shared" si="35"/>
        <v>1.012857804834516</v>
      </c>
      <c r="Q70" s="13">
        <f t="shared" si="36"/>
        <v>1.5336909005302755</v>
      </c>
      <c r="R70" s="7">
        <f t="shared" si="37"/>
        <v>11.716535423733779</v>
      </c>
      <c r="S70" s="13">
        <f t="shared" si="38"/>
        <v>0.86744547339084477</v>
      </c>
      <c r="T70" s="11">
        <f xml:space="preserve"> 24 * 60 * Constants!$B$4 * P70 * S70 / PI()</f>
        <v>33.023046485031578</v>
      </c>
      <c r="U70" s="11">
        <f t="shared" si="39"/>
        <v>14.597384968447232</v>
      </c>
      <c r="V70" s="11">
        <f t="shared" si="40"/>
        <v>10.963511954401977</v>
      </c>
      <c r="W70" s="11">
        <f t="shared" si="41"/>
        <v>1.4474595904455039</v>
      </c>
      <c r="X70" s="11">
        <f t="shared" si="42"/>
        <v>2.8464021530292984</v>
      </c>
      <c r="Y70" s="11">
        <f t="shared" si="43"/>
        <v>3.263356619324485</v>
      </c>
      <c r="Z70" s="11">
        <f t="shared" si="44"/>
        <v>0.10380202752907836</v>
      </c>
      <c r="AA70" s="13">
        <f t="shared" si="45"/>
        <v>0.19363585091694491</v>
      </c>
      <c r="AB70" s="11">
        <f t="shared" si="46"/>
        <v>566.61301038568797</v>
      </c>
      <c r="AC70" s="12">
        <f xml:space="preserve"> 0.00163*AB70/Constants!$B$1</f>
        <v>0.37697110486884544</v>
      </c>
      <c r="AD70" s="11">
        <f>(1-Constants!$B$2)*U70</f>
        <v>11.239986425704368</v>
      </c>
      <c r="AE70" s="11">
        <f xml:space="preserve"> W70*Z70*Constants!$B$3*((I70 + 273.15)^4)</f>
        <v>5.8603594442378464</v>
      </c>
      <c r="AF70" s="11">
        <f t="shared" si="47"/>
        <v>5.3796269814665214</v>
      </c>
      <c r="AG70" s="14">
        <v>0</v>
      </c>
      <c r="AH70" s="11">
        <f t="shared" si="48"/>
        <v>1.6097812235242586</v>
      </c>
      <c r="AI70" s="12">
        <f t="shared" si="49"/>
        <v>0.89103239492430897</v>
      </c>
      <c r="AJ70" s="5">
        <f t="shared" si="50"/>
        <v>1.8066472472765769</v>
      </c>
      <c r="AK70" s="5">
        <f>'Crop and Soil Parameters'!$B$2</f>
        <v>0.6</v>
      </c>
      <c r="AL70" s="5">
        <f t="shared" si="51"/>
        <v>1.083988348365946</v>
      </c>
      <c r="AM70" s="5">
        <f t="shared" si="52"/>
        <v>0.30488769531719256</v>
      </c>
      <c r="AN70" s="5">
        <f t="shared" si="53"/>
        <v>0.33049470928398333</v>
      </c>
      <c r="AO70" s="5">
        <f>'Crop and Soil Parameters'!$B$9</f>
        <v>91</v>
      </c>
      <c r="AP70" s="5">
        <f>'Crop and Soil Parameters'!$B$9*('Crop and Soil Parameters'!$B$7 + 0.04*(5-AL70))</f>
        <v>50.65428241194796</v>
      </c>
      <c r="AQ70" s="5">
        <f>'Crop and Soil Parameters'!$B$11</f>
        <v>45.5</v>
      </c>
      <c r="AR70" s="5">
        <v>0</v>
      </c>
      <c r="AS70" s="5">
        <v>0</v>
      </c>
      <c r="AT70" s="5">
        <v>0</v>
      </c>
      <c r="AU70" s="5">
        <v>0</v>
      </c>
      <c r="AV70" s="5">
        <f t="shared" si="54"/>
        <v>14.687915593697635</v>
      </c>
      <c r="AW70" s="15">
        <f>'Crop and Soil Parameters'!$B$9-AV69</f>
        <v>75.981589697018379</v>
      </c>
      <c r="AX70" s="5"/>
    </row>
    <row r="71" spans="1:50" x14ac:dyDescent="0.3">
      <c r="A71" s="6">
        <v>44265</v>
      </c>
      <c r="B71" s="14">
        <v>69</v>
      </c>
      <c r="C71" s="7">
        <f t="shared" si="28"/>
        <v>0.39386263453338705</v>
      </c>
      <c r="D71" s="7">
        <f t="shared" si="29"/>
        <v>1.5251268780343785</v>
      </c>
      <c r="E71" s="7">
        <v>53</v>
      </c>
      <c r="F71" s="8">
        <v>2.2222222222222223</v>
      </c>
      <c r="G71" s="8">
        <v>32.200000000000003</v>
      </c>
      <c r="H71" s="8">
        <v>19.5</v>
      </c>
      <c r="I71" s="7">
        <f t="shared" si="30"/>
        <v>25.85</v>
      </c>
      <c r="J71" s="8">
        <v>0.75</v>
      </c>
      <c r="K71" s="7">
        <f t="shared" si="31"/>
        <v>30.004759072733066</v>
      </c>
      <c r="L71" s="7">
        <f t="shared" si="32"/>
        <v>17.50770117581817</v>
      </c>
      <c r="M71" s="7">
        <f t="shared" si="33"/>
        <v>23.756230124275618</v>
      </c>
      <c r="N71" s="4">
        <v>0</v>
      </c>
      <c r="O71" s="13">
        <f t="shared" si="34"/>
        <v>-8.2145341567279873E-2</v>
      </c>
      <c r="P71" s="7">
        <f t="shared" si="35"/>
        <v>1.0123327505880855</v>
      </c>
      <c r="Q71" s="13">
        <f t="shared" si="36"/>
        <v>1.5365749062652896</v>
      </c>
      <c r="R71" s="7">
        <f t="shared" si="37"/>
        <v>11.738567604628157</v>
      </c>
      <c r="S71" s="13">
        <f t="shared" si="38"/>
        <v>0.87193534286193142</v>
      </c>
      <c r="T71" s="11">
        <f xml:space="preserve"> 24 * 60 * Constants!$B$4 * P71 * S71 / PI()</f>
        <v>33.176765309212698</v>
      </c>
      <c r="U71" s="11">
        <f t="shared" si="39"/>
        <v>8.2941913273031744</v>
      </c>
      <c r="V71" s="11">
        <f t="shared" si="40"/>
        <v>6.2294353382843219</v>
      </c>
      <c r="W71" s="11">
        <f t="shared" si="41"/>
        <v>1.4474595904455039</v>
      </c>
      <c r="X71" s="11">
        <f t="shared" si="42"/>
        <v>2.9405357184345227</v>
      </c>
      <c r="Y71" s="11">
        <f t="shared" si="43"/>
        <v>3.3317486585526788</v>
      </c>
      <c r="Z71" s="11">
        <f t="shared" si="44"/>
        <v>9.9928135589951644E-2</v>
      </c>
      <c r="AA71" s="13">
        <f t="shared" si="45"/>
        <v>0.19716845660963872</v>
      </c>
      <c r="AB71" s="11">
        <f t="shared" si="46"/>
        <v>566.61301038568797</v>
      </c>
      <c r="AC71" s="12">
        <f xml:space="preserve"> 0.00163*AB71/Constants!$B$1</f>
        <v>0.37697110486884544</v>
      </c>
      <c r="AD71" s="11">
        <f>(1-Constants!$B$2)*U71</f>
        <v>6.3865273220234444</v>
      </c>
      <c r="AE71" s="11">
        <f xml:space="preserve"> W71*Z71*Constants!$B$3*((I71 + 273.15)^4)</f>
        <v>5.6681440557435003</v>
      </c>
      <c r="AF71" s="11">
        <f t="shared" si="47"/>
        <v>0.71838326627994409</v>
      </c>
      <c r="AG71" s="14">
        <v>0</v>
      </c>
      <c r="AH71" s="11">
        <f t="shared" si="48"/>
        <v>1.044746643172203</v>
      </c>
      <c r="AI71" s="12">
        <f t="shared" si="49"/>
        <v>0.85896217404605624</v>
      </c>
      <c r="AJ71" s="5">
        <f t="shared" si="50"/>
        <v>1.2162894650541216</v>
      </c>
      <c r="AK71" s="5">
        <f>'Crop and Soil Parameters'!$B$2</f>
        <v>0.6</v>
      </c>
      <c r="AL71" s="5">
        <f t="shared" si="51"/>
        <v>0.72977367903247292</v>
      </c>
      <c r="AM71" s="5">
        <f t="shared" si="52"/>
        <v>0.28912904418069396</v>
      </c>
      <c r="AN71" s="5">
        <f t="shared" si="53"/>
        <v>0.21099876628688743</v>
      </c>
      <c r="AO71" s="5">
        <f>'Crop and Soil Parameters'!$B$9</f>
        <v>91</v>
      </c>
      <c r="AP71" s="5">
        <f>'Crop and Soil Parameters'!$B$9*('Crop and Soil Parameters'!$B$7 + 0.04*(5-AL71))</f>
        <v>51.943623808321803</v>
      </c>
      <c r="AQ71" s="5">
        <f>'Crop and Soil Parameters'!$B$11</f>
        <v>45.5</v>
      </c>
      <c r="AR71" s="5">
        <v>0</v>
      </c>
      <c r="AS71" s="5">
        <v>0</v>
      </c>
      <c r="AT71" s="5">
        <v>0</v>
      </c>
      <c r="AU71" s="5">
        <v>0</v>
      </c>
      <c r="AV71" s="5">
        <f t="shared" si="54"/>
        <v>14.476916827410747</v>
      </c>
      <c r="AW71" s="15">
        <f>'Crop and Soil Parameters'!$B$9-AV70</f>
        <v>76.312084406302361</v>
      </c>
      <c r="AX71" s="5"/>
    </row>
    <row r="72" spans="1:50" x14ac:dyDescent="0.3">
      <c r="A72" s="6">
        <v>44266</v>
      </c>
      <c r="B72" s="14">
        <v>70</v>
      </c>
      <c r="C72" s="7">
        <f t="shared" si="28"/>
        <v>0.39386263453338705</v>
      </c>
      <c r="D72" s="7">
        <f t="shared" si="29"/>
        <v>1.5251268780343785</v>
      </c>
      <c r="E72" s="7">
        <v>53</v>
      </c>
      <c r="F72" s="8">
        <v>2.2222222222222223</v>
      </c>
      <c r="G72" s="8">
        <v>31.5</v>
      </c>
      <c r="H72" s="8">
        <v>19</v>
      </c>
      <c r="I72" s="7">
        <f t="shared" si="30"/>
        <v>25.25</v>
      </c>
      <c r="J72" s="8">
        <v>0.81</v>
      </c>
      <c r="K72" s="7">
        <f t="shared" si="31"/>
        <v>29.896897712381701</v>
      </c>
      <c r="L72" s="7">
        <f t="shared" si="32"/>
        <v>17.54334470139986</v>
      </c>
      <c r="M72" s="7">
        <f t="shared" si="33"/>
        <v>23.720121206890781</v>
      </c>
      <c r="N72" s="4">
        <v>2</v>
      </c>
      <c r="O72" s="13">
        <f t="shared" si="34"/>
        <v>-7.5236366454042039E-2</v>
      </c>
      <c r="P72" s="7">
        <f t="shared" si="35"/>
        <v>1.0118040418814931</v>
      </c>
      <c r="Q72" s="13">
        <f t="shared" si="36"/>
        <v>1.5394655383974547</v>
      </c>
      <c r="R72" s="7">
        <f t="shared" si="37"/>
        <v>11.760650407467885</v>
      </c>
      <c r="S72" s="13">
        <f t="shared" si="38"/>
        <v>0.87641491053999299</v>
      </c>
      <c r="T72" s="11">
        <f xml:space="preserve"> 24 * 60 * Constants!$B$4 * P72 * S72 / PI()</f>
        <v>33.329794763974384</v>
      </c>
      <c r="U72" s="11">
        <f t="shared" si="39"/>
        <v>11.166458172544916</v>
      </c>
      <c r="V72" s="11">
        <f t="shared" si="40"/>
        <v>8.3866800750715846</v>
      </c>
      <c r="W72" s="11">
        <f t="shared" si="41"/>
        <v>1.4474595904455039</v>
      </c>
      <c r="X72" s="11">
        <f t="shared" si="42"/>
        <v>2.9341567351564248</v>
      </c>
      <c r="Y72" s="11">
        <f t="shared" si="43"/>
        <v>3.2152575314274272</v>
      </c>
      <c r="Z72" s="11">
        <f t="shared" si="44"/>
        <v>0.10018867414347185</v>
      </c>
      <c r="AA72" s="13">
        <f t="shared" si="45"/>
        <v>0.19114532166868012</v>
      </c>
      <c r="AB72" s="11">
        <f t="shared" si="46"/>
        <v>566.61301038568797</v>
      </c>
      <c r="AC72" s="12">
        <f xml:space="preserve"> 0.00163*AB72/Constants!$B$1</f>
        <v>0.37697110486884544</v>
      </c>
      <c r="AD72" s="11">
        <f>(1-Constants!$B$2)*U72</f>
        <v>8.5981727928595859</v>
      </c>
      <c r="AE72" s="11">
        <f xml:space="preserve"> W72*Z72*Constants!$B$3*((I72 + 273.15)^4)</f>
        <v>5.6374440665621748</v>
      </c>
      <c r="AF72" s="11">
        <f t="shared" si="47"/>
        <v>2.9607287262974111</v>
      </c>
      <c r="AG72" s="14">
        <v>0</v>
      </c>
      <c r="AH72" s="11">
        <f t="shared" si="48"/>
        <v>0.94149017909428623</v>
      </c>
      <c r="AI72" s="12">
        <f t="shared" si="49"/>
        <v>0.85293903910509772</v>
      </c>
      <c r="AJ72" s="5">
        <f t="shared" si="50"/>
        <v>1.1038188380755749</v>
      </c>
      <c r="AK72" s="5">
        <f>'Crop and Soil Parameters'!$B$2</f>
        <v>0.6</v>
      </c>
      <c r="AL72" s="5">
        <f t="shared" si="51"/>
        <v>0.66229130284534488</v>
      </c>
      <c r="AM72" s="5">
        <f t="shared" si="52"/>
        <v>0.28143559977759991</v>
      </c>
      <c r="AN72" s="5">
        <f t="shared" si="53"/>
        <v>0.1863923500437677</v>
      </c>
      <c r="AO72" s="5">
        <f>'Crop and Soil Parameters'!$B$9</f>
        <v>91</v>
      </c>
      <c r="AP72" s="5">
        <f>'Crop and Soil Parameters'!$B$9*('Crop and Soil Parameters'!$B$7 + 0.04*(5-AL72))</f>
        <v>52.189259657642943</v>
      </c>
      <c r="AQ72" s="5">
        <f>'Crop and Soil Parameters'!$B$11</f>
        <v>45.5</v>
      </c>
      <c r="AR72" s="5">
        <v>0</v>
      </c>
      <c r="AS72" s="5">
        <v>0</v>
      </c>
      <c r="AT72" s="5">
        <v>0</v>
      </c>
      <c r="AU72" s="5">
        <v>0</v>
      </c>
      <c r="AV72" s="5">
        <f t="shared" si="54"/>
        <v>14.290524477366979</v>
      </c>
      <c r="AW72" s="15">
        <f>'Crop and Soil Parameters'!$B$9-AV71</f>
        <v>76.523083172589253</v>
      </c>
      <c r="AX72" s="5"/>
    </row>
    <row r="73" spans="1:50" x14ac:dyDescent="0.3">
      <c r="A73" s="6">
        <v>44267</v>
      </c>
      <c r="B73" s="14">
        <v>71</v>
      </c>
      <c r="C73" s="7">
        <f t="shared" si="28"/>
        <v>0.39386263453338705</v>
      </c>
      <c r="D73" s="7">
        <f t="shared" si="29"/>
        <v>1.5251268780343785</v>
      </c>
      <c r="E73" s="7">
        <v>53</v>
      </c>
      <c r="F73" s="8">
        <v>1.6666666666666667</v>
      </c>
      <c r="G73" s="8">
        <v>31.6</v>
      </c>
      <c r="H73" s="8">
        <v>22.2</v>
      </c>
      <c r="I73" s="7">
        <f t="shared" si="30"/>
        <v>26.9</v>
      </c>
      <c r="J73" s="8">
        <v>0.7</v>
      </c>
      <c r="K73" s="7">
        <f t="shared" si="31"/>
        <v>28.895764980341767</v>
      </c>
      <c r="L73" s="7">
        <f t="shared" si="32"/>
        <v>19.682198882896017</v>
      </c>
      <c r="M73" s="7">
        <f t="shared" si="33"/>
        <v>24.288981931618892</v>
      </c>
      <c r="N73" s="4">
        <v>1.6</v>
      </c>
      <c r="O73" s="13">
        <f t="shared" si="34"/>
        <v>-6.8305097181690172E-2</v>
      </c>
      <c r="P73" s="7">
        <f t="shared" si="35"/>
        <v>1.0112718353825392</v>
      </c>
      <c r="Q73" s="13">
        <f t="shared" si="36"/>
        <v>1.5423622118637446</v>
      </c>
      <c r="R73" s="7">
        <f t="shared" si="37"/>
        <v>11.782779362700674</v>
      </c>
      <c r="S73" s="13">
        <f t="shared" si="38"/>
        <v>0.88088234052550463</v>
      </c>
      <c r="T73" s="11">
        <f xml:space="preserve"> 24 * 60 * Constants!$B$4 * P73 * S73 / PI()</f>
        <v>33.482069022698951</v>
      </c>
      <c r="U73" s="11">
        <f t="shared" si="39"/>
        <v>10.643805619450037</v>
      </c>
      <c r="V73" s="11">
        <f t="shared" si="40"/>
        <v>7.9941366485441439</v>
      </c>
      <c r="W73" s="11">
        <f t="shared" si="41"/>
        <v>1.4474595904455039</v>
      </c>
      <c r="X73" s="11">
        <f t="shared" si="42"/>
        <v>3.0360677365324591</v>
      </c>
      <c r="Y73" s="11">
        <f t="shared" si="43"/>
        <v>3.5444766708090345</v>
      </c>
      <c r="Z73" s="11">
        <f t="shared" si="44"/>
        <v>9.6059581790888526E-2</v>
      </c>
      <c r="AA73" s="13">
        <f t="shared" si="45"/>
        <v>0.20809346882072433</v>
      </c>
      <c r="AB73" s="11">
        <f t="shared" si="46"/>
        <v>566.61301038568797</v>
      </c>
      <c r="AC73" s="12">
        <f xml:space="preserve"> 0.00163*AB73/Constants!$B$1</f>
        <v>0.37697110486884544</v>
      </c>
      <c r="AD73" s="11">
        <f>(1-Constants!$B$2)*U73</f>
        <v>8.1957303269765287</v>
      </c>
      <c r="AE73" s="11">
        <f xml:space="preserve"> W73*Z73*Constants!$B$3*((I73 + 273.15)^4)</f>
        <v>5.5256523474504178</v>
      </c>
      <c r="AF73" s="11">
        <f t="shared" si="47"/>
        <v>2.6700779795261109</v>
      </c>
      <c r="AG73" s="14">
        <v>0</v>
      </c>
      <c r="AH73" s="11">
        <f t="shared" si="48"/>
        <v>1.185292242526885</v>
      </c>
      <c r="AI73" s="12">
        <f t="shared" si="49"/>
        <v>0.79868153311524892</v>
      </c>
      <c r="AJ73" s="5">
        <f t="shared" si="50"/>
        <v>1.4840611600266569</v>
      </c>
      <c r="AK73" s="5">
        <f>'Crop and Soil Parameters'!$B$2</f>
        <v>0.6</v>
      </c>
      <c r="AL73" s="5">
        <f t="shared" si="51"/>
        <v>0.89043669601599407</v>
      </c>
      <c r="AM73" s="5">
        <f t="shared" si="52"/>
        <v>0.28187796226566175</v>
      </c>
      <c r="AN73" s="5">
        <f t="shared" si="53"/>
        <v>0.25099448139955688</v>
      </c>
      <c r="AO73" s="5">
        <f>'Crop and Soil Parameters'!$B$9</f>
        <v>91</v>
      </c>
      <c r="AP73" s="5">
        <f>'Crop and Soil Parameters'!$B$9*('Crop and Soil Parameters'!$B$7 + 0.04*(5-AL73))</f>
        <v>51.35881042650179</v>
      </c>
      <c r="AQ73" s="5">
        <f>'Crop and Soil Parameters'!$B$11</f>
        <v>45.5</v>
      </c>
      <c r="AR73" s="5">
        <v>0</v>
      </c>
      <c r="AS73" s="5">
        <v>0</v>
      </c>
      <c r="AT73" s="5">
        <v>0</v>
      </c>
      <c r="AU73" s="5">
        <v>0</v>
      </c>
      <c r="AV73" s="5">
        <f t="shared" si="54"/>
        <v>14.039529995967422</v>
      </c>
      <c r="AW73" s="15">
        <f>'Crop and Soil Parameters'!$B$9-AV72</f>
        <v>76.709475522633028</v>
      </c>
      <c r="AX73" s="5"/>
    </row>
    <row r="74" spans="1:50" x14ac:dyDescent="0.3">
      <c r="A74" s="6">
        <v>44268</v>
      </c>
      <c r="B74" s="14">
        <v>72</v>
      </c>
      <c r="C74" s="7">
        <f t="shared" si="28"/>
        <v>0.39386263453338705</v>
      </c>
      <c r="D74" s="7">
        <f t="shared" si="29"/>
        <v>1.5251268780343785</v>
      </c>
      <c r="E74" s="7">
        <v>53</v>
      </c>
      <c r="F74" s="8">
        <v>5.2777777777777777</v>
      </c>
      <c r="G74" s="8">
        <v>28.2</v>
      </c>
      <c r="H74" s="8">
        <v>20.8</v>
      </c>
      <c r="I74" s="7">
        <f t="shared" si="30"/>
        <v>24.5</v>
      </c>
      <c r="J74" s="8">
        <v>0.59</v>
      </c>
      <c r="K74" s="7">
        <f t="shared" si="31"/>
        <v>24.319109322427551</v>
      </c>
      <c r="L74" s="7">
        <f t="shared" si="32"/>
        <v>17.132747615895966</v>
      </c>
      <c r="M74" s="7">
        <f t="shared" si="33"/>
        <v>20.725928469161758</v>
      </c>
      <c r="N74" s="4">
        <v>0</v>
      </c>
      <c r="O74" s="13">
        <f t="shared" si="34"/>
        <v>-6.1353587634898551E-2</v>
      </c>
      <c r="P74" s="7">
        <f t="shared" si="35"/>
        <v>1.0107362887954954</v>
      </c>
      <c r="Q74" s="13">
        <f t="shared" si="36"/>
        <v>1.5452643471170568</v>
      </c>
      <c r="R74" s="7">
        <f t="shared" si="37"/>
        <v>11.8049500429128</v>
      </c>
      <c r="S74" s="13">
        <f t="shared" si="38"/>
        <v>0.88533582243494224</v>
      </c>
      <c r="T74" s="11">
        <f xml:space="preserve"> 24 * 60 * Constants!$B$4 * P74 * S74 / PI()</f>
        <v>33.633523523937455</v>
      </c>
      <c r="U74" s="11">
        <f t="shared" si="39"/>
        <v>8.4083808809843639</v>
      </c>
      <c r="V74" s="11">
        <f t="shared" si="40"/>
        <v>6.3151985444721159</v>
      </c>
      <c r="W74" s="11">
        <f t="shared" si="41"/>
        <v>1.4474595904455039</v>
      </c>
      <c r="X74" s="11">
        <f t="shared" si="42"/>
        <v>2.4454441451804358</v>
      </c>
      <c r="Y74" s="11">
        <f t="shared" si="43"/>
        <v>3.07464905088159</v>
      </c>
      <c r="Z74" s="11">
        <f t="shared" si="44"/>
        <v>0.12106917703179265</v>
      </c>
      <c r="AA74" s="13">
        <f t="shared" si="45"/>
        <v>0.18383500912050901</v>
      </c>
      <c r="AB74" s="11">
        <f t="shared" si="46"/>
        <v>566.61301038568797</v>
      </c>
      <c r="AC74" s="12">
        <f xml:space="preserve"> 0.00163*AB74/Constants!$B$1</f>
        <v>0.37697110486884544</v>
      </c>
      <c r="AD74" s="11">
        <f>(1-Constants!$B$2)*U74</f>
        <v>6.4744532783579603</v>
      </c>
      <c r="AE74" s="11">
        <f xml:space="preserve"> W74*Z74*Constants!$B$3*((I74 + 273.15)^4)</f>
        <v>6.7441229507289373</v>
      </c>
      <c r="AF74" s="11">
        <f t="shared" si="47"/>
        <v>-0.26966967237097705</v>
      </c>
      <c r="AG74" s="14">
        <v>0</v>
      </c>
      <c r="AH74" s="11">
        <f t="shared" si="48"/>
        <v>3.7668737647332575</v>
      </c>
      <c r="AI74" s="12">
        <f t="shared" si="49"/>
        <v>1.237259818837338</v>
      </c>
      <c r="AJ74" s="5">
        <f t="shared" si="50"/>
        <v>3.0445292956115035</v>
      </c>
      <c r="AK74" s="5">
        <f>'Crop and Soil Parameters'!$B$2</f>
        <v>0.6</v>
      </c>
      <c r="AL74" s="5">
        <f t="shared" si="51"/>
        <v>1.826717577366902</v>
      </c>
      <c r="AM74" s="5">
        <f t="shared" si="52"/>
        <v>0.29802505837631432</v>
      </c>
      <c r="AN74" s="5">
        <f t="shared" si="53"/>
        <v>0.54440761263181048</v>
      </c>
      <c r="AO74" s="5">
        <f>'Crop and Soil Parameters'!$B$9</f>
        <v>91</v>
      </c>
      <c r="AP74" s="5">
        <f>'Crop and Soil Parameters'!$B$9*('Crop and Soil Parameters'!$B$7 + 0.04*(5-AL74))</f>
        <v>47.950748018384473</v>
      </c>
      <c r="AQ74" s="5">
        <f>'Crop and Soil Parameters'!$B$11</f>
        <v>45.5</v>
      </c>
      <c r="AR74" s="5">
        <v>0</v>
      </c>
      <c r="AS74" s="5">
        <v>0</v>
      </c>
      <c r="AT74" s="5">
        <v>0</v>
      </c>
      <c r="AU74" s="5">
        <v>0</v>
      </c>
      <c r="AV74" s="5">
        <f t="shared" si="54"/>
        <v>13.495122383335612</v>
      </c>
      <c r="AW74" s="15">
        <f>'Crop and Soil Parameters'!$B$9-AV73</f>
        <v>76.960470004032572</v>
      </c>
      <c r="AX74" s="5"/>
    </row>
    <row r="75" spans="1:50" x14ac:dyDescent="0.3">
      <c r="A75" s="6">
        <v>44269</v>
      </c>
      <c r="B75" s="14">
        <v>73</v>
      </c>
      <c r="C75" s="7">
        <f t="shared" si="28"/>
        <v>0.39386263453338705</v>
      </c>
      <c r="D75" s="7">
        <f t="shared" si="29"/>
        <v>1.5251268780343785</v>
      </c>
      <c r="E75" s="7">
        <v>53</v>
      </c>
      <c r="F75" s="8">
        <v>2.2222222222222223</v>
      </c>
      <c r="G75" s="8">
        <v>33.5</v>
      </c>
      <c r="H75" s="8">
        <v>16.5</v>
      </c>
      <c r="I75" s="7">
        <f t="shared" si="30"/>
        <v>25</v>
      </c>
      <c r="J75" s="8">
        <v>0.43</v>
      </c>
      <c r="K75" s="7">
        <f t="shared" si="31"/>
        <v>27.099458405222379</v>
      </c>
      <c r="L75" s="7">
        <f t="shared" si="32"/>
        <v>10.875808482771674</v>
      </c>
      <c r="M75" s="7">
        <f t="shared" si="33"/>
        <v>18.987633443997026</v>
      </c>
      <c r="N75" s="4">
        <v>9.3000000000000007</v>
      </c>
      <c r="O75" s="13">
        <f t="shared" si="34"/>
        <v>-5.4383897695971947E-2</v>
      </c>
      <c r="P75" s="7">
        <f t="shared" si="35"/>
        <v>1.0101975608143732</v>
      </c>
      <c r="Q75" s="13">
        <f t="shared" si="36"/>
        <v>1.5481713696507378</v>
      </c>
      <c r="R75" s="7">
        <f t="shared" si="37"/>
        <v>11.827158059196712</v>
      </c>
      <c r="S75" s="13">
        <f t="shared" si="38"/>
        <v>0.88977357294891257</v>
      </c>
      <c r="T75" s="11">
        <f xml:space="preserve"> 24 * 60 * Constants!$B$4 * P75 * S75 / PI()</f>
        <v>33.784095028500047</v>
      </c>
      <c r="U75" s="11">
        <f t="shared" si="39"/>
        <v>21.728677214213839</v>
      </c>
      <c r="V75" s="11">
        <f t="shared" si="40"/>
        <v>16.319540308507445</v>
      </c>
      <c r="W75" s="11">
        <f t="shared" si="41"/>
        <v>1.4474595904455039</v>
      </c>
      <c r="X75" s="11">
        <f t="shared" si="42"/>
        <v>2.1956985847461477</v>
      </c>
      <c r="Y75" s="11">
        <f t="shared" si="43"/>
        <v>3.1677777175068473</v>
      </c>
      <c r="Z75" s="11">
        <f t="shared" si="44"/>
        <v>0.13254954263481486</v>
      </c>
      <c r="AA75" s="13">
        <f t="shared" si="45"/>
        <v>0.18868182684282603</v>
      </c>
      <c r="AB75" s="11">
        <f t="shared" si="46"/>
        <v>566.61301038568797</v>
      </c>
      <c r="AC75" s="12">
        <f xml:space="preserve"> 0.00163*AB75/Constants!$B$1</f>
        <v>0.37697110486884544</v>
      </c>
      <c r="AD75" s="11">
        <f>(1-Constants!$B$2)*U75</f>
        <v>16.731081454944658</v>
      </c>
      <c r="AE75" s="11">
        <f xml:space="preserve"> W75*Z75*Constants!$B$3*((I75 + 273.15)^4)</f>
        <v>7.4333713528652003</v>
      </c>
      <c r="AF75" s="11">
        <f t="shared" si="47"/>
        <v>9.2977101020794564</v>
      </c>
      <c r="AG75" s="14">
        <v>0</v>
      </c>
      <c r="AH75" s="11">
        <f t="shared" si="48"/>
        <v>3.1751254564984102</v>
      </c>
      <c r="AI75" s="12">
        <f t="shared" si="49"/>
        <v>0.85047554427924354</v>
      </c>
      <c r="AJ75" s="5">
        <f t="shared" si="50"/>
        <v>3.7333530374341906</v>
      </c>
      <c r="AK75" s="5">
        <f>'Crop and Soil Parameters'!$B$2</f>
        <v>0.6</v>
      </c>
      <c r="AL75" s="5">
        <f t="shared" si="51"/>
        <v>2.2400118224605143</v>
      </c>
      <c r="AM75" s="5">
        <f t="shared" si="52"/>
        <v>0.30227408376013376</v>
      </c>
      <c r="AN75" s="5">
        <f t="shared" si="53"/>
        <v>0.67709752124611944</v>
      </c>
      <c r="AO75" s="5">
        <f>'Crop and Soil Parameters'!$B$9</f>
        <v>91</v>
      </c>
      <c r="AP75" s="5">
        <f>'Crop and Soil Parameters'!$B$9*('Crop and Soil Parameters'!$B$7 + 0.04*(5-AL75))</f>
        <v>46.446356966243727</v>
      </c>
      <c r="AQ75" s="5">
        <f>'Crop and Soil Parameters'!$B$11</f>
        <v>45.5</v>
      </c>
      <c r="AR75" s="5">
        <v>0</v>
      </c>
      <c r="AS75" s="5">
        <v>0</v>
      </c>
      <c r="AT75" s="5">
        <v>0</v>
      </c>
      <c r="AU75" s="5">
        <v>0</v>
      </c>
      <c r="AV75" s="5">
        <f t="shared" si="54"/>
        <v>12.818024862089493</v>
      </c>
      <c r="AW75" s="15">
        <f>'Crop and Soil Parameters'!$B$9-AV74</f>
        <v>77.504877616664388</v>
      </c>
      <c r="AX75" s="5"/>
    </row>
    <row r="76" spans="1:50" x14ac:dyDescent="0.3">
      <c r="A76" s="6">
        <v>44270</v>
      </c>
      <c r="B76" s="14">
        <v>74</v>
      </c>
      <c r="C76" s="7">
        <f t="shared" si="28"/>
        <v>0.39386263453338705</v>
      </c>
      <c r="D76" s="7">
        <f t="shared" si="29"/>
        <v>1.5251268780343785</v>
      </c>
      <c r="E76" s="7">
        <v>53</v>
      </c>
      <c r="F76" s="8">
        <v>1.6666666666666667</v>
      </c>
      <c r="G76" s="8">
        <v>35.5</v>
      </c>
      <c r="H76" s="8">
        <v>16.3</v>
      </c>
      <c r="I76" s="7">
        <f t="shared" si="30"/>
        <v>25.9</v>
      </c>
      <c r="J76" s="8">
        <v>0.42</v>
      </c>
      <c r="K76" s="7">
        <f t="shared" si="31"/>
        <v>28.828282443012711</v>
      </c>
      <c r="L76" s="7">
        <f t="shared" si="32"/>
        <v>10.531683740287718</v>
      </c>
      <c r="M76" s="7">
        <f t="shared" si="33"/>
        <v>19.679983091650215</v>
      </c>
      <c r="N76" s="4">
        <v>9.1999999999999993</v>
      </c>
      <c r="O76" s="13">
        <f t="shared" si="34"/>
        <v>-4.7398092634457288E-2</v>
      </c>
      <c r="P76" s="7">
        <f t="shared" si="35"/>
        <v>1.0096558110759004</v>
      </c>
      <c r="Q76" s="13">
        <f t="shared" si="36"/>
        <v>1.5510827095119506</v>
      </c>
      <c r="R76" s="7">
        <f t="shared" si="37"/>
        <v>11.849399057433471</v>
      </c>
      <c r="S76" s="13">
        <f t="shared" si="38"/>
        <v>0.89419383731994406</v>
      </c>
      <c r="T76" s="11">
        <f xml:space="preserve"> 24 * 60 * Constants!$B$4 * P76 * S76 / PI()</f>
        <v>33.933721674500134</v>
      </c>
      <c r="U76" s="11">
        <f t="shared" si="39"/>
        <v>21.656682407701865</v>
      </c>
      <c r="V76" s="11">
        <f t="shared" si="40"/>
        <v>16.265467889128562</v>
      </c>
      <c r="W76" s="11">
        <f t="shared" si="41"/>
        <v>1.4474595904455039</v>
      </c>
      <c r="X76" s="11">
        <f t="shared" si="42"/>
        <v>2.2923592750417439</v>
      </c>
      <c r="Y76" s="11">
        <f t="shared" si="43"/>
        <v>3.3416202151479171</v>
      </c>
      <c r="Z76" s="11">
        <f t="shared" si="44"/>
        <v>0.12803245109022424</v>
      </c>
      <c r="AA76" s="13">
        <f t="shared" si="45"/>
        <v>0.19767751536034411</v>
      </c>
      <c r="AB76" s="11">
        <f t="shared" si="46"/>
        <v>566.61301038568797</v>
      </c>
      <c r="AC76" s="12">
        <f xml:space="preserve"> 0.00163*AB76/Constants!$B$1</f>
        <v>0.37697110486884544</v>
      </c>
      <c r="AD76" s="11">
        <f>(1-Constants!$B$2)*U76</f>
        <v>16.675645453930436</v>
      </c>
      <c r="AE76" s="11">
        <f xml:space="preserve"> W76*Z76*Constants!$B$3*((I76 + 273.15)^4)</f>
        <v>7.2671416954050798</v>
      </c>
      <c r="AF76" s="11">
        <f t="shared" si="47"/>
        <v>9.4085037585253559</v>
      </c>
      <c r="AG76" s="14">
        <v>0</v>
      </c>
      <c r="AH76" s="11">
        <f t="shared" si="48"/>
        <v>2.7438022081308877</v>
      </c>
      <c r="AI76" s="12">
        <f t="shared" si="49"/>
        <v>0.78826557965486876</v>
      </c>
      <c r="AJ76" s="5">
        <f t="shared" si="50"/>
        <v>3.4808093603836205</v>
      </c>
      <c r="AK76" s="5">
        <f>'Crop and Soil Parameters'!$B$2</f>
        <v>0.6</v>
      </c>
      <c r="AL76" s="5">
        <f t="shared" si="51"/>
        <v>2.0884856162301721</v>
      </c>
      <c r="AM76" s="5">
        <f t="shared" si="52"/>
        <v>0.28714301777593654</v>
      </c>
      <c r="AN76" s="5">
        <f t="shared" si="53"/>
        <v>0.59969406242596812</v>
      </c>
      <c r="AO76" s="5">
        <f>'Crop and Soil Parameters'!$B$9</f>
        <v>91</v>
      </c>
      <c r="AP76" s="5">
        <f>'Crop and Soil Parameters'!$B$9*('Crop and Soil Parameters'!$B$7 + 0.04*(5-AL76))</f>
        <v>46.997912356922178</v>
      </c>
      <c r="AQ76" s="5">
        <f>'Crop and Soil Parameters'!$B$11</f>
        <v>45.5</v>
      </c>
      <c r="AR76" s="5">
        <v>0</v>
      </c>
      <c r="AS76" s="5">
        <v>0</v>
      </c>
      <c r="AT76" s="5">
        <v>0</v>
      </c>
      <c r="AU76" s="5">
        <v>0</v>
      </c>
      <c r="AV76" s="5">
        <f t="shared" si="54"/>
        <v>12.218330799663525</v>
      </c>
      <c r="AW76" s="15">
        <f>'Crop and Soil Parameters'!$B$9-AV75</f>
        <v>78.181975137910513</v>
      </c>
      <c r="AX76" s="5"/>
    </row>
    <row r="77" spans="1:50" x14ac:dyDescent="0.3">
      <c r="A77" s="6">
        <v>44271</v>
      </c>
      <c r="B77" s="14">
        <v>75</v>
      </c>
      <c r="C77" s="7">
        <f t="shared" si="28"/>
        <v>0.39386263453338705</v>
      </c>
      <c r="D77" s="7">
        <f t="shared" si="29"/>
        <v>1.5251268780343785</v>
      </c>
      <c r="E77" s="7">
        <v>53</v>
      </c>
      <c r="F77" s="8">
        <v>1.9444444444444444</v>
      </c>
      <c r="G77" s="8">
        <v>36</v>
      </c>
      <c r="H77" s="8">
        <v>16.2</v>
      </c>
      <c r="I77" s="7">
        <f t="shared" si="30"/>
        <v>26.1</v>
      </c>
      <c r="J77" s="8">
        <v>0.41</v>
      </c>
      <c r="K77" s="7">
        <f t="shared" si="31"/>
        <v>29.122615754461378</v>
      </c>
      <c r="L77" s="7">
        <f t="shared" si="32"/>
        <v>10.279887199809679</v>
      </c>
      <c r="M77" s="7">
        <f t="shared" si="33"/>
        <v>19.701251477135528</v>
      </c>
      <c r="N77" s="4">
        <v>9.5</v>
      </c>
      <c r="O77" s="13">
        <f t="shared" si="34"/>
        <v>-4.0398242495160511E-2</v>
      </c>
      <c r="P77" s="7">
        <f t="shared" si="35"/>
        <v>1.0091112001122164</v>
      </c>
      <c r="Q77" s="13">
        <f t="shared" si="36"/>
        <v>1.5539978008050828</v>
      </c>
      <c r="R77" s="7">
        <f t="shared" si="37"/>
        <v>11.871668714499046</v>
      </c>
      <c r="S77" s="13">
        <f t="shared" si="38"/>
        <v>0.89859489083694566</v>
      </c>
      <c r="T77" s="11">
        <f xml:space="preserve"> 24 * 60 * Constants!$B$4 * P77 * S77 / PI()</f>
        <v>34.082343030244488</v>
      </c>
      <c r="U77" s="11">
        <f t="shared" si="39"/>
        <v>22.157348481232923</v>
      </c>
      <c r="V77" s="11">
        <f t="shared" si="40"/>
        <v>16.641498150314799</v>
      </c>
      <c r="W77" s="11">
        <f t="shared" si="41"/>
        <v>1.4474595904455039</v>
      </c>
      <c r="X77" s="11">
        <f t="shared" si="42"/>
        <v>2.2953866022179805</v>
      </c>
      <c r="Y77" s="11">
        <f t="shared" si="43"/>
        <v>3.3813618118460984</v>
      </c>
      <c r="Z77" s="11">
        <f t="shared" si="44"/>
        <v>0.12789253336227785</v>
      </c>
      <c r="AA77" s="13">
        <f t="shared" si="45"/>
        <v>0.1997248282483387</v>
      </c>
      <c r="AB77" s="11">
        <f t="shared" si="46"/>
        <v>566.61301038568797</v>
      </c>
      <c r="AC77" s="12">
        <f xml:space="preserve"> 0.00163*AB77/Constants!$B$1</f>
        <v>0.37697110486884544</v>
      </c>
      <c r="AD77" s="11">
        <f>(1-Constants!$B$2)*U77</f>
        <v>17.06115833054935</v>
      </c>
      <c r="AE77" s="11">
        <f xml:space="preserve"> W77*Z77*Constants!$B$3*((I77 + 273.15)^4)</f>
        <v>7.2786387944581197</v>
      </c>
      <c r="AF77" s="11">
        <f t="shared" si="47"/>
        <v>9.7825195360912307</v>
      </c>
      <c r="AG77" s="14">
        <v>0</v>
      </c>
      <c r="AH77" s="11">
        <f t="shared" si="48"/>
        <v>3.1923984748039409</v>
      </c>
      <c r="AI77" s="12">
        <f t="shared" si="49"/>
        <v>0.82591571911380979</v>
      </c>
      <c r="AJ77" s="5">
        <f t="shared" si="50"/>
        <v>3.8652835887774573</v>
      </c>
      <c r="AK77" s="5">
        <f>'Crop and Soil Parameters'!$B$2</f>
        <v>0.6</v>
      </c>
      <c r="AL77" s="5">
        <f t="shared" si="51"/>
        <v>2.3191701532664744</v>
      </c>
      <c r="AM77" s="5">
        <f t="shared" si="52"/>
        <v>0.2776975516771899</v>
      </c>
      <c r="AN77" s="5">
        <f t="shared" si="53"/>
        <v>0.64402787348491319</v>
      </c>
      <c r="AO77" s="5">
        <f>'Crop and Soil Parameters'!$B$9</f>
        <v>91</v>
      </c>
      <c r="AP77" s="5">
        <f>'Crop and Soil Parameters'!$B$9*('Crop and Soil Parameters'!$B$7 + 0.04*(5-AL77))</f>
        <v>46.158220642110038</v>
      </c>
      <c r="AQ77" s="5">
        <f>'Crop and Soil Parameters'!$B$11</f>
        <v>45.5</v>
      </c>
      <c r="AR77" s="5">
        <v>0</v>
      </c>
      <c r="AS77" s="5">
        <v>0</v>
      </c>
      <c r="AT77" s="5">
        <v>0</v>
      </c>
      <c r="AU77" s="5">
        <v>0</v>
      </c>
      <c r="AV77" s="5">
        <f t="shared" si="54"/>
        <v>11.574302926178611</v>
      </c>
      <c r="AW77" s="15">
        <f>'Crop and Soil Parameters'!$B$9-AV76</f>
        <v>78.781669200336481</v>
      </c>
      <c r="AX77" s="5"/>
    </row>
    <row r="78" spans="1:50" x14ac:dyDescent="0.3">
      <c r="A78" s="6">
        <v>44272</v>
      </c>
      <c r="B78" s="14">
        <v>76</v>
      </c>
      <c r="C78" s="7">
        <f t="shared" si="28"/>
        <v>0.39386263453338705</v>
      </c>
      <c r="D78" s="7">
        <f t="shared" si="29"/>
        <v>1.5251268780343785</v>
      </c>
      <c r="E78" s="7">
        <v>53</v>
      </c>
      <c r="F78" s="8">
        <v>1.6666666666666667</v>
      </c>
      <c r="G78" s="8">
        <v>36</v>
      </c>
      <c r="H78" s="8">
        <v>18</v>
      </c>
      <c r="I78" s="7">
        <f t="shared" si="30"/>
        <v>27</v>
      </c>
      <c r="J78" s="8">
        <v>0.48</v>
      </c>
      <c r="K78" s="7">
        <f t="shared" si="31"/>
        <v>30.312978473241913</v>
      </c>
      <c r="L78" s="7">
        <f t="shared" si="32"/>
        <v>13.036442009138824</v>
      </c>
      <c r="M78" s="7">
        <f t="shared" si="33"/>
        <v>21.674710241190368</v>
      </c>
      <c r="N78" s="4">
        <v>8</v>
      </c>
      <c r="O78" s="13">
        <f t="shared" si="34"/>
        <v>-3.3386421484746936E-2</v>
      </c>
      <c r="P78" s="7">
        <f t="shared" si="35"/>
        <v>1.0085638893033033</v>
      </c>
      <c r="Q78" s="13">
        <f t="shared" si="36"/>
        <v>1.5569160811863723</v>
      </c>
      <c r="R78" s="7">
        <f t="shared" si="37"/>
        <v>11.893962734403541</v>
      </c>
      <c r="S78" s="13">
        <f t="shared" si="38"/>
        <v>0.9029750402434229</v>
      </c>
      <c r="T78" s="11">
        <f xml:space="preserve"> 24 * 60 * Constants!$B$4 * P78 * S78 / PI()</f>
        <v>34.229900144866477</v>
      </c>
      <c r="U78" s="11">
        <f t="shared" si="39"/>
        <v>20.069164086950153</v>
      </c>
      <c r="V78" s="11">
        <f t="shared" si="40"/>
        <v>15.073146379144781</v>
      </c>
      <c r="W78" s="11">
        <f t="shared" si="41"/>
        <v>1.4474595904455039</v>
      </c>
      <c r="X78" s="11">
        <f t="shared" si="42"/>
        <v>2.5919618639860924</v>
      </c>
      <c r="Y78" s="11">
        <f t="shared" si="43"/>
        <v>3.5653401758108458</v>
      </c>
      <c r="Z78" s="11">
        <f t="shared" si="44"/>
        <v>0.11460600599366583</v>
      </c>
      <c r="AA78" s="13">
        <f t="shared" si="45"/>
        <v>0.20915998442580921</v>
      </c>
      <c r="AB78" s="11">
        <f t="shared" si="46"/>
        <v>566.61301038568797</v>
      </c>
      <c r="AC78" s="12">
        <f xml:space="preserve"> 0.00163*AB78/Constants!$B$1</f>
        <v>0.37697110486884544</v>
      </c>
      <c r="AD78" s="11">
        <f>(1-Constants!$B$2)*U78</f>
        <v>15.453256346951617</v>
      </c>
      <c r="AE78" s="11">
        <f xml:space="preserve"> W78*Z78*Constants!$B$3*((I78 + 273.15)^4)</f>
        <v>6.6012945256254714</v>
      </c>
      <c r="AF78" s="11">
        <f t="shared" si="47"/>
        <v>8.851961821326146</v>
      </c>
      <c r="AG78" s="14">
        <v>0</v>
      </c>
      <c r="AH78" s="11">
        <f t="shared" si="48"/>
        <v>2.5900797765678099</v>
      </c>
      <c r="AI78" s="12">
        <f t="shared" si="49"/>
        <v>0.79974804872033378</v>
      </c>
      <c r="AJ78" s="5">
        <f t="shared" si="50"/>
        <v>3.2386196886784058</v>
      </c>
      <c r="AK78" s="5">
        <f>'Crop and Soil Parameters'!$B$2</f>
        <v>0.6</v>
      </c>
      <c r="AL78" s="5">
        <f t="shared" si="51"/>
        <v>1.9431718132070435</v>
      </c>
      <c r="AM78" s="5">
        <f t="shared" si="52"/>
        <v>0.25708267257565259</v>
      </c>
      <c r="AN78" s="5">
        <f t="shared" si="53"/>
        <v>0.4995558030129435</v>
      </c>
      <c r="AO78" s="5">
        <f>'Crop and Soil Parameters'!$B$9</f>
        <v>91</v>
      </c>
      <c r="AP78" s="5">
        <f>'Crop and Soil Parameters'!$B$9*('Crop and Soil Parameters'!$B$7 + 0.04*(5-AL78))</f>
        <v>47.526854599926367</v>
      </c>
      <c r="AQ78" s="5">
        <f>'Crop and Soil Parameters'!$B$11</f>
        <v>45.5</v>
      </c>
      <c r="AR78" s="5">
        <v>0</v>
      </c>
      <c r="AS78" s="5">
        <v>0</v>
      </c>
      <c r="AT78" s="5">
        <v>0</v>
      </c>
      <c r="AU78" s="5">
        <v>0</v>
      </c>
      <c r="AV78" s="5">
        <f t="shared" si="54"/>
        <v>11.074747123165666</v>
      </c>
      <c r="AW78" s="15">
        <f>'Crop and Soil Parameters'!$B$9-AV77</f>
        <v>79.425697073821397</v>
      </c>
      <c r="AX78" s="5"/>
    </row>
    <row r="79" spans="1:50" x14ac:dyDescent="0.3">
      <c r="A79" s="6">
        <v>44273</v>
      </c>
      <c r="B79" s="14">
        <v>77</v>
      </c>
      <c r="C79" s="7">
        <f t="shared" si="28"/>
        <v>0.39386263453338705</v>
      </c>
      <c r="D79" s="7">
        <f t="shared" si="29"/>
        <v>1.5251268780343785</v>
      </c>
      <c r="E79" s="7">
        <v>53</v>
      </c>
      <c r="F79" s="8">
        <v>1.6666666666666667</v>
      </c>
      <c r="G79" s="8">
        <v>37.799999999999997</v>
      </c>
      <c r="H79" s="8">
        <v>19.5</v>
      </c>
      <c r="I79" s="7">
        <f t="shared" si="30"/>
        <v>28.65</v>
      </c>
      <c r="J79" s="8">
        <v>0.38</v>
      </c>
      <c r="K79" s="7">
        <f t="shared" si="31"/>
        <v>30.254718632098445</v>
      </c>
      <c r="L79" s="7">
        <f t="shared" si="32"/>
        <v>12.920864669454119</v>
      </c>
      <c r="M79" s="7">
        <f t="shared" si="33"/>
        <v>21.587791650776282</v>
      </c>
      <c r="N79" s="4">
        <v>7</v>
      </c>
      <c r="O79" s="13">
        <f t="shared" si="34"/>
        <v>-2.6364707357109361E-2</v>
      </c>
      <c r="P79" s="7">
        <f t="shared" si="35"/>
        <v>1.0080140408291658</v>
      </c>
      <c r="Q79" s="13">
        <f t="shared" si="36"/>
        <v>1.5598369913509169</v>
      </c>
      <c r="R79" s="7">
        <f t="shared" si="37"/>
        <v>11.916276844372245</v>
      </c>
      <c r="S79" s="13">
        <f t="shared" si="38"/>
        <v>0.90733262510664225</v>
      </c>
      <c r="T79" s="11">
        <f xml:space="preserve"> 24 * 60 * Constants!$B$4 * P79 * S79 / PI()</f>
        <v>34.376335596604747</v>
      </c>
      <c r="U79" s="11">
        <f t="shared" si="39"/>
        <v>18.690960311093512</v>
      </c>
      <c r="V79" s="11">
        <f t="shared" si="40"/>
        <v>14.038032651249893</v>
      </c>
      <c r="W79" s="11">
        <f t="shared" si="41"/>
        <v>1.4474595904455039</v>
      </c>
      <c r="X79" s="11">
        <f t="shared" si="42"/>
        <v>2.5782274778111085</v>
      </c>
      <c r="Y79" s="11">
        <f t="shared" si="43"/>
        <v>3.9253670659086186</v>
      </c>
      <c r="Z79" s="11">
        <f t="shared" si="44"/>
        <v>0.11520396230116126</v>
      </c>
      <c r="AA79" s="13">
        <f t="shared" si="45"/>
        <v>0.22743235016149782</v>
      </c>
      <c r="AB79" s="11">
        <f t="shared" si="46"/>
        <v>566.61301038568797</v>
      </c>
      <c r="AC79" s="12">
        <f xml:space="preserve"> 0.00163*AB79/Constants!$B$1</f>
        <v>0.37697110486884544</v>
      </c>
      <c r="AD79" s="11">
        <f>(1-Constants!$B$2)*U79</f>
        <v>14.392039439542005</v>
      </c>
      <c r="AE79" s="11">
        <f xml:space="preserve"> W79*Z79*Constants!$B$3*((I79 + 273.15)^4)</f>
        <v>6.7828575994770972</v>
      </c>
      <c r="AF79" s="11">
        <f t="shared" si="47"/>
        <v>7.6091818400649078</v>
      </c>
      <c r="AG79" s="14">
        <v>0</v>
      </c>
      <c r="AH79" s="11">
        <f t="shared" si="48"/>
        <v>3.231348721367183</v>
      </c>
      <c r="AI79" s="12">
        <f t="shared" si="49"/>
        <v>0.81802041445602236</v>
      </c>
      <c r="AJ79" s="5">
        <f t="shared" si="50"/>
        <v>3.9502054768596531</v>
      </c>
      <c r="AK79" s="5">
        <f>'Crop and Soil Parameters'!$B$2</f>
        <v>0.6</v>
      </c>
      <c r="AL79" s="5">
        <f t="shared" si="51"/>
        <v>2.3701232861157919</v>
      </c>
      <c r="AM79" s="5">
        <f t="shared" si="52"/>
        <v>0.25176441727672749</v>
      </c>
      <c r="AN79" s="5">
        <f t="shared" si="53"/>
        <v>0.59671270800294485</v>
      </c>
      <c r="AO79" s="5">
        <f>'Crop and Soil Parameters'!$B$9</f>
        <v>91</v>
      </c>
      <c r="AP79" s="5">
        <f>'Crop and Soil Parameters'!$B$9*('Crop and Soil Parameters'!$B$7 + 0.04*(5-AL79))</f>
        <v>45.972751238538521</v>
      </c>
      <c r="AQ79" s="5">
        <f>'Crop and Soil Parameters'!$B$11</f>
        <v>45.5</v>
      </c>
      <c r="AR79" s="5">
        <v>0</v>
      </c>
      <c r="AS79" s="5">
        <v>0</v>
      </c>
      <c r="AT79" s="5">
        <v>0</v>
      </c>
      <c r="AU79" s="5">
        <v>0</v>
      </c>
      <c r="AV79" s="5">
        <f t="shared" si="54"/>
        <v>10.478034415162721</v>
      </c>
      <c r="AW79" s="15">
        <f>'Crop and Soil Parameters'!$B$9-AV78</f>
        <v>79.925252876834335</v>
      </c>
      <c r="AX79" s="5"/>
    </row>
    <row r="80" spans="1:50" x14ac:dyDescent="0.3">
      <c r="A80" s="6">
        <v>44274</v>
      </c>
      <c r="B80" s="14">
        <v>78</v>
      </c>
      <c r="C80" s="7">
        <f t="shared" si="28"/>
        <v>0.39386263453338705</v>
      </c>
      <c r="D80" s="7">
        <f t="shared" si="29"/>
        <v>1.5251268780343785</v>
      </c>
      <c r="E80" s="7">
        <v>53</v>
      </c>
      <c r="F80" s="8">
        <v>1.6666666666666667</v>
      </c>
      <c r="G80" s="8">
        <v>36.799999999999997</v>
      </c>
      <c r="H80" s="8">
        <v>18.600000000000001</v>
      </c>
      <c r="I80" s="7">
        <f t="shared" si="30"/>
        <v>27.7</v>
      </c>
      <c r="J80" s="8">
        <v>0.34</v>
      </c>
      <c r="K80" s="7">
        <f t="shared" si="31"/>
        <v>28.474466391065903</v>
      </c>
      <c r="L80" s="7">
        <f t="shared" si="32"/>
        <v>11.337212064312695</v>
      </c>
      <c r="M80" s="7">
        <f t="shared" si="33"/>
        <v>19.905839227689299</v>
      </c>
      <c r="N80" s="4">
        <v>6.6</v>
      </c>
      <c r="O80" s="13">
        <f t="shared" si="34"/>
        <v>-1.9335180797684971E-2</v>
      </c>
      <c r="P80" s="7">
        <f t="shared" si="35"/>
        <v>1.0074618176217736</v>
      </c>
      <c r="Q80" s="13">
        <f t="shared" si="36"/>
        <v>1.5627599745132179</v>
      </c>
      <c r="R80" s="7">
        <f t="shared" si="37"/>
        <v>11.938606790877264</v>
      </c>
      <c r="S80" s="13">
        <f t="shared" si="38"/>
        <v>0.91166601913503176</v>
      </c>
      <c r="T80" s="11">
        <f xml:space="preserve"> 24 * 60 * Constants!$B$4 * P80 * S80 / PI()</f>
        <v>34.521593538634448</v>
      </c>
      <c r="U80" s="11">
        <f t="shared" si="39"/>
        <v>18.172655757985048</v>
      </c>
      <c r="V80" s="11">
        <f t="shared" si="40"/>
        <v>13.64875483359225</v>
      </c>
      <c r="W80" s="11">
        <f t="shared" si="41"/>
        <v>1.4474595904455039</v>
      </c>
      <c r="X80" s="11">
        <f t="shared" si="42"/>
        <v>2.3246865383579269</v>
      </c>
      <c r="Y80" s="11">
        <f t="shared" si="43"/>
        <v>3.7144033809363424</v>
      </c>
      <c r="Z80" s="11">
        <f t="shared" si="44"/>
        <v>0.1265430812744282</v>
      </c>
      <c r="AA80" s="13">
        <f t="shared" si="45"/>
        <v>0.2167550737640033</v>
      </c>
      <c r="AB80" s="11">
        <f t="shared" si="46"/>
        <v>566.61301038568797</v>
      </c>
      <c r="AC80" s="12">
        <f xml:space="preserve"> 0.00163*AB80/Constants!$B$1</f>
        <v>0.37697110486884544</v>
      </c>
      <c r="AD80" s="11">
        <f>(1-Constants!$B$2)*U80</f>
        <v>13.992944933648488</v>
      </c>
      <c r="AE80" s="11">
        <f xml:space="preserve"> W80*Z80*Constants!$B$3*((I80 + 273.15)^4)</f>
        <v>7.3571025526138767</v>
      </c>
      <c r="AF80" s="11">
        <f t="shared" si="47"/>
        <v>6.6358423810346112</v>
      </c>
      <c r="AG80" s="14">
        <v>0</v>
      </c>
      <c r="AH80" s="11">
        <f t="shared" si="48"/>
        <v>3.2001655485992515</v>
      </c>
      <c r="AI80" s="12">
        <f t="shared" si="49"/>
        <v>0.80734313805852786</v>
      </c>
      <c r="AJ80" s="5">
        <f t="shared" si="50"/>
        <v>3.9638233085065959</v>
      </c>
      <c r="AK80" s="5">
        <f>'Crop and Soil Parameters'!$B$2</f>
        <v>0.6</v>
      </c>
      <c r="AL80" s="5">
        <f t="shared" si="51"/>
        <v>2.3782939851039573</v>
      </c>
      <c r="AM80" s="5">
        <f t="shared" si="52"/>
        <v>0.24105401776383334</v>
      </c>
      <c r="AN80" s="5">
        <f t="shared" si="53"/>
        <v>0.5732973205328673</v>
      </c>
      <c r="AO80" s="5">
        <f>'Crop and Soil Parameters'!$B$9</f>
        <v>91</v>
      </c>
      <c r="AP80" s="5">
        <f>'Crop and Soil Parameters'!$B$9*('Crop and Soil Parameters'!$B$7 + 0.04*(5-AL80))</f>
        <v>45.943009894221603</v>
      </c>
      <c r="AQ80" s="5">
        <f>'Crop and Soil Parameters'!$B$11</f>
        <v>45.5</v>
      </c>
      <c r="AR80" s="5">
        <v>0</v>
      </c>
      <c r="AS80" s="5">
        <v>0</v>
      </c>
      <c r="AT80" s="5">
        <v>0</v>
      </c>
      <c r="AU80" s="5">
        <v>0</v>
      </c>
      <c r="AV80" s="5">
        <f t="shared" si="54"/>
        <v>9.9047370946298532</v>
      </c>
      <c r="AW80" s="15">
        <f>'Crop and Soil Parameters'!$B$9-AV79</f>
        <v>80.521965584837275</v>
      </c>
      <c r="AX80" s="5"/>
    </row>
    <row r="81" spans="1:50" x14ac:dyDescent="0.3">
      <c r="A81" s="6">
        <v>44275</v>
      </c>
      <c r="B81" s="14">
        <v>79</v>
      </c>
      <c r="C81" s="7">
        <f t="shared" si="28"/>
        <v>0.39386263453338705</v>
      </c>
      <c r="D81" s="7">
        <f t="shared" si="29"/>
        <v>1.5251268780343785</v>
      </c>
      <c r="E81" s="7">
        <v>53</v>
      </c>
      <c r="F81" s="8">
        <v>2.2222222222222223</v>
      </c>
      <c r="G81" s="8">
        <v>35.6</v>
      </c>
      <c r="H81" s="8">
        <v>18.5</v>
      </c>
      <c r="I81" s="7">
        <f t="shared" si="30"/>
        <v>27.05</v>
      </c>
      <c r="J81" s="8">
        <v>0.43</v>
      </c>
      <c r="K81" s="7">
        <f t="shared" si="31"/>
        <v>29.100158523711741</v>
      </c>
      <c r="L81" s="7">
        <f t="shared" si="32"/>
        <v>12.787018414003313</v>
      </c>
      <c r="M81" s="7">
        <f t="shared" si="33"/>
        <v>20.943588468857527</v>
      </c>
      <c r="N81" s="4">
        <v>6.3</v>
      </c>
      <c r="O81" s="13">
        <f t="shared" si="34"/>
        <v>-1.2299924806902758E-2</v>
      </c>
      <c r="P81" s="7">
        <f t="shared" si="35"/>
        <v>1.0069073833167805</v>
      </c>
      <c r="Q81" s="13">
        <f t="shared" si="36"/>
        <v>1.5656844758824009</v>
      </c>
      <c r="R81" s="7">
        <f t="shared" si="37"/>
        <v>11.960948335628519</v>
      </c>
      <c r="S81" s="13">
        <f t="shared" si="38"/>
        <v>0.91597363144122779</v>
      </c>
      <c r="T81" s="11">
        <f xml:space="preserve"> 24 * 60 * Constants!$B$4 * P81 * S81 / PI()</f>
        <v>34.665619742364342</v>
      </c>
      <c r="U81" s="11">
        <f t="shared" si="39"/>
        <v>17.795840087750335</v>
      </c>
      <c r="V81" s="11">
        <f t="shared" si="40"/>
        <v>13.365743656305765</v>
      </c>
      <c r="W81" s="11">
        <f t="shared" si="41"/>
        <v>1.4474595904455039</v>
      </c>
      <c r="X81" s="11">
        <f t="shared" si="42"/>
        <v>2.4784008432668578</v>
      </c>
      <c r="Y81" s="11">
        <f t="shared" si="43"/>
        <v>3.5758119816692693</v>
      </c>
      <c r="Z81" s="11">
        <f t="shared" si="44"/>
        <v>0.11959887357812707</v>
      </c>
      <c r="AA81" s="13">
        <f t="shared" si="45"/>
        <v>0.20969496361300413</v>
      </c>
      <c r="AB81" s="11">
        <f t="shared" si="46"/>
        <v>566.61301038568797</v>
      </c>
      <c r="AC81" s="12">
        <f xml:space="preserve"> 0.00163*AB81/Constants!$B$1</f>
        <v>0.37697110486884544</v>
      </c>
      <c r="AD81" s="11">
        <f>(1-Constants!$B$2)*U81</f>
        <v>13.702796867567759</v>
      </c>
      <c r="AE81" s="11">
        <f xml:space="preserve"> W81*Z81*Constants!$B$3*((I81 + 273.15)^4)</f>
        <v>6.8934746417706032</v>
      </c>
      <c r="AF81" s="11">
        <f t="shared" si="47"/>
        <v>6.809322225797156</v>
      </c>
      <c r="AG81" s="14">
        <v>0</v>
      </c>
      <c r="AH81" s="11">
        <f t="shared" si="48"/>
        <v>3.3400642892485921</v>
      </c>
      <c r="AI81" s="12">
        <f t="shared" si="49"/>
        <v>0.87148868104942168</v>
      </c>
      <c r="AJ81" s="5">
        <f t="shared" si="50"/>
        <v>3.8325962939949862</v>
      </c>
      <c r="AK81" s="5">
        <f>'Crop and Soil Parameters'!$B$2</f>
        <v>0.6</v>
      </c>
      <c r="AL81" s="5">
        <f t="shared" si="51"/>
        <v>2.2995577763969917</v>
      </c>
      <c r="AM81" s="5">
        <f t="shared" si="52"/>
        <v>0.22665201987508696</v>
      </c>
      <c r="AN81" s="5">
        <f t="shared" si="53"/>
        <v>0.52119941483984167</v>
      </c>
      <c r="AO81" s="5">
        <f>'Crop and Soil Parameters'!$B$9</f>
        <v>91</v>
      </c>
      <c r="AP81" s="5">
        <f>'Crop and Soil Parameters'!$B$9*('Crop and Soil Parameters'!$B$7 + 0.04*(5-AL81))</f>
        <v>46.229609693914952</v>
      </c>
      <c r="AQ81" s="5">
        <f>'Crop and Soil Parameters'!$B$11</f>
        <v>45.5</v>
      </c>
      <c r="AR81" s="5">
        <v>0</v>
      </c>
      <c r="AS81" s="5">
        <v>0</v>
      </c>
      <c r="AT81" s="5">
        <v>0</v>
      </c>
      <c r="AU81" s="5">
        <v>0</v>
      </c>
      <c r="AV81" s="5">
        <f t="shared" si="54"/>
        <v>9.3835376797900114</v>
      </c>
      <c r="AW81" s="15">
        <f>'Crop and Soil Parameters'!$B$9-AV80</f>
        <v>81.095262905370149</v>
      </c>
      <c r="AX81" s="5"/>
    </row>
    <row r="82" spans="1:50" x14ac:dyDescent="0.3">
      <c r="A82" s="6">
        <v>44276</v>
      </c>
      <c r="B82" s="14">
        <v>80</v>
      </c>
      <c r="C82" s="7">
        <f t="shared" si="28"/>
        <v>0.39386263453338705</v>
      </c>
      <c r="D82" s="7">
        <f t="shared" si="29"/>
        <v>1.5251268780343785</v>
      </c>
      <c r="E82" s="7">
        <v>53</v>
      </c>
      <c r="F82" s="8">
        <v>1.6666666666666667</v>
      </c>
      <c r="G82" s="8">
        <v>36.5</v>
      </c>
      <c r="H82" s="8">
        <v>22</v>
      </c>
      <c r="I82" s="7">
        <f t="shared" si="30"/>
        <v>29.25</v>
      </c>
      <c r="J82" s="8">
        <v>0.47</v>
      </c>
      <c r="K82" s="7">
        <f t="shared" si="31"/>
        <v>30.632008876147552</v>
      </c>
      <c r="L82" s="7">
        <f t="shared" si="32"/>
        <v>16.735978896839924</v>
      </c>
      <c r="M82" s="7">
        <f t="shared" si="33"/>
        <v>23.683993886493738</v>
      </c>
      <c r="N82" s="4">
        <v>7.5</v>
      </c>
      <c r="O82" s="13">
        <f t="shared" si="34"/>
        <v>-5.2610240829462336E-3</v>
      </c>
      <c r="P82" s="7">
        <f t="shared" si="35"/>
        <v>1.0063509022050374</v>
      </c>
      <c r="Q82" s="13">
        <f t="shared" si="36"/>
        <v>1.5686099421332453</v>
      </c>
      <c r="R82" s="7">
        <f t="shared" si="37"/>
        <v>11.983297251532699</v>
      </c>
      <c r="S82" s="13">
        <f t="shared" si="38"/>
        <v>0.92025390774828519</v>
      </c>
      <c r="T82" s="11">
        <f xml:space="preserve"> 24 * 60 * Constants!$B$4 * P82 * S82 / PI()</f>
        <v>34.808361638118228</v>
      </c>
      <c r="U82" s="11">
        <f t="shared" si="39"/>
        <v>19.594865027654631</v>
      </c>
      <c r="V82" s="11">
        <f t="shared" si="40"/>
        <v>14.716919327670286</v>
      </c>
      <c r="W82" s="11">
        <f t="shared" si="41"/>
        <v>1.4474595904455039</v>
      </c>
      <c r="X82" s="11">
        <f t="shared" si="42"/>
        <v>2.9277865887336012</v>
      </c>
      <c r="Y82" s="11">
        <f t="shared" si="43"/>
        <v>4.0639139637691173</v>
      </c>
      <c r="Z82" s="11">
        <f t="shared" si="44"/>
        <v>0.10044913454721441</v>
      </c>
      <c r="AA82" s="13">
        <f t="shared" si="45"/>
        <v>0.23440079772556432</v>
      </c>
      <c r="AB82" s="11">
        <f t="shared" si="46"/>
        <v>566.61301038568797</v>
      </c>
      <c r="AC82" s="12">
        <f xml:space="preserve"> 0.00163*AB82/Constants!$B$1</f>
        <v>0.37697110486884544</v>
      </c>
      <c r="AD82" s="11">
        <f>(1-Constants!$B$2)*U82</f>
        <v>15.088046071294066</v>
      </c>
      <c r="AE82" s="11">
        <f xml:space="preserve"> W82*Z82*Constants!$B$3*((I82 + 273.15)^4)</f>
        <v>5.9613097444434642</v>
      </c>
      <c r="AF82" s="11">
        <f t="shared" si="47"/>
        <v>9.126736326850601</v>
      </c>
      <c r="AG82" s="14">
        <v>0</v>
      </c>
      <c r="AH82" s="11">
        <f t="shared" si="48"/>
        <v>2.9983349730430722</v>
      </c>
      <c r="AI82" s="12">
        <f t="shared" si="49"/>
        <v>0.82498886202008892</v>
      </c>
      <c r="AJ82" s="5">
        <f t="shared" si="50"/>
        <v>3.6343944883101478</v>
      </c>
      <c r="AK82" s="5">
        <f>'Crop and Soil Parameters'!$B$2</f>
        <v>0.6</v>
      </c>
      <c r="AL82" s="5">
        <f t="shared" si="51"/>
        <v>2.1806366929860888</v>
      </c>
      <c r="AM82" s="5">
        <f t="shared" si="52"/>
        <v>0.21226339828554577</v>
      </c>
      <c r="AN82" s="5">
        <f t="shared" si="53"/>
        <v>0.46286935487938158</v>
      </c>
      <c r="AO82" s="5">
        <f>'Crop and Soil Parameters'!$B$9</f>
        <v>91</v>
      </c>
      <c r="AP82" s="5">
        <f>'Crop and Soil Parameters'!$B$9*('Crop and Soil Parameters'!$B$7 + 0.04*(5-AL82))</f>
        <v>46.662482437530642</v>
      </c>
      <c r="AQ82" s="5">
        <f>'Crop and Soil Parameters'!$B$11</f>
        <v>45.5</v>
      </c>
      <c r="AR82" s="5">
        <v>0</v>
      </c>
      <c r="AS82" s="5">
        <v>0</v>
      </c>
      <c r="AT82" s="5">
        <v>0</v>
      </c>
      <c r="AU82" s="5">
        <v>0</v>
      </c>
      <c r="AV82" s="5">
        <f t="shared" si="54"/>
        <v>8.9206683249106291</v>
      </c>
      <c r="AW82" s="15">
        <f>'Crop and Soil Parameters'!$B$9-AV81</f>
        <v>81.61646232020999</v>
      </c>
      <c r="AX82" s="5"/>
    </row>
    <row r="83" spans="1:50" x14ac:dyDescent="0.3">
      <c r="A83" s="6">
        <v>44277</v>
      </c>
      <c r="B83" s="14">
        <v>81</v>
      </c>
      <c r="C83" s="7">
        <f t="shared" si="28"/>
        <v>0.39386263453338705</v>
      </c>
      <c r="D83" s="7">
        <f t="shared" si="29"/>
        <v>1.5251268780343785</v>
      </c>
      <c r="E83" s="7">
        <v>53</v>
      </c>
      <c r="F83" s="8">
        <v>2.2222222222222223</v>
      </c>
      <c r="G83" s="8">
        <v>37</v>
      </c>
      <c r="H83" s="8">
        <v>21.6</v>
      </c>
      <c r="I83" s="7">
        <f t="shared" si="30"/>
        <v>29.3</v>
      </c>
      <c r="J83" s="8">
        <v>0.52</v>
      </c>
      <c r="K83" s="7">
        <f t="shared" si="31"/>
        <v>31.884357293000107</v>
      </c>
      <c r="L83" s="7">
        <f t="shared" si="32"/>
        <v>17.042376984897288</v>
      </c>
      <c r="M83" s="7">
        <f t="shared" si="33"/>
        <v>24.463367138948698</v>
      </c>
      <c r="N83" s="4">
        <v>6.4</v>
      </c>
      <c r="O83" s="13">
        <f t="shared" si="34"/>
        <v>1.7794355959882655E-3</v>
      </c>
      <c r="P83" s="7">
        <f t="shared" si="35"/>
        <v>1.0057925391839071</v>
      </c>
      <c r="Q83" s="13">
        <f t="shared" si="36"/>
        <v>1.5715358208741474</v>
      </c>
      <c r="R83" s="7">
        <f t="shared" si="37"/>
        <v>12.0056493186288</v>
      </c>
      <c r="S83" s="13">
        <f t="shared" si="38"/>
        <v>0.92450533153670245</v>
      </c>
      <c r="T83" s="11">
        <f xml:space="preserve"> 24 * 60 * Constants!$B$4 * P83 * S83 / PI()</f>
        <v>34.949768353125492</v>
      </c>
      <c r="U83" s="11">
        <f t="shared" si="39"/>
        <v>18.052994772005363</v>
      </c>
      <c r="V83" s="11">
        <f t="shared" si="40"/>
        <v>13.558882253462347</v>
      </c>
      <c r="W83" s="11">
        <f t="shared" si="41"/>
        <v>1.4474595904455039</v>
      </c>
      <c r="X83" s="11">
        <f t="shared" si="42"/>
        <v>3.0679207975045739</v>
      </c>
      <c r="Y83" s="11">
        <f t="shared" si="43"/>
        <v>4.0756492057609837</v>
      </c>
      <c r="Z83" s="11">
        <f t="shared" si="44"/>
        <v>9.4783263966160658E-2</v>
      </c>
      <c r="AA83" s="13">
        <f t="shared" si="45"/>
        <v>0.2349895019498757</v>
      </c>
      <c r="AB83" s="11">
        <f t="shared" si="46"/>
        <v>566.61301038568797</v>
      </c>
      <c r="AC83" s="12">
        <f xml:space="preserve"> 0.00163*AB83/Constants!$B$1</f>
        <v>0.37697110486884544</v>
      </c>
      <c r="AD83" s="11">
        <f>(1-Constants!$B$2)*U83</f>
        <v>13.900805974444129</v>
      </c>
      <c r="AE83" s="11">
        <f xml:space="preserve"> W83*Z83*Constants!$B$3*((I83 + 273.15)^4)</f>
        <v>5.6287810642439444</v>
      </c>
      <c r="AF83" s="11">
        <f t="shared" si="47"/>
        <v>8.2720249102001837</v>
      </c>
      <c r="AG83" s="14">
        <v>0</v>
      </c>
      <c r="AH83" s="11">
        <f t="shared" si="48"/>
        <v>3.3063810014939627</v>
      </c>
      <c r="AI83" s="12">
        <f t="shared" si="49"/>
        <v>0.89678321938629324</v>
      </c>
      <c r="AJ83" s="5">
        <f t="shared" si="50"/>
        <v>3.6869345121741457</v>
      </c>
      <c r="AK83" s="5">
        <f>'Crop and Soil Parameters'!$B$2</f>
        <v>0.6</v>
      </c>
      <c r="AL83" s="5">
        <f t="shared" si="51"/>
        <v>2.2121607073044873</v>
      </c>
      <c r="AM83" s="5">
        <f t="shared" si="52"/>
        <v>0.20158956552165819</v>
      </c>
      <c r="AN83" s="5">
        <f t="shared" si="53"/>
        <v>0.44594851584959566</v>
      </c>
      <c r="AO83" s="5">
        <f>'Crop and Soil Parameters'!$B$9</f>
        <v>91</v>
      </c>
      <c r="AP83" s="5">
        <f>'Crop and Soil Parameters'!$B$9*('Crop and Soil Parameters'!$B$7 + 0.04*(5-AL83))</f>
        <v>46.547735025411669</v>
      </c>
      <c r="AQ83" s="5">
        <f>'Crop and Soil Parameters'!$B$11</f>
        <v>45.5</v>
      </c>
      <c r="AR83" s="5">
        <v>0</v>
      </c>
      <c r="AS83" s="5">
        <v>0</v>
      </c>
      <c r="AT83" s="5">
        <v>0</v>
      </c>
      <c r="AU83" s="5">
        <v>0</v>
      </c>
      <c r="AV83" s="5">
        <f t="shared" si="54"/>
        <v>8.4747198090610336</v>
      </c>
      <c r="AW83" s="15">
        <f>'Crop and Soil Parameters'!$B$9-AV82</f>
        <v>82.079331675089378</v>
      </c>
      <c r="AX83" s="5"/>
    </row>
    <row r="84" spans="1:50" x14ac:dyDescent="0.3">
      <c r="A84" s="6">
        <v>44278</v>
      </c>
      <c r="B84" s="14">
        <v>82</v>
      </c>
      <c r="C84" s="7">
        <f t="shared" si="28"/>
        <v>0.39386263453338705</v>
      </c>
      <c r="D84" s="7">
        <f t="shared" si="29"/>
        <v>1.5251268780343785</v>
      </c>
      <c r="E84" s="7">
        <v>53</v>
      </c>
      <c r="F84" s="8">
        <v>1.9444444444444444</v>
      </c>
      <c r="G84" s="8">
        <v>37.6</v>
      </c>
      <c r="H84" s="8">
        <v>22.5</v>
      </c>
      <c r="I84" s="7">
        <f t="shared" si="30"/>
        <v>30.05</v>
      </c>
      <c r="J84" s="8">
        <v>0.52</v>
      </c>
      <c r="K84" s="7">
        <f t="shared" si="31"/>
        <v>32.461976550736551</v>
      </c>
      <c r="L84" s="7">
        <f t="shared" si="32"/>
        <v>17.910635966324918</v>
      </c>
      <c r="M84" s="7">
        <f t="shared" si="33"/>
        <v>25.186306258530735</v>
      </c>
      <c r="N84" s="4">
        <v>6.6</v>
      </c>
      <c r="O84" s="13">
        <f t="shared" si="34"/>
        <v>8.8193679897523095E-3</v>
      </c>
      <c r="P84" s="7">
        <f t="shared" si="35"/>
        <v>1.0052324597084035</v>
      </c>
      <c r="Q84" s="13">
        <f t="shared" si="36"/>
        <v>1.574461560113134</v>
      </c>
      <c r="R84" s="7">
        <f t="shared" si="37"/>
        <v>12.028000320008765</v>
      </c>
      <c r="S84" s="13">
        <f t="shared" si="38"/>
        <v>0.92872642513004267</v>
      </c>
      <c r="T84" s="11">
        <f xml:space="preserve"> 24 * 60 * Constants!$B$4 * P84 * S84 / PI()</f>
        <v>35.089790746751895</v>
      </c>
      <c r="U84" s="11">
        <f t="shared" si="39"/>
        <v>18.39967635175978</v>
      </c>
      <c r="V84" s="11">
        <f t="shared" si="40"/>
        <v>13.819260920752699</v>
      </c>
      <c r="W84" s="11">
        <f t="shared" si="41"/>
        <v>1.4474595904455043</v>
      </c>
      <c r="X84" s="11">
        <f t="shared" si="42"/>
        <v>3.2031023425491836</v>
      </c>
      <c r="Y84" s="11">
        <f t="shared" si="43"/>
        <v>4.2552488769569417</v>
      </c>
      <c r="Z84" s="11">
        <f t="shared" si="44"/>
        <v>8.9439017574635127E-2</v>
      </c>
      <c r="AA84" s="13">
        <f t="shared" si="45"/>
        <v>0.24397006559464809</v>
      </c>
      <c r="AB84" s="11">
        <f t="shared" si="46"/>
        <v>566.61301038568797</v>
      </c>
      <c r="AC84" s="12">
        <f xml:space="preserve"> 0.00163*AB84/Constants!$B$1</f>
        <v>0.37697110486884544</v>
      </c>
      <c r="AD84" s="11">
        <f>(1-Constants!$B$2)*U84</f>
        <v>14.167750790855031</v>
      </c>
      <c r="AE84" s="11">
        <f xml:space="preserve"> W84*Z84*Constants!$B$3*((I84 + 273.15)^4)</f>
        <v>5.3642887778639032</v>
      </c>
      <c r="AF84" s="11">
        <f t="shared" si="47"/>
        <v>8.8034620129911278</v>
      </c>
      <c r="AG84" s="14">
        <v>0</v>
      </c>
      <c r="AH84" s="11">
        <f t="shared" si="48"/>
        <v>3.1666774166781981</v>
      </c>
      <c r="AI84" s="12">
        <f t="shared" si="49"/>
        <v>0.87016095646011915</v>
      </c>
      <c r="AJ84" s="5">
        <f t="shared" si="50"/>
        <v>3.6391858232303163</v>
      </c>
      <c r="AK84" s="5">
        <f>'Crop and Soil Parameters'!$B$2</f>
        <v>0.6</v>
      </c>
      <c r="AL84" s="5">
        <f t="shared" si="51"/>
        <v>2.1835114939381897</v>
      </c>
      <c r="AM84" s="5">
        <f t="shared" si="52"/>
        <v>0.19121720080621182</v>
      </c>
      <c r="AN84" s="5">
        <f t="shared" si="53"/>
        <v>0.41752495579905036</v>
      </c>
      <c r="AO84" s="5">
        <f>'Crop and Soil Parameters'!$B$9</f>
        <v>91</v>
      </c>
      <c r="AP84" s="5">
        <f>'Crop and Soil Parameters'!$B$9*('Crop and Soil Parameters'!$B$7 + 0.04*(5-AL84))</f>
        <v>46.652018162064991</v>
      </c>
      <c r="AQ84" s="5">
        <f>'Crop and Soil Parameters'!$B$11</f>
        <v>45.5</v>
      </c>
      <c r="AR84" s="5">
        <v>0</v>
      </c>
      <c r="AS84" s="5">
        <v>0</v>
      </c>
      <c r="AT84" s="5">
        <v>0</v>
      </c>
      <c r="AU84" s="5">
        <v>0</v>
      </c>
      <c r="AV84" s="5">
        <f t="shared" si="54"/>
        <v>8.0571948532619828</v>
      </c>
      <c r="AW84" s="15">
        <f>'Crop and Soil Parameters'!$B$9-AV83</f>
        <v>82.525280190938972</v>
      </c>
      <c r="AX84" s="5"/>
    </row>
    <row r="85" spans="1:50" x14ac:dyDescent="0.3">
      <c r="A85" s="6">
        <v>44279</v>
      </c>
      <c r="B85" s="14">
        <v>83</v>
      </c>
      <c r="C85" s="7">
        <f t="shared" si="28"/>
        <v>0.39386263453338705</v>
      </c>
      <c r="D85" s="7">
        <f t="shared" si="29"/>
        <v>1.5251268780343785</v>
      </c>
      <c r="E85" s="7">
        <v>53</v>
      </c>
      <c r="F85" s="8">
        <v>1.6666666666666667</v>
      </c>
      <c r="G85" s="8">
        <v>37.4</v>
      </c>
      <c r="H85" s="8">
        <v>22.3</v>
      </c>
      <c r="I85" s="7">
        <f t="shared" si="30"/>
        <v>29.85</v>
      </c>
      <c r="J85" s="8">
        <v>0.52</v>
      </c>
      <c r="K85" s="7">
        <f t="shared" si="31"/>
        <v>32.269442123294766</v>
      </c>
      <c r="L85" s="7">
        <f t="shared" si="32"/>
        <v>17.717698874441624</v>
      </c>
      <c r="M85" s="7">
        <f t="shared" si="33"/>
        <v>24.993570498868195</v>
      </c>
      <c r="N85" s="4">
        <v>5.4</v>
      </c>
      <c r="O85" s="13">
        <f t="shared" si="34"/>
        <v>1.5856687014443618E-2</v>
      </c>
      <c r="P85" s="7">
        <f t="shared" si="35"/>
        <v>1.0046708297421625</v>
      </c>
      <c r="Q85" s="13">
        <f t="shared" si="36"/>
        <v>1.5773866077230445</v>
      </c>
      <c r="R85" s="7">
        <f t="shared" si="37"/>
        <v>12.050346037731792</v>
      </c>
      <c r="S85" s="13">
        <f t="shared" si="38"/>
        <v>0.93291575071707067</v>
      </c>
      <c r="T85" s="11">
        <f xml:space="preserve"> 24 * 60 * Constants!$B$4 * P85 * S85 / PI()</f>
        <v>35.228381442907597</v>
      </c>
      <c r="U85" s="11">
        <f t="shared" si="39"/>
        <v>16.700364948008733</v>
      </c>
      <c r="V85" s="11">
        <f t="shared" si="40"/>
        <v>12.542976097851438</v>
      </c>
      <c r="W85" s="11">
        <f t="shared" si="41"/>
        <v>1.4474595904455039</v>
      </c>
      <c r="X85" s="11">
        <f t="shared" si="42"/>
        <v>3.1665647394191363</v>
      </c>
      <c r="Y85" s="11">
        <f t="shared" si="43"/>
        <v>4.2066954257653082</v>
      </c>
      <c r="Z85" s="11">
        <f t="shared" si="44"/>
        <v>9.0872183623315395E-2</v>
      </c>
      <c r="AA85" s="13">
        <f t="shared" si="45"/>
        <v>0.24154756638329455</v>
      </c>
      <c r="AB85" s="11">
        <f t="shared" si="46"/>
        <v>566.61301038568797</v>
      </c>
      <c r="AC85" s="12">
        <f xml:space="preserve"> 0.00163*AB85/Constants!$B$1</f>
        <v>0.37697110486884544</v>
      </c>
      <c r="AD85" s="11">
        <f>(1-Constants!$B$2)*U85</f>
        <v>12.859281009966725</v>
      </c>
      <c r="AE85" s="11">
        <f xml:space="preserve"> W85*Z85*Constants!$B$3*((I85 + 273.15)^4)</f>
        <v>5.4358794818553147</v>
      </c>
      <c r="AF85" s="11">
        <f t="shared" si="47"/>
        <v>7.4234015281114107</v>
      </c>
      <c r="AG85" s="14">
        <v>0</v>
      </c>
      <c r="AH85" s="11">
        <f t="shared" si="48"/>
        <v>2.6736332931884954</v>
      </c>
      <c r="AI85" s="12">
        <f t="shared" si="49"/>
        <v>0.83213563067781915</v>
      </c>
      <c r="AJ85" s="5">
        <f t="shared" si="50"/>
        <v>3.2129777822524885</v>
      </c>
      <c r="AK85" s="5">
        <f>'Crop and Soil Parameters'!$B$2</f>
        <v>0.6</v>
      </c>
      <c r="AL85" s="5">
        <f t="shared" si="51"/>
        <v>1.9277866693514931</v>
      </c>
      <c r="AM85" s="5">
        <f t="shared" si="52"/>
        <v>0.17810447770963028</v>
      </c>
      <c r="AN85" s="5">
        <f t="shared" si="53"/>
        <v>0.34334743788043542</v>
      </c>
      <c r="AO85" s="5">
        <f>'Crop and Soil Parameters'!$B$9</f>
        <v>91</v>
      </c>
      <c r="AP85" s="5">
        <f>'Crop and Soil Parameters'!$B$9*('Crop and Soil Parameters'!$B$7 + 0.04*(5-AL85))</f>
        <v>47.582856523560565</v>
      </c>
      <c r="AQ85" s="5">
        <f>'Crop and Soil Parameters'!$B$11</f>
        <v>45.5</v>
      </c>
      <c r="AR85" s="5">
        <v>0</v>
      </c>
      <c r="AS85" s="5">
        <v>0</v>
      </c>
      <c r="AT85" s="5">
        <v>0</v>
      </c>
      <c r="AU85" s="5">
        <v>0</v>
      </c>
      <c r="AV85" s="5">
        <f t="shared" si="54"/>
        <v>7.7138474153815473</v>
      </c>
      <c r="AW85" s="15">
        <f>'Crop and Soil Parameters'!$B$9-AV84</f>
        <v>82.94280514673801</v>
      </c>
      <c r="AX85" s="5"/>
    </row>
    <row r="86" spans="1:50" x14ac:dyDescent="0.3">
      <c r="A86" s="6">
        <v>44280</v>
      </c>
      <c r="B86" s="14">
        <v>84</v>
      </c>
      <c r="C86" s="7">
        <f t="shared" si="28"/>
        <v>0.39386263453338705</v>
      </c>
      <c r="D86" s="7">
        <f t="shared" si="29"/>
        <v>1.5251268780343785</v>
      </c>
      <c r="E86" s="7">
        <v>53</v>
      </c>
      <c r="F86" s="8">
        <v>1.6666666666666667</v>
      </c>
      <c r="G86" s="8">
        <v>38</v>
      </c>
      <c r="H86" s="8">
        <v>20.8</v>
      </c>
      <c r="I86" s="7">
        <f t="shared" si="30"/>
        <v>29.4</v>
      </c>
      <c r="J86" s="8">
        <v>0.52</v>
      </c>
      <c r="K86" s="7">
        <f t="shared" si="31"/>
        <v>32.847029431313729</v>
      </c>
      <c r="L86" s="7">
        <f t="shared" si="32"/>
        <v>16.270500400840405</v>
      </c>
      <c r="M86" s="7">
        <f t="shared" si="33"/>
        <v>24.558764916077067</v>
      </c>
      <c r="N86" s="4">
        <v>8.1999999999999993</v>
      </c>
      <c r="O86" s="13">
        <f t="shared" si="34"/>
        <v>2.2889307360557033E-2</v>
      </c>
      <c r="P86" s="7">
        <f t="shared" si="35"/>
        <v>1.0041078157082641</v>
      </c>
      <c r="Q86" s="13">
        <f t="shared" si="36"/>
        <v>1.5803104109069956</v>
      </c>
      <c r="R86" s="7">
        <f t="shared" si="37"/>
        <v>12.072682248740767</v>
      </c>
      <c r="S86" s="13">
        <f t="shared" si="38"/>
        <v>0.93707191130846834</v>
      </c>
      <c r="T86" s="11">
        <f xml:space="preserve"> 24 * 60 * Constants!$B$4 * P86 * S86 / PI()</f>
        <v>35.36549485957638</v>
      </c>
      <c r="U86" s="11">
        <f t="shared" si="39"/>
        <v>20.851838824202105</v>
      </c>
      <c r="V86" s="11">
        <f t="shared" si="40"/>
        <v>15.660982067305232</v>
      </c>
      <c r="W86" s="11">
        <f t="shared" si="41"/>
        <v>1.4474595904455039</v>
      </c>
      <c r="X86" s="11">
        <f t="shared" si="42"/>
        <v>3.0854691201187632</v>
      </c>
      <c r="Y86" s="11">
        <f t="shared" si="43"/>
        <v>4.0992081541413299</v>
      </c>
      <c r="Z86" s="11">
        <f t="shared" si="44"/>
        <v>9.4082951476869431E-2</v>
      </c>
      <c r="AA86" s="13">
        <f t="shared" si="45"/>
        <v>0.23617063355931983</v>
      </c>
      <c r="AB86" s="11">
        <f t="shared" si="46"/>
        <v>566.61301038568797</v>
      </c>
      <c r="AC86" s="12">
        <f xml:space="preserve"> 0.00163*AB86/Constants!$B$1</f>
        <v>0.37697110486884544</v>
      </c>
      <c r="AD86" s="11">
        <f>(1-Constants!$B$2)*U86</f>
        <v>16.055915894635621</v>
      </c>
      <c r="AE86" s="11">
        <f xml:space="preserve"> W86*Z86*Constants!$B$3*((I86 + 273.15)^4)</f>
        <v>5.5945853485620267</v>
      </c>
      <c r="AF86" s="11">
        <f t="shared" si="47"/>
        <v>10.461330546073594</v>
      </c>
      <c r="AG86" s="14">
        <v>0</v>
      </c>
      <c r="AH86" s="11">
        <f t="shared" si="48"/>
        <v>2.903615820815113</v>
      </c>
      <c r="AI86" s="12">
        <f t="shared" si="49"/>
        <v>0.82675869785384437</v>
      </c>
      <c r="AJ86" s="5">
        <f t="shared" si="50"/>
        <v>3.5120475035249266</v>
      </c>
      <c r="AK86" s="5">
        <f>'Crop and Soil Parameters'!$B$2</f>
        <v>0.6</v>
      </c>
      <c r="AL86" s="5">
        <f t="shared" si="51"/>
        <v>2.1072285021149559</v>
      </c>
      <c r="AM86" s="5">
        <f t="shared" si="52"/>
        <v>0.17168651984102715</v>
      </c>
      <c r="AN86" s="5">
        <f t="shared" si="53"/>
        <v>0.36178272803793732</v>
      </c>
      <c r="AO86" s="5">
        <f>'Crop and Soil Parameters'!$B$9</f>
        <v>91</v>
      </c>
      <c r="AP86" s="5">
        <f>'Crop and Soil Parameters'!$B$9*('Crop and Soil Parameters'!$B$7 + 0.04*(5-AL86))</f>
        <v>46.92968825230156</v>
      </c>
      <c r="AQ86" s="5">
        <f>'Crop and Soil Parameters'!$B$11</f>
        <v>45.5</v>
      </c>
      <c r="AR86" s="5">
        <v>0</v>
      </c>
      <c r="AS86" s="5">
        <v>0</v>
      </c>
      <c r="AT86" s="5">
        <v>0</v>
      </c>
      <c r="AU86" s="5">
        <v>0</v>
      </c>
      <c r="AV86" s="5">
        <f t="shared" si="54"/>
        <v>7.35206468734361</v>
      </c>
      <c r="AW86" s="15">
        <f>'Crop and Soil Parameters'!$B$9-AV85</f>
        <v>83.286152584618449</v>
      </c>
      <c r="AX86" s="5"/>
    </row>
    <row r="87" spans="1:50" x14ac:dyDescent="0.3">
      <c r="A87" s="6">
        <v>44281</v>
      </c>
      <c r="B87" s="14">
        <v>85</v>
      </c>
      <c r="C87" s="7">
        <f t="shared" si="28"/>
        <v>0.39386263453338705</v>
      </c>
      <c r="D87" s="7">
        <f t="shared" si="29"/>
        <v>1.5251268780343785</v>
      </c>
      <c r="E87" s="7">
        <v>53</v>
      </c>
      <c r="F87" s="8">
        <v>1.9444444444444444</v>
      </c>
      <c r="G87" s="8">
        <v>35.9</v>
      </c>
      <c r="H87" s="8">
        <v>21</v>
      </c>
      <c r="I87" s="7">
        <f t="shared" si="30"/>
        <v>28.45</v>
      </c>
      <c r="J87" s="8">
        <v>0.47</v>
      </c>
      <c r="K87" s="7">
        <f t="shared" si="31"/>
        <v>30.057637035251844</v>
      </c>
      <c r="L87" s="7">
        <f t="shared" si="32"/>
        <v>15.776448032453345</v>
      </c>
      <c r="M87" s="7">
        <f t="shared" si="33"/>
        <v>22.917042533852594</v>
      </c>
      <c r="N87" s="4">
        <v>7.7</v>
      </c>
      <c r="O87" s="13">
        <f t="shared" si="34"/>
        <v>2.9915145110907808E-2</v>
      </c>
      <c r="P87" s="7">
        <f t="shared" si="35"/>
        <v>1.0035435844399174</v>
      </c>
      <c r="Q87" s="13">
        <f t="shared" si="36"/>
        <v>1.5832324156652398</v>
      </c>
      <c r="R87" s="7">
        <f t="shared" si="37"/>
        <v>12.095004720789371</v>
      </c>
      <c r="S87" s="13">
        <f t="shared" si="38"/>
        <v>0.94119355162634788</v>
      </c>
      <c r="T87" s="11">
        <f xml:space="preserve"> 24 * 60 * Constants!$B$4 * P87 * S87 / PI()</f>
        <v>35.501087235416669</v>
      </c>
      <c r="U87" s="11">
        <f t="shared" si="39"/>
        <v>20.175737497918728</v>
      </c>
      <c r="V87" s="11">
        <f t="shared" si="40"/>
        <v>15.15318940518684</v>
      </c>
      <c r="W87" s="11">
        <f t="shared" si="41"/>
        <v>1.4474595904455039</v>
      </c>
      <c r="X87" s="11">
        <f t="shared" si="42"/>
        <v>2.7953717850506075</v>
      </c>
      <c r="Y87" s="11">
        <f t="shared" si="43"/>
        <v>3.8801074099351518</v>
      </c>
      <c r="Z87" s="11">
        <f t="shared" si="44"/>
        <v>0.10592888476577914</v>
      </c>
      <c r="AA87" s="13">
        <f t="shared" si="45"/>
        <v>0.22514855067229991</v>
      </c>
      <c r="AB87" s="11">
        <f t="shared" si="46"/>
        <v>566.61301038568797</v>
      </c>
      <c r="AC87" s="12">
        <f xml:space="preserve"> 0.00163*AB87/Constants!$B$1</f>
        <v>0.37697110486884544</v>
      </c>
      <c r="AD87" s="11">
        <f>(1-Constants!$B$2)*U87</f>
        <v>15.535317873397421</v>
      </c>
      <c r="AE87" s="11">
        <f xml:space="preserve"> W87*Z87*Constants!$B$3*((I87 + 273.15)^4)</f>
        <v>6.2202535841958602</v>
      </c>
      <c r="AF87" s="11">
        <f t="shared" si="47"/>
        <v>9.3150642892015618</v>
      </c>
      <c r="AG87" s="14">
        <v>0</v>
      </c>
      <c r="AH87" s="11">
        <f t="shared" si="48"/>
        <v>3.2295454195690732</v>
      </c>
      <c r="AI87" s="12">
        <f t="shared" si="49"/>
        <v>0.85133944153777097</v>
      </c>
      <c r="AJ87" s="5">
        <f t="shared" si="50"/>
        <v>3.7934873706022105</v>
      </c>
      <c r="AK87" s="5">
        <f>'Crop and Soil Parameters'!$B$2</f>
        <v>0.6</v>
      </c>
      <c r="AL87" s="5">
        <f t="shared" si="51"/>
        <v>2.2760924223613261</v>
      </c>
      <c r="AM87" s="5">
        <f t="shared" si="52"/>
        <v>0.16655173243350688</v>
      </c>
      <c r="AN87" s="5">
        <f t="shared" si="53"/>
        <v>0.37908713612305611</v>
      </c>
      <c r="AO87" s="5">
        <f>'Crop and Soil Parameters'!$B$9</f>
        <v>91</v>
      </c>
      <c r="AP87" s="5">
        <f>'Crop and Soil Parameters'!$B$9*('Crop and Soil Parameters'!$B$7 + 0.04*(5-AL87))</f>
        <v>46.315023582604773</v>
      </c>
      <c r="AQ87" s="5">
        <f>'Crop and Soil Parameters'!$B$11</f>
        <v>45.5</v>
      </c>
      <c r="AR87" s="5">
        <v>0</v>
      </c>
      <c r="AS87" s="5">
        <v>0</v>
      </c>
      <c r="AT87" s="5">
        <v>0</v>
      </c>
      <c r="AU87" s="5">
        <v>0</v>
      </c>
      <c r="AV87" s="5">
        <f t="shared" si="54"/>
        <v>6.9729775512205538</v>
      </c>
      <c r="AW87" s="15">
        <f>'Crop and Soil Parameters'!$B$9-AV86</f>
        <v>83.647935312656386</v>
      </c>
      <c r="AX87" s="5"/>
    </row>
    <row r="88" spans="1:50" x14ac:dyDescent="0.3">
      <c r="A88" s="6">
        <v>44282</v>
      </c>
      <c r="B88" s="14">
        <v>86</v>
      </c>
      <c r="C88" s="7">
        <f t="shared" si="28"/>
        <v>0.39386263453338705</v>
      </c>
      <c r="D88" s="7">
        <f t="shared" si="29"/>
        <v>1.5251268780343785</v>
      </c>
      <c r="E88" s="7">
        <v>53</v>
      </c>
      <c r="F88" s="8">
        <v>1.6666666666666667</v>
      </c>
      <c r="G88" s="8">
        <v>36</v>
      </c>
      <c r="H88" s="8">
        <v>20.399999999999999</v>
      </c>
      <c r="I88" s="7">
        <f t="shared" si="30"/>
        <v>28.2</v>
      </c>
      <c r="J88" s="8">
        <v>0.31</v>
      </c>
      <c r="K88" s="7">
        <f t="shared" si="31"/>
        <v>27.037348590392924</v>
      </c>
      <c r="L88" s="7">
        <f t="shared" si="32"/>
        <v>12.424327551322051</v>
      </c>
      <c r="M88" s="7">
        <f t="shared" si="33"/>
        <v>19.730838070857487</v>
      </c>
      <c r="N88" s="4">
        <v>7.5</v>
      </c>
      <c r="O88" s="13">
        <f t="shared" si="34"/>
        <v>3.693211835814051E-2</v>
      </c>
      <c r="P88" s="7">
        <f t="shared" si="35"/>
        <v>1.0029783031310244</v>
      </c>
      <c r="Q88" s="13">
        <f t="shared" si="36"/>
        <v>1.5861520662645383</v>
      </c>
      <c r="R88" s="7">
        <f t="shared" si="37"/>
        <v>12.117309208388392</v>
      </c>
      <c r="S88" s="13">
        <f t="shared" si="38"/>
        <v>0.94527935892492843</v>
      </c>
      <c r="T88" s="11">
        <f xml:space="preserve"> 24 * 60 * Constants!$B$4 * P88 * S88 / PI()</f>
        <v>35.635116653391556</v>
      </c>
      <c r="U88" s="11">
        <f t="shared" si="39"/>
        <v>19.936944340292435</v>
      </c>
      <c r="V88" s="11">
        <f t="shared" si="40"/>
        <v>14.973841416220035</v>
      </c>
      <c r="W88" s="11">
        <f t="shared" si="41"/>
        <v>1.4474595904455039</v>
      </c>
      <c r="X88" s="11">
        <f t="shared" si="42"/>
        <v>2.2996037523268482</v>
      </c>
      <c r="Y88" s="11">
        <f t="shared" si="43"/>
        <v>3.8241720180540506</v>
      </c>
      <c r="Z88" s="11">
        <f t="shared" si="44"/>
        <v>0.12769777781284009</v>
      </c>
      <c r="AA88" s="13">
        <f t="shared" si="45"/>
        <v>0.22232091572927459</v>
      </c>
      <c r="AB88" s="11">
        <f t="shared" si="46"/>
        <v>566.61301038568797</v>
      </c>
      <c r="AC88" s="12">
        <f xml:space="preserve"> 0.00163*AB88/Constants!$B$1</f>
        <v>0.37697110486884544</v>
      </c>
      <c r="AD88" s="11">
        <f>(1-Constants!$B$2)*U88</f>
        <v>15.351447142025176</v>
      </c>
      <c r="AE88" s="11">
        <f xml:space="preserve"> W88*Z88*Constants!$B$3*((I88 + 273.15)^4)</f>
        <v>7.4737138255926405</v>
      </c>
      <c r="AF88" s="11">
        <f t="shared" si="47"/>
        <v>7.8777333164325354</v>
      </c>
      <c r="AG88" s="14">
        <v>0</v>
      </c>
      <c r="AH88" s="11">
        <f t="shared" si="48"/>
        <v>3.5767073814921693</v>
      </c>
      <c r="AI88" s="12">
        <f t="shared" si="49"/>
        <v>0.81290898002379919</v>
      </c>
      <c r="AJ88" s="5">
        <f t="shared" si="50"/>
        <v>4.3998866655249094</v>
      </c>
      <c r="AK88" s="5">
        <f>'Crop and Soil Parameters'!$B$2</f>
        <v>0.6</v>
      </c>
      <c r="AL88" s="5">
        <f t="shared" si="51"/>
        <v>2.6399319993149457</v>
      </c>
      <c r="AM88" s="5">
        <f t="shared" si="52"/>
        <v>0.16341317789809232</v>
      </c>
      <c r="AN88" s="5">
        <f t="shared" si="53"/>
        <v>0.43139967744291974</v>
      </c>
      <c r="AO88" s="5">
        <f>'Crop and Soil Parameters'!$B$9</f>
        <v>91</v>
      </c>
      <c r="AP88" s="5">
        <f>'Crop and Soil Parameters'!$B$9*('Crop and Soil Parameters'!$B$7 + 0.04*(5-AL88))</f>
        <v>44.990647522493603</v>
      </c>
      <c r="AQ88" s="5">
        <f>'Crop and Soil Parameters'!$B$11</f>
        <v>45.5</v>
      </c>
      <c r="AR88" s="5">
        <v>0</v>
      </c>
      <c r="AS88" s="5">
        <v>0</v>
      </c>
      <c r="AT88" s="5">
        <v>0</v>
      </c>
      <c r="AU88" s="5">
        <v>0</v>
      </c>
      <c r="AV88" s="5">
        <f t="shared" si="54"/>
        <v>6.5415778737776344</v>
      </c>
      <c r="AW88" s="15">
        <f>'Crop and Soil Parameters'!$B$9-AV87</f>
        <v>84.027022448779448</v>
      </c>
      <c r="AX88" s="5"/>
    </row>
    <row r="89" spans="1:50" x14ac:dyDescent="0.3">
      <c r="A89" s="6">
        <v>44283</v>
      </c>
      <c r="B89" s="14">
        <v>87</v>
      </c>
      <c r="C89" s="7">
        <f t="shared" si="28"/>
        <v>0.39386263453338705</v>
      </c>
      <c r="D89" s="7">
        <f t="shared" si="29"/>
        <v>1.5251268780343785</v>
      </c>
      <c r="E89" s="7">
        <v>53</v>
      </c>
      <c r="F89" s="8">
        <v>1.6666666666666667</v>
      </c>
      <c r="G89" s="8">
        <v>36</v>
      </c>
      <c r="H89" s="8">
        <v>20.399999999999999</v>
      </c>
      <c r="I89" s="7">
        <f t="shared" si="30"/>
        <v>28.2</v>
      </c>
      <c r="J89" s="8">
        <v>0.45</v>
      </c>
      <c r="K89" s="7">
        <f t="shared" si="31"/>
        <v>29.824309665154146</v>
      </c>
      <c r="L89" s="7">
        <f t="shared" si="32"/>
        <v>14.9076424488577</v>
      </c>
      <c r="M89" s="7">
        <f t="shared" si="33"/>
        <v>22.365976057005923</v>
      </c>
      <c r="N89" s="4">
        <v>7.5</v>
      </c>
      <c r="O89" s="13">
        <f t="shared" si="34"/>
        <v>4.3938147821643299E-2</v>
      </c>
      <c r="P89" s="7">
        <f t="shared" si="35"/>
        <v>1.0024121392866365</v>
      </c>
      <c r="Q89" s="13">
        <f t="shared" si="36"/>
        <v>1.589068804711169</v>
      </c>
      <c r="R89" s="7">
        <f t="shared" si="37"/>
        <v>12.139591448779788</v>
      </c>
      <c r="S89" s="13">
        <f t="shared" si="38"/>
        <v>0.94932806374090983</v>
      </c>
      <c r="T89" s="11">
        <f xml:space="preserve"> 24 * 60 * Constants!$B$4 * P89 * S89 / PI()</f>
        <v>35.767543061392075</v>
      </c>
      <c r="U89" s="11">
        <f t="shared" si="39"/>
        <v>19.99071611900067</v>
      </c>
      <c r="V89" s="11">
        <f t="shared" si="40"/>
        <v>15.014227248336642</v>
      </c>
      <c r="W89" s="11">
        <f t="shared" si="41"/>
        <v>1.4474595904455039</v>
      </c>
      <c r="X89" s="11">
        <f t="shared" si="42"/>
        <v>2.7034866202416747</v>
      </c>
      <c r="Y89" s="11">
        <f t="shared" si="43"/>
        <v>3.8241720180540506</v>
      </c>
      <c r="Z89" s="11">
        <f t="shared" si="44"/>
        <v>0.10980804150288651</v>
      </c>
      <c r="AA89" s="13">
        <f t="shared" si="45"/>
        <v>0.22232091572927459</v>
      </c>
      <c r="AB89" s="11">
        <f t="shared" si="46"/>
        <v>566.61301038568797</v>
      </c>
      <c r="AC89" s="12">
        <f xml:space="preserve"> 0.00163*AB89/Constants!$B$1</f>
        <v>0.37697110486884544</v>
      </c>
      <c r="AD89" s="11">
        <f>(1-Constants!$B$2)*U89</f>
        <v>15.392851411630517</v>
      </c>
      <c r="AE89" s="11">
        <f xml:space="preserve"> W89*Z89*Constants!$B$3*((I89 + 273.15)^4)</f>
        <v>6.4266887959803958</v>
      </c>
      <c r="AF89" s="11">
        <f t="shared" si="47"/>
        <v>8.96616261565012</v>
      </c>
      <c r="AG89" s="14">
        <v>0</v>
      </c>
      <c r="AH89" s="11">
        <f t="shared" si="48"/>
        <v>2.9172075226784591</v>
      </c>
      <c r="AI89" s="12">
        <f t="shared" si="49"/>
        <v>0.81290898002379919</v>
      </c>
      <c r="AJ89" s="5">
        <f t="shared" si="50"/>
        <v>3.5886028994206129</v>
      </c>
      <c r="AK89" s="5">
        <f>'Crop and Soil Parameters'!$B$2</f>
        <v>0.6</v>
      </c>
      <c r="AL89" s="5">
        <f t="shared" si="51"/>
        <v>2.1531617396523677</v>
      </c>
      <c r="AM89" s="5">
        <f t="shared" si="52"/>
        <v>0.14911475762289253</v>
      </c>
      <c r="AN89" s="5">
        <f t="shared" si="53"/>
        <v>0.32106819093114841</v>
      </c>
      <c r="AO89" s="5">
        <f>'Crop and Soil Parameters'!$B$9</f>
        <v>91</v>
      </c>
      <c r="AP89" s="5">
        <f>'Crop and Soil Parameters'!$B$9*('Crop and Soil Parameters'!$B$7 + 0.04*(5-AL89))</f>
        <v>46.762491267665382</v>
      </c>
      <c r="AQ89" s="5">
        <f>'Crop and Soil Parameters'!$B$11</f>
        <v>45.5</v>
      </c>
      <c r="AR89" s="5">
        <v>0</v>
      </c>
      <c r="AS89" s="5">
        <v>0</v>
      </c>
      <c r="AT89" s="5">
        <v>0</v>
      </c>
      <c r="AU89" s="5">
        <v>0</v>
      </c>
      <c r="AV89" s="5">
        <f t="shared" si="54"/>
        <v>6.2205096828464859</v>
      </c>
      <c r="AW89" s="15">
        <f>'Crop and Soil Parameters'!$B$9-AV88</f>
        <v>84.458422126222359</v>
      </c>
      <c r="AX89" s="5"/>
    </row>
    <row r="90" spans="1:50" x14ac:dyDescent="0.3">
      <c r="A90" s="6">
        <v>44284</v>
      </c>
      <c r="B90" s="14">
        <v>88</v>
      </c>
      <c r="C90" s="7">
        <f t="shared" si="28"/>
        <v>0.39386263453338705</v>
      </c>
      <c r="D90" s="7">
        <f t="shared" si="29"/>
        <v>1.5251268780343785</v>
      </c>
      <c r="E90" s="7">
        <v>53</v>
      </c>
      <c r="F90" s="8">
        <v>1.3888888888888888</v>
      </c>
      <c r="G90" s="8">
        <v>37</v>
      </c>
      <c r="H90" s="8">
        <v>22.8</v>
      </c>
      <c r="I90" s="7">
        <f t="shared" si="30"/>
        <v>29.9</v>
      </c>
      <c r="J90" s="8">
        <v>0.53</v>
      </c>
      <c r="K90" s="7">
        <f t="shared" si="31"/>
        <v>32.030648196577772</v>
      </c>
      <c r="L90" s="7">
        <f t="shared" si="32"/>
        <v>18.331701453224696</v>
      </c>
      <c r="M90" s="7">
        <f t="shared" si="33"/>
        <v>25.181174824901234</v>
      </c>
      <c r="N90" s="4">
        <v>7.5</v>
      </c>
      <c r="O90" s="13">
        <f t="shared" si="34"/>
        <v>5.0931157463683645E-2</v>
      </c>
      <c r="P90" s="7">
        <f t="shared" si="35"/>
        <v>1.0018452606733199</v>
      </c>
      <c r="Q90" s="13">
        <f t="shared" si="36"/>
        <v>1.5919820702286938</v>
      </c>
      <c r="R90" s="7">
        <f t="shared" si="37"/>
        <v>12.161847157947143</v>
      </c>
      <c r="S90" s="13">
        <f t="shared" si="38"/>
        <v>0.95333844057223527</v>
      </c>
      <c r="T90" s="11">
        <f xml:space="preserve"> 24 * 60 * Constants!$B$4 * P90 * S90 / PI()</f>
        <v>35.898328289825017</v>
      </c>
      <c r="U90" s="11">
        <f t="shared" si="39"/>
        <v>20.043519984480366</v>
      </c>
      <c r="V90" s="11">
        <f t="shared" si="40"/>
        <v>15.053886119543822</v>
      </c>
      <c r="W90" s="11">
        <f t="shared" si="41"/>
        <v>1.4474595904455039</v>
      </c>
      <c r="X90" s="11">
        <f t="shared" si="42"/>
        <v>3.2021248161011076</v>
      </c>
      <c r="Y90" s="11">
        <f t="shared" si="43"/>
        <v>4.2187883965303437</v>
      </c>
      <c r="Z90" s="11">
        <f t="shared" si="44"/>
        <v>8.9477253736149343E-2</v>
      </c>
      <c r="AA90" s="13">
        <f t="shared" si="45"/>
        <v>0.24215129129346122</v>
      </c>
      <c r="AB90" s="11">
        <f t="shared" si="46"/>
        <v>566.61301038568797</v>
      </c>
      <c r="AC90" s="12">
        <f xml:space="preserve"> 0.00163*AB90/Constants!$B$1</f>
        <v>0.37697110486884544</v>
      </c>
      <c r="AD90" s="11">
        <f>(1-Constants!$B$2)*U90</f>
        <v>15.433510388049882</v>
      </c>
      <c r="AE90" s="11">
        <f xml:space="preserve"> W90*Z90*Constants!$B$3*((I90 + 273.15)^4)</f>
        <v>5.355970063073519</v>
      </c>
      <c r="AF90" s="11">
        <f t="shared" si="47"/>
        <v>10.077540324976363</v>
      </c>
      <c r="AG90" s="14">
        <v>0</v>
      </c>
      <c r="AH90" s="11">
        <f t="shared" si="48"/>
        <v>2.5772359353299858</v>
      </c>
      <c r="AI90" s="12">
        <f t="shared" si="49"/>
        <v>0.79713652901703924</v>
      </c>
      <c r="AJ90" s="5">
        <f t="shared" si="50"/>
        <v>3.2331173412765479</v>
      </c>
      <c r="AK90" s="5">
        <f>'Crop and Soil Parameters'!$B$2</f>
        <v>0.6</v>
      </c>
      <c r="AL90" s="5">
        <f t="shared" si="51"/>
        <v>1.9398704047659288</v>
      </c>
      <c r="AM90" s="5">
        <f t="shared" si="52"/>
        <v>0.13760481972293412</v>
      </c>
      <c r="AN90" s="5">
        <f t="shared" si="53"/>
        <v>0.26693551733367088</v>
      </c>
      <c r="AO90" s="5">
        <f>'Crop and Soil Parameters'!$B$9</f>
        <v>91</v>
      </c>
      <c r="AP90" s="5">
        <f>'Crop and Soil Parameters'!$B$9*('Crop and Soil Parameters'!$B$7 + 0.04*(5-AL90))</f>
        <v>47.538871726652019</v>
      </c>
      <c r="AQ90" s="5">
        <f>'Crop and Soil Parameters'!$B$11</f>
        <v>45.5</v>
      </c>
      <c r="AR90" s="5">
        <v>0</v>
      </c>
      <c r="AS90" s="5">
        <v>0</v>
      </c>
      <c r="AT90" s="5">
        <v>0</v>
      </c>
      <c r="AU90" s="5">
        <v>0</v>
      </c>
      <c r="AV90" s="5">
        <f t="shared" si="54"/>
        <v>5.9535741655128147</v>
      </c>
      <c r="AW90" s="15">
        <f>'Crop and Soil Parameters'!$B$9-AV89</f>
        <v>84.779490317153517</v>
      </c>
      <c r="AX90" s="5"/>
    </row>
    <row r="91" spans="1:50" x14ac:dyDescent="0.3">
      <c r="A91" s="6">
        <v>44285</v>
      </c>
      <c r="B91" s="14">
        <v>89</v>
      </c>
      <c r="C91" s="7">
        <f t="shared" si="28"/>
        <v>0.39386263453338705</v>
      </c>
      <c r="D91" s="7">
        <f t="shared" si="29"/>
        <v>1.5251268780343785</v>
      </c>
      <c r="E91" s="7">
        <v>53</v>
      </c>
      <c r="F91" s="8">
        <v>1.6666666666666667</v>
      </c>
      <c r="G91" s="8">
        <v>40</v>
      </c>
      <c r="H91" s="8">
        <v>22.7</v>
      </c>
      <c r="I91" s="7">
        <f t="shared" si="30"/>
        <v>31.35</v>
      </c>
      <c r="J91" s="8">
        <v>0.41</v>
      </c>
      <c r="K91" s="7">
        <f t="shared" si="31"/>
        <v>32.920746768286449</v>
      </c>
      <c r="L91" s="7">
        <f t="shared" si="32"/>
        <v>16.47334524314951</v>
      </c>
      <c r="M91" s="7">
        <f t="shared" si="33"/>
        <v>24.697046005717979</v>
      </c>
      <c r="N91" s="4">
        <v>6.2</v>
      </c>
      <c r="O91" s="13">
        <f t="shared" si="34"/>
        <v>5.7909075104583277E-2</v>
      </c>
      <c r="P91" s="7">
        <f t="shared" si="35"/>
        <v>1.0012778352694418</v>
      </c>
      <c r="Q91" s="13">
        <f t="shared" si="36"/>
        <v>1.5948912987416304</v>
      </c>
      <c r="R91" s="7">
        <f t="shared" si="37"/>
        <v>12.184072026671195</v>
      </c>
      <c r="S91" s="13">
        <f t="shared" si="38"/>
        <v>0.95730930848410711</v>
      </c>
      <c r="T91" s="11">
        <f xml:space="preserve"> 24 * 60 * Constants!$B$4 * P91 * S91 / PI()</f>
        <v>36.027436066143522</v>
      </c>
      <c r="U91" s="11">
        <f t="shared" si="39"/>
        <v>18.173338955308726</v>
      </c>
      <c r="V91" s="11">
        <f t="shared" si="40"/>
        <v>13.649267955774171</v>
      </c>
      <c r="W91" s="11">
        <f t="shared" si="41"/>
        <v>1.4474595904455039</v>
      </c>
      <c r="X91" s="11">
        <f t="shared" si="42"/>
        <v>3.1110611935160102</v>
      </c>
      <c r="Y91" s="11">
        <f t="shared" si="43"/>
        <v>4.5828898033434742</v>
      </c>
      <c r="Z91" s="11">
        <f t="shared" si="44"/>
        <v>9.306519201839164E-2</v>
      </c>
      <c r="AA91" s="13">
        <f t="shared" si="45"/>
        <v>0.26021820629367171</v>
      </c>
      <c r="AB91" s="11">
        <f t="shared" si="46"/>
        <v>566.61301038568797</v>
      </c>
      <c r="AC91" s="12">
        <f xml:space="preserve"> 0.00163*AB91/Constants!$B$1</f>
        <v>0.37697110486884544</v>
      </c>
      <c r="AD91" s="11">
        <f>(1-Constants!$B$2)*U91</f>
        <v>13.993470995587719</v>
      </c>
      <c r="AE91" s="11">
        <f xml:space="preserve"> W91*Z91*Constants!$B$3*((I91 + 273.15)^4)</f>
        <v>5.6781231434953296</v>
      </c>
      <c r="AF91" s="11">
        <f t="shared" si="47"/>
        <v>8.3153478520923905</v>
      </c>
      <c r="AG91" s="14">
        <v>0</v>
      </c>
      <c r="AH91" s="11">
        <f t="shared" si="48"/>
        <v>3.6173659499852393</v>
      </c>
      <c r="AI91" s="12">
        <f t="shared" si="49"/>
        <v>0.85080627058819625</v>
      </c>
      <c r="AJ91" s="5">
        <f t="shared" si="50"/>
        <v>4.2516916894423105</v>
      </c>
      <c r="AK91" s="5">
        <f>'Crop and Soil Parameters'!$B$2</f>
        <v>0.6</v>
      </c>
      <c r="AL91" s="5">
        <f t="shared" si="51"/>
        <v>2.5510150136653862</v>
      </c>
      <c r="AM91" s="5">
        <f t="shared" si="52"/>
        <v>0.13727474436085704</v>
      </c>
      <c r="AN91" s="5">
        <f t="shared" si="53"/>
        <v>0.35018993386162411</v>
      </c>
      <c r="AO91" s="5">
        <f>'Crop and Soil Parameters'!$B$9</f>
        <v>91</v>
      </c>
      <c r="AP91" s="5">
        <f>'Crop and Soil Parameters'!$B$9*('Crop and Soil Parameters'!$B$7 + 0.04*(5-AL91))</f>
        <v>45.314305350257996</v>
      </c>
      <c r="AQ91" s="5">
        <f>'Crop and Soil Parameters'!$B$11</f>
        <v>45.5</v>
      </c>
      <c r="AR91" s="5">
        <v>0</v>
      </c>
      <c r="AS91" s="5">
        <v>0</v>
      </c>
      <c r="AT91" s="5">
        <v>0</v>
      </c>
      <c r="AU91" s="5">
        <v>0</v>
      </c>
      <c r="AV91" s="5">
        <f t="shared" si="54"/>
        <v>5.6033842316511908</v>
      </c>
      <c r="AW91" s="15">
        <f>'Crop and Soil Parameters'!$B$9-AV90</f>
        <v>85.046425834487181</v>
      </c>
      <c r="AX91" s="5"/>
    </row>
    <row r="92" spans="1:50" x14ac:dyDescent="0.3">
      <c r="A92" s="6">
        <v>44286</v>
      </c>
      <c r="B92" s="14">
        <v>90</v>
      </c>
      <c r="C92" s="7">
        <f t="shared" si="28"/>
        <v>0.39386263453338705</v>
      </c>
      <c r="D92" s="7">
        <f t="shared" si="29"/>
        <v>1.5251268780343785</v>
      </c>
      <c r="E92" s="7">
        <v>53</v>
      </c>
      <c r="F92" s="8">
        <v>1.6666666666666667</v>
      </c>
      <c r="G92" s="8">
        <v>42</v>
      </c>
      <c r="H92" s="8">
        <v>20</v>
      </c>
      <c r="I92" s="7">
        <f t="shared" si="30"/>
        <v>31</v>
      </c>
      <c r="J92" s="8">
        <v>0.42</v>
      </c>
      <c r="K92" s="7">
        <f t="shared" si="31"/>
        <v>35.007937003377322</v>
      </c>
      <c r="L92" s="7">
        <f t="shared" si="32"/>
        <v>14.062581004264217</v>
      </c>
      <c r="M92" s="7">
        <f t="shared" si="33"/>
        <v>24.535259003820769</v>
      </c>
      <c r="N92" s="4">
        <v>7</v>
      </c>
      <c r="O92" s="13">
        <f t="shared" si="34"/>
        <v>6.4869833036749036E-2</v>
      </c>
      <c r="P92" s="7">
        <f t="shared" si="35"/>
        <v>1.0007100312153954</v>
      </c>
      <c r="Q92" s="13">
        <f t="shared" si="36"/>
        <v>1.597795922366164</v>
      </c>
      <c r="R92" s="7">
        <f t="shared" si="37"/>
        <v>12.206261716639165</v>
      </c>
      <c r="S92" s="13">
        <f t="shared" si="38"/>
        <v>0.96123953164128795</v>
      </c>
      <c r="T92" s="11">
        <f xml:space="preserve"> 24 * 60 * Constants!$B$4 * P92 * S92 / PI()</f>
        <v>36.15483202630594</v>
      </c>
      <c r="U92" s="11">
        <f t="shared" si="39"/>
        <v>19.405674980549616</v>
      </c>
      <c r="V92" s="11">
        <f t="shared" si="40"/>
        <v>14.574826250891594</v>
      </c>
      <c r="W92" s="11">
        <f t="shared" si="41"/>
        <v>1.4474595904455039</v>
      </c>
      <c r="X92" s="11">
        <f t="shared" si="42"/>
        <v>3.081137123651196</v>
      </c>
      <c r="Y92" s="11">
        <f t="shared" si="43"/>
        <v>4.492592251118583</v>
      </c>
      <c r="Z92" s="11">
        <f t="shared" si="44"/>
        <v>9.4255645795140536E-2</v>
      </c>
      <c r="AA92" s="13">
        <f t="shared" si="45"/>
        <v>0.25575704908466146</v>
      </c>
      <c r="AB92" s="11">
        <f t="shared" si="46"/>
        <v>566.61301038568797</v>
      </c>
      <c r="AC92" s="12">
        <f xml:space="preserve"> 0.00163*AB92/Constants!$B$1</f>
        <v>0.37697110486884544</v>
      </c>
      <c r="AD92" s="11">
        <f>(1-Constants!$B$2)*U92</f>
        <v>14.942369735023204</v>
      </c>
      <c r="AE92" s="11">
        <f xml:space="preserve"> W92*Z92*Constants!$B$3*((I92 + 273.15)^4)</f>
        <v>5.7243607851735563</v>
      </c>
      <c r="AF92" s="11">
        <f t="shared" si="47"/>
        <v>9.2180089498496471</v>
      </c>
      <c r="AG92" s="14">
        <v>0</v>
      </c>
      <c r="AH92" s="11">
        <f t="shared" si="48"/>
        <v>3.587272749143319</v>
      </c>
      <c r="AI92" s="12">
        <f t="shared" si="49"/>
        <v>0.84634511337918605</v>
      </c>
      <c r="AJ92" s="5">
        <f t="shared" si="50"/>
        <v>4.2385460640523851</v>
      </c>
      <c r="AK92" s="5">
        <f>'Crop and Soil Parameters'!$B$2</f>
        <v>0.6</v>
      </c>
      <c r="AL92" s="5">
        <f t="shared" si="51"/>
        <v>2.543127638431431</v>
      </c>
      <c r="AM92" s="5">
        <f t="shared" si="52"/>
        <v>0.13130079932936337</v>
      </c>
      <c r="AN92" s="5">
        <f t="shared" si="53"/>
        <v>0.3339146917226431</v>
      </c>
      <c r="AO92" s="5">
        <f>'Crop and Soil Parameters'!$B$9</f>
        <v>91</v>
      </c>
      <c r="AP92" s="5">
        <f>'Crop and Soil Parameters'!$B$9*('Crop and Soil Parameters'!$B$7 + 0.04*(5-AL92))</f>
        <v>45.343015396109593</v>
      </c>
      <c r="AQ92" s="5">
        <f>'Crop and Soil Parameters'!$B$11</f>
        <v>45.5</v>
      </c>
      <c r="AR92" s="5">
        <v>0</v>
      </c>
      <c r="AS92" s="5">
        <v>0</v>
      </c>
      <c r="AT92" s="5">
        <v>0</v>
      </c>
      <c r="AU92" s="5">
        <v>0</v>
      </c>
      <c r="AV92" s="5">
        <f t="shared" si="54"/>
        <v>5.2694695399285481</v>
      </c>
      <c r="AW92" s="15">
        <f>'Crop and Soil Parameters'!$B$9-AV91</f>
        <v>85.396615768348809</v>
      </c>
      <c r="AX92" s="5"/>
    </row>
    <row r="93" spans="1:50" x14ac:dyDescent="0.3">
      <c r="A93" s="6">
        <v>44287</v>
      </c>
      <c r="B93" s="14">
        <v>91</v>
      </c>
      <c r="C93" s="7">
        <f t="shared" si="28"/>
        <v>0.39386263453338705</v>
      </c>
      <c r="D93" s="7">
        <f t="shared" si="29"/>
        <v>1.5251268780343785</v>
      </c>
      <c r="E93" s="7">
        <v>53</v>
      </c>
      <c r="F93" s="8">
        <v>1.6666666666666667</v>
      </c>
      <c r="G93" s="8">
        <v>41</v>
      </c>
      <c r="H93" s="8">
        <v>19.2</v>
      </c>
      <c r="I93" s="7">
        <f t="shared" si="30"/>
        <v>30.1</v>
      </c>
      <c r="J93" s="8">
        <v>0.41</v>
      </c>
      <c r="K93" s="7">
        <f t="shared" si="31"/>
        <v>33.869835134725975</v>
      </c>
      <c r="L93" s="7">
        <f t="shared" si="32"/>
        <v>13.139344674343761</v>
      </c>
      <c r="M93" s="7">
        <f t="shared" si="33"/>
        <v>23.504589904534868</v>
      </c>
      <c r="N93" s="4">
        <v>8</v>
      </c>
      <c r="O93" s="13">
        <f t="shared" si="34"/>
        <v>7.1811368637380357E-2</v>
      </c>
      <c r="P93" s="7">
        <f t="shared" si="35"/>
        <v>1.000142016763776</v>
      </c>
      <c r="Q93" s="13">
        <f t="shared" si="36"/>
        <v>1.6006953689090673</v>
      </c>
      <c r="R93" s="7">
        <f t="shared" si="37"/>
        <v>12.228411856616786</v>
      </c>
      <c r="S93" s="13">
        <f t="shared" si="38"/>
        <v>0.96512801976589691</v>
      </c>
      <c r="T93" s="11">
        <f xml:space="preserve"> 24 * 60 * Constants!$B$4 * P93 * S93 / PI()</f>
        <v>36.280483723155491</v>
      </c>
      <c r="U93" s="11">
        <f t="shared" si="39"/>
        <v>20.93772373925141</v>
      </c>
      <c r="V93" s="11">
        <f t="shared" si="40"/>
        <v>15.725486791602163</v>
      </c>
      <c r="W93" s="11">
        <f t="shared" si="41"/>
        <v>1.4474595904455039</v>
      </c>
      <c r="X93" s="11">
        <f t="shared" si="42"/>
        <v>2.8963316376045789</v>
      </c>
      <c r="Y93" s="11">
        <f t="shared" si="43"/>
        <v>4.2674631045407558</v>
      </c>
      <c r="Z93" s="11">
        <f t="shared" si="44"/>
        <v>0.10173942815260065</v>
      </c>
      <c r="AA93" s="13">
        <f t="shared" si="45"/>
        <v>0.24457886384257072</v>
      </c>
      <c r="AB93" s="11">
        <f t="shared" si="46"/>
        <v>566.61301038568797</v>
      </c>
      <c r="AC93" s="12">
        <f xml:space="preserve"> 0.00163*AB93/Constants!$B$1</f>
        <v>0.37697110486884544</v>
      </c>
      <c r="AD93" s="11">
        <f>(1-Constants!$B$2)*U93</f>
        <v>16.122047279223587</v>
      </c>
      <c r="AE93" s="11">
        <f xml:space="preserve"> W93*Z93*Constants!$B$3*((I93 + 273.15)^4)</f>
        <v>6.1060572483763638</v>
      </c>
      <c r="AF93" s="11">
        <f t="shared" si="47"/>
        <v>10.015990030847224</v>
      </c>
      <c r="AG93" s="14">
        <v>0</v>
      </c>
      <c r="AH93" s="11">
        <f t="shared" si="48"/>
        <v>3.5574299242684977</v>
      </c>
      <c r="AI93" s="12">
        <f t="shared" si="49"/>
        <v>0.83516692813709525</v>
      </c>
      <c r="AJ93" s="5">
        <f t="shared" si="50"/>
        <v>4.2595435767597047</v>
      </c>
      <c r="AK93" s="5">
        <f>'Crop and Soil Parameters'!$B$2</f>
        <v>0.6</v>
      </c>
      <c r="AL93" s="5">
        <f t="shared" si="51"/>
        <v>2.5557261460558229</v>
      </c>
      <c r="AM93" s="5">
        <f t="shared" si="52"/>
        <v>0.1237027801299744</v>
      </c>
      <c r="AN93" s="5">
        <f t="shared" si="53"/>
        <v>0.31615042951797029</v>
      </c>
      <c r="AO93" s="5">
        <f>'Crop and Soil Parameters'!$B$9</f>
        <v>91</v>
      </c>
      <c r="AP93" s="5">
        <f>'Crop and Soil Parameters'!$B$9*('Crop and Soil Parameters'!$B$7 + 0.04*(5-AL93))</f>
        <v>45.297156828356805</v>
      </c>
      <c r="AQ93" s="5">
        <f>'Crop and Soil Parameters'!$B$11</f>
        <v>45.5</v>
      </c>
      <c r="AR93" s="5">
        <v>0</v>
      </c>
      <c r="AS93" s="5">
        <v>0</v>
      </c>
      <c r="AT93" s="5">
        <v>0</v>
      </c>
      <c r="AU93" s="5">
        <v>0</v>
      </c>
      <c r="AV93" s="5">
        <f t="shared" si="54"/>
        <v>4.953319110410578</v>
      </c>
      <c r="AW93" s="15">
        <f>'Crop and Soil Parameters'!$B$9-AV92</f>
        <v>85.730530460071449</v>
      </c>
      <c r="AX93" s="5"/>
    </row>
    <row r="94" spans="1:50" x14ac:dyDescent="0.3">
      <c r="A94" s="6">
        <v>44288</v>
      </c>
      <c r="B94" s="14">
        <v>92</v>
      </c>
      <c r="C94" s="7">
        <f t="shared" si="28"/>
        <v>0.39386263453338705</v>
      </c>
      <c r="D94" s="7">
        <f t="shared" si="29"/>
        <v>1.5251268780343785</v>
      </c>
      <c r="E94" s="7">
        <v>53</v>
      </c>
      <c r="F94" s="8">
        <v>2.2222222222222223</v>
      </c>
      <c r="G94" s="8">
        <v>37.4</v>
      </c>
      <c r="H94" s="8">
        <v>19</v>
      </c>
      <c r="I94" s="7">
        <f t="shared" si="30"/>
        <v>28.2</v>
      </c>
      <c r="J94" s="8">
        <v>0.52</v>
      </c>
      <c r="K94" s="7">
        <f t="shared" si="31"/>
        <v>32.269442123294766</v>
      </c>
      <c r="L94" s="7">
        <f t="shared" si="32"/>
        <v>14.533465473740961</v>
      </c>
      <c r="M94" s="7">
        <f t="shared" si="33"/>
        <v>23.401453798517863</v>
      </c>
      <c r="N94" s="4">
        <v>8.1999999999999993</v>
      </c>
      <c r="O94" s="13">
        <f t="shared" si="34"/>
        <v>7.8731624979668152E-2</v>
      </c>
      <c r="P94" s="7">
        <f t="shared" si="35"/>
        <v>0.99957396022952472</v>
      </c>
      <c r="Q94" s="13">
        <f t="shared" si="36"/>
        <v>1.6035890613759951</v>
      </c>
      <c r="R94" s="7">
        <f t="shared" si="37"/>
        <v>12.250518038691952</v>
      </c>
      <c r="S94" s="13">
        <f t="shared" si="38"/>
        <v>0.96897372852008168</v>
      </c>
      <c r="T94" s="11">
        <f xml:space="preserve"> 24 * 60 * Constants!$B$4 * P94 * S94 / PI()</f>
        <v>36.404360631720309</v>
      </c>
      <c r="U94" s="11">
        <f t="shared" si="39"/>
        <v>21.284891538299313</v>
      </c>
      <c r="V94" s="11">
        <f t="shared" si="40"/>
        <v>15.98623063875508</v>
      </c>
      <c r="W94" s="11">
        <f t="shared" si="41"/>
        <v>1.4474595904455039</v>
      </c>
      <c r="X94" s="11">
        <f t="shared" si="42"/>
        <v>2.8783825975671831</v>
      </c>
      <c r="Y94" s="11">
        <f t="shared" si="43"/>
        <v>3.8241720180540506</v>
      </c>
      <c r="Z94" s="11">
        <f t="shared" si="44"/>
        <v>0.10247884533726939</v>
      </c>
      <c r="AA94" s="13">
        <f t="shared" si="45"/>
        <v>0.22232091572927459</v>
      </c>
      <c r="AB94" s="11">
        <f t="shared" si="46"/>
        <v>566.61301038568797</v>
      </c>
      <c r="AC94" s="12">
        <f xml:space="preserve"> 0.00163*AB94/Constants!$B$1</f>
        <v>0.37697110486884544</v>
      </c>
      <c r="AD94" s="11">
        <f>(1-Constants!$B$2)*U94</f>
        <v>16.38936648449047</v>
      </c>
      <c r="AE94" s="11">
        <f xml:space="preserve"> W94*Z94*Constants!$B$3*((I94 + 273.15)^4)</f>
        <v>5.9977360322624875</v>
      </c>
      <c r="AF94" s="11">
        <f t="shared" si="47"/>
        <v>10.391630452227982</v>
      </c>
      <c r="AG94" s="14">
        <v>0</v>
      </c>
      <c r="AH94" s="11">
        <f t="shared" si="48"/>
        <v>3.3100250904090864</v>
      </c>
      <c r="AI94" s="12">
        <f t="shared" si="49"/>
        <v>0.88411463316569217</v>
      </c>
      <c r="AJ94" s="5">
        <f t="shared" si="50"/>
        <v>3.7438867837274601</v>
      </c>
      <c r="AK94" s="5">
        <f>'Crop and Soil Parameters'!$B$2</f>
        <v>0.6</v>
      </c>
      <c r="AL94" s="5">
        <f t="shared" si="51"/>
        <v>2.246332070236476</v>
      </c>
      <c r="AM94" s="5">
        <f t="shared" si="52"/>
        <v>0.11350902932284362</v>
      </c>
      <c r="AN94" s="5">
        <f t="shared" si="53"/>
        <v>0.2549789728293162</v>
      </c>
      <c r="AO94" s="5">
        <f>'Crop and Soil Parameters'!$B$9</f>
        <v>91</v>
      </c>
      <c r="AP94" s="5">
        <f>'Crop and Soil Parameters'!$B$9*('Crop and Soil Parameters'!$B$7 + 0.04*(5-AL94))</f>
        <v>46.423351264339225</v>
      </c>
      <c r="AQ94" s="5">
        <f>'Crop and Soil Parameters'!$B$11</f>
        <v>45.5</v>
      </c>
      <c r="AR94" s="5">
        <v>0</v>
      </c>
      <c r="AS94" s="5">
        <v>0</v>
      </c>
      <c r="AT94" s="5">
        <v>0</v>
      </c>
      <c r="AU94" s="5">
        <v>0</v>
      </c>
      <c r="AV94" s="5">
        <f t="shared" si="54"/>
        <v>4.6983401375812619</v>
      </c>
      <c r="AW94" s="15">
        <f>'Crop and Soil Parameters'!$B$9-AV93</f>
        <v>86.046680889589425</v>
      </c>
      <c r="AX94" s="5"/>
    </row>
    <row r="95" spans="1:50" x14ac:dyDescent="0.3">
      <c r="A95" s="6">
        <v>44289</v>
      </c>
      <c r="B95" s="14">
        <v>93</v>
      </c>
      <c r="C95" s="7">
        <f t="shared" si="28"/>
        <v>0.39386263453338705</v>
      </c>
      <c r="D95" s="7">
        <f t="shared" si="29"/>
        <v>1.5251268780343785</v>
      </c>
      <c r="E95" s="7">
        <v>53</v>
      </c>
      <c r="F95" s="8">
        <v>2.2222222222222223</v>
      </c>
      <c r="G95" s="8">
        <v>35.799999999999997</v>
      </c>
      <c r="H95" s="8">
        <v>23.4</v>
      </c>
      <c r="I95" s="7">
        <f t="shared" si="30"/>
        <v>29.599999999999998</v>
      </c>
      <c r="J95" s="8">
        <v>0.57999999999999996</v>
      </c>
      <c r="K95" s="7">
        <f t="shared" si="31"/>
        <v>31.56253545226707</v>
      </c>
      <c r="L95" s="7">
        <f t="shared" si="32"/>
        <v>19.538953161360865</v>
      </c>
      <c r="M95" s="7">
        <f t="shared" si="33"/>
        <v>25.550744306813968</v>
      </c>
      <c r="N95" s="4">
        <v>8</v>
      </c>
      <c r="O95" s="13">
        <f t="shared" si="34"/>
        <v>8.5628551442306938E-2</v>
      </c>
      <c r="P95" s="7">
        <f t="shared" si="35"/>
        <v>0.99900602994005205</v>
      </c>
      <c r="Q95" s="13">
        <f t="shared" si="36"/>
        <v>1.6064764174903401</v>
      </c>
      <c r="R95" s="7">
        <f t="shared" si="37"/>
        <v>12.272575814599056</v>
      </c>
      <c r="S95" s="13">
        <f t="shared" si="38"/>
        <v>0.97277565981313052</v>
      </c>
      <c r="T95" s="11">
        <f xml:space="preserve"> 24 * 60 * Constants!$B$4 * P95 * S95 / PI()</f>
        <v>36.526434151440796</v>
      </c>
      <c r="U95" s="11">
        <f t="shared" si="39"/>
        <v>21.036667330160391</v>
      </c>
      <c r="V95" s="11">
        <f t="shared" si="40"/>
        <v>15.799799364990262</v>
      </c>
      <c r="W95" s="11">
        <f t="shared" si="41"/>
        <v>1.4474595904455039</v>
      </c>
      <c r="X95" s="11">
        <f t="shared" si="42"/>
        <v>3.2731958525751685</v>
      </c>
      <c r="Y95" s="11">
        <f t="shared" si="43"/>
        <v>4.1466816501200539</v>
      </c>
      <c r="Z95" s="11">
        <f t="shared" si="44"/>
        <v>8.6712339995661636E-2</v>
      </c>
      <c r="AA95" s="13">
        <f t="shared" si="45"/>
        <v>0.23854784709770824</v>
      </c>
      <c r="AB95" s="11">
        <f t="shared" si="46"/>
        <v>566.61301038568797</v>
      </c>
      <c r="AC95" s="12">
        <f xml:space="preserve"> 0.00163*AB95/Constants!$B$1</f>
        <v>0.37697110486884544</v>
      </c>
      <c r="AD95" s="11">
        <f>(1-Constants!$B$2)*U95</f>
        <v>16.198233844223502</v>
      </c>
      <c r="AE95" s="11">
        <f xml:space="preserve"> W95*Z95*Constants!$B$3*((I95 + 273.15)^4)</f>
        <v>5.1699441887002022</v>
      </c>
      <c r="AF95" s="11">
        <f t="shared" si="47"/>
        <v>11.028289655523299</v>
      </c>
      <c r="AG95" s="14">
        <v>0</v>
      </c>
      <c r="AH95" s="11">
        <f t="shared" si="48"/>
        <v>3.249687270936013</v>
      </c>
      <c r="AI95" s="12">
        <f t="shared" si="49"/>
        <v>0.90034156453412584</v>
      </c>
      <c r="AJ95" s="5">
        <f t="shared" si="50"/>
        <v>3.6093938111338182</v>
      </c>
      <c r="AK95" s="5">
        <f>'Crop and Soil Parameters'!$B$2</f>
        <v>0.6</v>
      </c>
      <c r="AL95" s="5">
        <f t="shared" si="51"/>
        <v>2.1656362866802907</v>
      </c>
      <c r="AM95" s="5">
        <f t="shared" si="52"/>
        <v>0.10602800293069742</v>
      </c>
      <c r="AN95" s="5">
        <f t="shared" si="53"/>
        <v>0.22961809055096255</v>
      </c>
      <c r="AO95" s="5">
        <f>'Crop and Soil Parameters'!$B$9</f>
        <v>91</v>
      </c>
      <c r="AP95" s="5">
        <f>'Crop and Soil Parameters'!$B$9*('Crop and Soil Parameters'!$B$7 + 0.04*(5-AL95))</f>
        <v>46.717083916483745</v>
      </c>
      <c r="AQ95" s="5">
        <f>'Crop and Soil Parameters'!$B$11</f>
        <v>45.5</v>
      </c>
      <c r="AR95" s="5">
        <v>0</v>
      </c>
      <c r="AS95" s="5">
        <v>0</v>
      </c>
      <c r="AT95" s="5">
        <v>0</v>
      </c>
      <c r="AU95" s="5">
        <v>0</v>
      </c>
      <c r="AV95" s="5">
        <f t="shared" si="54"/>
        <v>4.4687220470302993</v>
      </c>
      <c r="AW95" s="15">
        <f>'Crop and Soil Parameters'!$B$9-AV94</f>
        <v>86.301659862418745</v>
      </c>
      <c r="AX95" s="5"/>
    </row>
    <row r="96" spans="1:50" x14ac:dyDescent="0.3">
      <c r="A96" s="6">
        <v>44290</v>
      </c>
      <c r="B96" s="14">
        <v>94</v>
      </c>
      <c r="C96" s="7">
        <f t="shared" si="28"/>
        <v>0.39386263453338705</v>
      </c>
      <c r="D96" s="7">
        <f t="shared" si="29"/>
        <v>1.5251268780343785</v>
      </c>
      <c r="E96" s="7">
        <v>53</v>
      </c>
      <c r="F96" s="8">
        <v>1.6666666666666667</v>
      </c>
      <c r="G96" s="8">
        <v>37</v>
      </c>
      <c r="H96" s="8">
        <v>22.4</v>
      </c>
      <c r="I96" s="7">
        <f t="shared" si="30"/>
        <v>29.7</v>
      </c>
      <c r="J96" s="8">
        <v>0.46</v>
      </c>
      <c r="K96" s="7">
        <f t="shared" si="31"/>
        <v>30.946589085376843</v>
      </c>
      <c r="L96" s="7">
        <f t="shared" si="32"/>
        <v>16.972516121513877</v>
      </c>
      <c r="M96" s="7">
        <f t="shared" si="33"/>
        <v>23.95955260344536</v>
      </c>
      <c r="N96" s="4">
        <v>8.4</v>
      </c>
      <c r="O96" s="13">
        <f t="shared" si="34"/>
        <v>9.2500104317137857E-2</v>
      </c>
      <c r="P96" s="7">
        <f t="shared" si="35"/>
        <v>0.99843839418535973</v>
      </c>
      <c r="Q96" s="13">
        <f t="shared" si="36"/>
        <v>1.6093568492238559</v>
      </c>
      <c r="R96" s="7">
        <f t="shared" si="37"/>
        <v>12.29458069213319</v>
      </c>
      <c r="S96" s="13">
        <f t="shared" si="38"/>
        <v>0.97653286203276435</v>
      </c>
      <c r="T96" s="11">
        <f xml:space="preserve"> 24 * 60 * Constants!$B$4 * P96 * S96 / PI()</f>
        <v>36.646677605338091</v>
      </c>
      <c r="U96" s="11">
        <f t="shared" si="39"/>
        <v>21.680684876250613</v>
      </c>
      <c r="V96" s="11">
        <f t="shared" si="40"/>
        <v>16.283495183156784</v>
      </c>
      <c r="W96" s="11">
        <f t="shared" si="41"/>
        <v>1.4474595904455039</v>
      </c>
      <c r="X96" s="11">
        <f t="shared" si="42"/>
        <v>2.9766809746595881</v>
      </c>
      <c r="Y96" s="11">
        <f t="shared" si="43"/>
        <v>4.1705971966496023</v>
      </c>
      <c r="Z96" s="11">
        <f t="shared" si="44"/>
        <v>9.845715265541824E-2</v>
      </c>
      <c r="AA96" s="13">
        <f t="shared" si="45"/>
        <v>0.23974396206806198</v>
      </c>
      <c r="AB96" s="11">
        <f t="shared" si="46"/>
        <v>566.61301038568797</v>
      </c>
      <c r="AC96" s="12">
        <f xml:space="preserve"> 0.00163*AB96/Constants!$B$1</f>
        <v>0.37697110486884544</v>
      </c>
      <c r="AD96" s="11">
        <f>(1-Constants!$B$2)*U96</f>
        <v>16.694127354712972</v>
      </c>
      <c r="AE96" s="11">
        <f xml:space="preserve"> W96*Z96*Constants!$B$3*((I96 + 273.15)^4)</f>
        <v>5.8779505124619131</v>
      </c>
      <c r="AF96" s="11">
        <f t="shared" si="47"/>
        <v>10.816176842251059</v>
      </c>
      <c r="AG96" s="14">
        <v>0</v>
      </c>
      <c r="AH96" s="11">
        <f t="shared" si="48"/>
        <v>3.2882771445505155</v>
      </c>
      <c r="AI96" s="12">
        <f t="shared" si="49"/>
        <v>0.83033202636258663</v>
      </c>
      <c r="AJ96" s="5">
        <f t="shared" si="50"/>
        <v>3.9601954882499033</v>
      </c>
      <c r="AK96" s="5">
        <f>'Crop and Soil Parameters'!$B$2</f>
        <v>0.6</v>
      </c>
      <c r="AL96" s="5">
        <f t="shared" si="51"/>
        <v>2.3761172929499419</v>
      </c>
      <c r="AM96" s="5">
        <f t="shared" si="52"/>
        <v>0.10224689305208363</v>
      </c>
      <c r="AN96" s="5">
        <f t="shared" si="53"/>
        <v>0.24295061073145918</v>
      </c>
      <c r="AO96" s="5">
        <f>'Crop and Soil Parameters'!$B$9</f>
        <v>91</v>
      </c>
      <c r="AP96" s="5">
        <f>'Crop and Soil Parameters'!$B$9*('Crop and Soil Parameters'!$B$7 + 0.04*(5-AL96))</f>
        <v>45.950933053662212</v>
      </c>
      <c r="AQ96" s="5">
        <f>'Crop and Soil Parameters'!$B$11</f>
        <v>45.5</v>
      </c>
      <c r="AR96" s="5">
        <v>0</v>
      </c>
      <c r="AS96" s="5">
        <v>0</v>
      </c>
      <c r="AT96" s="5">
        <v>0</v>
      </c>
      <c r="AU96" s="5">
        <v>0</v>
      </c>
      <c r="AV96" s="5">
        <f t="shared" si="54"/>
        <v>4.2257714362988406</v>
      </c>
      <c r="AW96" s="15">
        <f>'Crop and Soil Parameters'!$B$9-AV95</f>
        <v>86.531277952969702</v>
      </c>
      <c r="AX96" s="5"/>
    </row>
    <row r="97" spans="1:50" x14ac:dyDescent="0.3">
      <c r="A97" s="6">
        <v>44291</v>
      </c>
      <c r="B97" s="14">
        <v>95</v>
      </c>
      <c r="C97" s="7">
        <f t="shared" si="28"/>
        <v>0.39386263453338705</v>
      </c>
      <c r="D97" s="7">
        <f t="shared" si="29"/>
        <v>1.5251268780343785</v>
      </c>
      <c r="E97" s="7">
        <v>53</v>
      </c>
      <c r="F97" s="8">
        <v>2.2222222222222223</v>
      </c>
      <c r="G97" s="8">
        <v>35.6</v>
      </c>
      <c r="H97" s="8">
        <v>19.5</v>
      </c>
      <c r="I97" s="7">
        <f t="shared" si="30"/>
        <v>27.55</v>
      </c>
      <c r="J97" s="8">
        <v>0.64</v>
      </c>
      <c r="K97" s="7">
        <f t="shared" si="31"/>
        <v>32.123569092250534</v>
      </c>
      <c r="L97" s="7">
        <f t="shared" si="32"/>
        <v>16.422587736902216</v>
      </c>
      <c r="M97" s="7">
        <f t="shared" si="33"/>
        <v>24.273078414576375</v>
      </c>
      <c r="N97" s="4">
        <v>8.4</v>
      </c>
      <c r="O97" s="13">
        <f t="shared" si="34"/>
        <v>9.9344247414743778E-2</v>
      </c>
      <c r="P97" s="7">
        <f t="shared" si="35"/>
        <v>0.99787122116817262</v>
      </c>
      <c r="Q97" s="13">
        <f t="shared" si="36"/>
        <v>1.6122297623402631</v>
      </c>
      <c r="R97" s="7">
        <f t="shared" si="37"/>
        <v>12.316528131663578</v>
      </c>
      <c r="S97" s="13">
        <f t="shared" si="38"/>
        <v>0.98024443020053131</v>
      </c>
      <c r="T97" s="11">
        <f xml:space="preserve"> 24 * 60 * Constants!$B$4 * P97 * S97 / PI()</f>
        <v>36.765066236144605</v>
      </c>
      <c r="U97" s="11">
        <f t="shared" si="39"/>
        <v>21.728344909455259</v>
      </c>
      <c r="V97" s="11">
        <f t="shared" si="40"/>
        <v>16.319290727695467</v>
      </c>
      <c r="W97" s="11">
        <f t="shared" si="41"/>
        <v>1.4474595904455039</v>
      </c>
      <c r="X97" s="11">
        <f t="shared" si="42"/>
        <v>3.0331772203785543</v>
      </c>
      <c r="Y97" s="11">
        <f t="shared" si="43"/>
        <v>3.6820124053705694</v>
      </c>
      <c r="Z97" s="11">
        <f t="shared" si="44"/>
        <v>9.6175732300044281E-2</v>
      </c>
      <c r="AA97" s="13">
        <f t="shared" si="45"/>
        <v>0.21510833905626109</v>
      </c>
      <c r="AB97" s="11">
        <f t="shared" si="46"/>
        <v>566.61301038568797</v>
      </c>
      <c r="AC97" s="12">
        <f xml:space="preserve"> 0.00163*AB97/Constants!$B$1</f>
        <v>0.37697110486884544</v>
      </c>
      <c r="AD97" s="11">
        <f>(1-Constants!$B$2)*U97</f>
        <v>16.730825580280552</v>
      </c>
      <c r="AE97" s="11">
        <f xml:space="preserve"> W97*Z97*Constants!$B$3*((I97 + 273.15)^4)</f>
        <v>5.5804285965318634</v>
      </c>
      <c r="AF97" s="11">
        <f t="shared" si="47"/>
        <v>11.150396983748688</v>
      </c>
      <c r="AG97" s="14">
        <v>0</v>
      </c>
      <c r="AH97" s="11">
        <f t="shared" si="48"/>
        <v>2.6062358188681665</v>
      </c>
      <c r="AI97" s="12">
        <f t="shared" si="49"/>
        <v>0.87690205649267861</v>
      </c>
      <c r="AJ97" s="5">
        <f t="shared" si="50"/>
        <v>2.9720945453044747</v>
      </c>
      <c r="AK97" s="5">
        <f>'Crop and Soil Parameters'!$B$2</f>
        <v>0.6</v>
      </c>
      <c r="AL97" s="5">
        <f t="shared" si="51"/>
        <v>1.7832567271826847</v>
      </c>
      <c r="AM97" s="5">
        <f t="shared" si="52"/>
        <v>9.2887549277455003E-2</v>
      </c>
      <c r="AN97" s="5">
        <f t="shared" si="53"/>
        <v>0.16564234712053474</v>
      </c>
      <c r="AO97" s="5">
        <f>'Crop and Soil Parameters'!$B$9</f>
        <v>91</v>
      </c>
      <c r="AP97" s="5">
        <f>'Crop and Soil Parameters'!$B$9*('Crop and Soil Parameters'!$B$7 + 0.04*(5-AL97))</f>
        <v>48.108945513055033</v>
      </c>
      <c r="AQ97" s="5">
        <f>'Crop and Soil Parameters'!$B$11</f>
        <v>45.5</v>
      </c>
      <c r="AR97" s="5">
        <v>0</v>
      </c>
      <c r="AS97" s="5">
        <v>0</v>
      </c>
      <c r="AT97" s="5">
        <v>0</v>
      </c>
      <c r="AU97" s="5">
        <v>0</v>
      </c>
      <c r="AV97" s="5">
        <f t="shared" si="54"/>
        <v>4.0601290891783055</v>
      </c>
      <c r="AW97" s="15">
        <f>'Crop and Soil Parameters'!$B$9-AV96</f>
        <v>86.774228563701158</v>
      </c>
      <c r="AX97" s="5"/>
    </row>
    <row r="98" spans="1:50" x14ac:dyDescent="0.3">
      <c r="A98" s="6">
        <v>44292</v>
      </c>
      <c r="B98" s="14">
        <v>96</v>
      </c>
      <c r="C98" s="7">
        <f t="shared" si="28"/>
        <v>0.39386263453338705</v>
      </c>
      <c r="D98" s="7">
        <f t="shared" si="29"/>
        <v>1.5251268780343785</v>
      </c>
      <c r="E98" s="7">
        <v>53</v>
      </c>
      <c r="F98" s="8">
        <v>2.2222222222222223</v>
      </c>
      <c r="G98" s="8">
        <v>35.4</v>
      </c>
      <c r="H98" s="8">
        <v>21.7</v>
      </c>
      <c r="I98" s="7">
        <f t="shared" si="30"/>
        <v>28.549999999999997</v>
      </c>
      <c r="J98" s="8">
        <v>0.62</v>
      </c>
      <c r="K98" s="7">
        <f t="shared" si="31"/>
        <v>31.685116876597419</v>
      </c>
      <c r="L98" s="7">
        <f t="shared" si="32"/>
        <v>18.349682840538975</v>
      </c>
      <c r="M98" s="7">
        <f t="shared" si="33"/>
        <v>25.017399858568197</v>
      </c>
      <c r="N98" s="4">
        <v>6.5</v>
      </c>
      <c r="O98" s="13">
        <f t="shared" si="34"/>
        <v>0.10615895266781625</v>
      </c>
      <c r="P98" s="7">
        <f t="shared" si="35"/>
        <v>0.99730467895409602</v>
      </c>
      <c r="Q98" s="13">
        <f t="shared" si="36"/>
        <v>1.6150945559530756</v>
      </c>
      <c r="R98" s="7">
        <f t="shared" si="37"/>
        <v>12.338413542755603</v>
      </c>
      <c r="S98" s="13">
        <f t="shared" si="38"/>
        <v>0.98390950605140304</v>
      </c>
      <c r="T98" s="11">
        <f xml:space="preserve"> 24 * 60 * Constants!$B$4 * P98 * S98 / PI()</f>
        <v>36.881577199424413</v>
      </c>
      <c r="U98" s="11">
        <f t="shared" si="39"/>
        <v>18.935186682423563</v>
      </c>
      <c r="V98" s="11">
        <f t="shared" si="40"/>
        <v>14.22146130970104</v>
      </c>
      <c r="W98" s="11">
        <f t="shared" si="41"/>
        <v>1.4474595904455039</v>
      </c>
      <c r="X98" s="11">
        <f t="shared" si="42"/>
        <v>3.171062375573733</v>
      </c>
      <c r="Y98" s="11">
        <f t="shared" si="43"/>
        <v>3.9026801406195872</v>
      </c>
      <c r="Z98" s="11">
        <f t="shared" si="44"/>
        <v>9.0695321822383018E-2</v>
      </c>
      <c r="AA98" s="13">
        <f t="shared" si="45"/>
        <v>0.2262880308332702</v>
      </c>
      <c r="AB98" s="11">
        <f t="shared" si="46"/>
        <v>566.61301038568797</v>
      </c>
      <c r="AC98" s="12">
        <f xml:space="preserve"> 0.00163*AB98/Constants!$B$1</f>
        <v>0.37697110486884544</v>
      </c>
      <c r="AD98" s="11">
        <f>(1-Constants!$B$2)*U98</f>
        <v>14.580093745466144</v>
      </c>
      <c r="AE98" s="11">
        <f xml:space="preserve"> W98*Z98*Constants!$B$3*((I98 + 273.15)^4)</f>
        <v>5.3327898320680385</v>
      </c>
      <c r="AF98" s="11">
        <f t="shared" si="47"/>
        <v>9.2473039133981061</v>
      </c>
      <c r="AG98" s="14">
        <v>0</v>
      </c>
      <c r="AH98" s="11">
        <f t="shared" si="48"/>
        <v>2.6829695870226322</v>
      </c>
      <c r="AI98" s="12">
        <f t="shared" si="49"/>
        <v>0.88808174826968778</v>
      </c>
      <c r="AJ98" s="5">
        <f t="shared" si="50"/>
        <v>3.0210840299894137</v>
      </c>
      <c r="AK98" s="5">
        <f>'Crop and Soil Parameters'!$B$2</f>
        <v>0.6</v>
      </c>
      <c r="AL98" s="5">
        <f t="shared" si="51"/>
        <v>1.8126504179936482</v>
      </c>
      <c r="AM98" s="5">
        <f t="shared" si="52"/>
        <v>8.8033324023461007E-2</v>
      </c>
      <c r="AN98" s="5">
        <f t="shared" si="53"/>
        <v>0.15957364158849688</v>
      </c>
      <c r="AO98" s="5">
        <f>'Crop and Soil Parameters'!$B$9</f>
        <v>91</v>
      </c>
      <c r="AP98" s="5">
        <f>'Crop and Soil Parameters'!$B$9*('Crop and Soil Parameters'!$B$7 + 0.04*(5-AL98))</f>
        <v>48.001952478503121</v>
      </c>
      <c r="AQ98" s="5">
        <f>'Crop and Soil Parameters'!$B$11</f>
        <v>45.5</v>
      </c>
      <c r="AR98" s="5">
        <v>0</v>
      </c>
      <c r="AS98" s="5">
        <v>0</v>
      </c>
      <c r="AT98" s="5">
        <v>0</v>
      </c>
      <c r="AU98" s="5">
        <v>0</v>
      </c>
      <c r="AV98" s="5">
        <f t="shared" si="54"/>
        <v>3.9005554475898085</v>
      </c>
      <c r="AW98" s="15">
        <f>'Crop and Soil Parameters'!$B$9-AV97</f>
        <v>86.939870910821696</v>
      </c>
      <c r="AX98" s="5"/>
    </row>
    <row r="99" spans="1:50" x14ac:dyDescent="0.3">
      <c r="A99" s="6">
        <v>44293</v>
      </c>
      <c r="B99" s="14">
        <v>97</v>
      </c>
      <c r="C99" s="7">
        <f t="shared" si="28"/>
        <v>0.39386263453338705</v>
      </c>
      <c r="D99" s="7">
        <f t="shared" si="29"/>
        <v>1.5251268780343785</v>
      </c>
      <c r="E99" s="7">
        <v>53</v>
      </c>
      <c r="F99" s="8">
        <v>2.7777777777777777</v>
      </c>
      <c r="G99" s="8">
        <v>34.4</v>
      </c>
      <c r="H99" s="8">
        <v>23.7</v>
      </c>
      <c r="I99" s="7">
        <f t="shared" si="30"/>
        <v>29.049999999999997</v>
      </c>
      <c r="J99" s="8">
        <v>0.75</v>
      </c>
      <c r="K99" s="7">
        <f t="shared" si="31"/>
        <v>32.168612019008719</v>
      </c>
      <c r="L99" s="7">
        <f t="shared" si="32"/>
        <v>21.641666890692932</v>
      </c>
      <c r="M99" s="7">
        <f t="shared" si="33"/>
        <v>26.905139454850826</v>
      </c>
      <c r="N99" s="4">
        <v>7.5</v>
      </c>
      <c r="O99" s="13">
        <f t="shared" si="34"/>
        <v>0.1129422007321155</v>
      </c>
      <c r="P99" s="7">
        <f t="shared" si="35"/>
        <v>0.99673893542181524</v>
      </c>
      <c r="Q99" s="13">
        <f t="shared" si="36"/>
        <v>1.6179506220989059</v>
      </c>
      <c r="R99" s="7">
        <f t="shared" si="37"/>
        <v>12.360232280911106</v>
      </c>
      <c r="S99" s="13">
        <f t="shared" si="38"/>
        <v>0.98752727803785534</v>
      </c>
      <c r="T99" s="11">
        <f xml:space="preserve"> 24 * 60 * Constants!$B$4 * P99 * S99 / PI()</f>
        <v>36.996189553718217</v>
      </c>
      <c r="U99" s="11">
        <f t="shared" si="39"/>
        <v>20.473408522864215</v>
      </c>
      <c r="V99" s="11">
        <f t="shared" si="40"/>
        <v>15.376758205182396</v>
      </c>
      <c r="W99" s="11">
        <f t="shared" si="41"/>
        <v>1.4474595904455039</v>
      </c>
      <c r="X99" s="11">
        <f t="shared" si="42"/>
        <v>3.5455463429923002</v>
      </c>
      <c r="Y99" s="11">
        <f t="shared" si="43"/>
        <v>4.0172664323630389</v>
      </c>
      <c r="Z99" s="11">
        <f t="shared" si="44"/>
        <v>7.6385303287830553E-2</v>
      </c>
      <c r="AA99" s="13">
        <f t="shared" si="45"/>
        <v>0.23205834344969087</v>
      </c>
      <c r="AB99" s="11">
        <f t="shared" si="46"/>
        <v>566.61301038568797</v>
      </c>
      <c r="AC99" s="12">
        <f xml:space="preserve"> 0.00163*AB99/Constants!$B$1</f>
        <v>0.37697110486884544</v>
      </c>
      <c r="AD99" s="11">
        <f>(1-Constants!$B$2)*U99</f>
        <v>15.764524562605446</v>
      </c>
      <c r="AE99" s="11">
        <f xml:space="preserve"> W99*Z99*Constants!$B$3*((I99 + 273.15)^4)</f>
        <v>4.5212236295288859</v>
      </c>
      <c r="AF99" s="11">
        <f t="shared" si="47"/>
        <v>11.243300933076561</v>
      </c>
      <c r="AG99" s="14">
        <v>0</v>
      </c>
      <c r="AH99" s="11">
        <f t="shared" si="48"/>
        <v>2.5363298128156231</v>
      </c>
      <c r="AI99" s="12">
        <f t="shared" si="49"/>
        <v>0.96505771402800156</v>
      </c>
      <c r="AJ99" s="5">
        <f t="shared" si="50"/>
        <v>2.6281638662100062</v>
      </c>
      <c r="AK99" s="5">
        <f>'Crop and Soil Parameters'!$B$2</f>
        <v>0.6</v>
      </c>
      <c r="AL99" s="5">
        <f t="shared" si="51"/>
        <v>1.5768983197260036</v>
      </c>
      <c r="AM99" s="5">
        <f t="shared" si="52"/>
        <v>8.3097044633414455E-2</v>
      </c>
      <c r="AN99" s="5">
        <f t="shared" si="53"/>
        <v>0.13103559005662799</v>
      </c>
      <c r="AO99" s="5">
        <f>'Crop and Soil Parameters'!$B$9</f>
        <v>91</v>
      </c>
      <c r="AP99" s="5">
        <f>'Crop and Soil Parameters'!$B$9*('Crop and Soil Parameters'!$B$7 + 0.04*(5-AL99))</f>
        <v>48.860090116197348</v>
      </c>
      <c r="AQ99" s="5">
        <f>'Crop and Soil Parameters'!$B$11</f>
        <v>45.5</v>
      </c>
      <c r="AR99" s="5">
        <v>0</v>
      </c>
      <c r="AS99" s="5">
        <v>0</v>
      </c>
      <c r="AT99" s="5">
        <v>0</v>
      </c>
      <c r="AU99" s="5">
        <v>0</v>
      </c>
      <c r="AV99" s="5">
        <f t="shared" si="54"/>
        <v>3.7695198575331808</v>
      </c>
      <c r="AW99" s="15">
        <f>'Crop and Soil Parameters'!$B$9-AV98</f>
        <v>87.099444552410191</v>
      </c>
      <c r="AX99" s="5"/>
    </row>
    <row r="100" spans="1:50" x14ac:dyDescent="0.3">
      <c r="A100" s="6">
        <v>44294</v>
      </c>
      <c r="B100" s="14">
        <v>98</v>
      </c>
      <c r="C100" s="7">
        <f t="shared" si="28"/>
        <v>0.39386263453338705</v>
      </c>
      <c r="D100" s="7">
        <f t="shared" si="29"/>
        <v>1.5251268780343785</v>
      </c>
      <c r="E100" s="7">
        <v>53</v>
      </c>
      <c r="F100" s="8">
        <v>2.7777777777777777</v>
      </c>
      <c r="G100" s="8">
        <v>34.6</v>
      </c>
      <c r="H100" s="8">
        <v>23.5</v>
      </c>
      <c r="I100" s="7">
        <f t="shared" si="30"/>
        <v>29.05</v>
      </c>
      <c r="J100" s="8">
        <v>0.78</v>
      </c>
      <c r="K100" s="7">
        <f t="shared" si="31"/>
        <v>32.667790893900758</v>
      </c>
      <c r="L100" s="7">
        <f t="shared" si="32"/>
        <v>21.723097438352681</v>
      </c>
      <c r="M100" s="7">
        <f t="shared" si="33"/>
        <v>27.19544416612672</v>
      </c>
      <c r="N100" s="4">
        <v>5.4</v>
      </c>
      <c r="O100" s="13">
        <f t="shared" si="34"/>
        <v>0.11969198158484542</v>
      </c>
      <c r="P100" s="7">
        <f t="shared" si="35"/>
        <v>0.99617415821334854</v>
      </c>
      <c r="Q100" s="13">
        <f t="shared" si="36"/>
        <v>1.6207973453275155</v>
      </c>
      <c r="R100" s="7">
        <f t="shared" si="37"/>
        <v>12.381979644436598</v>
      </c>
      <c r="S100" s="13">
        <f t="shared" si="38"/>
        <v>0.9910969812588909</v>
      </c>
      <c r="T100" s="11">
        <f xml:space="preserve"> 24 * 60 * Constants!$B$4 * P100 * S100 / PI()</f>
        <v>37.108884247754112</v>
      </c>
      <c r="U100" s="11">
        <f t="shared" si="39"/>
        <v>17.36914096054333</v>
      </c>
      <c r="V100" s="11">
        <f t="shared" si="40"/>
        <v>13.045267009825672</v>
      </c>
      <c r="W100" s="11">
        <f t="shared" si="41"/>
        <v>1.4474595904455043</v>
      </c>
      <c r="X100" s="11">
        <f t="shared" si="42"/>
        <v>3.6064256955048544</v>
      </c>
      <c r="Y100" s="11">
        <f t="shared" si="43"/>
        <v>4.0172664323630398</v>
      </c>
      <c r="Z100" s="11">
        <f t="shared" si="44"/>
        <v>7.4131717514301587E-2</v>
      </c>
      <c r="AA100" s="13">
        <f t="shared" si="45"/>
        <v>0.23205834344969092</v>
      </c>
      <c r="AB100" s="11">
        <f t="shared" si="46"/>
        <v>566.61301038568797</v>
      </c>
      <c r="AC100" s="12">
        <f xml:space="preserve"> 0.00163*AB100/Constants!$B$1</f>
        <v>0.37697110486884544</v>
      </c>
      <c r="AD100" s="11">
        <f>(1-Constants!$B$2)*U100</f>
        <v>13.374238539618364</v>
      </c>
      <c r="AE100" s="11">
        <f xml:space="preserve"> W100*Z100*Constants!$B$3*((I100 + 273.15)^4)</f>
        <v>4.387834550584528</v>
      </c>
      <c r="AF100" s="11">
        <f t="shared" si="47"/>
        <v>8.9864039890338354</v>
      </c>
      <c r="AG100" s="14">
        <v>0</v>
      </c>
      <c r="AH100" s="11">
        <f t="shared" si="48"/>
        <v>2.1326972705892491</v>
      </c>
      <c r="AI100" s="12">
        <f t="shared" si="49"/>
        <v>0.96505771402800156</v>
      </c>
      <c r="AJ100" s="5">
        <f t="shared" si="50"/>
        <v>2.2099168159463756</v>
      </c>
      <c r="AK100" s="5">
        <f>'Crop and Soil Parameters'!$B$2</f>
        <v>0.6</v>
      </c>
      <c r="AL100" s="5">
        <f t="shared" si="51"/>
        <v>1.3259500895678253</v>
      </c>
      <c r="AM100" s="5">
        <f t="shared" si="52"/>
        <v>7.836604180468501E-2</v>
      </c>
      <c r="AN100" s="5">
        <f t="shared" si="53"/>
        <v>0.10390946014999804</v>
      </c>
      <c r="AO100" s="5">
        <f>'Crop and Soil Parameters'!$B$9</f>
        <v>91</v>
      </c>
      <c r="AP100" s="5">
        <f>'Crop and Soil Parameters'!$B$9*('Crop and Soil Parameters'!$B$7 + 0.04*(5-AL100))</f>
        <v>49.773541673973121</v>
      </c>
      <c r="AQ100" s="5">
        <f>'Crop and Soil Parameters'!$B$11</f>
        <v>45.5</v>
      </c>
      <c r="AR100" s="5">
        <v>0</v>
      </c>
      <c r="AS100" s="5">
        <v>0</v>
      </c>
      <c r="AT100" s="5">
        <v>0</v>
      </c>
      <c r="AU100" s="5">
        <v>0</v>
      </c>
      <c r="AV100" s="5">
        <f t="shared" ref="AV100:AV131" si="55">AV99-AN100-AT100+AS100+AU100</f>
        <v>3.6656103973831828</v>
      </c>
      <c r="AW100" s="15">
        <f>'Crop and Soil Parameters'!$B$9-AV99</f>
        <v>87.230480142466817</v>
      </c>
      <c r="AX100" s="5"/>
    </row>
    <row r="101" spans="1:50" x14ac:dyDescent="0.3">
      <c r="A101" s="6">
        <v>44295</v>
      </c>
      <c r="B101" s="14">
        <v>99</v>
      </c>
      <c r="C101" s="7">
        <f t="shared" si="28"/>
        <v>0.39386263453338705</v>
      </c>
      <c r="D101" s="7">
        <f t="shared" si="29"/>
        <v>1.5251268780343785</v>
      </c>
      <c r="E101" s="7">
        <v>53</v>
      </c>
      <c r="F101" s="8">
        <v>2.2222222222222223</v>
      </c>
      <c r="G101" s="8">
        <v>34.700000000000003</v>
      </c>
      <c r="H101" s="8">
        <v>21.5</v>
      </c>
      <c r="I101" s="7">
        <f t="shared" si="30"/>
        <v>28.1</v>
      </c>
      <c r="J101" s="8">
        <v>0.62</v>
      </c>
      <c r="K101" s="7">
        <f t="shared" si="31"/>
        <v>31.004194399574146</v>
      </c>
      <c r="L101" s="7">
        <f t="shared" si="32"/>
        <v>18.154867386748975</v>
      </c>
      <c r="M101" s="7">
        <f t="shared" si="33"/>
        <v>24.579530893161561</v>
      </c>
      <c r="N101" s="4">
        <v>2</v>
      </c>
      <c r="O101" s="13">
        <f t="shared" si="34"/>
        <v>0.1264062951202673</v>
      </c>
      <c r="P101" s="7">
        <f t="shared" si="35"/>
        <v>0.99561051468437156</v>
      </c>
      <c r="Q101" s="13">
        <f t="shared" si="36"/>
        <v>1.6236341023099088</v>
      </c>
      <c r="R101" s="7">
        <f t="shared" si="37"/>
        <v>12.403650871449317</v>
      </c>
      <c r="S101" s="13">
        <f t="shared" si="38"/>
        <v>0.99461789731464445</v>
      </c>
      <c r="T101" s="11">
        <f xml:space="preserve"> 24 * 60 * Constants!$B$4 * P101 * S101 / PI()</f>
        <v>37.219644104772456</v>
      </c>
      <c r="U101" s="11">
        <f t="shared" si="39"/>
        <v>12.305611746530584</v>
      </c>
      <c r="V101" s="11">
        <f t="shared" si="40"/>
        <v>9.2422527583492595</v>
      </c>
      <c r="W101" s="11">
        <f t="shared" si="41"/>
        <v>1.4474595904455039</v>
      </c>
      <c r="X101" s="11">
        <f t="shared" si="42"/>
        <v>3.0893005818298325</v>
      </c>
      <c r="Y101" s="11">
        <f t="shared" si="43"/>
        <v>3.8019951744225149</v>
      </c>
      <c r="Z101" s="11">
        <f t="shared" si="44"/>
        <v>9.3930311895461777E-2</v>
      </c>
      <c r="AA101" s="13">
        <f t="shared" si="45"/>
        <v>0.22119824570984212</v>
      </c>
      <c r="AB101" s="11">
        <f t="shared" si="46"/>
        <v>566.61301038568797</v>
      </c>
      <c r="AC101" s="12">
        <f xml:space="preserve"> 0.00163*AB101/Constants!$B$1</f>
        <v>0.37697110486884544</v>
      </c>
      <c r="AD101" s="11">
        <f>(1-Constants!$B$2)*U101</f>
        <v>9.475321044828549</v>
      </c>
      <c r="AE101" s="11">
        <f xml:space="preserve"> W101*Z101*Constants!$B$3*((I101 + 273.15)^4)</f>
        <v>5.4901262068535761</v>
      </c>
      <c r="AF101" s="11">
        <f t="shared" si="47"/>
        <v>3.9851948379749729</v>
      </c>
      <c r="AG101" s="14">
        <v>0</v>
      </c>
      <c r="AH101" s="11">
        <f t="shared" si="48"/>
        <v>2.1442177935144802</v>
      </c>
      <c r="AI101" s="12">
        <f t="shared" si="49"/>
        <v>0.88299196314625972</v>
      </c>
      <c r="AJ101" s="5">
        <f t="shared" si="50"/>
        <v>2.4283548242888249</v>
      </c>
      <c r="AK101" s="5">
        <f>'Crop and Soil Parameters'!$B$2</f>
        <v>0.6</v>
      </c>
      <c r="AL101" s="5">
        <f t="shared" si="51"/>
        <v>1.457012894573295</v>
      </c>
      <c r="AM101" s="5">
        <f t="shared" si="52"/>
        <v>7.646631945977575E-2</v>
      </c>
      <c r="AN101" s="5">
        <f t="shared" si="53"/>
        <v>0.11141241345345414</v>
      </c>
      <c r="AO101" s="5">
        <f>'Crop and Soil Parameters'!$B$9</f>
        <v>91</v>
      </c>
      <c r="AP101" s="5">
        <f>'Crop and Soil Parameters'!$B$9*('Crop and Soil Parameters'!$B$7 + 0.04*(5-AL101))</f>
        <v>49.296473063753211</v>
      </c>
      <c r="AQ101" s="5">
        <f>'Crop and Soil Parameters'!$B$11</f>
        <v>45.5</v>
      </c>
      <c r="AR101" s="5">
        <v>0</v>
      </c>
      <c r="AS101" s="5">
        <v>0</v>
      </c>
      <c r="AT101" s="5">
        <v>0</v>
      </c>
      <c r="AU101" s="5">
        <v>0</v>
      </c>
      <c r="AV101" s="5">
        <f t="shared" si="55"/>
        <v>3.5541979839297286</v>
      </c>
      <c r="AW101" s="15">
        <f>'Crop and Soil Parameters'!$B$9-AV100</f>
        <v>87.334389602616824</v>
      </c>
      <c r="AX101" s="5"/>
    </row>
    <row r="102" spans="1:50" x14ac:dyDescent="0.3">
      <c r="A102" s="6">
        <v>44296</v>
      </c>
      <c r="B102" s="14">
        <v>100</v>
      </c>
      <c r="C102" s="7">
        <f t="shared" si="28"/>
        <v>0.39386263453338705</v>
      </c>
      <c r="D102" s="7">
        <f t="shared" si="29"/>
        <v>1.5251268780343785</v>
      </c>
      <c r="E102" s="7">
        <v>53</v>
      </c>
      <c r="F102" s="8">
        <v>2.2222222222222223</v>
      </c>
      <c r="G102" s="8">
        <v>36.6</v>
      </c>
      <c r="H102" s="8">
        <v>22.5</v>
      </c>
      <c r="I102" s="7">
        <f t="shared" si="30"/>
        <v>29.55</v>
      </c>
      <c r="J102" s="8">
        <v>0.51</v>
      </c>
      <c r="K102" s="7">
        <f t="shared" si="31"/>
        <v>31.350713855587458</v>
      </c>
      <c r="L102" s="7">
        <f t="shared" si="32"/>
        <v>17.776856307456455</v>
      </c>
      <c r="M102" s="7">
        <f t="shared" si="33"/>
        <v>24.563785081521956</v>
      </c>
      <c r="N102" s="4">
        <v>7.2</v>
      </c>
      <c r="O102" s="13">
        <f t="shared" si="34"/>
        <v>0.13308315174237367</v>
      </c>
      <c r="P102" s="7">
        <f t="shared" si="35"/>
        <v>0.99504817185462646</v>
      </c>
      <c r="Q102" s="13">
        <f t="shared" si="36"/>
        <v>1.6264602614657762</v>
      </c>
      <c r="R102" s="7">
        <f t="shared" si="37"/>
        <v>12.425241137031112</v>
      </c>
      <c r="S102" s="13">
        <f t="shared" si="38"/>
        <v>0.99808935408737831</v>
      </c>
      <c r="T102" s="11">
        <f xml:space="preserve"> 24 * 60 * Constants!$B$4 * P102 * S102 / PI()</f>
        <v>37.328453804018807</v>
      </c>
      <c r="U102" s="11">
        <f t="shared" si="39"/>
        <v>20.147391175793956</v>
      </c>
      <c r="V102" s="11">
        <f t="shared" si="40"/>
        <v>15.131899616491808</v>
      </c>
      <c r="W102" s="11">
        <f t="shared" si="41"/>
        <v>1.4474595904455039</v>
      </c>
      <c r="X102" s="11">
        <f t="shared" si="42"/>
        <v>3.0863949941565676</v>
      </c>
      <c r="Y102" s="11">
        <f t="shared" si="43"/>
        <v>4.134768670333778</v>
      </c>
      <c r="Z102" s="11">
        <f t="shared" si="44"/>
        <v>9.4046057389866766E-2</v>
      </c>
      <c r="AA102" s="13">
        <f t="shared" si="45"/>
        <v>0.23795166976480819</v>
      </c>
      <c r="AB102" s="11">
        <f t="shared" si="46"/>
        <v>566.61301038568797</v>
      </c>
      <c r="AC102" s="12">
        <f xml:space="preserve"> 0.00163*AB102/Constants!$B$1</f>
        <v>0.37697110486884544</v>
      </c>
      <c r="AD102" s="11">
        <f>(1-Constants!$B$2)*U102</f>
        <v>15.513491205361346</v>
      </c>
      <c r="AE102" s="11">
        <f xml:space="preserve"> W102*Z102*Constants!$B$3*((I102 + 273.15)^4)</f>
        <v>5.6034902282407382</v>
      </c>
      <c r="AF102" s="11">
        <f t="shared" si="47"/>
        <v>9.9100009771206068</v>
      </c>
      <c r="AG102" s="14">
        <v>0</v>
      </c>
      <c r="AH102" s="11">
        <f t="shared" si="48"/>
        <v>3.5746095894112302</v>
      </c>
      <c r="AI102" s="12">
        <f t="shared" si="49"/>
        <v>0.89974538720122577</v>
      </c>
      <c r="AJ102" s="5">
        <f t="shared" si="50"/>
        <v>3.9729123819467582</v>
      </c>
      <c r="AK102" s="5">
        <f>'Crop and Soil Parameters'!$B$2</f>
        <v>0.6</v>
      </c>
      <c r="AL102" s="5">
        <f t="shared" si="51"/>
        <v>2.3837474291680549</v>
      </c>
      <c r="AM102" s="5">
        <f t="shared" si="52"/>
        <v>7.9820518636819757E-2</v>
      </c>
      <c r="AN102" s="5">
        <f t="shared" si="53"/>
        <v>0.19027195609537992</v>
      </c>
      <c r="AO102" s="5">
        <f>'Crop and Soil Parameters'!$B$9</f>
        <v>91</v>
      </c>
      <c r="AP102" s="5">
        <f>'Crop and Soil Parameters'!$B$9*('Crop and Soil Parameters'!$B$7 + 0.04*(5-AL102))</f>
        <v>45.923159357828283</v>
      </c>
      <c r="AQ102" s="5">
        <f>'Crop and Soil Parameters'!$B$11</f>
        <v>45.5</v>
      </c>
      <c r="AR102" s="5">
        <v>0</v>
      </c>
      <c r="AS102" s="5">
        <v>0</v>
      </c>
      <c r="AT102" s="5">
        <v>0</v>
      </c>
      <c r="AU102" s="5">
        <v>0</v>
      </c>
      <c r="AV102" s="5">
        <f t="shared" si="55"/>
        <v>3.3639260278343488</v>
      </c>
      <c r="AW102" s="15">
        <f>'Crop and Soil Parameters'!$B$9-AV101</f>
        <v>87.445802016070274</v>
      </c>
      <c r="AX102" s="5"/>
    </row>
    <row r="103" spans="1:50" x14ac:dyDescent="0.3">
      <c r="A103" s="6">
        <v>44297</v>
      </c>
      <c r="B103" s="14">
        <v>101</v>
      </c>
      <c r="C103" s="7">
        <f t="shared" si="28"/>
        <v>0.39386263453338705</v>
      </c>
      <c r="D103" s="7">
        <f t="shared" si="29"/>
        <v>1.5251268780343785</v>
      </c>
      <c r="E103" s="7">
        <v>53</v>
      </c>
      <c r="F103" s="8">
        <v>1.6666666666666667</v>
      </c>
      <c r="G103" s="8">
        <v>36.9</v>
      </c>
      <c r="H103" s="8">
        <v>22.8</v>
      </c>
      <c r="I103" s="7">
        <f t="shared" si="30"/>
        <v>29.85</v>
      </c>
      <c r="J103" s="8">
        <v>0.59</v>
      </c>
      <c r="K103" s="7">
        <f t="shared" si="31"/>
        <v>32.760323213390222</v>
      </c>
      <c r="L103" s="7">
        <f t="shared" si="32"/>
        <v>19.07559528591986</v>
      </c>
      <c r="M103" s="7">
        <f t="shared" si="33"/>
        <v>25.917959249655041</v>
      </c>
      <c r="N103" s="4">
        <v>7.1</v>
      </c>
      <c r="O103" s="13">
        <f t="shared" si="34"/>
        <v>0.13972057295444923</v>
      </c>
      <c r="P103" s="7">
        <f t="shared" si="35"/>
        <v>0.99448729635843003</v>
      </c>
      <c r="Q103" s="13">
        <f t="shared" si="36"/>
        <v>1.6292751826116116</v>
      </c>
      <c r="R103" s="7">
        <f t="shared" si="37"/>
        <v>12.446745550540244</v>
      </c>
      <c r="S103" s="13">
        <f t="shared" si="38"/>
        <v>1.0015107254498583</v>
      </c>
      <c r="T103" s="11">
        <f xml:space="preserve"> 24 * 60 * Constants!$B$4 * P103 * S103 / PI()</f>
        <v>37.435299859465829</v>
      </c>
      <c r="U103" s="11">
        <f t="shared" si="39"/>
        <v>20.035938428902476</v>
      </c>
      <c r="V103" s="11">
        <f t="shared" si="40"/>
        <v>15.048191916411493</v>
      </c>
      <c r="W103" s="11">
        <f t="shared" si="41"/>
        <v>1.4474595904455039</v>
      </c>
      <c r="X103" s="11">
        <f t="shared" si="42"/>
        <v>3.34517214730552</v>
      </c>
      <c r="Y103" s="11">
        <f t="shared" si="43"/>
        <v>4.2066954257653082</v>
      </c>
      <c r="Z103" s="11">
        <f t="shared" si="44"/>
        <v>8.3942635163156865E-2</v>
      </c>
      <c r="AA103" s="13">
        <f t="shared" si="45"/>
        <v>0.24154756638329455</v>
      </c>
      <c r="AB103" s="11">
        <f t="shared" si="46"/>
        <v>566.61301038568797</v>
      </c>
      <c r="AC103" s="12">
        <f xml:space="preserve"> 0.00163*AB103/Constants!$B$1</f>
        <v>0.37697110486884544</v>
      </c>
      <c r="AD103" s="11">
        <f>(1-Constants!$B$2)*U103</f>
        <v>15.427672590254907</v>
      </c>
      <c r="AE103" s="11">
        <f xml:space="preserve"> W103*Z103*Constants!$B$3*((I103 + 273.15)^4)</f>
        <v>5.02136110240005</v>
      </c>
      <c r="AF103" s="11">
        <f t="shared" si="47"/>
        <v>10.406311487854857</v>
      </c>
      <c r="AG103" s="14">
        <v>0</v>
      </c>
      <c r="AH103" s="11">
        <f t="shared" si="48"/>
        <v>2.6341221778302044</v>
      </c>
      <c r="AI103" s="12">
        <f t="shared" si="49"/>
        <v>0.83213563067781915</v>
      </c>
      <c r="AJ103" s="5">
        <f t="shared" si="50"/>
        <v>3.1654962012437449</v>
      </c>
      <c r="AK103" s="5">
        <f>'Crop and Soil Parameters'!$B$2</f>
        <v>0.6</v>
      </c>
      <c r="AL103" s="5">
        <f t="shared" si="51"/>
        <v>1.8992977207462469</v>
      </c>
      <c r="AM103" s="5">
        <f t="shared" si="52"/>
        <v>7.4532494270126329E-2</v>
      </c>
      <c r="AN103" s="5">
        <f t="shared" si="53"/>
        <v>0.14155939648878366</v>
      </c>
      <c r="AO103" s="5">
        <f>'Crop and Soil Parameters'!$B$9</f>
        <v>91</v>
      </c>
      <c r="AP103" s="5">
        <f>'Crop and Soil Parameters'!$B$9*('Crop and Soil Parameters'!$B$7 + 0.04*(5-AL103))</f>
        <v>47.686556296483666</v>
      </c>
      <c r="AQ103" s="5">
        <f>'Crop and Soil Parameters'!$B$11</f>
        <v>45.5</v>
      </c>
      <c r="AR103" s="5">
        <v>0</v>
      </c>
      <c r="AS103" s="5">
        <v>0</v>
      </c>
      <c r="AT103" s="5">
        <v>0</v>
      </c>
      <c r="AU103" s="5">
        <v>0</v>
      </c>
      <c r="AV103" s="5">
        <f t="shared" si="55"/>
        <v>3.2223666313455652</v>
      </c>
      <c r="AW103" s="15">
        <f>'Crop and Soil Parameters'!$B$9-AV102</f>
        <v>87.636073972165647</v>
      </c>
      <c r="AX103" s="5"/>
    </row>
    <row r="104" spans="1:50" x14ac:dyDescent="0.3">
      <c r="A104" s="6">
        <v>44298</v>
      </c>
      <c r="B104" s="14">
        <v>102</v>
      </c>
      <c r="C104" s="7">
        <f t="shared" si="28"/>
        <v>0.39386263453338705</v>
      </c>
      <c r="D104" s="7">
        <f t="shared" si="29"/>
        <v>1.5251268780343785</v>
      </c>
      <c r="E104" s="7">
        <v>53</v>
      </c>
      <c r="F104" s="8">
        <v>1.3888888888888888</v>
      </c>
      <c r="G104" s="8">
        <v>37.700000000000003</v>
      </c>
      <c r="H104" s="8">
        <v>21.3</v>
      </c>
      <c r="I104" s="7">
        <f t="shared" si="30"/>
        <v>29.5</v>
      </c>
      <c r="J104" s="8">
        <v>0.54</v>
      </c>
      <c r="K104" s="7">
        <f t="shared" si="31"/>
        <v>32.849712164710752</v>
      </c>
      <c r="L104" s="7">
        <f t="shared" si="32"/>
        <v>17.010968462224696</v>
      </c>
      <c r="M104" s="7">
        <f t="shared" si="33"/>
        <v>24.930340313467724</v>
      </c>
      <c r="N104" s="4">
        <v>7.5</v>
      </c>
      <c r="O104" s="13">
        <f t="shared" si="34"/>
        <v>0.14631659194534136</v>
      </c>
      <c r="P104" s="7">
        <f t="shared" si="35"/>
        <v>0.99392805439529652</v>
      </c>
      <c r="Q104" s="13">
        <f t="shared" si="36"/>
        <v>1.6320782166308481</v>
      </c>
      <c r="R104" s="7">
        <f t="shared" si="37"/>
        <v>12.468159153091424</v>
      </c>
      <c r="S104" s="13">
        <f t="shared" si="38"/>
        <v>1.0048814309022589</v>
      </c>
      <c r="T104" s="11">
        <f xml:space="preserve"> 24 * 60 * Constants!$B$4 * P104 * S104 / PI()</f>
        <v>37.540170595830652</v>
      </c>
      <c r="U104" s="11">
        <f t="shared" si="39"/>
        <v>20.675854548760871</v>
      </c>
      <c r="V104" s="11">
        <f t="shared" si="40"/>
        <v>15.528807317392339</v>
      </c>
      <c r="W104" s="11">
        <f t="shared" si="41"/>
        <v>1.4474595904455039</v>
      </c>
      <c r="X104" s="11">
        <f t="shared" si="42"/>
        <v>3.1546574066444264</v>
      </c>
      <c r="Y104" s="11">
        <f t="shared" si="43"/>
        <v>4.1228854693811812</v>
      </c>
      <c r="Z104" s="11">
        <f t="shared" si="44"/>
        <v>9.1341026362950745E-2</v>
      </c>
      <c r="AA104" s="13">
        <f t="shared" si="45"/>
        <v>0.23735674310788871</v>
      </c>
      <c r="AB104" s="11">
        <f t="shared" si="46"/>
        <v>566.61301038568797</v>
      </c>
      <c r="AC104" s="12">
        <f xml:space="preserve"> 0.00163*AB104/Constants!$B$1</f>
        <v>0.37697110486884544</v>
      </c>
      <c r="AD104" s="11">
        <f>(1-Constants!$B$2)*U104</f>
        <v>15.920408002545871</v>
      </c>
      <c r="AE104" s="11">
        <f xml:space="preserve"> W104*Z104*Constants!$B$3*((I104 + 273.15)^4)</f>
        <v>5.4387230170539169</v>
      </c>
      <c r="AF104" s="11">
        <f t="shared" si="47"/>
        <v>10.481684985491954</v>
      </c>
      <c r="AG104" s="14">
        <v>0</v>
      </c>
      <c r="AH104" s="11">
        <f t="shared" si="48"/>
        <v>2.5233023131207597</v>
      </c>
      <c r="AI104" s="12">
        <f t="shared" si="49"/>
        <v>0.79234198083146667</v>
      </c>
      <c r="AJ104" s="5">
        <f t="shared" si="50"/>
        <v>3.1846126725140329</v>
      </c>
      <c r="AK104" s="5">
        <f>'Crop and Soil Parameters'!$B$2</f>
        <v>0.6</v>
      </c>
      <c r="AL104" s="5">
        <f t="shared" si="51"/>
        <v>1.9107676035084196</v>
      </c>
      <c r="AM104" s="5">
        <f t="shared" si="52"/>
        <v>7.0604255021096879E-2</v>
      </c>
      <c r="AN104" s="5">
        <f t="shared" si="53"/>
        <v>0.13490832316415857</v>
      </c>
      <c r="AO104" s="5">
        <f>'Crop and Soil Parameters'!$B$9</f>
        <v>91</v>
      </c>
      <c r="AP104" s="5">
        <f>'Crop and Soil Parameters'!$B$9*('Crop and Soil Parameters'!$B$7 + 0.04*(5-AL104))</f>
        <v>47.644805923229356</v>
      </c>
      <c r="AQ104" s="5">
        <f>'Crop and Soil Parameters'!$B$11</f>
        <v>45.5</v>
      </c>
      <c r="AR104" s="5">
        <v>0</v>
      </c>
      <c r="AS104" s="5">
        <v>0</v>
      </c>
      <c r="AT104" s="5">
        <v>0</v>
      </c>
      <c r="AU104" s="5">
        <v>0</v>
      </c>
      <c r="AV104" s="5">
        <f t="shared" si="55"/>
        <v>3.0874583081814064</v>
      </c>
      <c r="AW104" s="15">
        <f>'Crop and Soil Parameters'!$B$9-AV103</f>
        <v>87.777633368654435</v>
      </c>
      <c r="AX104" s="5"/>
    </row>
    <row r="105" spans="1:50" x14ac:dyDescent="0.3">
      <c r="A105" s="6">
        <v>44299</v>
      </c>
      <c r="B105" s="14">
        <v>103</v>
      </c>
      <c r="C105" s="7">
        <f t="shared" si="28"/>
        <v>0.39386263453338705</v>
      </c>
      <c r="D105" s="7">
        <f t="shared" si="29"/>
        <v>1.5251268780343785</v>
      </c>
      <c r="E105" s="7">
        <v>53</v>
      </c>
      <c r="F105" s="8">
        <v>1.6666666666666667</v>
      </c>
      <c r="G105" s="8">
        <v>38.6</v>
      </c>
      <c r="H105" s="8">
        <v>23</v>
      </c>
      <c r="I105" s="7">
        <f t="shared" si="30"/>
        <v>30.8</v>
      </c>
      <c r="J105" s="8">
        <v>0.5</v>
      </c>
      <c r="K105" s="7">
        <f t="shared" si="31"/>
        <v>33.120377485540644</v>
      </c>
      <c r="L105" s="7">
        <f t="shared" si="32"/>
        <v>18.121861927150292</v>
      </c>
      <c r="M105" s="7">
        <f t="shared" si="33"/>
        <v>25.621119706345468</v>
      </c>
      <c r="N105" s="4">
        <v>8.1</v>
      </c>
      <c r="O105" s="13">
        <f t="shared" si="34"/>
        <v>0.1528692541722694</v>
      </c>
      <c r="P105" s="7">
        <f t="shared" si="35"/>
        <v>0.99337061168068908</v>
      </c>
      <c r="Q105" s="13">
        <f t="shared" si="36"/>
        <v>1.6348687051673674</v>
      </c>
      <c r="R105" s="7">
        <f t="shared" si="37"/>
        <v>12.489476915214384</v>
      </c>
      <c r="S105" s="13">
        <f t="shared" si="38"/>
        <v>1.0082009351389252</v>
      </c>
      <c r="T105" s="11">
        <f xml:space="preserve"> 24 * 60 * Constants!$B$4 * P105 * S105 / PI()</f>
        <v>37.643056121960221</v>
      </c>
      <c r="U105" s="11">
        <f t="shared" si="39"/>
        <v>21.617390323079025</v>
      </c>
      <c r="V105" s="11">
        <f t="shared" si="40"/>
        <v>16.23595717605173</v>
      </c>
      <c r="W105" s="11">
        <f t="shared" si="41"/>
        <v>1.4474595904455043</v>
      </c>
      <c r="X105" s="11">
        <f t="shared" si="42"/>
        <v>3.2868843187112629</v>
      </c>
      <c r="Y105" s="11">
        <f t="shared" si="43"/>
        <v>4.4416910990407947</v>
      </c>
      <c r="Z105" s="11">
        <f t="shared" si="44"/>
        <v>8.6183269568886112E-2</v>
      </c>
      <c r="AA105" s="13">
        <f t="shared" si="45"/>
        <v>0.25323671897088917</v>
      </c>
      <c r="AB105" s="11">
        <f t="shared" si="46"/>
        <v>566.61301038568797</v>
      </c>
      <c r="AC105" s="12">
        <f xml:space="preserve"> 0.00163*AB105/Constants!$B$1</f>
        <v>0.37697110486884544</v>
      </c>
      <c r="AD105" s="11">
        <f>(1-Constants!$B$2)*U105</f>
        <v>16.645390548770848</v>
      </c>
      <c r="AE105" s="11">
        <f xml:space="preserve"> W105*Z105*Constants!$B$3*((I105 + 273.15)^4)</f>
        <v>5.2203533287725099</v>
      </c>
      <c r="AF105" s="11">
        <f t="shared" si="47"/>
        <v>11.425037219998337</v>
      </c>
      <c r="AG105" s="14">
        <v>0</v>
      </c>
      <c r="AH105" s="11">
        <f t="shared" si="48"/>
        <v>3.3298594657973921</v>
      </c>
      <c r="AI105" s="12">
        <f t="shared" si="49"/>
        <v>0.84382478326541377</v>
      </c>
      <c r="AJ105" s="5">
        <f t="shared" si="50"/>
        <v>3.9461503523416064</v>
      </c>
      <c r="AK105" s="5">
        <f>'Crop and Soil Parameters'!$B$2</f>
        <v>0.6</v>
      </c>
      <c r="AL105" s="5">
        <f t="shared" si="51"/>
        <v>2.3676902114049638</v>
      </c>
      <c r="AM105" s="5">
        <f t="shared" si="52"/>
        <v>7.0079468670189063E-2</v>
      </c>
      <c r="AN105" s="5">
        <f t="shared" si="53"/>
        <v>0.16592647199086749</v>
      </c>
      <c r="AO105" s="5">
        <f>'Crop and Soil Parameters'!$B$9</f>
        <v>91</v>
      </c>
      <c r="AP105" s="5">
        <f>'Crop and Soil Parameters'!$B$9*('Crop and Soil Parameters'!$B$7 + 0.04*(5-AL105))</f>
        <v>45.981607630485932</v>
      </c>
      <c r="AQ105" s="5">
        <f>'Crop and Soil Parameters'!$B$11</f>
        <v>45.5</v>
      </c>
      <c r="AR105" s="5">
        <v>0</v>
      </c>
      <c r="AS105" s="5">
        <v>0</v>
      </c>
      <c r="AT105" s="5">
        <v>0</v>
      </c>
      <c r="AU105" s="5">
        <v>0</v>
      </c>
      <c r="AV105" s="5">
        <f t="shared" si="55"/>
        <v>2.9215318361905389</v>
      </c>
      <c r="AW105" s="15">
        <f>'Crop and Soil Parameters'!$B$9-AV104</f>
        <v>87.912541691818589</v>
      </c>
      <c r="AX105" s="5"/>
    </row>
    <row r="106" spans="1:50" x14ac:dyDescent="0.3">
      <c r="A106" s="6">
        <v>44300</v>
      </c>
      <c r="B106" s="14">
        <v>104</v>
      </c>
      <c r="C106" s="7">
        <f t="shared" si="28"/>
        <v>0.39386263453338705</v>
      </c>
      <c r="D106" s="7">
        <f t="shared" si="29"/>
        <v>1.5251268780343785</v>
      </c>
      <c r="E106" s="7">
        <v>53</v>
      </c>
      <c r="F106" s="8">
        <v>1.6666666666666667</v>
      </c>
      <c r="G106" s="8">
        <v>39.6</v>
      </c>
      <c r="H106" s="8">
        <v>19.8</v>
      </c>
      <c r="I106" s="7">
        <f t="shared" si="30"/>
        <v>29.700000000000003</v>
      </c>
      <c r="J106" s="8">
        <v>0.5</v>
      </c>
      <c r="K106" s="7">
        <f t="shared" si="31"/>
        <v>34.08065258725361</v>
      </c>
      <c r="L106" s="7">
        <f t="shared" si="32"/>
        <v>15.041003524980397</v>
      </c>
      <c r="M106" s="7">
        <f t="shared" si="33"/>
        <v>24.560828056117003</v>
      </c>
      <c r="N106" s="4">
        <v>7.3</v>
      </c>
      <c r="O106" s="13">
        <f t="shared" si="34"/>
        <v>0.15937661793999758</v>
      </c>
      <c r="P106" s="7">
        <f t="shared" si="35"/>
        <v>0.99281513339691441</v>
      </c>
      <c r="Q106" s="13">
        <f t="shared" si="36"/>
        <v>1.6376459803437502</v>
      </c>
      <c r="R106" s="7">
        <f t="shared" si="37"/>
        <v>12.510693734701475</v>
      </c>
      <c r="S106" s="13">
        <f t="shared" si="38"/>
        <v>1.011468747546467</v>
      </c>
      <c r="T106" s="11">
        <f xml:space="preserve"> 24 * 60 * Constants!$B$4 * P106 * S106 / PI()</f>
        <v>37.743948301662584</v>
      </c>
      <c r="U106" s="11">
        <f t="shared" si="39"/>
        <v>20.447799387545256</v>
      </c>
      <c r="V106" s="11">
        <f t="shared" si="40"/>
        <v>15.357524208009739</v>
      </c>
      <c r="W106" s="11">
        <f t="shared" si="41"/>
        <v>1.4474595904455039</v>
      </c>
      <c r="X106" s="11">
        <f t="shared" si="42"/>
        <v>3.0858495977343821</v>
      </c>
      <c r="Y106" s="11">
        <f t="shared" si="43"/>
        <v>4.1705971966496023</v>
      </c>
      <c r="Z106" s="11">
        <f t="shared" si="44"/>
        <v>9.4067789593160672E-2</v>
      </c>
      <c r="AA106" s="13">
        <f t="shared" si="45"/>
        <v>0.23974396206806198</v>
      </c>
      <c r="AB106" s="11">
        <f t="shared" si="46"/>
        <v>566.61301038568797</v>
      </c>
      <c r="AC106" s="12">
        <f xml:space="preserve"> 0.00163*AB106/Constants!$B$1</f>
        <v>0.37697110486884544</v>
      </c>
      <c r="AD106" s="11">
        <f>(1-Constants!$B$2)*U106</f>
        <v>15.744805528409847</v>
      </c>
      <c r="AE106" s="11">
        <f xml:space="preserve"> W106*Z106*Constants!$B$3*((I106 + 273.15)^4)</f>
        <v>5.6159029296776017</v>
      </c>
      <c r="AF106" s="11">
        <f t="shared" si="47"/>
        <v>10.128902598732246</v>
      </c>
      <c r="AG106" s="14">
        <v>0</v>
      </c>
      <c r="AH106" s="11">
        <f t="shared" si="48"/>
        <v>3.0171193486673071</v>
      </c>
      <c r="AI106" s="12">
        <f t="shared" si="49"/>
        <v>0.83033202636258663</v>
      </c>
      <c r="AJ106" s="5">
        <f t="shared" si="50"/>
        <v>3.6336299852052214</v>
      </c>
      <c r="AK106" s="5">
        <f>'Crop and Soil Parameters'!$B$2</f>
        <v>0.6</v>
      </c>
      <c r="AL106" s="5">
        <f t="shared" si="51"/>
        <v>2.1801779911231329</v>
      </c>
      <c r="AM106" s="5">
        <f t="shared" si="52"/>
        <v>6.6163385991681187E-2</v>
      </c>
      <c r="AN106" s="5">
        <f t="shared" si="53"/>
        <v>0.14424795795724793</v>
      </c>
      <c r="AO106" s="5">
        <f>'Crop and Soil Parameters'!$B$9</f>
        <v>91</v>
      </c>
      <c r="AP106" s="5">
        <f>'Crop and Soil Parameters'!$B$9*('Crop and Soil Parameters'!$B$7 + 0.04*(5-AL106))</f>
        <v>46.664152112311804</v>
      </c>
      <c r="AQ106" s="5">
        <f>'Crop and Soil Parameters'!$B$11</f>
        <v>45.5</v>
      </c>
      <c r="AR106" s="5">
        <v>0</v>
      </c>
      <c r="AS106" s="5">
        <v>0</v>
      </c>
      <c r="AT106" s="5">
        <v>0</v>
      </c>
      <c r="AU106" s="5">
        <v>0</v>
      </c>
      <c r="AV106" s="5">
        <f t="shared" si="55"/>
        <v>2.7772838782332911</v>
      </c>
      <c r="AW106" s="15">
        <f>'Crop and Soil Parameters'!$B$9-AV105</f>
        <v>88.078468163809461</v>
      </c>
      <c r="AX106" s="5"/>
    </row>
    <row r="107" spans="1:50" x14ac:dyDescent="0.3">
      <c r="A107" s="6">
        <v>44301</v>
      </c>
      <c r="B107" s="14">
        <v>105</v>
      </c>
      <c r="C107" s="7">
        <f t="shared" si="28"/>
        <v>0.39386263453338705</v>
      </c>
      <c r="D107" s="7">
        <f t="shared" si="29"/>
        <v>1.5251268780343785</v>
      </c>
      <c r="E107" s="7">
        <v>53</v>
      </c>
      <c r="F107" s="8">
        <v>2.2222222222222223</v>
      </c>
      <c r="G107" s="8">
        <v>37</v>
      </c>
      <c r="H107" s="8">
        <v>19.8</v>
      </c>
      <c r="I107" s="7">
        <f t="shared" si="30"/>
        <v>28.4</v>
      </c>
      <c r="J107" s="8">
        <v>0.54</v>
      </c>
      <c r="K107" s="7">
        <f t="shared" si="31"/>
        <v>32.174360521899928</v>
      </c>
      <c r="L107" s="7">
        <f t="shared" si="32"/>
        <v>15.560609611540826</v>
      </c>
      <c r="M107" s="7">
        <f t="shared" si="33"/>
        <v>23.867485066720377</v>
      </c>
      <c r="N107" s="4">
        <v>3.2</v>
      </c>
      <c r="O107" s="13">
        <f t="shared" si="34"/>
        <v>0.16583675497620104</v>
      </c>
      <c r="P107" s="7">
        <f t="shared" si="35"/>
        <v>0.99226178414417643</v>
      </c>
      <c r="Q107" s="13">
        <f t="shared" si="36"/>
        <v>1.6404093645056486</v>
      </c>
      <c r="R107" s="7">
        <f t="shared" si="37"/>
        <v>12.531804434654816</v>
      </c>
      <c r="S107" s="13">
        <f t="shared" si="38"/>
        <v>1.014684421634829</v>
      </c>
      <c r="T107" s="11">
        <f xml:space="preserve"> 24 * 60 * Constants!$B$4 * P107 * S107 / PI()</f>
        <v>37.842840722067614</v>
      </c>
      <c r="U107" s="11">
        <f t="shared" si="39"/>
        <v>14.292300513020841</v>
      </c>
      <c r="V107" s="11">
        <f t="shared" si="40"/>
        <v>10.734375223309431</v>
      </c>
      <c r="W107" s="11">
        <f t="shared" si="41"/>
        <v>1.4474595904455043</v>
      </c>
      <c r="X107" s="11">
        <f t="shared" si="42"/>
        <v>2.9602661068647409</v>
      </c>
      <c r="Y107" s="11">
        <f t="shared" si="43"/>
        <v>3.868863716528768</v>
      </c>
      <c r="Z107" s="11">
        <f t="shared" si="44"/>
        <v>9.9124065762997149E-2</v>
      </c>
      <c r="AA107" s="13">
        <f t="shared" si="45"/>
        <v>0.2245806202310468</v>
      </c>
      <c r="AB107" s="11">
        <f t="shared" si="46"/>
        <v>566.61301038568797</v>
      </c>
      <c r="AC107" s="12">
        <f xml:space="preserve"> 0.00163*AB107/Constants!$B$1</f>
        <v>0.37697110486884544</v>
      </c>
      <c r="AD107" s="11">
        <f>(1-Constants!$B$2)*U107</f>
        <v>11.005071395026048</v>
      </c>
      <c r="AE107" s="11">
        <f xml:space="preserve"> W107*Z107*Constants!$B$3*((I107 + 273.15)^4)</f>
        <v>5.8168086806074708</v>
      </c>
      <c r="AF107" s="11">
        <f t="shared" si="47"/>
        <v>5.1882627144185776</v>
      </c>
      <c r="AG107" s="14">
        <v>0</v>
      </c>
      <c r="AH107" s="11">
        <f t="shared" si="48"/>
        <v>2.7482218748795839</v>
      </c>
      <c r="AI107" s="12">
        <f t="shared" si="49"/>
        <v>0.88637433766746443</v>
      </c>
      <c r="AJ107" s="5">
        <f t="shared" si="50"/>
        <v>3.1005205792754094</v>
      </c>
      <c r="AK107" s="5">
        <f>'Crop and Soil Parameters'!$B$2</f>
        <v>0.6</v>
      </c>
      <c r="AL107" s="5">
        <f t="shared" si="51"/>
        <v>1.8603123475652454</v>
      </c>
      <c r="AM107" s="5">
        <f t="shared" si="52"/>
        <v>6.1083540000843067E-2</v>
      </c>
      <c r="AN107" s="5">
        <f t="shared" si="53"/>
        <v>0.11363446369656394</v>
      </c>
      <c r="AO107" s="5">
        <f>'Crop and Soil Parameters'!$B$9</f>
        <v>91</v>
      </c>
      <c r="AP107" s="5">
        <f>'Crop and Soil Parameters'!$B$9*('Crop and Soil Parameters'!$B$7 + 0.04*(5-AL107))</f>
        <v>47.82846305486251</v>
      </c>
      <c r="AQ107" s="5">
        <f>'Crop and Soil Parameters'!$B$11</f>
        <v>45.5</v>
      </c>
      <c r="AR107" s="5">
        <v>0</v>
      </c>
      <c r="AS107" s="5">
        <v>0</v>
      </c>
      <c r="AT107" s="5">
        <v>0</v>
      </c>
      <c r="AU107" s="5">
        <v>0</v>
      </c>
      <c r="AV107" s="5">
        <f t="shared" si="55"/>
        <v>2.6636494145367271</v>
      </c>
      <c r="AW107" s="15">
        <f>'Crop and Soil Parameters'!$B$9-AV106</f>
        <v>88.222716121766709</v>
      </c>
      <c r="AX107" s="5"/>
    </row>
    <row r="108" spans="1:50" x14ac:dyDescent="0.3">
      <c r="A108" s="6">
        <v>44302</v>
      </c>
      <c r="B108" s="14">
        <v>106</v>
      </c>
      <c r="C108" s="7">
        <f t="shared" si="28"/>
        <v>0.39386263453338705</v>
      </c>
      <c r="D108" s="7">
        <f t="shared" si="29"/>
        <v>1.5251268780343785</v>
      </c>
      <c r="E108" s="7">
        <v>53</v>
      </c>
      <c r="F108" s="8">
        <v>1.6666666666666667</v>
      </c>
      <c r="G108" s="8">
        <v>37.200000000000003</v>
      </c>
      <c r="H108" s="8">
        <v>19.600000000000001</v>
      </c>
      <c r="I108" s="7">
        <f t="shared" si="30"/>
        <v>28.400000000000002</v>
      </c>
      <c r="J108" s="8">
        <v>0.56000000000000005</v>
      </c>
      <c r="K108" s="7">
        <f t="shared" si="31"/>
        <v>32.647781509683966</v>
      </c>
      <c r="L108" s="7">
        <f t="shared" si="32"/>
        <v>15.613116673593765</v>
      </c>
      <c r="M108" s="7">
        <f t="shared" si="33"/>
        <v>24.130449091638866</v>
      </c>
      <c r="N108" s="4">
        <v>0.4</v>
      </c>
      <c r="O108" s="13">
        <f t="shared" si="34"/>
        <v>0.17224775100285461</v>
      </c>
      <c r="P108" s="7">
        <f t="shared" si="35"/>
        <v>0.99171072789180092</v>
      </c>
      <c r="Q108" s="13">
        <f t="shared" si="36"/>
        <v>1.6431581699936637</v>
      </c>
      <c r="R108" s="7">
        <f t="shared" si="37"/>
        <v>12.552803761743574</v>
      </c>
      <c r="S108" s="13">
        <f t="shared" si="38"/>
        <v>1.0178475544031296</v>
      </c>
      <c r="T108" s="11">
        <f xml:space="preserve"> 24 * 60 * Constants!$B$4 * P108 * S108 / PI()</f>
        <v>37.939728659605514</v>
      </c>
      <c r="U108" s="11">
        <f t="shared" si="39"/>
        <v>10.089414308965992</v>
      </c>
      <c r="V108" s="11">
        <f t="shared" si="40"/>
        <v>7.5777555108919978</v>
      </c>
      <c r="W108" s="11">
        <f t="shared" si="41"/>
        <v>1.4474595904455039</v>
      </c>
      <c r="X108" s="11">
        <f t="shared" si="42"/>
        <v>3.0073609987665373</v>
      </c>
      <c r="Y108" s="11">
        <f t="shared" si="43"/>
        <v>3.8688637165287685</v>
      </c>
      <c r="Z108" s="11">
        <f t="shared" si="44"/>
        <v>9.7215577979508472E-2</v>
      </c>
      <c r="AA108" s="13">
        <f t="shared" si="45"/>
        <v>0.22458062023104683</v>
      </c>
      <c r="AB108" s="11">
        <f t="shared" si="46"/>
        <v>566.61301038568797</v>
      </c>
      <c r="AC108" s="12">
        <f xml:space="preserve"> 0.00163*AB108/Constants!$B$1</f>
        <v>0.37697110486884544</v>
      </c>
      <c r="AD108" s="11">
        <f>(1-Constants!$B$2)*U108</f>
        <v>7.7688490179038139</v>
      </c>
      <c r="AE108" s="11">
        <f xml:space="preserve"> W108*Z108*Constants!$B$3*((I108 + 273.15)^4)</f>
        <v>5.7048146030806937</v>
      </c>
      <c r="AF108" s="11">
        <f t="shared" si="47"/>
        <v>2.0640344148231202</v>
      </c>
      <c r="AG108" s="14">
        <v>0</v>
      </c>
      <c r="AH108" s="11">
        <f t="shared" si="48"/>
        <v>1.8053907727421272</v>
      </c>
      <c r="AI108" s="12">
        <f t="shared" si="49"/>
        <v>0.81516868452557145</v>
      </c>
      <c r="AJ108" s="5">
        <f t="shared" si="50"/>
        <v>2.2147450055602484</v>
      </c>
      <c r="AK108" s="5">
        <f>'Crop and Soil Parameters'!$B$2</f>
        <v>0.6</v>
      </c>
      <c r="AL108" s="5">
        <f t="shared" si="51"/>
        <v>1.328847003336149</v>
      </c>
      <c r="AM108" s="5">
        <f t="shared" si="52"/>
        <v>5.5810221465878447E-2</v>
      </c>
      <c r="AN108" s="5">
        <f t="shared" si="53"/>
        <v>7.4163245550459389E-2</v>
      </c>
      <c r="AO108" s="5">
        <f>'Crop and Soil Parameters'!$B$9</f>
        <v>91</v>
      </c>
      <c r="AP108" s="5">
        <f>'Crop and Soil Parameters'!$B$9*('Crop and Soil Parameters'!$B$7 + 0.04*(5-AL108))</f>
        <v>49.762996907856419</v>
      </c>
      <c r="AQ108" s="5">
        <f>'Crop and Soil Parameters'!$B$11</f>
        <v>45.5</v>
      </c>
      <c r="AR108" s="5">
        <v>0</v>
      </c>
      <c r="AS108" s="5">
        <v>0</v>
      </c>
      <c r="AT108" s="5">
        <v>0</v>
      </c>
      <c r="AU108" s="5">
        <v>0</v>
      </c>
      <c r="AV108" s="5">
        <f t="shared" si="55"/>
        <v>2.5894861689862676</v>
      </c>
      <c r="AW108" s="15">
        <f>'Crop and Soil Parameters'!$B$9-AV107</f>
        <v>88.336350585463279</v>
      </c>
      <c r="AX108" s="5"/>
    </row>
    <row r="109" spans="1:50" x14ac:dyDescent="0.3">
      <c r="A109" s="6">
        <v>44303</v>
      </c>
      <c r="B109" s="14">
        <v>107</v>
      </c>
      <c r="C109" s="7">
        <f t="shared" si="28"/>
        <v>0.39386263453338705</v>
      </c>
      <c r="D109" s="7">
        <f t="shared" si="29"/>
        <v>1.5251268780343785</v>
      </c>
      <c r="E109" s="7">
        <v>53</v>
      </c>
      <c r="F109" s="8">
        <v>2.2222222222222223</v>
      </c>
      <c r="G109" s="8">
        <v>36</v>
      </c>
      <c r="H109" s="8">
        <v>22.2</v>
      </c>
      <c r="I109" s="7">
        <f t="shared" si="30"/>
        <v>29.1</v>
      </c>
      <c r="J109" s="8">
        <v>0.56000000000000005</v>
      </c>
      <c r="K109" s="7">
        <f t="shared" si="31"/>
        <v>31.487497463664738</v>
      </c>
      <c r="L109" s="7">
        <f t="shared" si="32"/>
        <v>18.13192255990495</v>
      </c>
      <c r="M109" s="7">
        <f t="shared" si="33"/>
        <v>24.809710011784844</v>
      </c>
      <c r="N109" s="4">
        <v>9.5</v>
      </c>
      <c r="O109" s="13">
        <f t="shared" si="34"/>
        <v>0.17860770630347517</v>
      </c>
      <c r="P109" s="7">
        <f t="shared" si="35"/>
        <v>0.99116212792964831</v>
      </c>
      <c r="Q109" s="13">
        <f t="shared" si="36"/>
        <v>1.6458916989441212</v>
      </c>
      <c r="R109" s="7">
        <f t="shared" si="37"/>
        <v>12.573686384681979</v>
      </c>
      <c r="S109" s="13">
        <f t="shared" si="38"/>
        <v>1.0209577856422005</v>
      </c>
      <c r="T109" s="11">
        <f xml:space="preserve"> 24 * 60 * Constants!$B$4 * P109 * S109 / PI()</f>
        <v>38.034609043696356</v>
      </c>
      <c r="U109" s="11">
        <f t="shared" si="39"/>
        <v>23.877102962673252</v>
      </c>
      <c r="V109" s="11">
        <f t="shared" si="40"/>
        <v>17.933136951145372</v>
      </c>
      <c r="W109" s="11">
        <f t="shared" si="41"/>
        <v>1.4474595904455039</v>
      </c>
      <c r="X109" s="11">
        <f t="shared" si="42"/>
        <v>3.1320489068228778</v>
      </c>
      <c r="Y109" s="11">
        <f t="shared" si="43"/>
        <v>4.0288844232591545</v>
      </c>
      <c r="Z109" s="11">
        <f t="shared" si="44"/>
        <v>9.2233661338493339E-2</v>
      </c>
      <c r="AA109" s="13">
        <f t="shared" si="45"/>
        <v>0.23264210672547564</v>
      </c>
      <c r="AB109" s="11">
        <f t="shared" si="46"/>
        <v>566.61301038568797</v>
      </c>
      <c r="AC109" s="12">
        <f xml:space="preserve"> 0.00163*AB109/Constants!$B$1</f>
        <v>0.37697110486884544</v>
      </c>
      <c r="AD109" s="11">
        <f>(1-Constants!$B$2)*U109</f>
        <v>18.385369281258406</v>
      </c>
      <c r="AE109" s="11">
        <f xml:space="preserve"> W109*Z109*Constants!$B$3*((I109 + 273.15)^4)</f>
        <v>5.4628972034977377</v>
      </c>
      <c r="AF109" s="11">
        <f t="shared" si="47"/>
        <v>12.922472077760668</v>
      </c>
      <c r="AG109" s="14">
        <v>0</v>
      </c>
      <c r="AH109" s="11">
        <f t="shared" si="48"/>
        <v>3.4647813323678549</v>
      </c>
      <c r="AI109" s="12">
        <f t="shared" si="49"/>
        <v>0.89443582416189327</v>
      </c>
      <c r="AJ109" s="5">
        <f t="shared" si="50"/>
        <v>3.873705903511226</v>
      </c>
      <c r="AK109" s="5">
        <f>'Crop and Soil Parameters'!$B$2</f>
        <v>0.6</v>
      </c>
      <c r="AL109" s="5">
        <f t="shared" si="51"/>
        <v>2.3242235421067354</v>
      </c>
      <c r="AM109" s="5">
        <f t="shared" si="52"/>
        <v>5.7729940221905703E-2</v>
      </c>
      <c r="AN109" s="5">
        <f t="shared" si="53"/>
        <v>0.13417728614816776</v>
      </c>
      <c r="AO109" s="5">
        <f>'Crop and Soil Parameters'!$B$9</f>
        <v>91</v>
      </c>
      <c r="AP109" s="5">
        <f>'Crop and Soil Parameters'!$B$9*('Crop and Soil Parameters'!$B$7 + 0.04*(5-AL109))</f>
        <v>46.139826306731486</v>
      </c>
      <c r="AQ109" s="5">
        <f>'Crop and Soil Parameters'!$B$11</f>
        <v>45.5</v>
      </c>
      <c r="AR109" s="5">
        <v>0</v>
      </c>
      <c r="AS109" s="5">
        <v>0</v>
      </c>
      <c r="AT109" s="5">
        <v>0</v>
      </c>
      <c r="AU109" s="5">
        <v>0</v>
      </c>
      <c r="AV109" s="5">
        <f t="shared" si="55"/>
        <v>2.4553088828381</v>
      </c>
      <c r="AW109" s="15">
        <f>'Crop and Soil Parameters'!$B$9-AV108</f>
        <v>88.410513831013731</v>
      </c>
      <c r="AX109" s="5"/>
    </row>
    <row r="110" spans="1:50" x14ac:dyDescent="0.3">
      <c r="A110" s="6">
        <v>44304</v>
      </c>
      <c r="B110" s="14">
        <v>108</v>
      </c>
      <c r="C110" s="7">
        <f t="shared" si="28"/>
        <v>0.39386263453338705</v>
      </c>
      <c r="D110" s="7">
        <f t="shared" si="29"/>
        <v>1.5251268780343785</v>
      </c>
      <c r="E110" s="7">
        <v>53</v>
      </c>
      <c r="F110" s="8">
        <v>1.6666666666666667</v>
      </c>
      <c r="G110" s="8">
        <v>36</v>
      </c>
      <c r="H110" s="8">
        <v>19.399999999999999</v>
      </c>
      <c r="I110" s="7">
        <f t="shared" si="30"/>
        <v>27.7</v>
      </c>
      <c r="J110" s="8">
        <v>0.53</v>
      </c>
      <c r="K110" s="7">
        <f t="shared" si="31"/>
        <v>31.066789026600702</v>
      </c>
      <c r="L110" s="7">
        <f t="shared" si="32"/>
        <v>15.047789857174536</v>
      </c>
      <c r="M110" s="7">
        <f t="shared" si="33"/>
        <v>23.057289441887619</v>
      </c>
      <c r="N110" s="4">
        <v>5.5</v>
      </c>
      <c r="O110" s="13">
        <f t="shared" si="34"/>
        <v>0.18491473628604796</v>
      </c>
      <c r="P110" s="7">
        <f t="shared" si="35"/>
        <v>0.99061614681972687</v>
      </c>
      <c r="Q110" s="13">
        <f t="shared" si="36"/>
        <v>1.6486092431201329</v>
      </c>
      <c r="R110" s="7">
        <f t="shared" si="37"/>
        <v>12.594446892938757</v>
      </c>
      <c r="S110" s="13">
        <f t="shared" si="38"/>
        <v>1.0240147971759099</v>
      </c>
      <c r="T110" s="11">
        <f xml:space="preserve"> 24 * 60 * Constants!$B$4 * P110 * S110 / PI()</f>
        <v>38.127480418248346</v>
      </c>
      <c r="U110" s="11">
        <f t="shared" si="39"/>
        <v>17.857013085550701</v>
      </c>
      <c r="V110" s="11">
        <f t="shared" si="40"/>
        <v>13.411688248033709</v>
      </c>
      <c r="W110" s="11">
        <f t="shared" si="41"/>
        <v>1.4474595904455039</v>
      </c>
      <c r="X110" s="11">
        <f t="shared" si="42"/>
        <v>2.8191873535663805</v>
      </c>
      <c r="Y110" s="11">
        <f t="shared" si="43"/>
        <v>3.7144033809363424</v>
      </c>
      <c r="Z110" s="11">
        <f t="shared" si="44"/>
        <v>0.10493389838196351</v>
      </c>
      <c r="AA110" s="13">
        <f t="shared" si="45"/>
        <v>0.2167550737640033</v>
      </c>
      <c r="AB110" s="11">
        <f t="shared" si="46"/>
        <v>566.61301038568797</v>
      </c>
      <c r="AC110" s="12">
        <f xml:space="preserve"> 0.00163*AB110/Constants!$B$1</f>
        <v>0.37697110486884544</v>
      </c>
      <c r="AD110" s="11">
        <f>(1-Constants!$B$2)*U110</f>
        <v>13.74990007587404</v>
      </c>
      <c r="AE110" s="11">
        <f xml:space="preserve"> W110*Z110*Constants!$B$3*((I110 + 273.15)^4)</f>
        <v>6.1007638178767536</v>
      </c>
      <c r="AF110" s="11">
        <f t="shared" si="47"/>
        <v>7.6491362579972861</v>
      </c>
      <c r="AG110" s="14">
        <v>0</v>
      </c>
      <c r="AH110" s="11">
        <f t="shared" si="48"/>
        <v>2.3598844335593667</v>
      </c>
      <c r="AI110" s="12">
        <f t="shared" si="49"/>
        <v>0.80734313805852786</v>
      </c>
      <c r="AJ110" s="5">
        <f t="shared" si="50"/>
        <v>2.9230253188679338</v>
      </c>
      <c r="AK110" s="5">
        <f>'Crop and Soil Parameters'!$B$2</f>
        <v>0.6</v>
      </c>
      <c r="AL110" s="5">
        <f t="shared" si="51"/>
        <v>1.7538151913207602</v>
      </c>
      <c r="AM110" s="5">
        <f t="shared" si="52"/>
        <v>5.3705826201815202E-2</v>
      </c>
      <c r="AN110" s="5">
        <f t="shared" si="53"/>
        <v>9.419009385517603E-2</v>
      </c>
      <c r="AO110" s="5">
        <f>'Crop and Soil Parameters'!$B$9</f>
        <v>91</v>
      </c>
      <c r="AP110" s="5">
        <f>'Crop and Soil Parameters'!$B$9*('Crop and Soil Parameters'!$B$7 + 0.04*(5-AL110))</f>
        <v>48.216112703592437</v>
      </c>
      <c r="AQ110" s="5">
        <f>'Crop and Soil Parameters'!$B$11</f>
        <v>45.5</v>
      </c>
      <c r="AR110" s="5">
        <v>0</v>
      </c>
      <c r="AS110" s="5">
        <v>0</v>
      </c>
      <c r="AT110" s="5">
        <v>0</v>
      </c>
      <c r="AU110" s="5">
        <v>0</v>
      </c>
      <c r="AV110" s="5">
        <f t="shared" si="55"/>
        <v>2.3611187889829242</v>
      </c>
      <c r="AW110" s="15">
        <f>'Crop and Soil Parameters'!$B$9-AV109</f>
        <v>88.544691117161904</v>
      </c>
      <c r="AX110" s="5"/>
    </row>
    <row r="111" spans="1:50" x14ac:dyDescent="0.3">
      <c r="A111" s="6">
        <v>44305</v>
      </c>
      <c r="B111" s="14">
        <v>109</v>
      </c>
      <c r="C111" s="7">
        <f t="shared" si="28"/>
        <v>0.39386263453338705</v>
      </c>
      <c r="D111" s="7">
        <f t="shared" si="29"/>
        <v>1.5251268780343785</v>
      </c>
      <c r="E111" s="7">
        <v>53</v>
      </c>
      <c r="F111" s="8">
        <v>1.6666666666666667</v>
      </c>
      <c r="G111" s="8">
        <v>38.799999999999997</v>
      </c>
      <c r="H111" s="8">
        <v>19.2</v>
      </c>
      <c r="I111" s="7">
        <f t="shared" si="30"/>
        <v>29</v>
      </c>
      <c r="J111" s="8">
        <v>0.56000000000000005</v>
      </c>
      <c r="K111" s="7">
        <f t="shared" si="31"/>
        <v>34.194560791888421</v>
      </c>
      <c r="L111" s="7">
        <f t="shared" si="32"/>
        <v>15.225536571753594</v>
      </c>
      <c r="M111" s="7">
        <f t="shared" si="33"/>
        <v>24.710048681821007</v>
      </c>
      <c r="N111" s="4">
        <v>9.6999999999999993</v>
      </c>
      <c r="O111" s="13">
        <f t="shared" si="34"/>
        <v>0.19116697204147237</v>
      </c>
      <c r="P111" s="7">
        <f t="shared" si="35"/>
        <v>0.99007294634802301</v>
      </c>
      <c r="Q111" s="13">
        <f t="shared" si="36"/>
        <v>1.651310083774332</v>
      </c>
      <c r="R111" s="7">
        <f t="shared" si="37"/>
        <v>12.615079795688484</v>
      </c>
      <c r="S111" s="13">
        <f t="shared" si="38"/>
        <v>1.0270183120434782</v>
      </c>
      <c r="T111" s="11">
        <f xml:space="preserve"> 24 * 60 * Constants!$B$4 * P111 * S111 / PI()</f>
        <v>38.218342901066869</v>
      </c>
      <c r="U111" s="11">
        <f t="shared" si="39"/>
        <v>24.248029292189322</v>
      </c>
      <c r="V111" s="11">
        <f t="shared" si="40"/>
        <v>18.21172488019171</v>
      </c>
      <c r="W111" s="11">
        <f t="shared" si="41"/>
        <v>1.4474595904455043</v>
      </c>
      <c r="X111" s="11">
        <f t="shared" si="42"/>
        <v>3.1134771305177282</v>
      </c>
      <c r="Y111" s="11">
        <f t="shared" si="43"/>
        <v>4.0056776000859209</v>
      </c>
      <c r="Z111" s="11">
        <f t="shared" si="44"/>
        <v>9.2969330328909416E-2</v>
      </c>
      <c r="AA111" s="13">
        <f t="shared" si="45"/>
        <v>0.23147581029180006</v>
      </c>
      <c r="AB111" s="11">
        <f t="shared" si="46"/>
        <v>566.61301038568797</v>
      </c>
      <c r="AC111" s="12">
        <f xml:space="preserve"> 0.00163*AB111/Constants!$B$1</f>
        <v>0.37697110486884544</v>
      </c>
      <c r="AD111" s="11">
        <f>(1-Constants!$B$2)*U111</f>
        <v>18.67098255498578</v>
      </c>
      <c r="AE111" s="11">
        <f xml:space="preserve"> W111*Z111*Constants!$B$3*((I111 + 273.15)^4)</f>
        <v>5.4991863702270321</v>
      </c>
      <c r="AF111" s="11">
        <f t="shared" si="47"/>
        <v>13.171796184758747</v>
      </c>
      <c r="AG111" s="14">
        <v>0</v>
      </c>
      <c r="AH111" s="11">
        <f t="shared" si="48"/>
        <v>2.9145045987052329</v>
      </c>
      <c r="AI111" s="12">
        <f t="shared" si="49"/>
        <v>0.82206387458632468</v>
      </c>
      <c r="AJ111" s="5">
        <f t="shared" si="50"/>
        <v>3.5453505363824154</v>
      </c>
      <c r="AK111" s="5">
        <f>'Crop and Soil Parameters'!$B$2</f>
        <v>0.6</v>
      </c>
      <c r="AL111" s="5">
        <f t="shared" si="51"/>
        <v>2.1272103218294491</v>
      </c>
      <c r="AM111" s="5">
        <f t="shared" si="52"/>
        <v>5.2400095413426086E-2</v>
      </c>
      <c r="AN111" s="5">
        <f t="shared" si="53"/>
        <v>0.11146602382828795</v>
      </c>
      <c r="AO111" s="5">
        <f>'Crop and Soil Parameters'!$B$9</f>
        <v>91</v>
      </c>
      <c r="AP111" s="5">
        <f>'Crop and Soil Parameters'!$B$9*('Crop and Soil Parameters'!$B$7 + 0.04*(5-AL111))</f>
        <v>46.85695442854081</v>
      </c>
      <c r="AQ111" s="5">
        <f>'Crop and Soil Parameters'!$B$11</f>
        <v>45.5</v>
      </c>
      <c r="AR111" s="5">
        <v>0</v>
      </c>
      <c r="AS111" s="5">
        <v>0</v>
      </c>
      <c r="AT111" s="5">
        <v>0</v>
      </c>
      <c r="AU111" s="5">
        <v>0</v>
      </c>
      <c r="AV111" s="5">
        <f t="shared" si="55"/>
        <v>2.2496527651546363</v>
      </c>
      <c r="AW111" s="15">
        <f>'Crop and Soil Parameters'!$B$9-AV110</f>
        <v>88.638881211017079</v>
      </c>
      <c r="AX111" s="5"/>
    </row>
    <row r="112" spans="1:50" x14ac:dyDescent="0.3">
      <c r="A112" s="6">
        <v>44306</v>
      </c>
      <c r="B112" s="14">
        <v>110</v>
      </c>
      <c r="C112" s="7">
        <f t="shared" si="28"/>
        <v>0.39386263453338705</v>
      </c>
      <c r="D112" s="7">
        <f t="shared" si="29"/>
        <v>1.5251268780343785</v>
      </c>
      <c r="E112" s="7">
        <v>53</v>
      </c>
      <c r="F112" s="8">
        <v>2.2222222222222223</v>
      </c>
      <c r="G112" s="8">
        <v>39</v>
      </c>
      <c r="H112" s="8">
        <v>23.5</v>
      </c>
      <c r="I112" s="7">
        <f t="shared" si="30"/>
        <v>31.25</v>
      </c>
      <c r="J112" s="8">
        <v>0.56999999999999995</v>
      </c>
      <c r="K112" s="7">
        <f t="shared" si="31"/>
        <v>34.526377803598848</v>
      </c>
      <c r="L112" s="7">
        <f t="shared" si="32"/>
        <v>19.514520505605361</v>
      </c>
      <c r="M112" s="7">
        <f t="shared" si="33"/>
        <v>27.020449154602105</v>
      </c>
      <c r="N112" s="4">
        <v>9.6</v>
      </c>
      <c r="O112" s="13">
        <f t="shared" si="34"/>
        <v>0.19736256089735987</v>
      </c>
      <c r="P112" s="7">
        <f t="shared" si="35"/>
        <v>0.98953268747655954</v>
      </c>
      <c r="Q112" s="13">
        <f t="shared" si="36"/>
        <v>1.6539934915446615</v>
      </c>
      <c r="R112" s="7">
        <f t="shared" si="37"/>
        <v>12.635579521015481</v>
      </c>
      <c r="S112" s="13">
        <f t="shared" si="38"/>
        <v>1.0299680936251241</v>
      </c>
      <c r="T112" s="11">
        <f xml:space="preserve"> 24 * 60 * Constants!$B$4 * P112 * S112 / PI()</f>
        <v>38.307198141279855</v>
      </c>
      <c r="U112" s="11">
        <f t="shared" si="39"/>
        <v>24.128925994761207</v>
      </c>
      <c r="V112" s="11">
        <f t="shared" si="40"/>
        <v>18.122271157625352</v>
      </c>
      <c r="W112" s="11">
        <f t="shared" si="41"/>
        <v>1.4474595904455039</v>
      </c>
      <c r="X112" s="11">
        <f t="shared" si="42"/>
        <v>3.5696197346014351</v>
      </c>
      <c r="Y112" s="11">
        <f t="shared" si="43"/>
        <v>4.556931004568411</v>
      </c>
      <c r="Z112" s="11">
        <f t="shared" si="44"/>
        <v>7.5491877632863358E-2</v>
      </c>
      <c r="AA112" s="13">
        <f t="shared" si="45"/>
        <v>0.2589369890830428</v>
      </c>
      <c r="AB112" s="11">
        <f t="shared" si="46"/>
        <v>566.61301038568797</v>
      </c>
      <c r="AC112" s="12">
        <f xml:space="preserve"> 0.00163*AB112/Constants!$B$1</f>
        <v>0.37697110486884544</v>
      </c>
      <c r="AD112" s="11">
        <f>(1-Constants!$B$2)*U112</f>
        <v>18.57927301596613</v>
      </c>
      <c r="AE112" s="11">
        <f xml:space="preserve"> W112*Z112*Constants!$B$3*((I112 + 273.15)^4)</f>
        <v>4.5998869790495966</v>
      </c>
      <c r="AF112" s="11">
        <f t="shared" si="47"/>
        <v>13.979386036916534</v>
      </c>
      <c r="AG112" s="14">
        <v>0</v>
      </c>
      <c r="AH112" s="11">
        <f t="shared" si="48"/>
        <v>3.9234623736701932</v>
      </c>
      <c r="AI112" s="12">
        <f t="shared" si="49"/>
        <v>0.92073070651946032</v>
      </c>
      <c r="AJ112" s="5">
        <f t="shared" si="50"/>
        <v>4.2612485343316484</v>
      </c>
      <c r="AK112" s="5">
        <f>'Crop and Soil Parameters'!$B$2</f>
        <v>0.6</v>
      </c>
      <c r="AL112" s="5">
        <f t="shared" si="51"/>
        <v>2.556749120598989</v>
      </c>
      <c r="AM112" s="5">
        <f t="shared" si="52"/>
        <v>5.2129384374637461E-2</v>
      </c>
      <c r="AN112" s="5">
        <f t="shared" si="53"/>
        <v>0.133281757657221</v>
      </c>
      <c r="AO112" s="5">
        <f>'Crop and Soil Parameters'!$B$9</f>
        <v>91</v>
      </c>
      <c r="AP112" s="5">
        <f>'Crop and Soil Parameters'!$B$9*('Crop and Soil Parameters'!$B$7 + 0.04*(5-AL112))</f>
        <v>45.293433201019681</v>
      </c>
      <c r="AQ112" s="5">
        <f>'Crop and Soil Parameters'!$B$11</f>
        <v>45.5</v>
      </c>
      <c r="AR112" s="5">
        <v>0</v>
      </c>
      <c r="AS112" s="5">
        <v>0</v>
      </c>
      <c r="AT112" s="5">
        <v>0</v>
      </c>
      <c r="AU112" s="5">
        <v>0</v>
      </c>
      <c r="AV112" s="5">
        <f t="shared" si="55"/>
        <v>2.1163710074974151</v>
      </c>
      <c r="AW112" s="15">
        <f>'Crop and Soil Parameters'!$B$9-AV111</f>
        <v>88.750347234845364</v>
      </c>
      <c r="AX112" s="5"/>
    </row>
    <row r="113" spans="1:50" x14ac:dyDescent="0.3">
      <c r="A113" s="6">
        <v>44307</v>
      </c>
      <c r="B113" s="14">
        <v>111</v>
      </c>
      <c r="C113" s="7">
        <f t="shared" si="28"/>
        <v>0.39386263453338705</v>
      </c>
      <c r="D113" s="7">
        <f t="shared" si="29"/>
        <v>1.5251268780343785</v>
      </c>
      <c r="E113" s="7">
        <v>53</v>
      </c>
      <c r="F113" s="8">
        <v>2.2222222222222223</v>
      </c>
      <c r="G113" s="8">
        <v>37.6</v>
      </c>
      <c r="H113" s="8">
        <v>24.6</v>
      </c>
      <c r="I113" s="7">
        <f t="shared" si="30"/>
        <v>31.1</v>
      </c>
      <c r="J113" s="8">
        <v>0.59</v>
      </c>
      <c r="K113" s="7">
        <f t="shared" si="31"/>
        <v>33.439143870126486</v>
      </c>
      <c r="L113" s="7">
        <f t="shared" si="32"/>
        <v>20.823785872604304</v>
      </c>
      <c r="M113" s="7">
        <f t="shared" si="33"/>
        <v>27.131464871365395</v>
      </c>
      <c r="N113" s="4">
        <v>8.8000000000000007</v>
      </c>
      <c r="O113" s="13">
        <f t="shared" si="34"/>
        <v>0.2034996669670204</v>
      </c>
      <c r="P113" s="7">
        <f t="shared" si="35"/>
        <v>0.98899553029569987</v>
      </c>
      <c r="Q113" s="13">
        <f t="shared" si="36"/>
        <v>1.6566587263845791</v>
      </c>
      <c r="R113" s="7">
        <f t="shared" si="37"/>
        <v>12.655940415380616</v>
      </c>
      <c r="S113" s="13">
        <f t="shared" si="38"/>
        <v>1.0328639447134966</v>
      </c>
      <c r="T113" s="11">
        <f xml:space="preserve"> 24 * 60 * Constants!$B$4 * P113 * S113 / PI()</f>
        <v>38.394049274888907</v>
      </c>
      <c r="U113" s="11">
        <f t="shared" si="39"/>
        <v>22.946695959363261</v>
      </c>
      <c r="V113" s="11">
        <f t="shared" si="40"/>
        <v>17.234345467239368</v>
      </c>
      <c r="W113" s="11">
        <f t="shared" si="41"/>
        <v>1.4474595904455043</v>
      </c>
      <c r="X113" s="11">
        <f t="shared" si="42"/>
        <v>3.5929310528737264</v>
      </c>
      <c r="Y113" s="11">
        <f t="shared" si="43"/>
        <v>4.5182323834037019</v>
      </c>
      <c r="Z113" s="11">
        <f t="shared" si="44"/>
        <v>7.4629601054818029E-2</v>
      </c>
      <c r="AA113" s="13">
        <f t="shared" si="45"/>
        <v>0.25702507528174307</v>
      </c>
      <c r="AB113" s="11">
        <f t="shared" si="46"/>
        <v>566.61301038568797</v>
      </c>
      <c r="AC113" s="12">
        <f xml:space="preserve"> 0.00163*AB113/Constants!$B$1</f>
        <v>0.37697110486884544</v>
      </c>
      <c r="AD113" s="11">
        <f>(1-Constants!$B$2)*U113</f>
        <v>17.668955888709711</v>
      </c>
      <c r="AE113" s="11">
        <f xml:space="preserve"> W113*Z113*Constants!$B$3*((I113 + 273.15)^4)</f>
        <v>4.5383899517830431</v>
      </c>
      <c r="AF113" s="11">
        <f t="shared" si="47"/>
        <v>13.130565936926669</v>
      </c>
      <c r="AG113" s="14">
        <v>0</v>
      </c>
      <c r="AH113" s="11">
        <f t="shared" si="48"/>
        <v>3.6710132325696114</v>
      </c>
      <c r="AI113" s="12">
        <f t="shared" si="49"/>
        <v>0.91881879271816058</v>
      </c>
      <c r="AJ113" s="5">
        <f t="shared" si="50"/>
        <v>3.9953615029026315</v>
      </c>
      <c r="AK113" s="5">
        <f>'Crop and Soil Parameters'!$B$2</f>
        <v>0.6</v>
      </c>
      <c r="AL113" s="5">
        <f t="shared" si="51"/>
        <v>2.397216901741579</v>
      </c>
      <c r="AM113" s="5">
        <f t="shared" si="52"/>
        <v>4.9039681880186266E-2</v>
      </c>
      <c r="AN113" s="5">
        <f t="shared" si="53"/>
        <v>0.11755875425921276</v>
      </c>
      <c r="AO113" s="5">
        <f>'Crop and Soil Parameters'!$B$9</f>
        <v>91</v>
      </c>
      <c r="AP113" s="5">
        <f>'Crop and Soil Parameters'!$B$9*('Crop and Soil Parameters'!$B$7 + 0.04*(5-AL113))</f>
        <v>45.874130477660657</v>
      </c>
      <c r="AQ113" s="5">
        <f>'Crop and Soil Parameters'!$B$11</f>
        <v>45.5</v>
      </c>
      <c r="AR113" s="5">
        <v>0</v>
      </c>
      <c r="AS113" s="5">
        <v>0</v>
      </c>
      <c r="AT113" s="5">
        <v>0</v>
      </c>
      <c r="AU113" s="5">
        <v>0</v>
      </c>
      <c r="AV113" s="5">
        <f t="shared" si="55"/>
        <v>1.9988122532382024</v>
      </c>
      <c r="AW113" s="15">
        <f>'Crop and Soil Parameters'!$B$9-AV112</f>
        <v>88.88362899250258</v>
      </c>
      <c r="AX113" s="5"/>
    </row>
    <row r="114" spans="1:50" x14ac:dyDescent="0.3">
      <c r="A114" s="6">
        <v>44308</v>
      </c>
      <c r="B114" s="14">
        <v>112</v>
      </c>
      <c r="C114" s="7">
        <f t="shared" si="28"/>
        <v>0.39386263453338705</v>
      </c>
      <c r="D114" s="7">
        <f t="shared" si="29"/>
        <v>1.5251268780343785</v>
      </c>
      <c r="E114" s="7">
        <v>53</v>
      </c>
      <c r="F114" s="8">
        <v>2.2222222222222223</v>
      </c>
      <c r="G114" s="8">
        <v>35.200000000000003</v>
      </c>
      <c r="H114" s="8">
        <v>20.2</v>
      </c>
      <c r="I114" s="7">
        <f t="shared" si="30"/>
        <v>27.700000000000003</v>
      </c>
      <c r="J114" s="8">
        <v>0.5</v>
      </c>
      <c r="K114" s="7">
        <f t="shared" si="31"/>
        <v>29.854390289695971</v>
      </c>
      <c r="L114" s="7">
        <f t="shared" si="32"/>
        <v>15.426189864642595</v>
      </c>
      <c r="M114" s="7">
        <f t="shared" si="33"/>
        <v>22.640290077169283</v>
      </c>
      <c r="N114" s="4">
        <v>3</v>
      </c>
      <c r="O114" s="13">
        <f t="shared" si="34"/>
        <v>0.2095764716934761</v>
      </c>
      <c r="P114" s="7">
        <f t="shared" si="35"/>
        <v>0.9884616339767095</v>
      </c>
      <c r="Q114" s="13">
        <f t="shared" si="36"/>
        <v>1.6593050375290257</v>
      </c>
      <c r="R114" s="7">
        <f t="shared" si="37"/>
        <v>12.676156743361313</v>
      </c>
      <c r="S114" s="13">
        <f t="shared" si="38"/>
        <v>1.0357057065334607</v>
      </c>
      <c r="T114" s="11">
        <f xml:space="preserve"> 24 * 60 * Constants!$B$4 * P114 * S114 / PI()</f>
        <v>38.47890087855869</v>
      </c>
      <c r="U114" s="11">
        <f t="shared" si="39"/>
        <v>14.17302575752281</v>
      </c>
      <c r="V114" s="11">
        <f t="shared" si="40"/>
        <v>10.644792725445081</v>
      </c>
      <c r="W114" s="11">
        <f t="shared" si="41"/>
        <v>1.4474595904455039</v>
      </c>
      <c r="X114" s="11">
        <f t="shared" si="42"/>
        <v>2.7488907446499793</v>
      </c>
      <c r="Y114" s="11">
        <f t="shared" si="43"/>
        <v>3.7144033809363428</v>
      </c>
      <c r="Z114" s="11">
        <f t="shared" si="44"/>
        <v>0.10788309282790365</v>
      </c>
      <c r="AA114" s="13">
        <f t="shared" si="45"/>
        <v>0.21675507376400333</v>
      </c>
      <c r="AB114" s="11">
        <f t="shared" si="46"/>
        <v>566.61301038568797</v>
      </c>
      <c r="AC114" s="12">
        <f xml:space="preserve"> 0.00163*AB114/Constants!$B$1</f>
        <v>0.37697110486884544</v>
      </c>
      <c r="AD114" s="11">
        <f>(1-Constants!$B$2)*U114</f>
        <v>10.913229833292563</v>
      </c>
      <c r="AE114" s="11">
        <f xml:space="preserve"> W114*Z114*Constants!$B$3*((I114 + 273.15)^4)</f>
        <v>6.2722273682175773</v>
      </c>
      <c r="AF114" s="11">
        <f t="shared" si="47"/>
        <v>4.6410024650749859</v>
      </c>
      <c r="AG114" s="14">
        <v>0</v>
      </c>
      <c r="AH114" s="11">
        <f t="shared" si="48"/>
        <v>2.8312525398724655</v>
      </c>
      <c r="AI114" s="12">
        <f t="shared" si="49"/>
        <v>0.87854879120042084</v>
      </c>
      <c r="AJ114" s="5">
        <f t="shared" si="50"/>
        <v>3.2226469016068338</v>
      </c>
      <c r="AK114" s="5">
        <f>'Crop and Soil Parameters'!$B$2</f>
        <v>0.6</v>
      </c>
      <c r="AL114" s="5">
        <f t="shared" si="51"/>
        <v>1.9335881409641003</v>
      </c>
      <c r="AM114" s="5">
        <f t="shared" si="52"/>
        <v>4.4497342707995359E-2</v>
      </c>
      <c r="AN114" s="5">
        <f t="shared" si="53"/>
        <v>8.6039534164595213E-2</v>
      </c>
      <c r="AO114" s="5">
        <f>'Crop and Soil Parameters'!$B$9</f>
        <v>91</v>
      </c>
      <c r="AP114" s="5">
        <f>'Crop and Soil Parameters'!$B$9*('Crop and Soil Parameters'!$B$7 + 0.04*(5-AL114))</f>
        <v>47.561739166890682</v>
      </c>
      <c r="AQ114" s="5">
        <f>'Crop and Soil Parameters'!$B$11</f>
        <v>45.5</v>
      </c>
      <c r="AR114" s="5">
        <v>0</v>
      </c>
      <c r="AS114" s="5">
        <v>0</v>
      </c>
      <c r="AT114" s="5">
        <v>0</v>
      </c>
      <c r="AU114" s="5">
        <v>0</v>
      </c>
      <c r="AV114" s="5">
        <f t="shared" si="55"/>
        <v>1.9127727190736072</v>
      </c>
      <c r="AW114" s="15">
        <f>'Crop and Soil Parameters'!$B$9-AV113</f>
        <v>89.001187746761801</v>
      </c>
      <c r="AX114" s="5"/>
    </row>
    <row r="115" spans="1:50" x14ac:dyDescent="0.3">
      <c r="A115" s="6">
        <v>44309</v>
      </c>
      <c r="B115" s="14">
        <v>113</v>
      </c>
      <c r="C115" s="7">
        <f t="shared" si="28"/>
        <v>0.39386263453338705</v>
      </c>
      <c r="D115" s="7">
        <f t="shared" si="29"/>
        <v>1.5251268780343785</v>
      </c>
      <c r="E115" s="7">
        <v>53</v>
      </c>
      <c r="F115" s="8">
        <v>1.6666666666666667</v>
      </c>
      <c r="G115" s="8">
        <v>36.700000000000003</v>
      </c>
      <c r="H115" s="8">
        <v>20.2</v>
      </c>
      <c r="I115" s="7">
        <f t="shared" si="30"/>
        <v>28.450000000000003</v>
      </c>
      <c r="J115" s="8">
        <v>0.49</v>
      </c>
      <c r="K115" s="7">
        <f t="shared" si="31"/>
        <v>31.141167868410491</v>
      </c>
      <c r="L115" s="7">
        <f t="shared" si="32"/>
        <v>15.289727903180591</v>
      </c>
      <c r="M115" s="7">
        <f t="shared" si="33"/>
        <v>23.215447885795541</v>
      </c>
      <c r="N115" s="4">
        <v>8.5</v>
      </c>
      <c r="O115" s="13">
        <f t="shared" si="34"/>
        <v>0.21559117438833836</v>
      </c>
      <c r="P115" s="7">
        <f t="shared" si="35"/>
        <v>0.98793115672459009</v>
      </c>
      <c r="Q115" s="13">
        <f t="shared" si="36"/>
        <v>1.6619316634974788</v>
      </c>
      <c r="R115" s="7">
        <f t="shared" si="37"/>
        <v>12.69622268767489</v>
      </c>
      <c r="S115" s="13">
        <f t="shared" si="38"/>
        <v>1.0384932577129062</v>
      </c>
      <c r="T115" s="11">
        <f xml:space="preserve"> 24 * 60 * Constants!$B$4 * P115 * S115 / PI()</f>
        <v>38.561758921759832</v>
      </c>
      <c r="U115" s="11">
        <f t="shared" si="39"/>
        <v>22.548804639364903</v>
      </c>
      <c r="V115" s="11">
        <f t="shared" si="40"/>
        <v>16.935505212441402</v>
      </c>
      <c r="W115" s="11">
        <f t="shared" si="41"/>
        <v>1.4474595904455039</v>
      </c>
      <c r="X115" s="11">
        <f t="shared" si="42"/>
        <v>2.8462568328474984</v>
      </c>
      <c r="Y115" s="11">
        <f t="shared" si="43"/>
        <v>3.8801074099351536</v>
      </c>
      <c r="Z115" s="11">
        <f t="shared" si="44"/>
        <v>0.10380805703028106</v>
      </c>
      <c r="AA115" s="13">
        <f t="shared" si="45"/>
        <v>0.2251485506723</v>
      </c>
      <c r="AB115" s="11">
        <f t="shared" si="46"/>
        <v>566.61301038568797</v>
      </c>
      <c r="AC115" s="12">
        <f xml:space="preserve"> 0.00163*AB115/Constants!$B$1</f>
        <v>0.37697110486884544</v>
      </c>
      <c r="AD115" s="11">
        <f>(1-Constants!$B$2)*U115</f>
        <v>17.362579572310974</v>
      </c>
      <c r="AE115" s="11">
        <f xml:space="preserve"> W115*Z115*Constants!$B$3*((I115 + 273.15)^4)</f>
        <v>6.0957163878271539</v>
      </c>
      <c r="AF115" s="11">
        <f t="shared" si="47"/>
        <v>11.266863184483821</v>
      </c>
      <c r="AG115" s="14">
        <v>0</v>
      </c>
      <c r="AH115" s="11">
        <f t="shared" si="48"/>
        <v>2.9742666670543203</v>
      </c>
      <c r="AI115" s="12">
        <f t="shared" si="49"/>
        <v>0.81573661496682459</v>
      </c>
      <c r="AJ115" s="5">
        <f t="shared" si="50"/>
        <v>3.6461115174721948</v>
      </c>
      <c r="AK115" s="5">
        <f>'Crop and Soil Parameters'!$B$2</f>
        <v>0.6</v>
      </c>
      <c r="AL115" s="5">
        <f t="shared" si="51"/>
        <v>2.1876669104833169</v>
      </c>
      <c r="AM115" s="5">
        <f t="shared" si="52"/>
        <v>4.2859036020880113E-2</v>
      </c>
      <c r="AN115" s="5">
        <f t="shared" si="53"/>
        <v>9.3761294918091986E-2</v>
      </c>
      <c r="AO115" s="5">
        <f>'Crop and Soil Parameters'!$B$9</f>
        <v>91</v>
      </c>
      <c r="AP115" s="5">
        <f>'Crop and Soil Parameters'!$B$9*('Crop and Soil Parameters'!$B$7 + 0.04*(5-AL115))</f>
        <v>46.636892445840729</v>
      </c>
      <c r="AQ115" s="5">
        <f>'Crop and Soil Parameters'!$B$11</f>
        <v>45.5</v>
      </c>
      <c r="AR115" s="5">
        <v>0</v>
      </c>
      <c r="AS115" s="5">
        <v>0</v>
      </c>
      <c r="AT115" s="5">
        <v>0</v>
      </c>
      <c r="AU115" s="5">
        <v>0</v>
      </c>
      <c r="AV115" s="5">
        <f t="shared" si="55"/>
        <v>1.8190114241555153</v>
      </c>
      <c r="AW115" s="15">
        <f>'Crop and Soil Parameters'!$B$9-AV114</f>
        <v>89.087227280926399</v>
      </c>
      <c r="AX115" s="5"/>
    </row>
    <row r="116" spans="1:50" x14ac:dyDescent="0.3">
      <c r="A116" s="6">
        <v>44310</v>
      </c>
      <c r="B116" s="14">
        <v>114</v>
      </c>
      <c r="C116" s="7">
        <f t="shared" si="28"/>
        <v>0.39386263453338705</v>
      </c>
      <c r="D116" s="7">
        <f t="shared" si="29"/>
        <v>1.5251268780343785</v>
      </c>
      <c r="E116" s="7">
        <v>53</v>
      </c>
      <c r="F116" s="8">
        <v>1.6666666666666667</v>
      </c>
      <c r="G116" s="8">
        <v>38.200000000000003</v>
      </c>
      <c r="H116" s="8">
        <v>22.4</v>
      </c>
      <c r="I116" s="7">
        <f t="shared" si="30"/>
        <v>30.3</v>
      </c>
      <c r="J116" s="8">
        <v>0.39</v>
      </c>
      <c r="K116" s="7">
        <f t="shared" si="31"/>
        <v>30.830547324518932</v>
      </c>
      <c r="L116" s="7">
        <f t="shared" si="32"/>
        <v>15.848074241394471</v>
      </c>
      <c r="M116" s="7">
        <f t="shared" si="33"/>
        <v>23.339310782956701</v>
      </c>
      <c r="N116" s="4">
        <v>9</v>
      </c>
      <c r="O116" s="13">
        <f t="shared" si="34"/>
        <v>0.22154199276539069</v>
      </c>
      <c r="P116" s="7">
        <f t="shared" si="35"/>
        <v>0.98740425573120028</v>
      </c>
      <c r="Q116" s="13">
        <f t="shared" si="36"/>
        <v>1.664537832135379</v>
      </c>
      <c r="R116" s="7">
        <f t="shared" si="37"/>
        <v>12.716132349495028</v>
      </c>
      <c r="S116" s="13">
        <f t="shared" si="38"/>
        <v>1.0412265132073433</v>
      </c>
      <c r="T116" s="11">
        <f xml:space="preserve"> 24 * 60 * Constants!$B$4 * P116 * S116 / PI()</f>
        <v>38.642630717383177</v>
      </c>
      <c r="U116" s="11">
        <f t="shared" si="39"/>
        <v>23.335557676366488</v>
      </c>
      <c r="V116" s="11">
        <f t="shared" si="40"/>
        <v>17.526403948411811</v>
      </c>
      <c r="W116" s="11">
        <f t="shared" si="41"/>
        <v>1.4474595904455043</v>
      </c>
      <c r="X116" s="11">
        <f t="shared" si="42"/>
        <v>2.8676146251111803</v>
      </c>
      <c r="Y116" s="11">
        <f t="shared" si="43"/>
        <v>4.3166253828706109</v>
      </c>
      <c r="Z116" s="11">
        <f t="shared" si="44"/>
        <v>0.10292354260243566</v>
      </c>
      <c r="AA116" s="13">
        <f t="shared" si="45"/>
        <v>0.24702681337018534</v>
      </c>
      <c r="AB116" s="11">
        <f t="shared" si="46"/>
        <v>566.61301038568797</v>
      </c>
      <c r="AC116" s="12">
        <f xml:space="preserve"> 0.00163*AB116/Constants!$B$1</f>
        <v>0.37697110486884544</v>
      </c>
      <c r="AD116" s="11">
        <f>(1-Constants!$B$2)*U116</f>
        <v>17.968379410802196</v>
      </c>
      <c r="AE116" s="11">
        <f xml:space="preserve"> W116*Z116*Constants!$B$3*((I116 + 273.15)^4)</f>
        <v>6.1934357235390731</v>
      </c>
      <c r="AF116" s="11">
        <f t="shared" si="47"/>
        <v>11.774943687263123</v>
      </c>
      <c r="AG116" s="14">
        <v>0</v>
      </c>
      <c r="AH116" s="11">
        <f t="shared" si="48"/>
        <v>3.8882204141987624</v>
      </c>
      <c r="AI116" s="12">
        <f t="shared" si="49"/>
        <v>0.83761487766470988</v>
      </c>
      <c r="AJ116" s="5">
        <f t="shared" si="50"/>
        <v>4.6420145079552704</v>
      </c>
      <c r="AK116" s="5">
        <f>'Crop and Soil Parameters'!$B$2</f>
        <v>0.6</v>
      </c>
      <c r="AL116" s="5">
        <f t="shared" si="51"/>
        <v>2.785208704773162</v>
      </c>
      <c r="AM116" s="5">
        <f t="shared" si="52"/>
        <v>4.3020547632266939E-2</v>
      </c>
      <c r="AN116" s="5">
        <f t="shared" si="53"/>
        <v>0.11982120374949833</v>
      </c>
      <c r="AO116" s="5">
        <f>'Crop and Soil Parameters'!$B$9</f>
        <v>91</v>
      </c>
      <c r="AP116" s="5">
        <f>'Crop and Soil Parameters'!$B$9*('Crop and Soil Parameters'!$B$7 + 0.04*(5-AL116))</f>
        <v>44.46184031462569</v>
      </c>
      <c r="AQ116" s="5">
        <f>'Crop and Soil Parameters'!$B$11</f>
        <v>45.5</v>
      </c>
      <c r="AR116" s="5">
        <v>0</v>
      </c>
      <c r="AS116" s="5">
        <v>0</v>
      </c>
      <c r="AT116" s="5">
        <v>0</v>
      </c>
      <c r="AU116" s="5">
        <v>0</v>
      </c>
      <c r="AV116" s="5">
        <f t="shared" si="55"/>
        <v>1.699190220406017</v>
      </c>
      <c r="AW116" s="15">
        <f>'Crop and Soil Parameters'!$B$9-AV115</f>
        <v>89.180988575844481</v>
      </c>
      <c r="AX116" s="5"/>
    </row>
    <row r="117" spans="1:50" x14ac:dyDescent="0.3">
      <c r="A117" s="6">
        <v>44311</v>
      </c>
      <c r="B117" s="14">
        <v>115</v>
      </c>
      <c r="C117" s="7">
        <f t="shared" si="28"/>
        <v>0.39386263453338705</v>
      </c>
      <c r="D117" s="7">
        <f t="shared" si="29"/>
        <v>1.5251268780343785</v>
      </c>
      <c r="E117" s="7">
        <v>53</v>
      </c>
      <c r="F117" s="8">
        <v>2.2222222222222223</v>
      </c>
      <c r="G117" s="8">
        <v>39.799999999999997</v>
      </c>
      <c r="H117" s="8">
        <v>23.8</v>
      </c>
      <c r="I117" s="7">
        <f t="shared" si="30"/>
        <v>31.799999999999997</v>
      </c>
      <c r="J117" s="8">
        <v>0.55000000000000004</v>
      </c>
      <c r="K117" s="7">
        <f t="shared" si="31"/>
        <v>35.019493616056195</v>
      </c>
      <c r="L117" s="7">
        <f t="shared" si="32"/>
        <v>19.55567039073415</v>
      </c>
      <c r="M117" s="7">
        <f t="shared" si="33"/>
        <v>27.287582003395173</v>
      </c>
      <c r="N117" s="4">
        <v>9.5</v>
      </c>
      <c r="O117" s="13">
        <f t="shared" si="34"/>
        <v>0.22742716346871902</v>
      </c>
      <c r="P117" s="7">
        <f t="shared" si="35"/>
        <v>0.98688108712867562</v>
      </c>
      <c r="Q117" s="13">
        <f t="shared" si="36"/>
        <v>1.6671227606951828</v>
      </c>
      <c r="R117" s="7">
        <f t="shared" si="37"/>
        <v>12.735879749070975</v>
      </c>
      <c r="S117" s="13">
        <f t="shared" si="38"/>
        <v>1.043905423181132</v>
      </c>
      <c r="T117" s="11">
        <f xml:space="preserve"> 24 * 60 * Constants!$B$4 * P117 * S117 / PI()</f>
        <v>38.72152487094521</v>
      </c>
      <c r="U117" s="11">
        <f t="shared" si="39"/>
        <v>24.122041060701324</v>
      </c>
      <c r="V117" s="11">
        <f t="shared" si="40"/>
        <v>18.117100159050334</v>
      </c>
      <c r="W117" s="11">
        <f t="shared" si="41"/>
        <v>1.4474595904455043</v>
      </c>
      <c r="X117" s="11">
        <f t="shared" si="42"/>
        <v>3.6259371476665114</v>
      </c>
      <c r="Y117" s="11">
        <f t="shared" si="43"/>
        <v>4.701300941560083</v>
      </c>
      <c r="Z117" s="11">
        <f t="shared" si="44"/>
        <v>7.3413488536528515E-2</v>
      </c>
      <c r="AA117" s="13">
        <f t="shared" si="45"/>
        <v>0.26604960033055691</v>
      </c>
      <c r="AB117" s="11">
        <f t="shared" si="46"/>
        <v>566.61301038568797</v>
      </c>
      <c r="AC117" s="12">
        <f xml:space="preserve"> 0.00163*AB117/Constants!$B$1</f>
        <v>0.37697110486884544</v>
      </c>
      <c r="AD117" s="11">
        <f>(1-Constants!$B$2)*U117</f>
        <v>18.573971616740021</v>
      </c>
      <c r="AE117" s="11">
        <f xml:space="preserve"> W117*Z117*Constants!$B$3*((I117 + 273.15)^4)</f>
        <v>4.5056635011053841</v>
      </c>
      <c r="AF117" s="11">
        <f t="shared" si="47"/>
        <v>14.068308115634636</v>
      </c>
      <c r="AG117" s="14">
        <v>0</v>
      </c>
      <c r="AH117" s="11">
        <f t="shared" si="48"/>
        <v>4.1870708662307567</v>
      </c>
      <c r="AI117" s="12">
        <f t="shared" si="49"/>
        <v>0.92784331776697448</v>
      </c>
      <c r="AJ117" s="5">
        <f t="shared" si="50"/>
        <v>4.5126917293619275</v>
      </c>
      <c r="AK117" s="5">
        <f>'Crop and Soil Parameters'!$B$2</f>
        <v>0.6</v>
      </c>
      <c r="AL117" s="5">
        <f t="shared" si="51"/>
        <v>2.7076150376171566</v>
      </c>
      <c r="AM117" s="5">
        <f t="shared" si="52"/>
        <v>4.0653495213403022E-2</v>
      </c>
      <c r="AN117" s="5">
        <f t="shared" si="53"/>
        <v>0.11007401497150712</v>
      </c>
      <c r="AO117" s="5">
        <f>'Crop and Soil Parameters'!$B$9</f>
        <v>91</v>
      </c>
      <c r="AP117" s="5">
        <f>'Crop and Soil Parameters'!$B$9*('Crop and Soil Parameters'!$B$7 + 0.04*(5-AL117))</f>
        <v>44.744281263073553</v>
      </c>
      <c r="AQ117" s="5">
        <f>'Crop and Soil Parameters'!$B$11</f>
        <v>45.5</v>
      </c>
      <c r="AR117" s="5">
        <v>0</v>
      </c>
      <c r="AS117" s="5">
        <v>0</v>
      </c>
      <c r="AT117" s="5">
        <v>0</v>
      </c>
      <c r="AU117" s="5">
        <v>0</v>
      </c>
      <c r="AV117" s="5">
        <f t="shared" si="55"/>
        <v>1.5891162054345098</v>
      </c>
      <c r="AW117" s="15">
        <f>'Crop and Soil Parameters'!$B$9-AV116</f>
        <v>89.300809779593976</v>
      </c>
      <c r="AX117" s="5"/>
    </row>
    <row r="118" spans="1:50" x14ac:dyDescent="0.3">
      <c r="A118" s="6">
        <v>44312</v>
      </c>
      <c r="B118" s="14">
        <v>116</v>
      </c>
      <c r="C118" s="7">
        <f t="shared" si="28"/>
        <v>0.39386263453338705</v>
      </c>
      <c r="D118" s="7">
        <f t="shared" si="29"/>
        <v>1.5251268780343785</v>
      </c>
      <c r="E118" s="7">
        <v>53</v>
      </c>
      <c r="F118" s="8">
        <v>2.2222222222222223</v>
      </c>
      <c r="G118" s="8">
        <v>39.200000000000003</v>
      </c>
      <c r="H118" s="8">
        <v>23.5</v>
      </c>
      <c r="I118" s="7">
        <f t="shared" si="30"/>
        <v>31.35</v>
      </c>
      <c r="J118" s="8">
        <v>0.49</v>
      </c>
      <c r="K118" s="7">
        <f t="shared" si="31"/>
        <v>33.539465609734691</v>
      </c>
      <c r="L118" s="7">
        <f t="shared" si="32"/>
        <v>18.463170238561474</v>
      </c>
      <c r="M118" s="7">
        <f t="shared" si="33"/>
        <v>26.001317924148083</v>
      </c>
      <c r="N118" s="4">
        <v>9.3000000000000007</v>
      </c>
      <c r="O118" s="13">
        <f t="shared" si="34"/>
        <v>0.23324494259523124</v>
      </c>
      <c r="P118" s="7">
        <f t="shared" si="35"/>
        <v>0.98636180594316414</v>
      </c>
      <c r="Q118" s="13">
        <f t="shared" si="36"/>
        <v>1.6696856559582443</v>
      </c>
      <c r="R118" s="7">
        <f t="shared" si="37"/>
        <v>12.755458826658638</v>
      </c>
      <c r="S118" s="13">
        <f t="shared" si="38"/>
        <v>1.0465299718482732</v>
      </c>
      <c r="T118" s="11">
        <f xml:space="preserve"> 24 * 60 * Constants!$B$4 * P118 * S118 / PI()</f>
        <v>38.798451228506536</v>
      </c>
      <c r="U118" s="11">
        <f t="shared" si="39"/>
        <v>23.843580551783262</v>
      </c>
      <c r="V118" s="11">
        <f t="shared" si="40"/>
        <v>17.907959609222335</v>
      </c>
      <c r="W118" s="11">
        <f t="shared" si="41"/>
        <v>1.4474595904455039</v>
      </c>
      <c r="X118" s="11">
        <f t="shared" si="42"/>
        <v>3.3617017185679758</v>
      </c>
      <c r="Y118" s="11">
        <f t="shared" si="43"/>
        <v>4.5828898033434742</v>
      </c>
      <c r="Z118" s="11">
        <f t="shared" si="44"/>
        <v>8.3310783857341753E-2</v>
      </c>
      <c r="AA118" s="13">
        <f t="shared" si="45"/>
        <v>0.26021820629367171</v>
      </c>
      <c r="AB118" s="11">
        <f t="shared" si="46"/>
        <v>566.61301038568797</v>
      </c>
      <c r="AC118" s="12">
        <f xml:space="preserve"> 0.00163*AB118/Constants!$B$1</f>
        <v>0.37697110486884544</v>
      </c>
      <c r="AD118" s="11">
        <f>(1-Constants!$B$2)*U118</f>
        <v>18.359557024873112</v>
      </c>
      <c r="AE118" s="11">
        <f xml:space="preserve"> W118*Z118*Constants!$B$3*((I118 + 273.15)^4)</f>
        <v>5.0829840852810459</v>
      </c>
      <c r="AF118" s="11">
        <f t="shared" si="47"/>
        <v>13.276572939592066</v>
      </c>
      <c r="AG118" s="14">
        <v>0</v>
      </c>
      <c r="AH118" s="11">
        <f t="shared" si="48"/>
        <v>4.4347136084819816</v>
      </c>
      <c r="AI118" s="12">
        <f t="shared" si="49"/>
        <v>0.92201192373008922</v>
      </c>
      <c r="AJ118" s="5">
        <f t="shared" si="50"/>
        <v>4.8098224050518947</v>
      </c>
      <c r="AK118" s="5">
        <f>'Crop and Soil Parameters'!$B$2</f>
        <v>0.6</v>
      </c>
      <c r="AL118" s="5">
        <f t="shared" si="51"/>
        <v>2.8858934430311369</v>
      </c>
      <c r="AM118" s="5">
        <f t="shared" si="52"/>
        <v>3.8534455505759416E-2</v>
      </c>
      <c r="AN118" s="5">
        <f t="shared" si="53"/>
        <v>0.1112063324748462</v>
      </c>
      <c r="AO118" s="5">
        <f>'Crop and Soil Parameters'!$B$9</f>
        <v>91</v>
      </c>
      <c r="AP118" s="5">
        <f>'Crop and Soil Parameters'!$B$9*('Crop and Soil Parameters'!$B$7 + 0.04*(5-AL118))</f>
        <v>44.095347867366662</v>
      </c>
      <c r="AQ118" s="5">
        <f>'Crop and Soil Parameters'!$B$11</f>
        <v>45.5</v>
      </c>
      <c r="AR118" s="5">
        <v>0</v>
      </c>
      <c r="AS118" s="5">
        <v>0</v>
      </c>
      <c r="AT118" s="5">
        <v>0</v>
      </c>
      <c r="AU118" s="5">
        <v>0</v>
      </c>
      <c r="AV118" s="5">
        <f t="shared" si="55"/>
        <v>1.4779098729596636</v>
      </c>
      <c r="AW118" s="15">
        <f>'Crop and Soil Parameters'!$B$9-AV117</f>
        <v>89.410883794565493</v>
      </c>
      <c r="AX118" s="5"/>
    </row>
    <row r="119" spans="1:50" x14ac:dyDescent="0.3">
      <c r="A119" s="6">
        <v>44313</v>
      </c>
      <c r="B119" s="14">
        <v>117</v>
      </c>
      <c r="C119" s="7">
        <f t="shared" si="28"/>
        <v>0.39386263453338705</v>
      </c>
      <c r="D119" s="7">
        <f t="shared" si="29"/>
        <v>1.5251268780343785</v>
      </c>
      <c r="E119" s="7">
        <v>53</v>
      </c>
      <c r="F119" s="8">
        <v>1.9444444444444444</v>
      </c>
      <c r="G119" s="8">
        <v>40.6</v>
      </c>
      <c r="H119" s="8">
        <v>23.7</v>
      </c>
      <c r="I119" s="7">
        <f t="shared" si="30"/>
        <v>32.15</v>
      </c>
      <c r="J119" s="8">
        <v>0.32</v>
      </c>
      <c r="K119" s="7">
        <f t="shared" si="31"/>
        <v>31.578618000589472</v>
      </c>
      <c r="L119" s="7">
        <f t="shared" si="32"/>
        <v>15.735103856674897</v>
      </c>
      <c r="M119" s="7">
        <f t="shared" si="33"/>
        <v>23.656860928632184</v>
      </c>
      <c r="N119" s="4">
        <v>10.3</v>
      </c>
      <c r="O119" s="13">
        <f t="shared" si="34"/>
        <v>0.23899360621141433</v>
      </c>
      <c r="P119" s="7">
        <f t="shared" si="35"/>
        <v>0.9858465660488881</v>
      </c>
      <c r="Q119" s="13">
        <f t="shared" si="36"/>
        <v>1.6722257143986801</v>
      </c>
      <c r="R119" s="7">
        <f t="shared" si="37"/>
        <v>12.774863443772446</v>
      </c>
      <c r="S119" s="13">
        <f t="shared" si="38"/>
        <v>1.049100176275747</v>
      </c>
      <c r="T119" s="11">
        <f xml:space="preserve"> 24 * 60 * Constants!$B$4 * P119 * S119 / PI()</f>
        <v>38.873420823426052</v>
      </c>
      <c r="U119" s="11">
        <f t="shared" si="39"/>
        <v>25.389608219385806</v>
      </c>
      <c r="V119" s="11">
        <f t="shared" si="40"/>
        <v>19.069119149251904</v>
      </c>
      <c r="W119" s="11">
        <f t="shared" si="41"/>
        <v>1.4474595904455039</v>
      </c>
      <c r="X119" s="11">
        <f t="shared" si="42"/>
        <v>2.9230103112017063</v>
      </c>
      <c r="Y119" s="11">
        <f t="shared" si="43"/>
        <v>4.7952271811629332</v>
      </c>
      <c r="Z119" s="11">
        <f t="shared" si="44"/>
        <v>0.10064461130036484</v>
      </c>
      <c r="AA119" s="13">
        <f t="shared" si="45"/>
        <v>0.27066042882010366</v>
      </c>
      <c r="AB119" s="11">
        <f t="shared" si="46"/>
        <v>566.61301038568797</v>
      </c>
      <c r="AC119" s="12">
        <f xml:space="preserve"> 0.00163*AB119/Constants!$B$1</f>
        <v>0.37697110486884544</v>
      </c>
      <c r="AD119" s="11">
        <f>(1-Constants!$B$2)*U119</f>
        <v>19.549998328927071</v>
      </c>
      <c r="AE119" s="11">
        <f xml:space="preserve"> W119*Z119*Constants!$B$3*((I119 + 273.15)^4)</f>
        <v>6.2053471918208647</v>
      </c>
      <c r="AF119" s="11">
        <f t="shared" si="47"/>
        <v>13.344651137106206</v>
      </c>
      <c r="AG119" s="14">
        <v>0</v>
      </c>
      <c r="AH119" s="11">
        <f t="shared" si="48"/>
        <v>5.5211615047913325</v>
      </c>
      <c r="AI119" s="12">
        <f t="shared" si="49"/>
        <v>0.89685131968557474</v>
      </c>
      <c r="AJ119" s="5">
        <f t="shared" si="50"/>
        <v>6.1561614323397382</v>
      </c>
      <c r="AK119" s="5">
        <f>'Crop and Soil Parameters'!$B$2</f>
        <v>0.6</v>
      </c>
      <c r="AL119" s="5">
        <f t="shared" si="51"/>
        <v>3.6936968594038428</v>
      </c>
      <c r="AM119" s="5">
        <f t="shared" si="52"/>
        <v>3.8613009104703847E-2</v>
      </c>
      <c r="AN119" s="5">
        <f t="shared" si="53"/>
        <v>0.1426247504621766</v>
      </c>
      <c r="AO119" s="5">
        <f>'Crop and Soil Parameters'!$B$9</f>
        <v>91</v>
      </c>
      <c r="AP119" s="5">
        <f>'Crop and Soil Parameters'!$B$9*('Crop and Soil Parameters'!$B$7 + 0.04*(5-AL119))</f>
        <v>41.154943431770015</v>
      </c>
      <c r="AQ119" s="5">
        <f>'Crop and Soil Parameters'!$B$11</f>
        <v>45.5</v>
      </c>
      <c r="AR119" s="5">
        <v>0</v>
      </c>
      <c r="AS119" s="5">
        <v>0</v>
      </c>
      <c r="AT119" s="5">
        <v>0</v>
      </c>
      <c r="AU119" s="5">
        <v>0</v>
      </c>
      <c r="AV119" s="5">
        <f t="shared" si="55"/>
        <v>1.3352851224974871</v>
      </c>
      <c r="AW119" s="15">
        <f>'Crop and Soil Parameters'!$B$9-AV118</f>
        <v>89.522090127040343</v>
      </c>
      <c r="AX119" s="5"/>
    </row>
    <row r="120" spans="1:50" x14ac:dyDescent="0.3">
      <c r="A120" s="6">
        <v>44314</v>
      </c>
      <c r="B120" s="14">
        <v>118</v>
      </c>
      <c r="C120" s="7">
        <f t="shared" si="28"/>
        <v>0.39386263453338705</v>
      </c>
      <c r="D120" s="7">
        <f t="shared" si="29"/>
        <v>1.5251268780343785</v>
      </c>
      <c r="E120" s="7">
        <v>53</v>
      </c>
      <c r="F120" s="8">
        <v>2.2222222222222223</v>
      </c>
      <c r="G120" s="8">
        <v>37</v>
      </c>
      <c r="H120" s="8">
        <v>24.8</v>
      </c>
      <c r="I120" s="7">
        <f t="shared" si="30"/>
        <v>30.9</v>
      </c>
      <c r="J120" s="8">
        <v>0.67</v>
      </c>
      <c r="K120" s="7">
        <f t="shared" si="31"/>
        <v>33.844073861972504</v>
      </c>
      <c r="L120" s="7">
        <f t="shared" si="32"/>
        <v>21.919330811588623</v>
      </c>
      <c r="M120" s="7">
        <f t="shared" si="33"/>
        <v>27.881702336780563</v>
      </c>
      <c r="N120" s="4">
        <v>7.5</v>
      </c>
      <c r="O120" s="13">
        <f t="shared" si="34"/>
        <v>0.2446714508641725</v>
      </c>
      <c r="P120" s="7">
        <f t="shared" si="35"/>
        <v>0.98533552012254777</v>
      </c>
      <c r="Q120" s="13">
        <f t="shared" si="36"/>
        <v>1.674742122390305</v>
      </c>
      <c r="R120" s="7">
        <f t="shared" si="37"/>
        <v>12.794087384766192</v>
      </c>
      <c r="S120" s="13">
        <f t="shared" si="38"/>
        <v>1.0516160851524492</v>
      </c>
      <c r="T120" s="11">
        <f xml:space="preserve"> 24 * 60 * Constants!$B$4 * P120 * S120 / PI()</f>
        <v>38.946445822075063</v>
      </c>
      <c r="U120" s="11">
        <f t="shared" si="39"/>
        <v>21.151976025146524</v>
      </c>
      <c r="V120" s="11">
        <f t="shared" si="40"/>
        <v>15.886403113446548</v>
      </c>
      <c r="W120" s="11">
        <f t="shared" si="41"/>
        <v>1.4474595904455039</v>
      </c>
      <c r="X120" s="11">
        <f t="shared" si="42"/>
        <v>3.7539722148580017</v>
      </c>
      <c r="Y120" s="11">
        <f t="shared" si="43"/>
        <v>4.4670786642686746</v>
      </c>
      <c r="Z120" s="11">
        <f t="shared" si="44"/>
        <v>6.8747616763987052E-2</v>
      </c>
      <c r="AA120" s="13">
        <f t="shared" si="45"/>
        <v>0.25449426933517388</v>
      </c>
      <c r="AB120" s="11">
        <f t="shared" si="46"/>
        <v>566.61301038568797</v>
      </c>
      <c r="AC120" s="12">
        <f xml:space="preserve"> 0.00163*AB120/Constants!$B$1</f>
        <v>0.37697110486884544</v>
      </c>
      <c r="AD120" s="11">
        <f>(1-Constants!$B$2)*U120</f>
        <v>16.287021539362826</v>
      </c>
      <c r="AE120" s="11">
        <f xml:space="preserve"> W120*Z120*Constants!$B$3*((I120 + 273.15)^4)</f>
        <v>4.1697116176665494</v>
      </c>
      <c r="AF120" s="11">
        <f t="shared" si="47"/>
        <v>12.117309921696275</v>
      </c>
      <c r="AG120" s="14">
        <v>0</v>
      </c>
      <c r="AH120" s="11">
        <f t="shared" si="48"/>
        <v>3.0273227076326705</v>
      </c>
      <c r="AI120" s="12">
        <f t="shared" si="49"/>
        <v>0.9162879867715914</v>
      </c>
      <c r="AJ120" s="5">
        <f t="shared" si="50"/>
        <v>3.3038987210767714</v>
      </c>
      <c r="AK120" s="5">
        <f>'Crop and Soil Parameters'!$B$2</f>
        <v>0.6</v>
      </c>
      <c r="AL120" s="5">
        <f t="shared" si="51"/>
        <v>1.9823392326460627</v>
      </c>
      <c r="AM120" s="5">
        <f t="shared" si="52"/>
        <v>3.1189873751070862E-2</v>
      </c>
      <c r="AN120" s="5">
        <f t="shared" si="53"/>
        <v>6.1828910398025384E-2</v>
      </c>
      <c r="AO120" s="5">
        <f>'Crop and Soil Parameters'!$B$9</f>
        <v>91</v>
      </c>
      <c r="AP120" s="5">
        <f>'Crop and Soil Parameters'!$B$9*('Crop and Soil Parameters'!$B$7 + 0.04*(5-AL120))</f>
        <v>47.384285193168338</v>
      </c>
      <c r="AQ120" s="5">
        <f>'Crop and Soil Parameters'!$B$11</f>
        <v>45.5</v>
      </c>
      <c r="AR120" s="5">
        <v>0</v>
      </c>
      <c r="AS120" s="5">
        <v>0</v>
      </c>
      <c r="AT120" s="5">
        <v>0</v>
      </c>
      <c r="AU120" s="5">
        <v>0</v>
      </c>
      <c r="AV120" s="5">
        <f t="shared" si="55"/>
        <v>1.2734562120994617</v>
      </c>
      <c r="AW120" s="15">
        <f>'Crop and Soil Parameters'!$B$9-AV119</f>
        <v>89.664714877502519</v>
      </c>
      <c r="AX120" s="5"/>
    </row>
    <row r="121" spans="1:50" x14ac:dyDescent="0.3">
      <c r="A121" s="6">
        <v>44315</v>
      </c>
      <c r="B121" s="14">
        <v>119</v>
      </c>
      <c r="C121" s="7">
        <f t="shared" si="28"/>
        <v>0.39386263453338705</v>
      </c>
      <c r="D121" s="7">
        <f t="shared" si="29"/>
        <v>1.5251268780343785</v>
      </c>
      <c r="E121" s="7">
        <v>53</v>
      </c>
      <c r="F121" s="8">
        <v>2.2222222222222223</v>
      </c>
      <c r="G121" s="8">
        <v>36</v>
      </c>
      <c r="H121" s="8">
        <v>25.2</v>
      </c>
      <c r="I121" s="7">
        <f t="shared" si="30"/>
        <v>30.6</v>
      </c>
      <c r="J121" s="8">
        <v>0.63</v>
      </c>
      <c r="K121" s="7">
        <f t="shared" si="31"/>
        <v>32.391952913784166</v>
      </c>
      <c r="L121" s="7">
        <f t="shared" si="32"/>
        <v>21.872035446993209</v>
      </c>
      <c r="M121" s="7">
        <f t="shared" si="33"/>
        <v>27.131994180388688</v>
      </c>
      <c r="N121" s="4">
        <v>9.1999999999999993</v>
      </c>
      <c r="O121" s="13">
        <f t="shared" si="34"/>
        <v>0.25027679408559728</v>
      </c>
      <c r="P121" s="7">
        <f t="shared" si="35"/>
        <v>0.98482881959808055</v>
      </c>
      <c r="Q121" s="13">
        <f t="shared" si="36"/>
        <v>1.6772340564576562</v>
      </c>
      <c r="R121" s="7">
        <f t="shared" si="37"/>
        <v>12.813124358750738</v>
      </c>
      <c r="S121" s="13">
        <f t="shared" si="38"/>
        <v>1.0540777775268144</v>
      </c>
      <c r="T121" s="11">
        <f xml:space="preserve"> 24 * 60 * Constants!$B$4 * P121 * S121 / PI()</f>
        <v>39.017539468635796</v>
      </c>
      <c r="U121" s="11">
        <f t="shared" si="39"/>
        <v>23.761950588875223</v>
      </c>
      <c r="V121" s="11">
        <f t="shared" si="40"/>
        <v>17.846650609280623</v>
      </c>
      <c r="W121" s="11">
        <f t="shared" si="41"/>
        <v>1.4474595904455039</v>
      </c>
      <c r="X121" s="11">
        <f t="shared" si="42"/>
        <v>3.5930425151382219</v>
      </c>
      <c r="Y121" s="11">
        <f t="shared" si="43"/>
        <v>4.3912919467167955</v>
      </c>
      <c r="Z121" s="11">
        <f t="shared" si="44"/>
        <v>7.4625484839427103E-2</v>
      </c>
      <c r="AA121" s="13">
        <f t="shared" si="45"/>
        <v>0.25073723833604161</v>
      </c>
      <c r="AB121" s="11">
        <f t="shared" si="46"/>
        <v>566.61301038568797</v>
      </c>
      <c r="AC121" s="12">
        <f xml:space="preserve"> 0.00163*AB121/Constants!$B$1</f>
        <v>0.37697110486884544</v>
      </c>
      <c r="AD121" s="11">
        <f>(1-Constants!$B$2)*U121</f>
        <v>18.296701953433921</v>
      </c>
      <c r="AE121" s="11">
        <f xml:space="preserve"> W121*Z121*Constants!$B$3*((I121 + 273.15)^4)</f>
        <v>4.5083814432873544</v>
      </c>
      <c r="AF121" s="11">
        <f t="shared" si="47"/>
        <v>13.788320510146566</v>
      </c>
      <c r="AG121" s="14">
        <v>0</v>
      </c>
      <c r="AH121" s="11">
        <f t="shared" si="48"/>
        <v>3.3928813574233354</v>
      </c>
      <c r="AI121" s="12">
        <f t="shared" si="49"/>
        <v>0.91253095577245924</v>
      </c>
      <c r="AJ121" s="5">
        <f t="shared" si="50"/>
        <v>3.718100011797687</v>
      </c>
      <c r="AK121" s="5">
        <f>'Crop and Soil Parameters'!$B$2</f>
        <v>0.6</v>
      </c>
      <c r="AL121" s="5">
        <f t="shared" si="51"/>
        <v>2.2308600070786122</v>
      </c>
      <c r="AM121" s="5">
        <f t="shared" si="52"/>
        <v>2.8728369515726951E-2</v>
      </c>
      <c r="AN121" s="5">
        <f t="shared" si="53"/>
        <v>6.4088970621211619E-2</v>
      </c>
      <c r="AO121" s="5">
        <f>'Crop and Soil Parameters'!$B$9</f>
        <v>91</v>
      </c>
      <c r="AP121" s="5">
        <f>'Crop and Soil Parameters'!$B$9*('Crop and Soil Parameters'!$B$7 + 0.04*(5-AL121))</f>
        <v>46.479669574233853</v>
      </c>
      <c r="AQ121" s="5">
        <f>'Crop and Soil Parameters'!$B$11</f>
        <v>45.5</v>
      </c>
      <c r="AR121" s="5">
        <v>0</v>
      </c>
      <c r="AS121" s="5">
        <v>0</v>
      </c>
      <c r="AT121" s="5">
        <v>0</v>
      </c>
      <c r="AU121" s="5">
        <v>0</v>
      </c>
      <c r="AV121" s="5">
        <f t="shared" si="55"/>
        <v>1.2093672414782501</v>
      </c>
      <c r="AW121" s="15">
        <f>'Crop and Soil Parameters'!$B$9-AV120</f>
        <v>89.726543787900539</v>
      </c>
      <c r="AX121" s="5"/>
    </row>
    <row r="122" spans="1:50" x14ac:dyDescent="0.3">
      <c r="A122" s="6">
        <v>44316</v>
      </c>
      <c r="B122" s="14">
        <v>120</v>
      </c>
      <c r="C122" s="7">
        <f t="shared" si="28"/>
        <v>0.39386263453338705</v>
      </c>
      <c r="D122" s="7">
        <f t="shared" si="29"/>
        <v>1.5251268780343785</v>
      </c>
      <c r="E122" s="7">
        <v>53</v>
      </c>
      <c r="F122" s="8">
        <v>1.6666666666666667</v>
      </c>
      <c r="G122" s="8">
        <v>35.799999999999997</v>
      </c>
      <c r="H122" s="8">
        <v>24.9</v>
      </c>
      <c r="I122" s="7">
        <f t="shared" si="30"/>
        <v>30.349999999999998</v>
      </c>
      <c r="J122" s="8">
        <v>0.52</v>
      </c>
      <c r="K122" s="7">
        <f t="shared" si="31"/>
        <v>30.728974982920363</v>
      </c>
      <c r="L122" s="7">
        <f t="shared" si="32"/>
        <v>20.225464491024752</v>
      </c>
      <c r="M122" s="7">
        <f t="shared" si="33"/>
        <v>25.477219736972557</v>
      </c>
      <c r="N122" s="4">
        <v>6.5</v>
      </c>
      <c r="O122" s="13">
        <f t="shared" si="34"/>
        <v>0.25580797489151891</v>
      </c>
      <c r="P122" s="7">
        <f t="shared" si="35"/>
        <v>0.98432661462178739</v>
      </c>
      <c r="Q122" s="13">
        <f t="shared" si="36"/>
        <v>1.6797006835720503</v>
      </c>
      <c r="R122" s="7">
        <f t="shared" si="37"/>
        <v>12.831968001855714</v>
      </c>
      <c r="S122" s="13">
        <f t="shared" si="38"/>
        <v>1.0564853615162615</v>
      </c>
      <c r="T122" s="11">
        <f xml:space="preserve"> 24 * 60 * Constants!$B$4 * P122 * S122 / PI()</f>
        <v>39.086716029109105</v>
      </c>
      <c r="U122" s="11">
        <f t="shared" si="39"/>
        <v>19.671316153834507</v>
      </c>
      <c r="V122" s="11">
        <f t="shared" si="40"/>
        <v>14.774338710498943</v>
      </c>
      <c r="W122" s="11">
        <f t="shared" si="41"/>
        <v>1.4474595904455039</v>
      </c>
      <c r="X122" s="11">
        <f t="shared" si="42"/>
        <v>3.2589479578767842</v>
      </c>
      <c r="Y122" s="11">
        <f t="shared" si="43"/>
        <v>4.3289926139026207</v>
      </c>
      <c r="Z122" s="11">
        <f t="shared" si="44"/>
        <v>8.7264209154332528E-2</v>
      </c>
      <c r="AA122" s="13">
        <f t="shared" si="45"/>
        <v>0.24764200037450079</v>
      </c>
      <c r="AB122" s="11">
        <f t="shared" si="46"/>
        <v>566.61301038568797</v>
      </c>
      <c r="AC122" s="12">
        <f xml:space="preserve"> 0.00163*AB122/Constants!$B$1</f>
        <v>0.37697110486884544</v>
      </c>
      <c r="AD122" s="11">
        <f>(1-Constants!$B$2)*U122</f>
        <v>15.14691343845257</v>
      </c>
      <c r="AE122" s="11">
        <f xml:space="preserve"> W122*Z122*Constants!$B$3*((I122 + 273.15)^4)</f>
        <v>5.2545953866447546</v>
      </c>
      <c r="AF122" s="11">
        <f t="shared" si="47"/>
        <v>9.8923180518078162</v>
      </c>
      <c r="AG122" s="14">
        <v>0</v>
      </c>
      <c r="AH122" s="11">
        <f t="shared" si="48"/>
        <v>2.9941058752832586</v>
      </c>
      <c r="AI122" s="12">
        <f t="shared" si="49"/>
        <v>0.83823006466902539</v>
      </c>
      <c r="AJ122" s="5">
        <f t="shared" si="50"/>
        <v>3.5719380650770138</v>
      </c>
      <c r="AK122" s="5">
        <f>'Crop and Soil Parameters'!$B$2</f>
        <v>0.6</v>
      </c>
      <c r="AL122" s="5">
        <f t="shared" si="51"/>
        <v>2.1431628390462083</v>
      </c>
      <c r="AM122" s="5">
        <f t="shared" si="52"/>
        <v>2.7211249807388729E-2</v>
      </c>
      <c r="AN122" s="5">
        <f t="shared" si="53"/>
        <v>5.8318139391198814E-2</v>
      </c>
      <c r="AO122" s="5">
        <f>'Crop and Soil Parameters'!$B$9</f>
        <v>91</v>
      </c>
      <c r="AP122" s="5">
        <f>'Crop and Soil Parameters'!$B$9*('Crop and Soil Parameters'!$B$7 + 0.04*(5-AL122))</f>
        <v>46.798887265871805</v>
      </c>
      <c r="AQ122" s="5">
        <f>'Crop and Soil Parameters'!$B$11</f>
        <v>45.5</v>
      </c>
      <c r="AR122" s="5">
        <v>0</v>
      </c>
      <c r="AS122" s="5">
        <v>0</v>
      </c>
      <c r="AT122" s="5">
        <v>0</v>
      </c>
      <c r="AU122" s="5">
        <v>0</v>
      </c>
      <c r="AV122" s="5">
        <f t="shared" si="55"/>
        <v>1.1510491020870512</v>
      </c>
      <c r="AW122" s="15">
        <f>'Crop and Soil Parameters'!$B$9-AV121</f>
        <v>89.790632758521753</v>
      </c>
      <c r="AX122" s="5"/>
    </row>
    <row r="123" spans="1:50" x14ac:dyDescent="0.3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50" x14ac:dyDescent="0.3"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50" x14ac:dyDescent="0.3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50" x14ac:dyDescent="0.3"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50" x14ac:dyDescent="0.3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50" x14ac:dyDescent="0.3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2:35" x14ac:dyDescent="0.3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2:35" x14ac:dyDescent="0.3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2:35" x14ac:dyDescent="0.3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2:35" x14ac:dyDescent="0.3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2:35" x14ac:dyDescent="0.3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2:35" x14ac:dyDescent="0.3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2:35" x14ac:dyDescent="0.3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2:35" x14ac:dyDescent="0.3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2:35" x14ac:dyDescent="0.3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2:35" x14ac:dyDescent="0.3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2:35" x14ac:dyDescent="0.3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2:35" x14ac:dyDescent="0.3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2:35" x14ac:dyDescent="0.3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2:35" x14ac:dyDescent="0.3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2:35" x14ac:dyDescent="0.3"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2:35" x14ac:dyDescent="0.3"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2:35" x14ac:dyDescent="0.3"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2:35" x14ac:dyDescent="0.3"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2:35" x14ac:dyDescent="0.3"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2:35" x14ac:dyDescent="0.3"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2:35" x14ac:dyDescent="0.3"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2:35" x14ac:dyDescent="0.3"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2:35" x14ac:dyDescent="0.3"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2:35" x14ac:dyDescent="0.3"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2:35" x14ac:dyDescent="0.3"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2:35" x14ac:dyDescent="0.3"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2:35" x14ac:dyDescent="0.3"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2:35" x14ac:dyDescent="0.3"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2:35" x14ac:dyDescent="0.3"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2:35" x14ac:dyDescent="0.3"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2:35" x14ac:dyDescent="0.3"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2:35" x14ac:dyDescent="0.3"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2:35" x14ac:dyDescent="0.3"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2:35" x14ac:dyDescent="0.3"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2:35" x14ac:dyDescent="0.3"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4.4" x14ac:dyDescent="0.3"/>
  <cols>
    <col min="1" max="1" width="28.6640625" bestFit="1" customWidth="1"/>
  </cols>
  <sheetData>
    <row r="1" spans="1:2" x14ac:dyDescent="0.3">
      <c r="A1" t="s">
        <v>10</v>
      </c>
      <c r="B1">
        <v>2.4500000000000002</v>
      </c>
    </row>
    <row r="2" spans="1:2" x14ac:dyDescent="0.3">
      <c r="A2" t="s">
        <v>11</v>
      </c>
      <c r="B2">
        <v>0.23</v>
      </c>
    </row>
    <row r="3" spans="1:2" x14ac:dyDescent="0.3">
      <c r="A3" t="s">
        <v>12</v>
      </c>
      <c r="B3" s="1">
        <v>4.9030000000000001E-9</v>
      </c>
    </row>
    <row r="4" spans="1:2" x14ac:dyDescent="0.3">
      <c r="A4" t="s">
        <v>13</v>
      </c>
      <c r="B4">
        <v>8.2000000000000003E-2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4.4" x14ac:dyDescent="0.3"/>
  <cols>
    <col min="1" max="1" width="26.6640625" bestFit="1" customWidth="1"/>
    <col min="2" max="2" width="10.77734375" bestFit="1" customWidth="1"/>
  </cols>
  <sheetData>
    <row r="1" spans="1:2" x14ac:dyDescent="0.3">
      <c r="A1" t="s">
        <v>47</v>
      </c>
    </row>
    <row r="2" spans="1:2" x14ac:dyDescent="0.3">
      <c r="A2" t="s">
        <v>40</v>
      </c>
      <c r="B2" s="2">
        <v>0.6</v>
      </c>
    </row>
    <row r="3" spans="1:2" x14ac:dyDescent="0.3">
      <c r="A3" t="s">
        <v>48</v>
      </c>
      <c r="B3" t="s">
        <v>49</v>
      </c>
    </row>
    <row r="4" spans="1:2" x14ac:dyDescent="0.3">
      <c r="A4" t="s">
        <v>50</v>
      </c>
      <c r="B4">
        <v>0.7</v>
      </c>
    </row>
    <row r="5" spans="1:2" x14ac:dyDescent="0.3">
      <c r="A5" t="s">
        <v>51</v>
      </c>
      <c r="B5">
        <v>18</v>
      </c>
    </row>
    <row r="6" spans="1:2" x14ac:dyDescent="0.3">
      <c r="A6" t="s">
        <v>52</v>
      </c>
      <c r="B6">
        <v>5</v>
      </c>
    </row>
    <row r="7" spans="1:2" x14ac:dyDescent="0.3">
      <c r="A7" t="s">
        <v>53</v>
      </c>
      <c r="B7">
        <v>0.4</v>
      </c>
    </row>
    <row r="8" spans="1:2" x14ac:dyDescent="0.3">
      <c r="A8" t="s">
        <v>54</v>
      </c>
      <c r="B8">
        <v>0.5</v>
      </c>
    </row>
    <row r="9" spans="1:2" x14ac:dyDescent="0.3">
      <c r="A9" t="s">
        <v>55</v>
      </c>
      <c r="B9">
        <f>10*(B5-B6)*B4</f>
        <v>91</v>
      </c>
    </row>
    <row r="10" spans="1:2" x14ac:dyDescent="0.3">
      <c r="A10" t="s">
        <v>56</v>
      </c>
      <c r="B10">
        <f xml:space="preserve"> B7*B9</f>
        <v>36.4</v>
      </c>
    </row>
    <row r="11" spans="1:2" x14ac:dyDescent="0.3">
      <c r="A11" t="s">
        <v>61</v>
      </c>
      <c r="B11">
        <f>B9*B8</f>
        <v>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Constants</vt:lpstr>
      <vt:lpstr>Crop and Soil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2023-05-29T17:24:33Z</dcterms:created>
  <dcterms:modified xsi:type="dcterms:W3CDTF">2023-05-30T13:48:47Z</dcterms:modified>
</cp:coreProperties>
</file>