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8.xml" ContentType="application/vnd.openxmlformats-officedocument.drawing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vmlDrawing4.vml" ContentType="application/vnd.openxmlformats-officedocument.vmlDrawing"/>
  <Override PartName="/xl/drawings/drawing7.xml" ContentType="application/vnd.openxmlformats-officedocument.drawing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drawing9.xml" ContentType="application/vnd.openxmlformats-officedocument.drawing+xml"/>
  <Override PartName="/xl/drawings/vmlDrawing7.vml" ContentType="application/vnd.openxmlformats-officedocument.vmlDrawi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media/image8.wmf" ContentType="image/x-wmf"/>
  <Override PartName="/xl/media/image7.wmf" ContentType="image/x-wmf"/>
  <Override PartName="/xl/media/image9.wmf" ContentType="image/x-wmf"/>
  <Override PartName="/xl/sharedStrings.xml" ContentType="application/vnd.openxmlformats-officedocument.spreadsheetml.sharedString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List of Room" sheetId="1" state="visible" r:id="rId3"/>
    <sheet name="Summary" sheetId="2" state="visible" r:id="rId4"/>
    <sheet name="Pantry" sheetId="3" state="visible" r:id="rId5"/>
    <sheet name="Mess Room " sheetId="4" state="visible" r:id="rId6"/>
    <sheet name="Chief Cook Room" sheetId="5" state="visible" r:id="rId7"/>
    <sheet name="Musholla" sheetId="6" state="visible" r:id="rId8"/>
    <sheet name="Electrician" sheetId="7" state="visible" r:id="rId9"/>
    <sheet name="Second Engineer" sheetId="8" state="visible" r:id="rId10"/>
    <sheet name="Smoking Room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Invinandriii</author>
    <author>tc={0EC3C563-E236-4963-A15E-010B037FA184}</author>
    <author>tc={150EC067-894D-49DB-8ED8-DD4E52E35B0F}</author>
    <author>tc={17CAC4C3-E829-473F-B0D8-AF5E68057DF3}</author>
    <author>tc={1923D23D-A0FD-4633-8210-7FEF09849DD6}</author>
    <author>tc={26130C0C-F014-4D1B-9C49-E537FF381537}</author>
    <author>tc={3796F81C-CC55-4F9B-9ACA-A062BA9313DD}</author>
    <author>tc={3E63CAE4-5B77-4570-B957-F129A4466F2D}</author>
    <author>tc={3EFD9C32-E0E6-4594-B211-906767B5111D}</author>
    <author>tc={5F23FB3A-732C-4CBD-A064-E9B1B4BF4299}</author>
    <author>tc={6561D29B-29D9-435B-A319-40A386679DF4}</author>
    <author>tc={7BD5BB9B-F096-4B1D-8B9B-47E8EAED291F}</author>
    <author>tc={906BC5A3-BDEA-43CF-9FFE-022C417FBC0A}</author>
    <author>tc={97E17B13-51BD-443A-85AA-C8CD0C3E98EA}</author>
    <author>tc={A531A0BF-8396-421F-803B-94A98AECB1F6}</author>
    <author>tc={B8A53178-0220-4366-AD42-7E15B21B941D}</author>
    <author>tc={BFE79D54-66CB-4A4F-8281-62B5ABFC885A}</author>
    <author>tc={CA43570B-D447-494B-8D78-6BAB3179A450}</author>
    <author>tc={D31E02D0-03B0-48C8-A251-7E2DBF5C867A}</author>
    <author>tc={D4409741-8D2E-496A-A1DF-CDD3D489CF38}</author>
    <author>tc={D9FA5802-7D7B-4FCD-BF28-D9583C17B896}</author>
    <author>tc={DDD35AB7-CE34-4EEF-9E8E-70B3771C948E}</author>
    <author>tc={F8334626-AE7A-4655-AE93-191BF86FBF31}</author>
    <author>tc={F867E15F-9403-453D-8D86-A4AF2AC87EB8}</author>
  </authors>
  <commentList>
    <comment ref="C6" authorId="1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Yang menghadap depan kapal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4</xdr:row>
                <xdr:rowOff>6</xdr:rowOff>
              </xdr:from>
              <xdr:to>
                <xdr:col>8</xdr:col>
                <xdr:colOff>13</xdr:colOff>
                <xdr:row>24</xdr:row>
                <xdr:rowOff>10</xdr:rowOff>
              </xdr:to>
            </anchor>
          </commentPr>
        </mc:Choice>
        <mc:Fallback/>
      </mc:AlternateContent>
    </comment>
    <comment ref="C7" authorId="1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Yang menghadap belakang kapal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5</xdr:row>
                <xdr:rowOff>6</xdr:rowOff>
              </xdr:from>
              <xdr:to>
                <xdr:col>8</xdr:col>
                <xdr:colOff>13</xdr:colOff>
                <xdr:row>25</xdr:row>
                <xdr:rowOff>10</xdr:rowOff>
              </xdr:to>
            </anchor>
          </commentPr>
        </mc:Choice>
        <mc:Fallback/>
      </mc:AlternateContent>
    </comment>
    <comment ref="C8" authorId="2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Depan kamar (pintu masuk)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6</xdr:row>
                <xdr:rowOff>6</xdr:rowOff>
              </xdr:from>
              <xdr:to>
                <xdr:col>8</xdr:col>
                <xdr:colOff>13</xdr:colOff>
                <xdr:row>26</xdr:row>
                <xdr:rowOff>10</xdr:rowOff>
              </xdr:to>
            </anchor>
          </commentPr>
        </mc:Choice>
        <mc:Fallback/>
      </mc:AlternateContent>
    </comment>
    <comment ref="C9" authorId="1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Menghadap luar lambung kapal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7</xdr:row>
                <xdr:rowOff>6</xdr:rowOff>
              </xdr:from>
              <xdr:to>
                <xdr:col>8</xdr:col>
                <xdr:colOff>13</xdr:colOff>
                <xdr:row>27</xdr:row>
                <xdr:rowOff>10</xdr:rowOff>
              </xdr:to>
            </anchor>
          </commentPr>
        </mc:Choice>
        <mc:Fallback/>
      </mc:AlternateContent>
    </comment>
    <comment ref="C11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Bagian atas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9</xdr:row>
                <xdr:rowOff>6</xdr:rowOff>
              </xdr:from>
              <xdr:to>
                <xdr:col>8</xdr:col>
                <xdr:colOff>13</xdr:colOff>
                <xdr:row>29</xdr:row>
                <xdr:rowOff>10</xdr:rowOff>
              </xdr:to>
            </anchor>
          </commentPr>
        </mc:Choice>
        <mc:Fallback/>
      </mc:AlternateContent>
    </comment>
    <comment ref="C12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Bagian bawah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10</xdr:row>
                <xdr:rowOff>6</xdr:rowOff>
              </xdr:from>
              <xdr:to>
                <xdr:col>8</xdr:col>
                <xdr:colOff>13</xdr:colOff>
                <xdr:row>30</xdr:row>
                <xdr:rowOff>10</xdr:rowOff>
              </xdr:to>
            </anchor>
          </commentPr>
        </mc:Choice>
        <mc:Fallback/>
      </mc:AlternateContent>
    </comment>
    <comment ref="C13" authorId="2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lampu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11</xdr:row>
                <xdr:rowOff>6</xdr:rowOff>
              </xdr:from>
              <xdr:to>
                <xdr:col>8</xdr:col>
                <xdr:colOff>13</xdr:colOff>
                <xdr:row>31</xdr:row>
                <xdr:rowOff>10</xdr:rowOff>
              </xdr:to>
            </anchor>
          </commentPr>
        </mc:Choice>
        <mc:Fallback/>
      </mc:AlternateContent>
    </comment>
    <comment ref="C14" authorId="1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Bagian bawah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12</xdr:row>
                <xdr:rowOff>6</xdr:rowOff>
              </xdr:from>
              <xdr:to>
                <xdr:col>8</xdr:col>
                <xdr:colOff>13</xdr:colOff>
                <xdr:row>32</xdr:row>
                <xdr:rowOff>10</xdr:rowOff>
              </xdr:to>
            </anchor>
          </commentPr>
        </mc:Choice>
        <mc:Fallback/>
      </mc:AlternateContent>
    </comment>
    <comment ref="C15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lampu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13</xdr:row>
                <xdr:rowOff>6</xdr:rowOff>
              </xdr:from>
              <xdr:to>
                <xdr:col>8</xdr:col>
                <xdr:colOff>13</xdr:colOff>
                <xdr:row>33</xdr:row>
                <xdr:rowOff>10</xdr:rowOff>
              </xdr:to>
            </anchor>
          </commentPr>
        </mc:Choice>
        <mc:Fallback/>
      </mc:AlternateContent>
    </comment>
    <comment ref="C16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peralatan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14</xdr:row>
                <xdr:rowOff>6</xdr:rowOff>
              </xdr:from>
              <xdr:to>
                <xdr:col>8</xdr:col>
                <xdr:colOff>13</xdr:colOff>
                <xdr:row>34</xdr:row>
                <xdr:rowOff>10</xdr:rowOff>
              </xdr:to>
            </anchor>
          </commentPr>
        </mc:Choice>
        <mc:Fallback/>
      </mc:AlternateContent>
    </comment>
    <comment ref="D6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tidak bersebelahan dengan sumber panas kasih insulasi key 5,6,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4</xdr:row>
                <xdr:rowOff>6</xdr:rowOff>
              </xdr:from>
              <xdr:to>
                <xdr:col>8</xdr:col>
                <xdr:colOff>57</xdr:colOff>
                <xdr:row>24</xdr:row>
                <xdr:rowOff>10</xdr:rowOff>
              </xdr:to>
            </anchor>
          </commentPr>
        </mc:Choice>
        <mc:Fallback/>
      </mc:AlternateContent>
    </comment>
    <comment ref="D7" authorId="1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5</xdr:row>
                <xdr:rowOff>6</xdr:rowOff>
              </xdr:from>
              <xdr:to>
                <xdr:col>8</xdr:col>
                <xdr:colOff>57</xdr:colOff>
                <xdr:row>25</xdr:row>
                <xdr:rowOff>10</xdr:rowOff>
              </xdr:to>
            </anchor>
          </commentPr>
        </mc:Choice>
        <mc:Fallback/>
      </mc:AlternateContent>
    </comment>
    <comment ref="D8" authorId="1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tidak bersebelahan dengan sumber panas kasih insulasi key 5,6,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6</xdr:row>
                <xdr:rowOff>6</xdr:rowOff>
              </xdr:from>
              <xdr:to>
                <xdr:col>8</xdr:col>
                <xdr:colOff>57</xdr:colOff>
                <xdr:row>26</xdr:row>
                <xdr:rowOff>10</xdr:rowOff>
              </xdr:to>
            </anchor>
          </commentPr>
        </mc:Choice>
        <mc:Fallback/>
      </mc:AlternateContent>
    </comment>
    <comment ref="D9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7</xdr:row>
                <xdr:rowOff>6</xdr:rowOff>
              </xdr:from>
              <xdr:to>
                <xdr:col>8</xdr:col>
                <xdr:colOff>57</xdr:colOff>
                <xdr:row>27</xdr:row>
                <xdr:rowOff>10</xdr:rowOff>
              </xdr:to>
            </anchor>
          </commentPr>
        </mc:Choice>
        <mc:Fallback/>
      </mc:AlternateContent>
    </comment>
    <comment ref="D11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9</xdr:row>
                <xdr:rowOff>6</xdr:rowOff>
              </xdr:from>
              <xdr:to>
                <xdr:col>8</xdr:col>
                <xdr:colOff>57</xdr:colOff>
                <xdr:row>29</xdr:row>
                <xdr:rowOff>10</xdr:rowOff>
              </xdr:to>
            </anchor>
          </commentPr>
        </mc:Choice>
        <mc:Fallback/>
      </mc:AlternateContent>
    </comment>
    <comment ref="D12" authorId="1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10</xdr:row>
                <xdr:rowOff>6</xdr:rowOff>
              </xdr:from>
              <xdr:to>
                <xdr:col>8</xdr:col>
                <xdr:colOff>57</xdr:colOff>
                <xdr:row>30</xdr:row>
                <xdr:rowOff>10</xdr:rowOff>
              </xdr:to>
            </anchor>
          </commentPr>
        </mc:Choice>
        <mc:Fallback/>
      </mc:AlternateContent>
    </comment>
    <comment ref="D14" authorId="1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12</xdr:row>
                <xdr:rowOff>6</xdr:rowOff>
              </xdr:from>
              <xdr:to>
                <xdr:col>8</xdr:col>
                <xdr:colOff>57</xdr:colOff>
                <xdr:row>32</xdr:row>
                <xdr:rowOff>10</xdr:rowOff>
              </xdr:to>
            </anchor>
          </commentPr>
        </mc:Choice>
        <mc:Fallback/>
      </mc:AlternateContent>
    </comment>
    <comment ref="I8" authorId="1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Tabel 3-2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6</xdr:row>
                <xdr:rowOff>6</xdr:rowOff>
              </xdr:from>
              <xdr:to>
                <xdr:col>14</xdr:col>
                <xdr:colOff>13</xdr:colOff>
                <xdr:row>26</xdr:row>
                <xdr:rowOff>10</xdr:rowOff>
              </xdr:to>
            </anchor>
          </commentPr>
        </mc:Choice>
        <mc:Fallback/>
      </mc:AlternateContent>
    </comment>
    <comment ref="I12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Tabel 3-2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10</xdr:row>
                <xdr:rowOff>6</xdr:rowOff>
              </xdr:from>
              <xdr:to>
                <xdr:col>14</xdr:col>
                <xdr:colOff>13</xdr:colOff>
                <xdr:row>30</xdr:row>
                <xdr:rowOff>10</xdr:rowOff>
              </xdr:to>
            </anchor>
          </commentPr>
        </mc:Choice>
        <mc:Fallback/>
      </mc:AlternateContent>
    </comment>
    <comment ref="I14" authorId="1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Tabel 3-2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12</xdr:row>
                <xdr:rowOff>6</xdr:rowOff>
              </xdr:from>
              <xdr:to>
                <xdr:col>14</xdr:col>
                <xdr:colOff>13</xdr:colOff>
                <xdr:row>32</xdr:row>
                <xdr:rowOff>10</xdr:rowOff>
              </xdr:to>
            </anchor>
          </commentPr>
        </mc:Choice>
        <mc:Fallback/>
      </mc:AlternateContent>
    </comment>
    <comment ref="L10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 X Gsf
Nilai Gsf didapat dari tabel 3-3 single boundaries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8</xdr:row>
                <xdr:rowOff>6</xdr:rowOff>
              </xdr:from>
              <xdr:to>
                <xdr:col>17</xdr:col>
                <xdr:colOff>13</xdr:colOff>
                <xdr:row>28</xdr:row>
                <xdr:rowOff>10</xdr:rowOff>
              </xdr:to>
            </anchor>
          </commentPr>
        </mc:Choice>
        <mc:Fallback/>
      </mc:AlternateContent>
    </comment>
    <comment ref="L13" authorId="0">
      <text>
        <r>
          <rPr>
            <sz val="10"/>
            <rFont val="Arial"/>
            <family val="2"/>
          </rPr>
          <t xml:space="preserve">Invinandriii:
</t>
        </r>
        <r>
          <rPr>
            <sz val="9"/>
            <color rgb="FF000000"/>
            <rFont val="Tahoma"/>
            <family val="2"/>
            <charset val="1"/>
          </rPr>
          <t xml:space="preserve">LC X A. 
LC didapat dari tabel 3-4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11</xdr:row>
                <xdr:rowOff>6</xdr:rowOff>
              </xdr:from>
              <xdr:to>
                <xdr:col>14</xdr:col>
                <xdr:colOff>16</xdr:colOff>
                <xdr:row>15</xdr:row>
                <xdr:rowOff>19</xdr:rowOff>
              </xdr:to>
            </anchor>
          </commentPr>
        </mc:Choice>
        <mc:Fallback/>
      </mc:AlternateContent>
    </comment>
    <comment ref="L15" authorId="0">
      <text>
        <r>
          <rPr>
            <sz val="10"/>
            <rFont val="Arial"/>
            <family val="2"/>
          </rPr>
          <t xml:space="preserve">Invinandriii:
</t>
        </r>
        <r>
          <rPr>
            <sz val="9"/>
            <color rgb="FF000000"/>
            <rFont val="Tahoma"/>
            <family val="2"/>
            <charset val="1"/>
          </rPr>
          <t xml:space="preserve">LC X A. 
LC didapat dari tabel 3-4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13</xdr:row>
                <xdr:rowOff>6</xdr:rowOff>
              </xdr:from>
              <xdr:to>
                <xdr:col>14</xdr:col>
                <xdr:colOff>19</xdr:colOff>
                <xdr:row>18</xdr:row>
                <xdr:rowOff>3</xdr:rowOff>
              </xdr:to>
            </anchor>
          </commentPr>
        </mc:Choice>
        <mc:Fallback/>
      </mc:AlternateContent>
    </comment>
    <comment ref="L20" authorId="2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Jumlah orang x beban latent 
Beban sensibel di tabel 3-8 all other sesuai suhu dalam ruangan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18</xdr:row>
                <xdr:rowOff>6</xdr:rowOff>
              </xdr:from>
              <xdr:to>
                <xdr:col>17</xdr:col>
                <xdr:colOff>13</xdr:colOff>
                <xdr:row>38</xdr:row>
                <xdr:rowOff>10</xdr:rowOff>
              </xdr:to>
            </anchor>
          </commentPr>
        </mc:Choice>
        <mc:Fallback/>
      </mc:AlternateContent>
    </comment>
    <comment ref="M20" authorId="2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Jumlah orang x beban latent 
Beban laten di tabel 3-8 all other sesuai suhu dalam ruangan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10</xdr:colOff>
                <xdr:row>18</xdr:row>
                <xdr:rowOff>6</xdr:rowOff>
              </xdr:from>
              <xdr:to>
                <xdr:col>18</xdr:col>
                <xdr:colOff>57</xdr:colOff>
                <xdr:row>38</xdr:row>
                <xdr:rowOff>10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Invinandriii</author>
    <author>tc={08E0E231-8B02-48B4-9BC0-1A651B05D87D}</author>
    <author>tc={0C7C56C8-665A-4D3E-BAC8-CF4A472A6312}</author>
    <author>tc={0FE46D62-69D6-45C3-A1E3-AE25F806A55F}</author>
    <author>tc={100318A9-59B5-498D-A892-D13857DA14DF}</author>
    <author>tc={166724BF-D52F-4D54-A3D0-AD1FC1C3A061}</author>
    <author>tc={20F644DD-A2E5-4EA2-AC9C-B68911C665A2}</author>
    <author>tc={286ACD37-967C-48A6-BBBB-24D0AE35D734}</author>
    <author>tc={36643AD0-C589-48F2-882D-FC1E5F2527A7}</author>
    <author>tc={3EDF30A0-B0B0-4964-BB02-022B146EC938}</author>
    <author>tc={47B72240-D80A-4E45-8AD6-3E561FD2B206}</author>
    <author>tc={5F5F8F8B-ECF2-4BD5-902E-7D2B70D09202}</author>
    <author>tc={61138B34-6E93-4C92-897F-C0C162624ABD}</author>
    <author>tc={623C2E59-FE33-48B1-9798-134E4EE0B7CB}</author>
    <author>tc={67702C9C-0AA2-47C8-858D-80662AFC2D96}</author>
    <author>tc={7AA58755-B7F6-43B6-A0D0-E8E9BC88E7DF}</author>
    <author>tc={8B9F2837-EE67-4576-81FC-5C171311947F}</author>
    <author>tc={AC295438-6FF3-4AE8-ABC8-4DB33B689CB2}</author>
    <author>tc={B8958ED9-1A1C-4D66-BFB9-0D8782739037}</author>
    <author>tc={B978665B-2C7D-48C5-83D6-00D546FDDD88}</author>
    <author>tc={BC814E2B-8925-40B4-9B37-719AEC1A686A}</author>
    <author>tc={CE71958C-7026-4D9B-BC86-FDCBF4C7D434}</author>
    <author>tc={CEDC8BA9-5193-4F86-88EA-33E75533743D}</author>
    <author>tc={D5C706F5-F453-4C74-90FB-34877C6E1556}</author>
    <author>tc={DE3DC255-AE7A-4C05-9ADF-57454B2804D0}</author>
    <author>tc={E90366B9-0972-4A5D-ACE1-E370841551B4}</author>
    <author>tc={EDDEB9B6-C8D4-4876-821B-A547DFEA8569}</author>
    <author>tc={F99EA69A-8EAD-437D-8425-838CC0C88F21}</author>
  </authors>
  <commentList>
    <comment ref="C6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Yang menghadap depan kapal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4</xdr:row>
                <xdr:rowOff>6</xdr:rowOff>
              </xdr:from>
              <xdr:to>
                <xdr:col>8</xdr:col>
                <xdr:colOff>13</xdr:colOff>
                <xdr:row>24</xdr:row>
                <xdr:rowOff>10</xdr:rowOff>
              </xdr:to>
            </anchor>
          </commentPr>
        </mc:Choice>
        <mc:Fallback/>
      </mc:AlternateContent>
    </comment>
    <comment ref="C7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Yang menghadap belakang kapal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5</xdr:row>
                <xdr:rowOff>6</xdr:rowOff>
              </xdr:from>
              <xdr:to>
                <xdr:col>8</xdr:col>
                <xdr:colOff>13</xdr:colOff>
                <xdr:row>25</xdr:row>
                <xdr:rowOff>10</xdr:rowOff>
              </xdr:to>
            </anchor>
          </commentPr>
        </mc:Choice>
        <mc:Fallback/>
      </mc:AlternateContent>
    </comment>
    <comment ref="C8" authorId="2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Depan kamar (pintu masuk)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6</xdr:row>
                <xdr:rowOff>6</xdr:rowOff>
              </xdr:from>
              <xdr:to>
                <xdr:col>8</xdr:col>
                <xdr:colOff>13</xdr:colOff>
                <xdr:row>26</xdr:row>
                <xdr:rowOff>10</xdr:rowOff>
              </xdr:to>
            </anchor>
          </commentPr>
        </mc:Choice>
        <mc:Fallback/>
      </mc:AlternateContent>
    </comment>
    <comment ref="C9" authorId="2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Menghadap luar lambung kapal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7</xdr:row>
                <xdr:rowOff>6</xdr:rowOff>
              </xdr:from>
              <xdr:to>
                <xdr:col>8</xdr:col>
                <xdr:colOff>13</xdr:colOff>
                <xdr:row>27</xdr:row>
                <xdr:rowOff>10</xdr:rowOff>
              </xdr:to>
            </anchor>
          </commentPr>
        </mc:Choice>
        <mc:Fallback/>
      </mc:AlternateContent>
    </comment>
    <comment ref="C11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Bagian atas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9</xdr:row>
                <xdr:rowOff>6</xdr:rowOff>
              </xdr:from>
              <xdr:to>
                <xdr:col>8</xdr:col>
                <xdr:colOff>13</xdr:colOff>
                <xdr:row>29</xdr:row>
                <xdr:rowOff>10</xdr:rowOff>
              </xdr:to>
            </anchor>
          </commentPr>
        </mc:Choice>
        <mc:Fallback/>
      </mc:AlternateContent>
    </comment>
    <comment ref="C12" authorId="1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Bagian atas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10</xdr:row>
                <xdr:rowOff>6</xdr:rowOff>
              </xdr:from>
              <xdr:to>
                <xdr:col>8</xdr:col>
                <xdr:colOff>13</xdr:colOff>
                <xdr:row>30</xdr:row>
                <xdr:rowOff>10</xdr:rowOff>
              </xdr:to>
            </anchor>
          </commentPr>
        </mc:Choice>
        <mc:Fallback/>
      </mc:AlternateContent>
    </comment>
    <comment ref="C13" authorId="1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Bagian bawah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11</xdr:row>
                <xdr:rowOff>6</xdr:rowOff>
              </xdr:from>
              <xdr:to>
                <xdr:col>8</xdr:col>
                <xdr:colOff>13</xdr:colOff>
                <xdr:row>31</xdr:row>
                <xdr:rowOff>10</xdr:rowOff>
              </xdr:to>
            </anchor>
          </commentPr>
        </mc:Choice>
        <mc:Fallback/>
      </mc:AlternateContent>
    </comment>
    <comment ref="C14" authorId="2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Bagian bawah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12</xdr:row>
                <xdr:rowOff>6</xdr:rowOff>
              </xdr:from>
              <xdr:to>
                <xdr:col>8</xdr:col>
                <xdr:colOff>13</xdr:colOff>
                <xdr:row>32</xdr:row>
                <xdr:rowOff>10</xdr:rowOff>
              </xdr:to>
            </anchor>
          </commentPr>
        </mc:Choice>
        <mc:Fallback/>
      </mc:AlternateContent>
    </comment>
    <comment ref="C15" authorId="2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lampu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13</xdr:row>
                <xdr:rowOff>6</xdr:rowOff>
              </xdr:from>
              <xdr:to>
                <xdr:col>8</xdr:col>
                <xdr:colOff>13</xdr:colOff>
                <xdr:row>33</xdr:row>
                <xdr:rowOff>10</xdr:rowOff>
              </xdr:to>
            </anchor>
          </commentPr>
        </mc:Choice>
        <mc:Fallback/>
      </mc:AlternateContent>
    </comment>
    <comment ref="C16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lampu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35</xdr:colOff>
                <xdr:row>13</xdr:row>
                <xdr:rowOff>10</xdr:rowOff>
              </xdr:from>
              <xdr:to>
                <xdr:col>8</xdr:col>
                <xdr:colOff>45</xdr:colOff>
                <xdr:row>32</xdr:row>
                <xdr:rowOff>19</xdr:rowOff>
              </xdr:to>
            </anchor>
          </commentPr>
        </mc:Choice>
        <mc:Fallback/>
      </mc:AlternateContent>
    </comment>
    <comment ref="C17" authorId="1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peralatan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35</xdr:colOff>
                <xdr:row>14</xdr:row>
                <xdr:rowOff>13</xdr:rowOff>
              </xdr:from>
              <xdr:to>
                <xdr:col>8</xdr:col>
                <xdr:colOff>45</xdr:colOff>
                <xdr:row>33</xdr:row>
                <xdr:rowOff>19</xdr:rowOff>
              </xdr:to>
            </anchor>
          </commentPr>
        </mc:Choice>
        <mc:Fallback/>
      </mc:AlternateContent>
    </comment>
    <comment ref="D6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tidak bersebelahan dengan sumber panas kasih insulasi key 5,6,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4</xdr:row>
                <xdr:rowOff>6</xdr:rowOff>
              </xdr:from>
              <xdr:to>
                <xdr:col>8</xdr:col>
                <xdr:colOff>57</xdr:colOff>
                <xdr:row>24</xdr:row>
                <xdr:rowOff>10</xdr:rowOff>
              </xdr:to>
            </anchor>
          </commentPr>
        </mc:Choice>
        <mc:Fallback/>
      </mc:AlternateContent>
    </comment>
    <comment ref="D7" authorId="1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5</xdr:row>
                <xdr:rowOff>6</xdr:rowOff>
              </xdr:from>
              <xdr:to>
                <xdr:col>8</xdr:col>
                <xdr:colOff>57</xdr:colOff>
                <xdr:row>25</xdr:row>
                <xdr:rowOff>10</xdr:rowOff>
              </xdr:to>
            </anchor>
          </commentPr>
        </mc:Choice>
        <mc:Fallback/>
      </mc:AlternateContent>
    </comment>
    <comment ref="D8" authorId="1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tidak bersebelahan dengan sumber panas kasih insulasi key 5,6,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6</xdr:row>
                <xdr:rowOff>6</xdr:rowOff>
              </xdr:from>
              <xdr:to>
                <xdr:col>8</xdr:col>
                <xdr:colOff>57</xdr:colOff>
                <xdr:row>26</xdr:row>
                <xdr:rowOff>10</xdr:rowOff>
              </xdr:to>
            </anchor>
          </commentPr>
        </mc:Choice>
        <mc:Fallback/>
      </mc:AlternateContent>
    </comment>
    <comment ref="D9" authorId="1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7</xdr:row>
                <xdr:rowOff>6</xdr:rowOff>
              </xdr:from>
              <xdr:to>
                <xdr:col>8</xdr:col>
                <xdr:colOff>57</xdr:colOff>
                <xdr:row>27</xdr:row>
                <xdr:rowOff>10</xdr:rowOff>
              </xdr:to>
            </anchor>
          </commentPr>
        </mc:Choice>
        <mc:Fallback/>
      </mc:AlternateContent>
    </comment>
    <comment ref="D11" authorId="1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9</xdr:row>
                <xdr:rowOff>6</xdr:rowOff>
              </xdr:from>
              <xdr:to>
                <xdr:col>8</xdr:col>
                <xdr:colOff>57</xdr:colOff>
                <xdr:row>29</xdr:row>
                <xdr:rowOff>10</xdr:rowOff>
              </xdr:to>
            </anchor>
          </commentPr>
        </mc:Choice>
        <mc:Fallback/>
      </mc:AlternateContent>
    </comment>
    <comment ref="D12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10</xdr:row>
                <xdr:rowOff>6</xdr:rowOff>
              </xdr:from>
              <xdr:to>
                <xdr:col>8</xdr:col>
                <xdr:colOff>57</xdr:colOff>
                <xdr:row>30</xdr:row>
                <xdr:rowOff>10</xdr:rowOff>
              </xdr:to>
            </anchor>
          </commentPr>
        </mc:Choice>
        <mc:Fallback/>
      </mc:AlternateContent>
    </comment>
    <comment ref="D13" authorId="1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11</xdr:row>
                <xdr:rowOff>6</xdr:rowOff>
              </xdr:from>
              <xdr:to>
                <xdr:col>8</xdr:col>
                <xdr:colOff>57</xdr:colOff>
                <xdr:row>31</xdr:row>
                <xdr:rowOff>10</xdr:rowOff>
              </xdr:to>
            </anchor>
          </commentPr>
        </mc:Choice>
        <mc:Fallback/>
      </mc:AlternateContent>
    </comment>
    <comment ref="D14" authorId="1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12</xdr:row>
                <xdr:rowOff>6</xdr:rowOff>
              </xdr:from>
              <xdr:to>
                <xdr:col>8</xdr:col>
                <xdr:colOff>57</xdr:colOff>
                <xdr:row>32</xdr:row>
                <xdr:rowOff>10</xdr:rowOff>
              </xdr:to>
            </anchor>
          </commentPr>
        </mc:Choice>
        <mc:Fallback/>
      </mc:AlternateContent>
    </comment>
    <comment ref="I8" authorId="2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Tabel 3-2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6</xdr:row>
                <xdr:rowOff>6</xdr:rowOff>
              </xdr:from>
              <xdr:to>
                <xdr:col>14</xdr:col>
                <xdr:colOff>13</xdr:colOff>
                <xdr:row>26</xdr:row>
                <xdr:rowOff>10</xdr:rowOff>
              </xdr:to>
            </anchor>
          </commentPr>
        </mc:Choice>
        <mc:Fallback/>
      </mc:AlternateContent>
    </comment>
    <comment ref="I11" authorId="2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karena permukaan horizontal terpapar suhu lingkungan  maka suhu yang dipake 145 sesuai tabel 3-3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9</xdr:row>
                <xdr:rowOff>6</xdr:rowOff>
              </xdr:from>
              <xdr:to>
                <xdr:col>14</xdr:col>
                <xdr:colOff>13</xdr:colOff>
                <xdr:row>29</xdr:row>
                <xdr:rowOff>10</xdr:rowOff>
              </xdr:to>
            </anchor>
          </commentPr>
        </mc:Choice>
        <mc:Fallback/>
      </mc:AlternateContent>
    </comment>
    <comment ref="I12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karena permukaan horizontal terpapar suhu lingkungan  maka suhu yang dipake 145 sesuai tabel 3-3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10</xdr:row>
                <xdr:rowOff>6</xdr:rowOff>
              </xdr:from>
              <xdr:to>
                <xdr:col>14</xdr:col>
                <xdr:colOff>13</xdr:colOff>
                <xdr:row>30</xdr:row>
                <xdr:rowOff>10</xdr:rowOff>
              </xdr:to>
            </anchor>
          </commentPr>
        </mc:Choice>
        <mc:Fallback/>
      </mc:AlternateContent>
    </comment>
    <comment ref="I13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Tabel 3-2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11</xdr:row>
                <xdr:rowOff>6</xdr:rowOff>
              </xdr:from>
              <xdr:to>
                <xdr:col>14</xdr:col>
                <xdr:colOff>13</xdr:colOff>
                <xdr:row>31</xdr:row>
                <xdr:rowOff>10</xdr:rowOff>
              </xdr:to>
            </anchor>
          </commentPr>
        </mc:Choice>
        <mc:Fallback/>
      </mc:AlternateContent>
    </comment>
    <comment ref="I14" authorId="2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Tabel 3-2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12</xdr:row>
                <xdr:rowOff>6</xdr:rowOff>
              </xdr:from>
              <xdr:to>
                <xdr:col>14</xdr:col>
                <xdr:colOff>13</xdr:colOff>
                <xdr:row>32</xdr:row>
                <xdr:rowOff>10</xdr:rowOff>
              </xdr:to>
            </anchor>
          </commentPr>
        </mc:Choice>
        <mc:Fallback/>
      </mc:AlternateContent>
    </comment>
    <comment ref="L10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 X Gsf
Nilai Gsf didapat dari tabel 3-3 single boundaries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8</xdr:row>
                <xdr:rowOff>0</xdr:rowOff>
              </xdr:from>
              <xdr:to>
                <xdr:col>17</xdr:col>
                <xdr:colOff>13</xdr:colOff>
                <xdr:row>27</xdr:row>
                <xdr:rowOff>19</xdr:rowOff>
              </xdr:to>
            </anchor>
          </commentPr>
        </mc:Choice>
        <mc:Fallback/>
      </mc:AlternateContent>
    </comment>
    <comment ref="L15" authorId="0">
      <text>
        <r>
          <rPr>
            <sz val="10"/>
            <rFont val="Arial"/>
            <family val="2"/>
          </rPr>
          <t xml:space="preserve">Invinandriii:
</t>
        </r>
        <r>
          <rPr>
            <sz val="9"/>
            <color rgb="FF000000"/>
            <rFont val="Tahoma"/>
            <family val="2"/>
            <charset val="1"/>
          </rPr>
          <t xml:space="preserve">LC X A. 
LC didapat dari tabel 3-4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13</xdr:row>
                <xdr:rowOff>6</xdr:rowOff>
              </xdr:from>
              <xdr:to>
                <xdr:col>14</xdr:col>
                <xdr:colOff>19</xdr:colOff>
                <xdr:row>18</xdr:row>
                <xdr:rowOff>3</xdr:rowOff>
              </xdr:to>
            </anchor>
          </commentPr>
        </mc:Choice>
        <mc:Fallback/>
      </mc:AlternateContent>
    </comment>
    <comment ref="L16" authorId="0">
      <text>
        <r>
          <rPr>
            <sz val="10"/>
            <rFont val="Arial"/>
            <family val="2"/>
          </rPr>
          <t xml:space="preserve">Invinandriii:
</t>
        </r>
        <r>
          <rPr>
            <sz val="9"/>
            <color rgb="FF000000"/>
            <rFont val="Tahoma"/>
            <family val="2"/>
            <charset val="1"/>
          </rPr>
          <t xml:space="preserve">LC X A. 
LC didapat dari tabel 3-4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14</xdr:row>
                <xdr:rowOff>3</xdr:rowOff>
              </xdr:from>
              <xdr:to>
                <xdr:col>10</xdr:col>
                <xdr:colOff>26</xdr:colOff>
                <xdr:row>18</xdr:row>
                <xdr:rowOff>6</xdr:rowOff>
              </xdr:to>
            </anchor>
          </commentPr>
        </mc:Choice>
        <mc:Fallback/>
      </mc:AlternateContent>
    </comment>
    <comment ref="L20" authorId="2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Jumlah orang x beban latent 
Beban sensibel di tabel 3-8 all other sesuai suhu dalam ruangan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6</xdr:colOff>
                <xdr:row>17</xdr:row>
                <xdr:rowOff>13</xdr:rowOff>
              </xdr:from>
              <xdr:to>
                <xdr:col>17</xdr:col>
                <xdr:colOff>13</xdr:colOff>
                <xdr:row>36</xdr:row>
                <xdr:rowOff>19</xdr:rowOff>
              </xdr:to>
            </anchor>
          </commentPr>
        </mc:Choice>
        <mc:Fallback/>
      </mc:AlternateContent>
    </comment>
    <comment ref="M20" authorId="1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Jumlah orang x beban latent 
Beban laten di tabel 3-8 all other sesuai suhu dalam ruangan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6</xdr:colOff>
                <xdr:row>17</xdr:row>
                <xdr:rowOff>13</xdr:rowOff>
              </xdr:from>
              <xdr:to>
                <xdr:col>18</xdr:col>
                <xdr:colOff>3</xdr:colOff>
                <xdr:row>36</xdr:row>
                <xdr:rowOff>19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Invinandriii</author>
    <author>tc={05A165B4-72EB-4FDF-9F7A-B631A51A13DF}</author>
    <author>tc={1C6EB69D-418E-4C59-B005-4D5484EE6266}</author>
    <author>tc={1FA89ACF-194F-444C-A842-372D23B2F4F3}</author>
    <author>tc={32B6E086-5F35-4BBF-AE1D-0A24DD1AD456}</author>
    <author>tc={3A9BBBC4-E6D9-421B-9034-311E74ECD9F2}</author>
    <author>tc={3B9FD76B-021E-494C-8A07-963B8216C4A0}</author>
    <author>tc={40DB97B1-30FC-47B0-911C-24BD4FD03935}</author>
    <author>tc={584579ED-DB8D-42BF-896F-9877EE8B8F05}</author>
    <author>tc={5D27DDC8-24D7-4427-B033-F15D80C0208B}</author>
    <author>tc={5E4B00A4-68B2-4504-B042-938D98BF38C3}</author>
    <author>tc={6BFE08A6-65E8-42AF-A493-F5C17C64070C}</author>
    <author>tc={787B07EA-DC79-4C41-8132-F5B3C3CD7E6A}</author>
    <author>tc={8DFC970D-703E-486D-8FD3-26AB4D16A945}</author>
    <author>tc={901A3C86-5DA7-492B-9EF2-476671965243}</author>
    <author>tc={919FEBCE-F89E-480E-90E8-C85D3A176520}</author>
    <author>tc={971C7D5C-925A-4180-ABC0-25A3CCF17D35}</author>
    <author>tc={C00AAD3C-6338-47E1-A7FA-63366AFEF466}</author>
    <author>tc={CB48856E-9973-4CE8-B618-1855776CCBF5}</author>
    <author>tc={DB125C7F-BA81-4B6D-B4BC-25F10EA90718}</author>
    <author>tc={DBAC816F-BC74-45D8-A3DB-E2B416625669}</author>
    <author>tc={E90E57C4-7BAA-4209-BDEE-FC7D116DFCC7}</author>
    <author>tc={F0FAFF1B-78D9-4E4C-BB3F-C4C546200E31}</author>
  </authors>
  <commentList>
    <comment ref="C6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Yang menghadap depan kapal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4</xdr:row>
                <xdr:rowOff>6</xdr:rowOff>
              </xdr:from>
              <xdr:to>
                <xdr:col>8</xdr:col>
                <xdr:colOff>13</xdr:colOff>
                <xdr:row>24</xdr:row>
                <xdr:rowOff>10</xdr:rowOff>
              </xdr:to>
            </anchor>
          </commentPr>
        </mc:Choice>
        <mc:Fallback/>
      </mc:AlternateContent>
    </comment>
    <comment ref="C7" authorId="1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Yang menghadap belakang kapal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5</xdr:row>
                <xdr:rowOff>6</xdr:rowOff>
              </xdr:from>
              <xdr:to>
                <xdr:col>8</xdr:col>
                <xdr:colOff>13</xdr:colOff>
                <xdr:row>25</xdr:row>
                <xdr:rowOff>10</xdr:rowOff>
              </xdr:to>
            </anchor>
          </commentPr>
        </mc:Choice>
        <mc:Fallback/>
      </mc:AlternateContent>
    </comment>
    <comment ref="C8" authorId="1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Depan kamar (pintu masuk)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6</xdr:row>
                <xdr:rowOff>6</xdr:rowOff>
              </xdr:from>
              <xdr:to>
                <xdr:col>8</xdr:col>
                <xdr:colOff>13</xdr:colOff>
                <xdr:row>26</xdr:row>
                <xdr:rowOff>10</xdr:rowOff>
              </xdr:to>
            </anchor>
          </commentPr>
        </mc:Choice>
        <mc:Fallback/>
      </mc:AlternateContent>
    </comment>
    <comment ref="C9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Menghadap luar lambung kapal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7</xdr:row>
                <xdr:rowOff>6</xdr:rowOff>
              </xdr:from>
              <xdr:to>
                <xdr:col>8</xdr:col>
                <xdr:colOff>13</xdr:colOff>
                <xdr:row>27</xdr:row>
                <xdr:rowOff>10</xdr:rowOff>
              </xdr:to>
            </anchor>
          </commentPr>
        </mc:Choice>
        <mc:Fallback/>
      </mc:AlternateContent>
    </comment>
    <comment ref="C11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Bagian atas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9</xdr:row>
                <xdr:rowOff>6</xdr:rowOff>
              </xdr:from>
              <xdr:to>
                <xdr:col>8</xdr:col>
                <xdr:colOff>13</xdr:colOff>
                <xdr:row>29</xdr:row>
                <xdr:rowOff>10</xdr:rowOff>
              </xdr:to>
            </anchor>
          </commentPr>
        </mc:Choice>
        <mc:Fallback/>
      </mc:AlternateContent>
    </comment>
    <comment ref="C12" authorId="1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Bagian atas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10</xdr:row>
                <xdr:rowOff>8</xdr:rowOff>
              </xdr:from>
              <xdr:to>
                <xdr:col>8</xdr:col>
                <xdr:colOff>14</xdr:colOff>
                <xdr:row>30</xdr:row>
                <xdr:rowOff>11</xdr:rowOff>
              </xdr:to>
            </anchor>
          </commentPr>
        </mc:Choice>
        <mc:Fallback/>
      </mc:AlternateContent>
    </comment>
    <comment ref="C13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Bagian bawah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11</xdr:row>
                <xdr:rowOff>6</xdr:rowOff>
              </xdr:from>
              <xdr:to>
                <xdr:col>8</xdr:col>
                <xdr:colOff>13</xdr:colOff>
                <xdr:row>31</xdr:row>
                <xdr:rowOff>10</xdr:rowOff>
              </xdr:to>
            </anchor>
          </commentPr>
        </mc:Choice>
        <mc:Fallback/>
      </mc:AlternateContent>
    </comment>
    <comment ref="C14" authorId="1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lampu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12</xdr:row>
                <xdr:rowOff>6</xdr:rowOff>
              </xdr:from>
              <xdr:to>
                <xdr:col>8</xdr:col>
                <xdr:colOff>13</xdr:colOff>
                <xdr:row>32</xdr:row>
                <xdr:rowOff>10</xdr:rowOff>
              </xdr:to>
            </anchor>
          </commentPr>
        </mc:Choice>
        <mc:Fallback/>
      </mc:AlternateContent>
    </comment>
    <comment ref="C15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lampu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13</xdr:row>
                <xdr:rowOff>6</xdr:rowOff>
              </xdr:from>
              <xdr:to>
                <xdr:col>8</xdr:col>
                <xdr:colOff>13</xdr:colOff>
                <xdr:row>33</xdr:row>
                <xdr:rowOff>10</xdr:rowOff>
              </xdr:to>
            </anchor>
          </commentPr>
        </mc:Choice>
        <mc:Fallback/>
      </mc:AlternateContent>
    </comment>
    <comment ref="C16" authorId="1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lampu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14</xdr:row>
                <xdr:rowOff>6</xdr:rowOff>
              </xdr:from>
              <xdr:to>
                <xdr:col>8</xdr:col>
                <xdr:colOff>13</xdr:colOff>
                <xdr:row>34</xdr:row>
                <xdr:rowOff>10</xdr:rowOff>
              </xdr:to>
            </anchor>
          </commentPr>
        </mc:Choice>
        <mc:Fallback/>
      </mc:AlternateContent>
    </comment>
    <comment ref="C17" authorId="2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peralatan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15</xdr:row>
                <xdr:rowOff>6</xdr:rowOff>
              </xdr:from>
              <xdr:to>
                <xdr:col>8</xdr:col>
                <xdr:colOff>13</xdr:colOff>
                <xdr:row>35</xdr:row>
                <xdr:rowOff>10</xdr:rowOff>
              </xdr:to>
            </anchor>
          </commentPr>
        </mc:Choice>
        <mc:Fallback/>
      </mc:AlternateContent>
    </comment>
    <comment ref="D7" authorId="1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5</xdr:row>
                <xdr:rowOff>6</xdr:rowOff>
              </xdr:from>
              <xdr:to>
                <xdr:col>8</xdr:col>
                <xdr:colOff>57</xdr:colOff>
                <xdr:row>25</xdr:row>
                <xdr:rowOff>10</xdr:rowOff>
              </xdr:to>
            </anchor>
          </commentPr>
        </mc:Choice>
        <mc:Fallback/>
      </mc:AlternateContent>
    </comment>
    <comment ref="D8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tidak bersebelahan dengan sumber panas kasih insulasi key 5,6,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6</xdr:row>
                <xdr:rowOff>6</xdr:rowOff>
              </xdr:from>
              <xdr:to>
                <xdr:col>8</xdr:col>
                <xdr:colOff>57</xdr:colOff>
                <xdr:row>26</xdr:row>
                <xdr:rowOff>10</xdr:rowOff>
              </xdr:to>
            </anchor>
          </commentPr>
        </mc:Choice>
        <mc:Fallback/>
      </mc:AlternateContent>
    </comment>
    <comment ref="D9" authorId="1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7</xdr:row>
                <xdr:rowOff>6</xdr:rowOff>
              </xdr:from>
              <xdr:to>
                <xdr:col>8</xdr:col>
                <xdr:colOff>57</xdr:colOff>
                <xdr:row>27</xdr:row>
                <xdr:rowOff>10</xdr:rowOff>
              </xdr:to>
            </anchor>
          </commentPr>
        </mc:Choice>
        <mc:Fallback/>
      </mc:AlternateContent>
    </comment>
    <comment ref="D11" authorId="1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9</xdr:row>
                <xdr:rowOff>6</xdr:rowOff>
              </xdr:from>
              <xdr:to>
                <xdr:col>8</xdr:col>
                <xdr:colOff>57</xdr:colOff>
                <xdr:row>29</xdr:row>
                <xdr:rowOff>10</xdr:rowOff>
              </xdr:to>
            </anchor>
          </commentPr>
        </mc:Choice>
        <mc:Fallback/>
      </mc:AlternateContent>
    </comment>
    <comment ref="D12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10</xdr:row>
                <xdr:rowOff>8</xdr:rowOff>
              </xdr:from>
              <xdr:to>
                <xdr:col>8</xdr:col>
                <xdr:colOff>57</xdr:colOff>
                <xdr:row>30</xdr:row>
                <xdr:rowOff>11</xdr:rowOff>
              </xdr:to>
            </anchor>
          </commentPr>
        </mc:Choice>
        <mc:Fallback/>
      </mc:AlternateContent>
    </comment>
    <comment ref="D13" authorId="2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11</xdr:row>
                <xdr:rowOff>6</xdr:rowOff>
              </xdr:from>
              <xdr:to>
                <xdr:col>8</xdr:col>
                <xdr:colOff>57</xdr:colOff>
                <xdr:row>31</xdr:row>
                <xdr:rowOff>10</xdr:rowOff>
              </xdr:to>
            </anchor>
          </commentPr>
        </mc:Choice>
        <mc:Fallback/>
      </mc:AlternateContent>
    </comment>
    <comment ref="I8" authorId="1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Tabel 3-2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6</xdr:row>
                <xdr:rowOff>6</xdr:rowOff>
              </xdr:from>
              <xdr:to>
                <xdr:col>14</xdr:col>
                <xdr:colOff>13</xdr:colOff>
                <xdr:row>26</xdr:row>
                <xdr:rowOff>10</xdr:rowOff>
              </xdr:to>
            </anchor>
          </commentPr>
        </mc:Choice>
        <mc:Fallback/>
      </mc:AlternateContent>
    </comment>
    <comment ref="I13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Tabel 3-2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11</xdr:row>
                <xdr:rowOff>6</xdr:rowOff>
              </xdr:from>
              <xdr:to>
                <xdr:col>14</xdr:col>
                <xdr:colOff>13</xdr:colOff>
                <xdr:row>31</xdr:row>
                <xdr:rowOff>10</xdr:rowOff>
              </xdr:to>
            </anchor>
          </commentPr>
        </mc:Choice>
        <mc:Fallback/>
      </mc:AlternateContent>
    </comment>
    <comment ref="L10" authorId="2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 X Gsf
Nilai Gsf didapat dari tabel 3-3 single boundaries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8</xdr:row>
                <xdr:rowOff>6</xdr:rowOff>
              </xdr:from>
              <xdr:to>
                <xdr:col>17</xdr:col>
                <xdr:colOff>13</xdr:colOff>
                <xdr:row>28</xdr:row>
                <xdr:rowOff>10</xdr:rowOff>
              </xdr:to>
            </anchor>
          </commentPr>
        </mc:Choice>
        <mc:Fallback/>
      </mc:AlternateContent>
    </comment>
    <comment ref="L14" authorId="0">
      <text>
        <r>
          <rPr>
            <sz val="10"/>
            <rFont val="Arial"/>
            <family val="2"/>
          </rPr>
          <t xml:space="preserve">Invinandriii:
</t>
        </r>
        <r>
          <rPr>
            <sz val="9"/>
            <color rgb="FF000000"/>
            <rFont val="Tahoma"/>
            <family val="2"/>
            <charset val="1"/>
          </rPr>
          <t xml:space="preserve">LC X A. 
LC didapat dari tabel 3-4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12</xdr:row>
                <xdr:rowOff>6</xdr:rowOff>
              </xdr:from>
              <xdr:to>
                <xdr:col>14</xdr:col>
                <xdr:colOff>18</xdr:colOff>
                <xdr:row>16</xdr:row>
                <xdr:rowOff>19</xdr:rowOff>
              </xdr:to>
            </anchor>
          </commentPr>
        </mc:Choice>
        <mc:Fallback/>
      </mc:AlternateContent>
    </comment>
    <comment ref="L15" authorId="0">
      <text>
        <r>
          <rPr>
            <sz val="10"/>
            <rFont val="Arial"/>
            <family val="2"/>
          </rPr>
          <t xml:space="preserve">Invinandriii:
</t>
        </r>
        <r>
          <rPr>
            <sz val="9"/>
            <color rgb="FF000000"/>
            <rFont val="Tahoma"/>
            <family val="2"/>
            <charset val="1"/>
          </rPr>
          <t xml:space="preserve">LC X A. 
LC didapat dari tabel 3-4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13</xdr:row>
                <xdr:rowOff>6</xdr:rowOff>
              </xdr:from>
              <xdr:to>
                <xdr:col>14</xdr:col>
                <xdr:colOff>19</xdr:colOff>
                <xdr:row>18</xdr:row>
                <xdr:rowOff>3</xdr:rowOff>
              </xdr:to>
            </anchor>
          </commentPr>
        </mc:Choice>
        <mc:Fallback/>
      </mc:AlternateContent>
    </comment>
    <comment ref="L16" authorId="0">
      <text>
        <r>
          <rPr>
            <sz val="10"/>
            <rFont val="Arial"/>
            <family val="2"/>
          </rPr>
          <t xml:space="preserve">Invinandriii:
</t>
        </r>
        <r>
          <rPr>
            <sz val="9"/>
            <color rgb="FF000000"/>
            <rFont val="Tahoma"/>
            <family val="2"/>
            <charset val="1"/>
          </rPr>
          <t xml:space="preserve">LC X A. 
LC didapat dari tabel 3-4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14</xdr:row>
                <xdr:rowOff>3</xdr:rowOff>
              </xdr:from>
              <xdr:to>
                <xdr:col>10</xdr:col>
                <xdr:colOff>26</xdr:colOff>
                <xdr:row>18</xdr:row>
                <xdr:rowOff>6</xdr:rowOff>
              </xdr:to>
            </anchor>
          </commentPr>
        </mc:Choice>
        <mc:Fallback/>
      </mc:AlternateContent>
    </comment>
    <comment ref="L20" authorId="1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Jumlah orang x beban latent 
Beban sensibel di tabel 3-8 all other sesuai suhu dalam ruangan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18</xdr:row>
                <xdr:rowOff>6</xdr:rowOff>
              </xdr:from>
              <xdr:to>
                <xdr:col>17</xdr:col>
                <xdr:colOff>13</xdr:colOff>
                <xdr:row>38</xdr:row>
                <xdr:rowOff>10</xdr:rowOff>
              </xdr:to>
            </anchor>
          </commentPr>
        </mc:Choice>
        <mc:Fallback/>
      </mc:AlternateContent>
    </comment>
    <comment ref="M20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Jumlah orang x beban latent 
Beban laten di tabel 3-8 all other sesuai suhu dalam ruangan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10</xdr:colOff>
                <xdr:row>18</xdr:row>
                <xdr:rowOff>6</xdr:rowOff>
              </xdr:from>
              <xdr:to>
                <xdr:col>17</xdr:col>
                <xdr:colOff>57</xdr:colOff>
                <xdr:row>38</xdr:row>
                <xdr:rowOff>10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Invinandriii</author>
    <author>tc={120DD63D-698B-479E-9287-0B1320771C1D}</author>
    <author>tc={174B14ED-4760-4BFF-854D-BC909E337285}</author>
    <author>tc={317510A6-005E-4DE0-BA61-CA902BC28939}</author>
    <author>tc={413216E8-2588-4D24-8437-46CACBBE6E96}</author>
    <author>tc={46DE50CF-40BD-47D1-BD60-AE88476CACFD}</author>
    <author>tc={487348DB-A129-49A1-8614-ED976333C3F5}</author>
    <author>tc={5CF8252C-9FC8-4309-AFFD-B047D1DA7CF0}</author>
    <author>tc={5CF9C410-6ED1-4FAA-B406-C255A5FA4CBF}</author>
    <author>tc={7927CEF1-70F6-41CA-9507-6C8003B694D4}</author>
    <author>tc={7C719D83-2426-4AC4-9B32-ECFDA33B7415}</author>
    <author>tc={8BF125F5-67F8-440E-B7E6-AC96D6916526}</author>
    <author>tc={942A8A76-741E-4C5E-A139-7F4D3FC5BB54}</author>
    <author>tc={94E6FE62-2A8F-40F6-A6AE-02BC49B98EBB}</author>
    <author>tc={97335EAE-FE42-41AD-B253-1BC1E8D121EA}</author>
    <author>tc={AAAC7702-C26D-4E14-AA2C-D3E409D1E0A2}</author>
    <author>tc={B21DC037-87EB-47E6-A4F6-97684373AAF4}</author>
    <author>tc={B2DBDC69-DE45-4D9A-8765-7737B59F81B9}</author>
    <author>tc={C28059BD-CB6B-40DF-B995-7A4F5A6854F2}</author>
    <author>tc={C704E566-C32B-44F7-B370-F342CD0EBA08}</author>
    <author>tc={CEEF5A5F-EEAA-4B96-9E42-92F44810716D}</author>
    <author>tc={CFC998F3-C35E-4F04-9A68-00D336CC65FA}</author>
    <author>tc={E4C9714F-2AA1-44AE-BC17-46AC064D19A8}</author>
    <author>tc={ED589C7F-01BC-4DF4-85B8-96F6C369EC3A}</author>
    <author>tc={F4527D89-CAC1-445B-A6A5-237C55B1F4E9}</author>
    <author>tc={F8A56BF6-D4E6-4823-87AF-45B57BAF3B5E}</author>
  </authors>
  <commentList>
    <comment ref="C6" authorId="1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Yang menghadap depan kapal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4</xdr:row>
                <xdr:rowOff>6</xdr:rowOff>
              </xdr:from>
              <xdr:to>
                <xdr:col>8</xdr:col>
                <xdr:colOff>13</xdr:colOff>
                <xdr:row>24</xdr:row>
                <xdr:rowOff>10</xdr:rowOff>
              </xdr:to>
            </anchor>
          </commentPr>
        </mc:Choice>
        <mc:Fallback/>
      </mc:AlternateContent>
    </comment>
    <comment ref="C7" authorId="2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Yang menghadap belakang kapal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5</xdr:row>
                <xdr:rowOff>6</xdr:rowOff>
              </xdr:from>
              <xdr:to>
                <xdr:col>8</xdr:col>
                <xdr:colOff>13</xdr:colOff>
                <xdr:row>25</xdr:row>
                <xdr:rowOff>10</xdr:rowOff>
              </xdr:to>
            </anchor>
          </commentPr>
        </mc:Choice>
        <mc:Fallback/>
      </mc:AlternateContent>
    </comment>
    <comment ref="C8" authorId="1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Depan kamar (pintu masuk)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6</xdr:row>
                <xdr:rowOff>6</xdr:rowOff>
              </xdr:from>
              <xdr:to>
                <xdr:col>8</xdr:col>
                <xdr:colOff>13</xdr:colOff>
                <xdr:row>26</xdr:row>
                <xdr:rowOff>10</xdr:rowOff>
              </xdr:to>
            </anchor>
          </commentPr>
        </mc:Choice>
        <mc:Fallback/>
      </mc:AlternateContent>
    </comment>
    <comment ref="C9" authorId="2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Menghadap luar lambung kapal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7</xdr:row>
                <xdr:rowOff>6</xdr:rowOff>
              </xdr:from>
              <xdr:to>
                <xdr:col>8</xdr:col>
                <xdr:colOff>13</xdr:colOff>
                <xdr:row>27</xdr:row>
                <xdr:rowOff>10</xdr:rowOff>
              </xdr:to>
            </anchor>
          </commentPr>
        </mc:Choice>
        <mc:Fallback/>
      </mc:AlternateContent>
    </comment>
    <comment ref="C11" authorId="2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Bagian atas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9</xdr:row>
                <xdr:rowOff>6</xdr:rowOff>
              </xdr:from>
              <xdr:to>
                <xdr:col>8</xdr:col>
                <xdr:colOff>13</xdr:colOff>
                <xdr:row>29</xdr:row>
                <xdr:rowOff>10</xdr:rowOff>
              </xdr:to>
            </anchor>
          </commentPr>
        </mc:Choice>
        <mc:Fallback/>
      </mc:AlternateContent>
    </comment>
    <comment ref="C12" authorId="1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Bagian atas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10</xdr:row>
                <xdr:rowOff>6</xdr:rowOff>
              </xdr:from>
              <xdr:to>
                <xdr:col>8</xdr:col>
                <xdr:colOff>13</xdr:colOff>
                <xdr:row>30</xdr:row>
                <xdr:rowOff>10</xdr:rowOff>
              </xdr:to>
            </anchor>
          </commentPr>
        </mc:Choice>
        <mc:Fallback/>
      </mc:AlternateContent>
    </comment>
    <comment ref="C13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Bagian bawah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11</xdr:row>
                <xdr:rowOff>6</xdr:rowOff>
              </xdr:from>
              <xdr:to>
                <xdr:col>8</xdr:col>
                <xdr:colOff>13</xdr:colOff>
                <xdr:row>31</xdr:row>
                <xdr:rowOff>10</xdr:rowOff>
              </xdr:to>
            </anchor>
          </commentPr>
        </mc:Choice>
        <mc:Fallback/>
      </mc:AlternateContent>
    </comment>
    <comment ref="C14" authorId="2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lampu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12</xdr:row>
                <xdr:rowOff>6</xdr:rowOff>
              </xdr:from>
              <xdr:to>
                <xdr:col>8</xdr:col>
                <xdr:colOff>13</xdr:colOff>
                <xdr:row>32</xdr:row>
                <xdr:rowOff>10</xdr:rowOff>
              </xdr:to>
            </anchor>
          </commentPr>
        </mc:Choice>
        <mc:Fallback/>
      </mc:AlternateContent>
    </comment>
    <comment ref="C15" authorId="1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lampu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13</xdr:row>
                <xdr:rowOff>6</xdr:rowOff>
              </xdr:from>
              <xdr:to>
                <xdr:col>8</xdr:col>
                <xdr:colOff>13</xdr:colOff>
                <xdr:row>33</xdr:row>
                <xdr:rowOff>10</xdr:rowOff>
              </xdr:to>
            </anchor>
          </commentPr>
        </mc:Choice>
        <mc:Fallback/>
      </mc:AlternateContent>
    </comment>
    <comment ref="C16" authorId="1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lampu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14</xdr:row>
                <xdr:rowOff>6</xdr:rowOff>
              </xdr:from>
              <xdr:to>
                <xdr:col>8</xdr:col>
                <xdr:colOff>13</xdr:colOff>
                <xdr:row>34</xdr:row>
                <xdr:rowOff>10</xdr:rowOff>
              </xdr:to>
            </anchor>
          </commentPr>
        </mc:Choice>
        <mc:Fallback/>
      </mc:AlternateContent>
    </comment>
    <comment ref="C17" authorId="1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peralatan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15</xdr:row>
                <xdr:rowOff>6</xdr:rowOff>
              </xdr:from>
              <xdr:to>
                <xdr:col>8</xdr:col>
                <xdr:colOff>13</xdr:colOff>
                <xdr:row>35</xdr:row>
                <xdr:rowOff>10</xdr:rowOff>
              </xdr:to>
            </anchor>
          </commentPr>
        </mc:Choice>
        <mc:Fallback/>
      </mc:AlternateContent>
    </comment>
    <comment ref="D6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tidak bersebelahan dengan sumber panas kasih insulasi key 5,6,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4</xdr:row>
                <xdr:rowOff>6</xdr:rowOff>
              </xdr:from>
              <xdr:to>
                <xdr:col>8</xdr:col>
                <xdr:colOff>57</xdr:colOff>
                <xdr:row>24</xdr:row>
                <xdr:rowOff>10</xdr:rowOff>
              </xdr:to>
            </anchor>
          </commentPr>
        </mc:Choice>
        <mc:Fallback/>
      </mc:AlternateContent>
    </comment>
    <comment ref="D7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5</xdr:row>
                <xdr:rowOff>6</xdr:rowOff>
              </xdr:from>
              <xdr:to>
                <xdr:col>8</xdr:col>
                <xdr:colOff>57</xdr:colOff>
                <xdr:row>25</xdr:row>
                <xdr:rowOff>10</xdr:rowOff>
              </xdr:to>
            </anchor>
          </commentPr>
        </mc:Choice>
        <mc:Fallback/>
      </mc:AlternateContent>
    </comment>
    <comment ref="D8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tidak bersebelahan dengan sumber panas kasih insulasi key 5,6,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6</xdr:row>
                <xdr:rowOff>6</xdr:rowOff>
              </xdr:from>
              <xdr:to>
                <xdr:col>8</xdr:col>
                <xdr:colOff>57</xdr:colOff>
                <xdr:row>26</xdr:row>
                <xdr:rowOff>10</xdr:rowOff>
              </xdr:to>
            </anchor>
          </commentPr>
        </mc:Choice>
        <mc:Fallback/>
      </mc:AlternateContent>
    </comment>
    <comment ref="D9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7</xdr:row>
                <xdr:rowOff>6</xdr:rowOff>
              </xdr:from>
              <xdr:to>
                <xdr:col>8</xdr:col>
                <xdr:colOff>57</xdr:colOff>
                <xdr:row>27</xdr:row>
                <xdr:rowOff>10</xdr:rowOff>
              </xdr:to>
            </anchor>
          </commentPr>
        </mc:Choice>
        <mc:Fallback/>
      </mc:AlternateContent>
    </comment>
    <comment ref="D11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9</xdr:row>
                <xdr:rowOff>6</xdr:rowOff>
              </xdr:from>
              <xdr:to>
                <xdr:col>8</xdr:col>
                <xdr:colOff>57</xdr:colOff>
                <xdr:row>29</xdr:row>
                <xdr:rowOff>10</xdr:rowOff>
              </xdr:to>
            </anchor>
          </commentPr>
        </mc:Choice>
        <mc:Fallback/>
      </mc:AlternateContent>
    </comment>
    <comment ref="D12" authorId="2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10</xdr:row>
                <xdr:rowOff>6</xdr:rowOff>
              </xdr:from>
              <xdr:to>
                <xdr:col>8</xdr:col>
                <xdr:colOff>57</xdr:colOff>
                <xdr:row>30</xdr:row>
                <xdr:rowOff>10</xdr:rowOff>
              </xdr:to>
            </anchor>
          </commentPr>
        </mc:Choice>
        <mc:Fallback/>
      </mc:AlternateContent>
    </comment>
    <comment ref="D13" authorId="1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11</xdr:row>
                <xdr:rowOff>6</xdr:rowOff>
              </xdr:from>
              <xdr:to>
                <xdr:col>8</xdr:col>
                <xdr:colOff>57</xdr:colOff>
                <xdr:row>31</xdr:row>
                <xdr:rowOff>10</xdr:rowOff>
              </xdr:to>
            </anchor>
          </commentPr>
        </mc:Choice>
        <mc:Fallback/>
      </mc:AlternateContent>
    </comment>
    <comment ref="I8" authorId="1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Tabel 3-2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6</xdr:row>
                <xdr:rowOff>6</xdr:rowOff>
              </xdr:from>
              <xdr:to>
                <xdr:col>14</xdr:col>
                <xdr:colOff>13</xdr:colOff>
                <xdr:row>26</xdr:row>
                <xdr:rowOff>10</xdr:rowOff>
              </xdr:to>
            </anchor>
          </commentPr>
        </mc:Choice>
        <mc:Fallback/>
      </mc:AlternateContent>
    </comment>
    <comment ref="I11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karena permukaan horizontal terpapar suhu lingkungan  maka suhu yang dipake 145 sesuai tabel 3-3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9</xdr:row>
                <xdr:rowOff>6</xdr:rowOff>
              </xdr:from>
              <xdr:to>
                <xdr:col>14</xdr:col>
                <xdr:colOff>13</xdr:colOff>
                <xdr:row>29</xdr:row>
                <xdr:rowOff>10</xdr:rowOff>
              </xdr:to>
            </anchor>
          </commentPr>
        </mc:Choice>
        <mc:Fallback/>
      </mc:AlternateContent>
    </comment>
    <comment ref="I12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karena permukaan horizontal terpapar suhu lingkungan  maka suhu yang dipake 145 sesuai tabel 3-3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10</xdr:row>
                <xdr:rowOff>6</xdr:rowOff>
              </xdr:from>
              <xdr:to>
                <xdr:col>14</xdr:col>
                <xdr:colOff>13</xdr:colOff>
                <xdr:row>30</xdr:row>
                <xdr:rowOff>10</xdr:rowOff>
              </xdr:to>
            </anchor>
          </commentPr>
        </mc:Choice>
        <mc:Fallback/>
      </mc:AlternateContent>
    </comment>
    <comment ref="I13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Tabel 3-2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11</xdr:row>
                <xdr:rowOff>6</xdr:rowOff>
              </xdr:from>
              <xdr:to>
                <xdr:col>14</xdr:col>
                <xdr:colOff>13</xdr:colOff>
                <xdr:row>31</xdr:row>
                <xdr:rowOff>10</xdr:rowOff>
              </xdr:to>
            </anchor>
          </commentPr>
        </mc:Choice>
        <mc:Fallback/>
      </mc:AlternateContent>
    </comment>
    <comment ref="L10" authorId="1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 X Gsf
Nilai Gsf didapat dari tabel 3-3 single boundaries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8</xdr:row>
                <xdr:rowOff>6</xdr:rowOff>
              </xdr:from>
              <xdr:to>
                <xdr:col>17</xdr:col>
                <xdr:colOff>13</xdr:colOff>
                <xdr:row>28</xdr:row>
                <xdr:rowOff>10</xdr:rowOff>
              </xdr:to>
            </anchor>
          </commentPr>
        </mc:Choice>
        <mc:Fallback/>
      </mc:AlternateContent>
    </comment>
    <comment ref="L14" authorId="0">
      <text>
        <r>
          <rPr>
            <sz val="10"/>
            <rFont val="Arial"/>
            <family val="2"/>
          </rPr>
          <t xml:space="preserve">Invinandriii:
</t>
        </r>
        <r>
          <rPr>
            <sz val="9"/>
            <color rgb="FF000000"/>
            <rFont val="Tahoma"/>
            <family val="2"/>
            <charset val="1"/>
          </rPr>
          <t xml:space="preserve">LC X A. 
LC didapat dari tabel 3-4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12</xdr:row>
                <xdr:rowOff>6</xdr:rowOff>
              </xdr:from>
              <xdr:to>
                <xdr:col>14</xdr:col>
                <xdr:colOff>19</xdr:colOff>
                <xdr:row>17</xdr:row>
                <xdr:rowOff>3</xdr:rowOff>
              </xdr:to>
            </anchor>
          </commentPr>
        </mc:Choice>
        <mc:Fallback/>
      </mc:AlternateContent>
    </comment>
    <comment ref="L15" authorId="0">
      <text>
        <r>
          <rPr>
            <sz val="10"/>
            <rFont val="Arial"/>
            <family val="2"/>
          </rPr>
          <t xml:space="preserve">Invinandriii:
</t>
        </r>
        <r>
          <rPr>
            <sz val="9"/>
            <color rgb="FF000000"/>
            <rFont val="Tahoma"/>
            <family val="2"/>
            <charset val="1"/>
          </rPr>
          <t xml:space="preserve">LC X A. 
LC didapat dari tabel 3-4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13</xdr:row>
                <xdr:rowOff>6</xdr:rowOff>
              </xdr:from>
              <xdr:to>
                <xdr:col>14</xdr:col>
                <xdr:colOff>19</xdr:colOff>
                <xdr:row>18</xdr:row>
                <xdr:rowOff>3</xdr:rowOff>
              </xdr:to>
            </anchor>
          </commentPr>
        </mc:Choice>
        <mc:Fallback/>
      </mc:AlternateContent>
    </comment>
    <comment ref="L16" authorId="0">
      <text>
        <r>
          <rPr>
            <sz val="10"/>
            <rFont val="Arial"/>
            <family val="2"/>
          </rPr>
          <t xml:space="preserve">Invinandriii:
</t>
        </r>
        <r>
          <rPr>
            <sz val="9"/>
            <color rgb="FF000000"/>
            <rFont val="Tahoma"/>
            <family val="2"/>
            <charset val="1"/>
          </rPr>
          <t xml:space="preserve">LC X A. 
LC didapat dari tabel 3-4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14</xdr:row>
                <xdr:rowOff>3</xdr:rowOff>
              </xdr:from>
              <xdr:to>
                <xdr:col>10</xdr:col>
                <xdr:colOff>26</xdr:colOff>
                <xdr:row>18</xdr:row>
                <xdr:rowOff>6</xdr:rowOff>
              </xdr:to>
            </anchor>
          </commentPr>
        </mc:Choice>
        <mc:Fallback/>
      </mc:AlternateContent>
    </comment>
    <comment ref="L20" authorId="1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Jumlah orang x beban latent 
Beban sensibel di tabel 3-8 all other sesuai suhu dalam ruangan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18</xdr:row>
                <xdr:rowOff>6</xdr:rowOff>
              </xdr:from>
              <xdr:to>
                <xdr:col>17</xdr:col>
                <xdr:colOff>13</xdr:colOff>
                <xdr:row>38</xdr:row>
                <xdr:rowOff>10</xdr:rowOff>
              </xdr:to>
            </anchor>
          </commentPr>
        </mc:Choice>
        <mc:Fallback/>
      </mc:AlternateContent>
    </comment>
    <comment ref="M20" authorId="2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Jumlah orang x beban latent 
Beban laten di tabel 3-8 all other sesuai suhu dalam ruangan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10</xdr:colOff>
                <xdr:row>18</xdr:row>
                <xdr:rowOff>6</xdr:rowOff>
              </xdr:from>
              <xdr:to>
                <xdr:col>18</xdr:col>
                <xdr:colOff>57</xdr:colOff>
                <xdr:row>38</xdr:row>
                <xdr:rowOff>10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Invinandriii</author>
    <author>tc={0AC91E09-E387-4EFD-9376-3F178719712E}</author>
    <author>tc={139147F4-516C-45B0-8CFB-094613D3D91C}</author>
    <author>tc={1C45618C-5871-40C7-9F33-14CA7405C1F5}</author>
    <author>tc={24F3CE97-1DC8-4C5A-B401-7C446D10D3F8}</author>
    <author>tc={284DA253-E703-4359-97A5-62BB481568B3}</author>
    <author>tc={49656158-F1C0-4B09-81F3-01119699319D}</author>
    <author>tc={49C79729-A7B2-4A72-877F-C600BCCC0425}</author>
    <author>tc={4E1F3DD2-AD7E-4BC7-977B-B36FECAF1BFB}</author>
    <author>tc={4FB657EC-3B7C-475D-80DA-DFADF108998C}</author>
    <author>tc={5495A61B-C621-4C0D-8D36-6F45AEAA9100}</author>
    <author>tc={56CB1A72-05B8-4EBB-ADE4-04256F1B8D36}</author>
    <author>tc={60E1B687-8B24-4687-823E-9697FD834E67}</author>
    <author>tc={7BB6F3A8-91CE-4D4E-9CE8-E338A9791979}</author>
    <author>tc={7CB70B0F-384A-4F9D-B8FA-69865EB753B3}</author>
    <author>tc={7D39C3E6-F86A-40C8-95B3-56E3463A835C}</author>
    <author>tc={80F4E730-D064-45F1-B316-1701B074603D}</author>
    <author>tc={8D1DA7AB-8AA4-4D86-9374-A0B97A3C49D3}</author>
    <author>tc={960EE4E8-3BA8-4ABA-84ED-68BAD33E3694}</author>
    <author>tc={A6D739FD-7F39-45C7-A3B7-017C3DCD32DB}</author>
    <author>tc={AA9E4199-29B0-4D01-AF8B-F0B1AE73062E}</author>
    <author>tc={B37B18B3-1F88-4D9D-9DFD-77388A242341}</author>
    <author>tc={C42F56C8-5C74-4C6F-A02A-F80B264D74A5}</author>
    <author>tc={C6CF1F3F-B1FC-4B24-9CA6-036C45E1C7A6}</author>
    <author>tc={CAB65823-F6EF-4560-8B2E-8A1EE5B02B25}</author>
  </authors>
  <commentList>
    <comment ref="C6" authorId="1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Yang menghadap depan kapal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4</xdr:row>
                <xdr:rowOff>6</xdr:rowOff>
              </xdr:from>
              <xdr:to>
                <xdr:col>8</xdr:col>
                <xdr:colOff>16</xdr:colOff>
                <xdr:row>24</xdr:row>
                <xdr:rowOff>13</xdr:rowOff>
              </xdr:to>
            </anchor>
          </commentPr>
        </mc:Choice>
        <mc:Fallback/>
      </mc:AlternateContent>
    </comment>
    <comment ref="C7" authorId="1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Yang menghadap belakang kapal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5</xdr:row>
                <xdr:rowOff>6</xdr:rowOff>
              </xdr:from>
              <xdr:to>
                <xdr:col>8</xdr:col>
                <xdr:colOff>16</xdr:colOff>
                <xdr:row>25</xdr:row>
                <xdr:rowOff>13</xdr:rowOff>
              </xdr:to>
            </anchor>
          </commentPr>
        </mc:Choice>
        <mc:Fallback/>
      </mc:AlternateContent>
    </comment>
    <comment ref="C8" authorId="2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Depan kamar (pintu masuk)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6</xdr:row>
                <xdr:rowOff>6</xdr:rowOff>
              </xdr:from>
              <xdr:to>
                <xdr:col>8</xdr:col>
                <xdr:colOff>16</xdr:colOff>
                <xdr:row>26</xdr:row>
                <xdr:rowOff>13</xdr:rowOff>
              </xdr:to>
            </anchor>
          </commentPr>
        </mc:Choice>
        <mc:Fallback/>
      </mc:AlternateContent>
    </comment>
    <comment ref="C9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Menghadap luar lambung kapal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7</xdr:row>
                <xdr:rowOff>6</xdr:rowOff>
              </xdr:from>
              <xdr:to>
                <xdr:col>8</xdr:col>
                <xdr:colOff>16</xdr:colOff>
                <xdr:row>27</xdr:row>
                <xdr:rowOff>13</xdr:rowOff>
              </xdr:to>
            </anchor>
          </commentPr>
        </mc:Choice>
        <mc:Fallback/>
      </mc:AlternateContent>
    </comment>
    <comment ref="C11" authorId="1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Bagian atas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9</xdr:row>
                <xdr:rowOff>6</xdr:rowOff>
              </xdr:from>
              <xdr:to>
                <xdr:col>8</xdr:col>
                <xdr:colOff>16</xdr:colOff>
                <xdr:row>29</xdr:row>
                <xdr:rowOff>13</xdr:rowOff>
              </xdr:to>
            </anchor>
          </commentPr>
        </mc:Choice>
        <mc:Fallback/>
      </mc:AlternateContent>
    </comment>
    <comment ref="C12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Bagian atas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10</xdr:row>
                <xdr:rowOff>6</xdr:rowOff>
              </xdr:from>
              <xdr:to>
                <xdr:col>8</xdr:col>
                <xdr:colOff>16</xdr:colOff>
                <xdr:row>30</xdr:row>
                <xdr:rowOff>13</xdr:rowOff>
              </xdr:to>
            </anchor>
          </commentPr>
        </mc:Choice>
        <mc:Fallback/>
      </mc:AlternateContent>
    </comment>
    <comment ref="C14" authorId="2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Bagian bawah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12</xdr:row>
                <xdr:rowOff>6</xdr:rowOff>
              </xdr:from>
              <xdr:to>
                <xdr:col>8</xdr:col>
                <xdr:colOff>16</xdr:colOff>
                <xdr:row>32</xdr:row>
                <xdr:rowOff>13</xdr:rowOff>
              </xdr:to>
            </anchor>
          </commentPr>
        </mc:Choice>
        <mc:Fallback/>
      </mc:AlternateContent>
    </comment>
    <comment ref="C15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lampu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13</xdr:row>
                <xdr:rowOff>6</xdr:rowOff>
              </xdr:from>
              <xdr:to>
                <xdr:col>8</xdr:col>
                <xdr:colOff>16</xdr:colOff>
                <xdr:row>33</xdr:row>
                <xdr:rowOff>13</xdr:rowOff>
              </xdr:to>
            </anchor>
          </commentPr>
        </mc:Choice>
        <mc:Fallback/>
      </mc:AlternateContent>
    </comment>
    <comment ref="C16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lampu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14</xdr:row>
                <xdr:rowOff>6</xdr:rowOff>
              </xdr:from>
              <xdr:to>
                <xdr:col>8</xdr:col>
                <xdr:colOff>16</xdr:colOff>
                <xdr:row>34</xdr:row>
                <xdr:rowOff>13</xdr:rowOff>
              </xdr:to>
            </anchor>
          </commentPr>
        </mc:Choice>
        <mc:Fallback/>
      </mc:AlternateContent>
    </comment>
    <comment ref="C17" authorId="1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peralatan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15</xdr:row>
                <xdr:rowOff>6</xdr:rowOff>
              </xdr:from>
              <xdr:to>
                <xdr:col>8</xdr:col>
                <xdr:colOff>16</xdr:colOff>
                <xdr:row>35</xdr:row>
                <xdr:rowOff>13</xdr:rowOff>
              </xdr:to>
            </anchor>
          </commentPr>
        </mc:Choice>
        <mc:Fallback/>
      </mc:AlternateContent>
    </comment>
    <comment ref="D6" authorId="1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tidak bersebelahan dengan sumber panas kasih insulasi key 5,6,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4</xdr:row>
                <xdr:rowOff>6</xdr:rowOff>
              </xdr:from>
              <xdr:to>
                <xdr:col>8</xdr:col>
                <xdr:colOff>57</xdr:colOff>
                <xdr:row>24</xdr:row>
                <xdr:rowOff>13</xdr:rowOff>
              </xdr:to>
            </anchor>
          </commentPr>
        </mc:Choice>
        <mc:Fallback/>
      </mc:AlternateContent>
    </comment>
    <comment ref="D7" authorId="1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5</xdr:row>
                <xdr:rowOff>6</xdr:rowOff>
              </xdr:from>
              <xdr:to>
                <xdr:col>8</xdr:col>
                <xdr:colOff>57</xdr:colOff>
                <xdr:row>25</xdr:row>
                <xdr:rowOff>13</xdr:rowOff>
              </xdr:to>
            </anchor>
          </commentPr>
        </mc:Choice>
        <mc:Fallback/>
      </mc:AlternateContent>
    </comment>
    <comment ref="D8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tidak bersebelahan dengan sumber panas kasih insulasi key 5,6,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6</xdr:row>
                <xdr:rowOff>6</xdr:rowOff>
              </xdr:from>
              <xdr:to>
                <xdr:col>8</xdr:col>
                <xdr:colOff>57</xdr:colOff>
                <xdr:row>26</xdr:row>
                <xdr:rowOff>13</xdr:rowOff>
              </xdr:to>
            </anchor>
          </commentPr>
        </mc:Choice>
        <mc:Fallback/>
      </mc:AlternateContent>
    </comment>
    <comment ref="D9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7</xdr:row>
                <xdr:rowOff>6</xdr:rowOff>
              </xdr:from>
              <xdr:to>
                <xdr:col>8</xdr:col>
                <xdr:colOff>57</xdr:colOff>
                <xdr:row>27</xdr:row>
                <xdr:rowOff>13</xdr:rowOff>
              </xdr:to>
            </anchor>
          </commentPr>
        </mc:Choice>
        <mc:Fallback/>
      </mc:AlternateContent>
    </comment>
    <comment ref="D11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9</xdr:row>
                <xdr:rowOff>6</xdr:rowOff>
              </xdr:from>
              <xdr:to>
                <xdr:col>8</xdr:col>
                <xdr:colOff>57</xdr:colOff>
                <xdr:row>29</xdr:row>
                <xdr:rowOff>13</xdr:rowOff>
              </xdr:to>
            </anchor>
          </commentPr>
        </mc:Choice>
        <mc:Fallback/>
      </mc:AlternateContent>
    </comment>
    <comment ref="D12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10</xdr:row>
                <xdr:rowOff>6</xdr:rowOff>
              </xdr:from>
              <xdr:to>
                <xdr:col>8</xdr:col>
                <xdr:colOff>57</xdr:colOff>
                <xdr:row>30</xdr:row>
                <xdr:rowOff>13</xdr:rowOff>
              </xdr:to>
            </anchor>
          </commentPr>
        </mc:Choice>
        <mc:Fallback/>
      </mc:AlternateContent>
    </comment>
    <comment ref="D14" authorId="1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12</xdr:row>
                <xdr:rowOff>6</xdr:rowOff>
              </xdr:from>
              <xdr:to>
                <xdr:col>8</xdr:col>
                <xdr:colOff>57</xdr:colOff>
                <xdr:row>32</xdr:row>
                <xdr:rowOff>13</xdr:rowOff>
              </xdr:to>
            </anchor>
          </commentPr>
        </mc:Choice>
        <mc:Fallback/>
      </mc:AlternateContent>
    </comment>
    <comment ref="I8" authorId="2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Tabel 3-2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6</xdr:row>
                <xdr:rowOff>6</xdr:rowOff>
              </xdr:from>
              <xdr:to>
                <xdr:col>14</xdr:col>
                <xdr:colOff>16</xdr:colOff>
                <xdr:row>26</xdr:row>
                <xdr:rowOff>13</xdr:rowOff>
              </xdr:to>
            </anchor>
          </commentPr>
        </mc:Choice>
        <mc:Fallback/>
      </mc:AlternateContent>
    </comment>
    <comment ref="I11" authorId="1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karena permukaan horizontal terpapar suhu lingkungan  maka suhu yang dipake 145 sesuai tabel 3-3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9</xdr:row>
                <xdr:rowOff>6</xdr:rowOff>
              </xdr:from>
              <xdr:to>
                <xdr:col>14</xdr:col>
                <xdr:colOff>16</xdr:colOff>
                <xdr:row>29</xdr:row>
                <xdr:rowOff>13</xdr:rowOff>
              </xdr:to>
            </anchor>
          </commentPr>
        </mc:Choice>
        <mc:Fallback/>
      </mc:AlternateContent>
    </comment>
    <comment ref="I12" authorId="1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karena permukaan horizontal terpapar suhu lingkungan  maka suhu yang dipake 145 sesuai tabel 3-3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10</xdr:row>
                <xdr:rowOff>6</xdr:rowOff>
              </xdr:from>
              <xdr:to>
                <xdr:col>14</xdr:col>
                <xdr:colOff>16</xdr:colOff>
                <xdr:row>30</xdr:row>
                <xdr:rowOff>13</xdr:rowOff>
              </xdr:to>
            </anchor>
          </commentPr>
        </mc:Choice>
        <mc:Fallback/>
      </mc:AlternateContent>
    </comment>
    <comment ref="I14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Tabel 3-2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12</xdr:row>
                <xdr:rowOff>6</xdr:rowOff>
              </xdr:from>
              <xdr:to>
                <xdr:col>14</xdr:col>
                <xdr:colOff>16</xdr:colOff>
                <xdr:row>32</xdr:row>
                <xdr:rowOff>13</xdr:rowOff>
              </xdr:to>
            </anchor>
          </commentPr>
        </mc:Choice>
        <mc:Fallback/>
      </mc:AlternateContent>
    </comment>
    <comment ref="L10" authorId="2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 X Gsf
Nilai Gsf didapat dari tabel 3-3 single boundaries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8</xdr:row>
                <xdr:rowOff>6</xdr:rowOff>
              </xdr:from>
              <xdr:to>
                <xdr:col>17</xdr:col>
                <xdr:colOff>16</xdr:colOff>
                <xdr:row>28</xdr:row>
                <xdr:rowOff>13</xdr:rowOff>
              </xdr:to>
            </anchor>
          </commentPr>
        </mc:Choice>
        <mc:Fallback/>
      </mc:AlternateContent>
    </comment>
    <comment ref="L15" authorId="0">
      <text>
        <r>
          <rPr>
            <sz val="10"/>
            <rFont val="Arial"/>
            <family val="2"/>
          </rPr>
          <t xml:space="preserve">Invinandriii:
</t>
        </r>
        <r>
          <rPr>
            <sz val="9"/>
            <color rgb="FF000000"/>
            <rFont val="Tahoma"/>
            <family val="2"/>
            <charset val="1"/>
          </rPr>
          <t xml:space="preserve">LC X A. 
LC didapat dari tabel 3-4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13</xdr:row>
                <xdr:rowOff>6</xdr:rowOff>
              </xdr:from>
              <xdr:to>
                <xdr:col>14</xdr:col>
                <xdr:colOff>19</xdr:colOff>
                <xdr:row>17</xdr:row>
                <xdr:rowOff>19</xdr:rowOff>
              </xdr:to>
            </anchor>
          </commentPr>
        </mc:Choice>
        <mc:Fallback/>
      </mc:AlternateContent>
    </comment>
    <comment ref="L16" authorId="0">
      <text>
        <r>
          <rPr>
            <sz val="10"/>
            <rFont val="Arial"/>
            <family val="2"/>
          </rPr>
          <t xml:space="preserve">Invinandriii:
</t>
        </r>
        <r>
          <rPr>
            <sz val="9"/>
            <color rgb="FF000000"/>
            <rFont val="Tahoma"/>
            <family val="2"/>
            <charset val="1"/>
          </rPr>
          <t xml:space="preserve">LC X A. 
LC didapat dari tabel 3-4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14</xdr:row>
                <xdr:rowOff>3</xdr:rowOff>
              </xdr:from>
              <xdr:to>
                <xdr:col>10</xdr:col>
                <xdr:colOff>26</xdr:colOff>
                <xdr:row>18</xdr:row>
                <xdr:rowOff>6</xdr:rowOff>
              </xdr:to>
            </anchor>
          </commentPr>
        </mc:Choice>
        <mc:Fallback/>
      </mc:AlternateContent>
    </comment>
    <comment ref="L20" authorId="1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Jumlah orang x beban latent 
Beban sensibel di tabel 3-8 all other sesuai suhu dalam ruangan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18</xdr:row>
                <xdr:rowOff>6</xdr:rowOff>
              </xdr:from>
              <xdr:to>
                <xdr:col>17</xdr:col>
                <xdr:colOff>16</xdr:colOff>
                <xdr:row>38</xdr:row>
                <xdr:rowOff>13</xdr:rowOff>
              </xdr:to>
            </anchor>
          </commentPr>
        </mc:Choice>
        <mc:Fallback/>
      </mc:AlternateContent>
    </comment>
    <comment ref="M20" authorId="2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Jumlah orang x beban latent 
Beban laten di tabel 3-8 all other sesuai suhu dalam ruangan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10</xdr:colOff>
                <xdr:row>18</xdr:row>
                <xdr:rowOff>6</xdr:rowOff>
              </xdr:from>
              <xdr:to>
                <xdr:col>18</xdr:col>
                <xdr:colOff>57</xdr:colOff>
                <xdr:row>38</xdr:row>
                <xdr:rowOff>13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Invinandriii</author>
    <author>tc={0AF0E3E4-B66D-4E71-9DA5-32A46A207C4B}</author>
    <author>tc={129C5D9F-A0B2-48FE-8245-3FBB5921B2EF}</author>
    <author>tc={2BA5074B-E874-476C-B662-0009DD25CB02}</author>
    <author>tc={387DD723-A0D3-4042-950D-1E0E9F02A066}</author>
    <author>tc={4CB99CFE-20FF-443E-B0C5-EF74F85E483C}</author>
    <author>tc={51D7F2D0-E682-4072-ACED-122AD2222E06}</author>
    <author>tc={52A5899A-462D-437E-ADA2-367048ABFAAB}</author>
    <author>tc={582AB75C-8084-439A-A5B4-C9DAA87BEAAF}</author>
    <author>tc={5F8E2CD6-B909-42FF-9379-A1C50CDACB8D}</author>
    <author>tc={60A1D002-91A2-42DE-A9A5-569F8C0393DB}</author>
    <author>tc={635A2EEF-3B7C-4BF8-A72A-80E83A6088D2}</author>
    <author>tc={82A48BCB-6691-4CBA-B0C7-DC043589A290}</author>
    <author>tc={9E28A9B0-8F54-40CC-A704-AAAFA09721FC}</author>
    <author>tc={A5E155A2-D122-439E-A304-663AAFC175DB}</author>
    <author>tc={AAE4BD48-321F-4823-8C94-FED5A730DE8F}</author>
    <author>tc={AE114A9B-2EF7-4535-9D16-9AE89B849E64}</author>
    <author>tc={CC205FCC-58A0-425F-8C67-425D6FE4A4BC}</author>
    <author>tc={CCD1F552-6D29-4818-8AB6-037BE40B364D}</author>
    <author>tc={CFA5112B-9DF6-4C9D-9668-14582183060D}</author>
    <author>tc={E8142EF5-EC5F-4DCF-BCD0-8AF64028015A}</author>
    <author>tc={F2CA07C0-4EAA-4803-8A07-5A6B11C681B7}</author>
  </authors>
  <commentList>
    <comment ref="C6" authorId="1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Yang menghadap depan kapal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4</xdr:row>
                <xdr:rowOff>6</xdr:rowOff>
              </xdr:from>
              <xdr:to>
                <xdr:col>8</xdr:col>
                <xdr:colOff>16</xdr:colOff>
                <xdr:row>24</xdr:row>
                <xdr:rowOff>13</xdr:rowOff>
              </xdr:to>
            </anchor>
          </commentPr>
        </mc:Choice>
        <mc:Fallback/>
      </mc:AlternateContent>
    </comment>
    <comment ref="C7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Yang menghadap belakang kapal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5</xdr:row>
                <xdr:rowOff>6</xdr:rowOff>
              </xdr:from>
              <xdr:to>
                <xdr:col>8</xdr:col>
                <xdr:colOff>16</xdr:colOff>
                <xdr:row>25</xdr:row>
                <xdr:rowOff>13</xdr:rowOff>
              </xdr:to>
            </anchor>
          </commentPr>
        </mc:Choice>
        <mc:Fallback/>
      </mc:AlternateContent>
    </comment>
    <comment ref="C8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Depan kamar (pintu masuk)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6</xdr:row>
                <xdr:rowOff>6</xdr:rowOff>
              </xdr:from>
              <xdr:to>
                <xdr:col>8</xdr:col>
                <xdr:colOff>16</xdr:colOff>
                <xdr:row>26</xdr:row>
                <xdr:rowOff>13</xdr:rowOff>
              </xdr:to>
            </anchor>
          </commentPr>
        </mc:Choice>
        <mc:Fallback/>
      </mc:AlternateContent>
    </comment>
    <comment ref="C9" authorId="1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Menghadap luar lambung kapal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7</xdr:row>
                <xdr:rowOff>6</xdr:rowOff>
              </xdr:from>
              <xdr:to>
                <xdr:col>8</xdr:col>
                <xdr:colOff>16</xdr:colOff>
                <xdr:row>27</xdr:row>
                <xdr:rowOff>13</xdr:rowOff>
              </xdr:to>
            </anchor>
          </commentPr>
        </mc:Choice>
        <mc:Fallback/>
      </mc:AlternateContent>
    </comment>
    <comment ref="C13" authorId="1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Bagian bawah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11</xdr:row>
                <xdr:rowOff>6</xdr:rowOff>
              </xdr:from>
              <xdr:to>
                <xdr:col>8</xdr:col>
                <xdr:colOff>13</xdr:colOff>
                <xdr:row>31</xdr:row>
                <xdr:rowOff>10</xdr:rowOff>
              </xdr:to>
            </anchor>
          </commentPr>
        </mc:Choice>
        <mc:Fallback/>
      </mc:AlternateContent>
    </comment>
    <comment ref="C14" authorId="1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lampu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12</xdr:row>
                <xdr:rowOff>6</xdr:rowOff>
              </xdr:from>
              <xdr:to>
                <xdr:col>8</xdr:col>
                <xdr:colOff>13</xdr:colOff>
                <xdr:row>32</xdr:row>
                <xdr:rowOff>10</xdr:rowOff>
              </xdr:to>
            </anchor>
          </commentPr>
        </mc:Choice>
        <mc:Fallback/>
      </mc:AlternateContent>
    </comment>
    <comment ref="C15" authorId="2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lampu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13</xdr:row>
                <xdr:rowOff>6</xdr:rowOff>
              </xdr:from>
              <xdr:to>
                <xdr:col>8</xdr:col>
                <xdr:colOff>16</xdr:colOff>
                <xdr:row>33</xdr:row>
                <xdr:rowOff>13</xdr:rowOff>
              </xdr:to>
            </anchor>
          </commentPr>
        </mc:Choice>
        <mc:Fallback/>
      </mc:AlternateContent>
    </comment>
    <comment ref="C16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lampu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14</xdr:row>
                <xdr:rowOff>6</xdr:rowOff>
              </xdr:from>
              <xdr:to>
                <xdr:col>8</xdr:col>
                <xdr:colOff>16</xdr:colOff>
                <xdr:row>34</xdr:row>
                <xdr:rowOff>13</xdr:rowOff>
              </xdr:to>
            </anchor>
          </commentPr>
        </mc:Choice>
        <mc:Fallback/>
      </mc:AlternateContent>
    </comment>
    <comment ref="C17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peralatan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15</xdr:row>
                <xdr:rowOff>6</xdr:rowOff>
              </xdr:from>
              <xdr:to>
                <xdr:col>8</xdr:col>
                <xdr:colOff>16</xdr:colOff>
                <xdr:row>35</xdr:row>
                <xdr:rowOff>13</xdr:rowOff>
              </xdr:to>
            </anchor>
          </commentPr>
        </mc:Choice>
        <mc:Fallback/>
      </mc:AlternateContent>
    </comment>
    <comment ref="D6" authorId="1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tidak bersebelahan dengan sumber panas kasih insulasi key 5,6,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4</xdr:row>
                <xdr:rowOff>6</xdr:rowOff>
              </xdr:from>
              <xdr:to>
                <xdr:col>8</xdr:col>
                <xdr:colOff>57</xdr:colOff>
                <xdr:row>24</xdr:row>
                <xdr:rowOff>13</xdr:rowOff>
              </xdr:to>
            </anchor>
          </commentPr>
        </mc:Choice>
        <mc:Fallback/>
      </mc:AlternateContent>
    </comment>
    <comment ref="D7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5</xdr:row>
                <xdr:rowOff>6</xdr:rowOff>
              </xdr:from>
              <xdr:to>
                <xdr:col>8</xdr:col>
                <xdr:colOff>57</xdr:colOff>
                <xdr:row>25</xdr:row>
                <xdr:rowOff>13</xdr:rowOff>
              </xdr:to>
            </anchor>
          </commentPr>
        </mc:Choice>
        <mc:Fallback/>
      </mc:AlternateContent>
    </comment>
    <comment ref="D8" authorId="1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tidak bersebelahan dengan sumber panas kasih insulasi key 5,6,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6</xdr:row>
                <xdr:rowOff>6</xdr:rowOff>
              </xdr:from>
              <xdr:to>
                <xdr:col>8</xdr:col>
                <xdr:colOff>57</xdr:colOff>
                <xdr:row>26</xdr:row>
                <xdr:rowOff>13</xdr:rowOff>
              </xdr:to>
            </anchor>
          </commentPr>
        </mc:Choice>
        <mc:Fallback/>
      </mc:AlternateContent>
    </comment>
    <comment ref="D9" authorId="1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7</xdr:row>
                <xdr:rowOff>6</xdr:rowOff>
              </xdr:from>
              <xdr:to>
                <xdr:col>8</xdr:col>
                <xdr:colOff>57</xdr:colOff>
                <xdr:row>27</xdr:row>
                <xdr:rowOff>13</xdr:rowOff>
              </xdr:to>
            </anchor>
          </commentPr>
        </mc:Choice>
        <mc:Fallback/>
      </mc:AlternateContent>
    </comment>
    <comment ref="D11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9</xdr:row>
                <xdr:rowOff>6</xdr:rowOff>
              </xdr:from>
              <xdr:to>
                <xdr:col>8</xdr:col>
                <xdr:colOff>57</xdr:colOff>
                <xdr:row>29</xdr:row>
                <xdr:rowOff>10</xdr:rowOff>
              </xdr:to>
            </anchor>
          </commentPr>
        </mc:Choice>
        <mc:Fallback/>
      </mc:AlternateContent>
    </comment>
    <comment ref="D12" authorId="2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10</xdr:row>
                <xdr:rowOff>8</xdr:rowOff>
              </xdr:from>
              <xdr:to>
                <xdr:col>9</xdr:col>
                <xdr:colOff>1</xdr:colOff>
                <xdr:row>30</xdr:row>
                <xdr:rowOff>11</xdr:rowOff>
              </xdr:to>
            </anchor>
          </commentPr>
        </mc:Choice>
        <mc:Fallback/>
      </mc:AlternateContent>
    </comment>
    <comment ref="D13" authorId="1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11</xdr:row>
                <xdr:rowOff>6</xdr:rowOff>
              </xdr:from>
              <xdr:to>
                <xdr:col>8</xdr:col>
                <xdr:colOff>57</xdr:colOff>
                <xdr:row>31</xdr:row>
                <xdr:rowOff>10</xdr:rowOff>
              </xdr:to>
            </anchor>
          </commentPr>
        </mc:Choice>
        <mc:Fallback/>
      </mc:AlternateContent>
    </comment>
    <comment ref="I8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Tabel 3-2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6</xdr:row>
                <xdr:rowOff>6</xdr:rowOff>
              </xdr:from>
              <xdr:to>
                <xdr:col>14</xdr:col>
                <xdr:colOff>16</xdr:colOff>
                <xdr:row>26</xdr:row>
                <xdr:rowOff>13</xdr:rowOff>
              </xdr:to>
            </anchor>
          </commentPr>
        </mc:Choice>
        <mc:Fallback/>
      </mc:AlternateContent>
    </comment>
    <comment ref="I13" authorId="1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Tabel 3-2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11</xdr:row>
                <xdr:rowOff>6</xdr:rowOff>
              </xdr:from>
              <xdr:to>
                <xdr:col>14</xdr:col>
                <xdr:colOff>13</xdr:colOff>
                <xdr:row>31</xdr:row>
                <xdr:rowOff>10</xdr:rowOff>
              </xdr:to>
            </anchor>
          </commentPr>
        </mc:Choice>
        <mc:Fallback/>
      </mc:AlternateContent>
    </comment>
    <comment ref="L10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 X Gsf
Nilai Gsf didapat dari tabel 3-3 single boundaries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8</xdr:row>
                <xdr:rowOff>6</xdr:rowOff>
              </xdr:from>
              <xdr:to>
                <xdr:col>17</xdr:col>
                <xdr:colOff>16</xdr:colOff>
                <xdr:row>28</xdr:row>
                <xdr:rowOff>13</xdr:rowOff>
              </xdr:to>
            </anchor>
          </commentPr>
        </mc:Choice>
        <mc:Fallback/>
      </mc:AlternateContent>
    </comment>
    <comment ref="L14" authorId="0">
      <text>
        <r>
          <rPr>
            <sz val="10"/>
            <rFont val="Arial"/>
            <family val="2"/>
          </rPr>
          <t xml:space="preserve">Invinandriii:
</t>
        </r>
        <r>
          <rPr>
            <sz val="9"/>
            <color rgb="FF000000"/>
            <rFont val="Tahoma"/>
            <family val="2"/>
            <charset val="1"/>
          </rPr>
          <t xml:space="preserve">LC X A. 
LC didapat dari tabel 3-4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12</xdr:row>
                <xdr:rowOff>6</xdr:rowOff>
              </xdr:from>
              <xdr:to>
                <xdr:col>14</xdr:col>
                <xdr:colOff>19</xdr:colOff>
                <xdr:row>16</xdr:row>
                <xdr:rowOff>19</xdr:rowOff>
              </xdr:to>
            </anchor>
          </commentPr>
        </mc:Choice>
        <mc:Fallback/>
      </mc:AlternateContent>
    </comment>
    <comment ref="L15" authorId="0">
      <text>
        <r>
          <rPr>
            <sz val="10"/>
            <rFont val="Arial"/>
            <family val="2"/>
          </rPr>
          <t xml:space="preserve">Invinandriii:
</t>
        </r>
        <r>
          <rPr>
            <sz val="9"/>
            <color rgb="FF000000"/>
            <rFont val="Tahoma"/>
            <family val="2"/>
            <charset val="1"/>
          </rPr>
          <t xml:space="preserve">LC X A. 
LC didapat dari tabel 3-4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13</xdr:row>
                <xdr:rowOff>6</xdr:rowOff>
              </xdr:from>
              <xdr:to>
                <xdr:col>14</xdr:col>
                <xdr:colOff>19</xdr:colOff>
                <xdr:row>18</xdr:row>
                <xdr:rowOff>3</xdr:rowOff>
              </xdr:to>
            </anchor>
          </commentPr>
        </mc:Choice>
        <mc:Fallback/>
      </mc:AlternateContent>
    </comment>
    <comment ref="L16" authorId="0">
      <text>
        <r>
          <rPr>
            <sz val="10"/>
            <rFont val="Arial"/>
            <family val="2"/>
          </rPr>
          <t xml:space="preserve">Invinandriii:
</t>
        </r>
        <r>
          <rPr>
            <sz val="9"/>
            <color rgb="FF000000"/>
            <rFont val="Tahoma"/>
            <family val="2"/>
            <charset val="1"/>
          </rPr>
          <t xml:space="preserve">LC X A. 
LC didapat dari tabel 3-4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14</xdr:row>
                <xdr:rowOff>3</xdr:rowOff>
              </xdr:from>
              <xdr:to>
                <xdr:col>10</xdr:col>
                <xdr:colOff>26</xdr:colOff>
                <xdr:row>18</xdr:row>
                <xdr:rowOff>6</xdr:rowOff>
              </xdr:to>
            </anchor>
          </commentPr>
        </mc:Choice>
        <mc:Fallback/>
      </mc:AlternateContent>
    </comment>
    <comment ref="L20" authorId="1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Jumlah orang x beban latent 
Beban sensibel di tabel 3-8 all other sesuai suhu dalam ruangan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18</xdr:row>
                <xdr:rowOff>6</xdr:rowOff>
              </xdr:from>
              <xdr:to>
                <xdr:col>17</xdr:col>
                <xdr:colOff>16</xdr:colOff>
                <xdr:row>38</xdr:row>
                <xdr:rowOff>13</xdr:rowOff>
              </xdr:to>
            </anchor>
          </commentPr>
        </mc:Choice>
        <mc:Fallback/>
      </mc:AlternateContent>
    </comment>
    <comment ref="M20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Jumlah orang x beban latent 
Beban laten di tabel 3-8 all other sesuai suhu dalam ruangan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10</xdr:colOff>
                <xdr:row>18</xdr:row>
                <xdr:rowOff>6</xdr:rowOff>
              </xdr:from>
              <xdr:to>
                <xdr:col>18</xdr:col>
                <xdr:colOff>57</xdr:colOff>
                <xdr:row>38</xdr:row>
                <xdr:rowOff>13</xdr:rowOff>
              </xdr:to>
            </anchor>
          </commentPr>
        </mc:Choice>
        <mc:Fallback/>
      </mc:AlternateContent>
    </comment>
  </commentList>
</comments>
</file>

<file path=xl/comments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Invinandriii</author>
    <author>tc={0BC8F01E-5EC0-493F-A276-29731F394F36}</author>
    <author>tc={0F02DCBC-9A19-41B1-821F-7819486BD68E}</author>
    <author>tc={169B2BAC-0495-44E9-9BC1-844B9D9C77AD}</author>
    <author>tc={28A5C10A-F7AD-4368-8266-0A175453D82C}</author>
    <author>tc={36AD6DF1-FFA2-407A-90A7-A6C7D15373E8}</author>
    <author>tc={41AB9FCD-73E6-433E-B09C-41FA5C617360}</author>
    <author>tc={492C125A-7179-444F-AF9A-28042373C6BF}</author>
    <author>tc={55087888-1369-48C8-B2C3-966EC0820DE9}</author>
    <author>tc={5AF2FA5D-C3FB-49A7-903E-C40A2EC29EBB}</author>
    <author>tc={5B7093AA-DF12-412A-A357-FF7E0573BAA0}</author>
    <author>tc={6C2013C4-3EFC-46D1-B634-9D2DCADF6BD3}</author>
    <author>tc={77BC4C72-0326-4D6F-A096-97033E824D41}</author>
    <author>tc={781AEF15-A47D-4279-BD57-1C5AC12DDF50}</author>
    <author>tc={7FCB4ADD-AD76-418D-9676-EF1FC93F536A}</author>
    <author>tc={849458F9-5DB9-4023-A53A-F13F385F0B44}</author>
    <author>tc={9BDF007B-3785-45D2-A7EB-048FFEBB57D4}</author>
    <author>tc={9FEF878C-B2FE-4494-9A7B-0A0694553006}</author>
    <author>tc={C56ABAAD-7DD7-4B7C-B2FA-D5C6702A6C6F}</author>
    <author>tc={CD7EC34A-B1E8-49DF-8A6E-615E72155F87}</author>
    <author>tc={D0203979-9D80-4BBD-9047-056C7A31B6C4}</author>
    <author>tc={D85A1F54-54E3-47EE-B5C2-6E7620B081D3}</author>
    <author>tc={D8A31229-723D-47C3-B6A8-2C7E9254962F}</author>
    <author>tc={F3BE83DC-D6C6-47C4-8E9B-F4BC8406822A}</author>
  </authors>
  <commentList>
    <comment ref="C6" authorId="1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Yang menghadap depan kapal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4</xdr:row>
                <xdr:rowOff>6</xdr:rowOff>
              </xdr:from>
              <xdr:to>
                <xdr:col>8</xdr:col>
                <xdr:colOff>13</xdr:colOff>
                <xdr:row>24</xdr:row>
                <xdr:rowOff>10</xdr:rowOff>
              </xdr:to>
            </anchor>
          </commentPr>
        </mc:Choice>
        <mc:Fallback/>
      </mc:AlternateContent>
    </comment>
    <comment ref="C7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Yang menghadap belakang kapal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5</xdr:row>
                <xdr:rowOff>6</xdr:rowOff>
              </xdr:from>
              <xdr:to>
                <xdr:col>8</xdr:col>
                <xdr:colOff>13</xdr:colOff>
                <xdr:row>25</xdr:row>
                <xdr:rowOff>10</xdr:rowOff>
              </xdr:to>
            </anchor>
          </commentPr>
        </mc:Choice>
        <mc:Fallback/>
      </mc:AlternateContent>
    </comment>
    <comment ref="C8" authorId="2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Depan kamar (pintu masuk)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6</xdr:row>
                <xdr:rowOff>6</xdr:rowOff>
              </xdr:from>
              <xdr:to>
                <xdr:col>8</xdr:col>
                <xdr:colOff>13</xdr:colOff>
                <xdr:row>26</xdr:row>
                <xdr:rowOff>10</xdr:rowOff>
              </xdr:to>
            </anchor>
          </commentPr>
        </mc:Choice>
        <mc:Fallback/>
      </mc:AlternateContent>
    </comment>
    <comment ref="C9" authorId="1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Menghadap luar lambung kapal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7</xdr:row>
                <xdr:rowOff>6</xdr:rowOff>
              </xdr:from>
              <xdr:to>
                <xdr:col>8</xdr:col>
                <xdr:colOff>13</xdr:colOff>
                <xdr:row>27</xdr:row>
                <xdr:rowOff>10</xdr:rowOff>
              </xdr:to>
            </anchor>
          </commentPr>
        </mc:Choice>
        <mc:Fallback/>
      </mc:AlternateContent>
    </comment>
    <comment ref="C12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Bagian bawah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10</xdr:row>
                <xdr:rowOff>6</xdr:rowOff>
              </xdr:from>
              <xdr:to>
                <xdr:col>8</xdr:col>
                <xdr:colOff>13</xdr:colOff>
                <xdr:row>30</xdr:row>
                <xdr:rowOff>10</xdr:rowOff>
              </xdr:to>
            </anchor>
          </commentPr>
        </mc:Choice>
        <mc:Fallback/>
      </mc:AlternateContent>
    </comment>
    <comment ref="C13" authorId="1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Bagian bawah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11</xdr:row>
                <xdr:rowOff>6</xdr:rowOff>
              </xdr:from>
              <xdr:to>
                <xdr:col>8</xdr:col>
                <xdr:colOff>13</xdr:colOff>
                <xdr:row>31</xdr:row>
                <xdr:rowOff>10</xdr:rowOff>
              </xdr:to>
            </anchor>
          </commentPr>
        </mc:Choice>
        <mc:Fallback/>
      </mc:AlternateContent>
    </comment>
    <comment ref="C14" authorId="1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lampu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12</xdr:row>
                <xdr:rowOff>6</xdr:rowOff>
              </xdr:from>
              <xdr:to>
                <xdr:col>8</xdr:col>
                <xdr:colOff>13</xdr:colOff>
                <xdr:row>32</xdr:row>
                <xdr:rowOff>10</xdr:rowOff>
              </xdr:to>
            </anchor>
          </commentPr>
        </mc:Choice>
        <mc:Fallback/>
      </mc:AlternateContent>
    </comment>
    <comment ref="C15" authorId="1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lampu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13</xdr:row>
                <xdr:rowOff>6</xdr:rowOff>
              </xdr:from>
              <xdr:to>
                <xdr:col>8</xdr:col>
                <xdr:colOff>13</xdr:colOff>
                <xdr:row>33</xdr:row>
                <xdr:rowOff>10</xdr:rowOff>
              </xdr:to>
            </anchor>
          </commentPr>
        </mc:Choice>
        <mc:Fallback/>
      </mc:AlternateContent>
    </comment>
    <comment ref="C16" authorId="2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lampu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14</xdr:row>
                <xdr:rowOff>6</xdr:rowOff>
              </xdr:from>
              <xdr:to>
                <xdr:col>8</xdr:col>
                <xdr:colOff>13</xdr:colOff>
                <xdr:row>34</xdr:row>
                <xdr:rowOff>10</xdr:rowOff>
              </xdr:to>
            </anchor>
          </commentPr>
        </mc:Choice>
        <mc:Fallback/>
      </mc:AlternateContent>
    </comment>
    <comment ref="C17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peralatan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10</xdr:colOff>
                <xdr:row>15</xdr:row>
                <xdr:rowOff>6</xdr:rowOff>
              </xdr:from>
              <xdr:to>
                <xdr:col>8</xdr:col>
                <xdr:colOff>13</xdr:colOff>
                <xdr:row>35</xdr:row>
                <xdr:rowOff>10</xdr:rowOff>
              </xdr:to>
            </anchor>
          </commentPr>
        </mc:Choice>
        <mc:Fallback/>
      </mc:AlternateContent>
    </comment>
    <comment ref="D6" authorId="1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tidak bersebelahan dengan sumber panas kasih insulasi key 5,6,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4</xdr:row>
                <xdr:rowOff>6</xdr:rowOff>
              </xdr:from>
              <xdr:to>
                <xdr:col>8</xdr:col>
                <xdr:colOff>57</xdr:colOff>
                <xdr:row>24</xdr:row>
                <xdr:rowOff>10</xdr:rowOff>
              </xdr:to>
            </anchor>
          </commentPr>
        </mc:Choice>
        <mc:Fallback/>
      </mc:AlternateContent>
    </comment>
    <comment ref="D7" authorId="1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5</xdr:row>
                <xdr:rowOff>6</xdr:rowOff>
              </xdr:from>
              <xdr:to>
                <xdr:col>8</xdr:col>
                <xdr:colOff>57</xdr:colOff>
                <xdr:row>25</xdr:row>
                <xdr:rowOff>10</xdr:rowOff>
              </xdr:to>
            </anchor>
          </commentPr>
        </mc:Choice>
        <mc:Fallback/>
      </mc:AlternateContent>
    </comment>
    <comment ref="D8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tidak bersebelahan dengan sumber panas kasih insulasi key 5,6, 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6</xdr:row>
                <xdr:rowOff>6</xdr:rowOff>
              </xdr:from>
              <xdr:to>
                <xdr:col>8</xdr:col>
                <xdr:colOff>57</xdr:colOff>
                <xdr:row>26</xdr:row>
                <xdr:rowOff>10</xdr:rowOff>
              </xdr:to>
            </anchor>
          </commentPr>
        </mc:Choice>
        <mc:Fallback/>
      </mc:AlternateContent>
    </comment>
    <comment ref="D9" authorId="2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7</xdr:row>
                <xdr:rowOff>6</xdr:rowOff>
              </xdr:from>
              <xdr:to>
                <xdr:col>8</xdr:col>
                <xdr:colOff>57</xdr:colOff>
                <xdr:row>27</xdr:row>
                <xdr:rowOff>10</xdr:rowOff>
              </xdr:to>
            </anchor>
          </commentPr>
        </mc:Choice>
        <mc:Fallback/>
      </mc:AlternateContent>
    </comment>
    <comment ref="D11" authorId="1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9</xdr:row>
                <xdr:rowOff>6</xdr:rowOff>
              </xdr:from>
              <xdr:to>
                <xdr:col>8</xdr:col>
                <xdr:colOff>57</xdr:colOff>
                <xdr:row>29</xdr:row>
                <xdr:rowOff>10</xdr:rowOff>
              </xdr:to>
            </anchor>
          </commentPr>
        </mc:Choice>
        <mc:Fallback/>
      </mc:AlternateContent>
    </comment>
    <comment ref="D12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10</xdr:row>
                <xdr:rowOff>6</xdr:rowOff>
              </xdr:from>
              <xdr:to>
                <xdr:col>8</xdr:col>
                <xdr:colOff>57</xdr:colOff>
                <xdr:row>30</xdr:row>
                <xdr:rowOff>10</xdr:rowOff>
              </xdr:to>
            </anchor>
          </commentPr>
        </mc:Choice>
        <mc:Fallback/>
      </mc:AlternateContent>
    </comment>
    <comment ref="D13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Kalo bersebelahan dengan sumber panas kasih insulasi key 
55, 62, 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</xdr:colOff>
                <xdr:row>11</xdr:row>
                <xdr:rowOff>6</xdr:rowOff>
              </xdr:from>
              <xdr:to>
                <xdr:col>8</xdr:col>
                <xdr:colOff>57</xdr:colOff>
                <xdr:row>31</xdr:row>
                <xdr:rowOff>10</xdr:rowOff>
              </xdr:to>
            </anchor>
          </commentPr>
        </mc:Choice>
        <mc:Fallback/>
      </mc:AlternateContent>
    </comment>
    <comment ref="I8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Tabel 3-2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6</xdr:row>
                <xdr:rowOff>6</xdr:rowOff>
              </xdr:from>
              <xdr:to>
                <xdr:col>13</xdr:col>
                <xdr:colOff>42</xdr:colOff>
                <xdr:row>26</xdr:row>
                <xdr:rowOff>10</xdr:rowOff>
              </xdr:to>
            </anchor>
          </commentPr>
        </mc:Choice>
        <mc:Fallback/>
      </mc:AlternateContent>
    </comment>
    <comment ref="I12" authorId="1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Tabel 3-2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10</xdr:row>
                <xdr:rowOff>6</xdr:rowOff>
              </xdr:from>
              <xdr:to>
                <xdr:col>13</xdr:col>
                <xdr:colOff>42</xdr:colOff>
                <xdr:row>30</xdr:row>
                <xdr:rowOff>10</xdr:rowOff>
              </xdr:to>
            </anchor>
          </commentPr>
        </mc:Choice>
        <mc:Fallback/>
      </mc:AlternateContent>
    </comment>
    <comment ref="I13" authorId="2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Tabel 3-2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11</xdr:row>
                <xdr:rowOff>6</xdr:rowOff>
              </xdr:from>
              <xdr:to>
                <xdr:col>13</xdr:col>
                <xdr:colOff>42</xdr:colOff>
                <xdr:row>31</xdr:row>
                <xdr:rowOff>10</xdr:rowOff>
              </xdr:to>
            </anchor>
          </commentPr>
        </mc:Choice>
        <mc:Fallback/>
      </mc:AlternateContent>
    </comment>
    <comment ref="L10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 X Gsf
Nilai Gsf didapat dari tabel 3-3 single boundaries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8</xdr:row>
                <xdr:rowOff>6</xdr:rowOff>
              </xdr:from>
              <xdr:to>
                <xdr:col>16</xdr:col>
                <xdr:colOff>19</xdr:colOff>
                <xdr:row>28</xdr:row>
                <xdr:rowOff>10</xdr:rowOff>
              </xdr:to>
            </anchor>
          </commentPr>
        </mc:Choice>
        <mc:Fallback/>
      </mc:AlternateContent>
    </comment>
    <comment ref="L14" authorId="0">
      <text>
        <r>
          <rPr>
            <sz val="10"/>
            <rFont val="Arial"/>
            <family val="2"/>
          </rPr>
          <t xml:space="preserve">Invinandriii:
</t>
        </r>
        <r>
          <rPr>
            <sz val="9"/>
            <color rgb="FF000000"/>
            <rFont val="Tahoma"/>
            <family val="2"/>
            <charset val="1"/>
          </rPr>
          <t xml:space="preserve">LC X A. 
LC didapat dari tabel 3-4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12</xdr:row>
                <xdr:rowOff>6</xdr:rowOff>
              </xdr:from>
              <xdr:to>
                <xdr:col>13</xdr:col>
                <xdr:colOff>76</xdr:colOff>
                <xdr:row>16</xdr:row>
                <xdr:rowOff>19</xdr:rowOff>
              </xdr:to>
            </anchor>
          </commentPr>
        </mc:Choice>
        <mc:Fallback/>
      </mc:AlternateContent>
    </comment>
    <comment ref="L15" authorId="0">
      <text>
        <r>
          <rPr>
            <sz val="10"/>
            <rFont val="Arial"/>
            <family val="2"/>
          </rPr>
          <t xml:space="preserve">Invinandriii:
</t>
        </r>
        <r>
          <rPr>
            <sz val="9"/>
            <color rgb="FF000000"/>
            <rFont val="Tahoma"/>
            <family val="2"/>
            <charset val="1"/>
          </rPr>
          <t xml:space="preserve">LC X A. 
LC didapat dari tabel 3-4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13</xdr:row>
                <xdr:rowOff>6</xdr:rowOff>
              </xdr:from>
              <xdr:to>
                <xdr:col>13</xdr:col>
                <xdr:colOff>76</xdr:colOff>
                <xdr:row>18</xdr:row>
                <xdr:rowOff>3</xdr:rowOff>
              </xdr:to>
            </anchor>
          </commentPr>
        </mc:Choice>
        <mc:Fallback/>
      </mc:AlternateContent>
    </comment>
    <comment ref="L16" authorId="0">
      <text>
        <r>
          <rPr>
            <sz val="10"/>
            <rFont val="Arial"/>
            <family val="2"/>
          </rPr>
          <t xml:space="preserve">Invinandriii:
</t>
        </r>
        <r>
          <rPr>
            <sz val="9"/>
            <color rgb="FF000000"/>
            <rFont val="Tahoma"/>
            <family val="2"/>
            <charset val="1"/>
          </rPr>
          <t xml:space="preserve">LC X A. 
LC didapat dari tabel 3-4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38</xdr:colOff>
                <xdr:row>14</xdr:row>
                <xdr:rowOff>3</xdr:rowOff>
              </xdr:from>
              <xdr:to>
                <xdr:col>10</xdr:col>
                <xdr:colOff>54</xdr:colOff>
                <xdr:row>18</xdr:row>
                <xdr:rowOff>6</xdr:rowOff>
              </xdr:to>
            </anchor>
          </commentPr>
        </mc:Choice>
        <mc:Fallback/>
      </mc:AlternateContent>
    </comment>
    <comment ref="L20" authorId="1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Jumlah orang x beban latent 
Beban sensibel di tabel 3-8 all other sesuai suhu dalam ruangan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18</xdr:row>
                <xdr:rowOff>6</xdr:rowOff>
              </xdr:from>
              <xdr:to>
                <xdr:col>16</xdr:col>
                <xdr:colOff>19</xdr:colOff>
                <xdr:row>38</xdr:row>
                <xdr:rowOff>10</xdr:rowOff>
              </xdr:to>
            </anchor>
          </commentPr>
        </mc:Choice>
        <mc:Fallback/>
      </mc:AlternateContent>
    </comment>
    <comment ref="M20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Jumlah orang x beban latent 
Beban laten di tabel 3-8 all other sesuai suhu dalam ruangan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10</xdr:colOff>
                <xdr:row>18</xdr:row>
                <xdr:rowOff>6</xdr:rowOff>
              </xdr:from>
              <xdr:to>
                <xdr:col>18</xdr:col>
                <xdr:colOff>6</xdr:colOff>
                <xdr:row>38</xdr:row>
                <xdr:rowOff>10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<sst xmlns="http://schemas.openxmlformats.org/spreadsheetml/2006/main" count="1112" uniqueCount="233">
  <si>
    <t xml:space="preserve">PERHITUNGAN KEBUTUHAN AIR HANDLING UNIT (AHU)                                                    PADA AKOMODASI KAPAL</t>
  </si>
  <si>
    <t xml:space="preserve">Halaman :</t>
  </si>
  <si>
    <t xml:space="preserve">LIST RUANGAN AKOMODASI &amp; DIMENSI</t>
  </si>
  <si>
    <t xml:space="preserve">NO.</t>
  </si>
  <si>
    <t xml:space="preserve">DECK</t>
  </si>
  <si>
    <t xml:space="preserve">ROOM</t>
  </si>
  <si>
    <t xml:space="preserve">P (m)</t>
  </si>
  <si>
    <t xml:space="preserve">L (m)</t>
  </si>
  <si>
    <t xml:space="preserve">T (m)</t>
  </si>
  <si>
    <t xml:space="preserve">A (m2)</t>
  </si>
  <si>
    <t xml:space="preserve">V (m3)</t>
  </si>
  <si>
    <t xml:space="preserve">Main Deck</t>
  </si>
  <si>
    <t xml:space="preserve">Mess Room</t>
  </si>
  <si>
    <t xml:space="preserve">Quarter Master &amp; Steward Room</t>
  </si>
  <si>
    <t xml:space="preserve">Boatswain &amp; Seaman Room</t>
  </si>
  <si>
    <t xml:space="preserve">Oiler (2p) Room</t>
  </si>
  <si>
    <t xml:space="preserve">Pumpman (2p) Room</t>
  </si>
  <si>
    <t xml:space="preserve">Fireman (2p)  Room</t>
  </si>
  <si>
    <t xml:space="preserve">Boys (2p) Room</t>
  </si>
  <si>
    <t xml:space="preserve">Poop Deck</t>
  </si>
  <si>
    <t xml:space="preserve">Chief Cook Room</t>
  </si>
  <si>
    <t xml:space="preserve">Second Engineer Room</t>
  </si>
  <si>
    <t xml:space="preserve">Musholla</t>
  </si>
  <si>
    <t xml:space="preserve">Electrician Room</t>
  </si>
  <si>
    <t xml:space="preserve">Smoking Room</t>
  </si>
  <si>
    <t xml:space="preserve">Boat Deck</t>
  </si>
  <si>
    <t xml:space="preserve">Chief Officer % Engineer Office</t>
  </si>
  <si>
    <t xml:space="preserve">Chief Officer Room</t>
  </si>
  <si>
    <t xml:space="preserve">Chief Engineer Room</t>
  </si>
  <si>
    <t xml:space="preserve">Second Officer Room</t>
  </si>
  <si>
    <t xml:space="preserve">Medical Room</t>
  </si>
  <si>
    <t xml:space="preserve">Bridge Deck</t>
  </si>
  <si>
    <t xml:space="preserve">Master Room</t>
  </si>
  <si>
    <t xml:space="preserve">Master Office</t>
  </si>
  <si>
    <t xml:space="preserve">Meeting Room</t>
  </si>
  <si>
    <t xml:space="preserve">Radio Operator Room</t>
  </si>
  <si>
    <t xml:space="preserve">Library</t>
  </si>
  <si>
    <t xml:space="preserve">Navigation Deck</t>
  </si>
  <si>
    <t xml:space="preserve">Navigation Room</t>
  </si>
  <si>
    <t xml:space="preserve">Radio Room</t>
  </si>
  <si>
    <t xml:space="preserve">PERHITUNGAN KEBUTUHAN AIR HANDLING UNIT (AHU) PADA AKOMODASI KAPAL</t>
  </si>
  <si>
    <t xml:space="preserve">COOLING SUMMARY</t>
  </si>
  <si>
    <t xml:space="preserve">SPACE</t>
  </si>
  <si>
    <t xml:space="preserve">SIDE</t>
  </si>
  <si>
    <t xml:space="preserve">FRAMES</t>
  </si>
  <si>
    <r>
      <rPr>
        <sz val="11"/>
        <color theme="1"/>
        <rFont val="Times New Roman"/>
        <family val="1"/>
        <charset val="1"/>
      </rPr>
      <t xml:space="preserve">Volume (ft</t>
    </r>
    <r>
      <rPr>
        <vertAlign val="superscript"/>
        <sz val="11"/>
        <color theme="1"/>
        <rFont val="Times New Roman"/>
        <family val="1"/>
        <charset val="1"/>
      </rPr>
      <t xml:space="preserve">3</t>
    </r>
    <r>
      <rPr>
        <sz val="11"/>
        <color theme="1"/>
        <rFont val="Times New Roman"/>
        <family val="1"/>
        <charset val="1"/>
      </rPr>
      <t xml:space="preserve">)</t>
    </r>
  </si>
  <si>
    <r>
      <rPr>
        <sz val="11"/>
        <color theme="1"/>
        <rFont val="Times New Roman"/>
        <family val="1"/>
        <charset val="1"/>
      </rPr>
      <t xml:space="preserve">Heat Area (ft</t>
    </r>
    <r>
      <rPr>
        <vertAlign val="superscript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)</t>
    </r>
  </si>
  <si>
    <t xml:space="preserve">BTU/HR</t>
  </si>
  <si>
    <t xml:space="preserve">SHF</t>
  </si>
  <si>
    <t xml:space="preserve">OUTSIDE AIR BASED ON *</t>
  </si>
  <si>
    <t xml:space="preserve">CFM</t>
  </si>
  <si>
    <t xml:space="preserve">R/C TOTAL AIR</t>
  </si>
  <si>
    <t xml:space="preserve">Air Quantity (l/s)</t>
  </si>
  <si>
    <t xml:space="preserve">Friction Loss (Pa/mm)</t>
  </si>
  <si>
    <t xml:space="preserve">Duct Diameter (mm)</t>
  </si>
  <si>
    <t xml:space="preserve">Rect. Duct Size (mm)</t>
  </si>
  <si>
    <t xml:space="preserve">Uk. Diffuser</t>
  </si>
  <si>
    <t xml:space="preserve">l/s</t>
  </si>
  <si>
    <t xml:space="preserve">Jumlah Diffuser</t>
  </si>
  <si>
    <t xml:space="preserve">SENS.</t>
  </si>
  <si>
    <t xml:space="preserve">LATENT</t>
  </si>
  <si>
    <t xml:space="preserve">TOTAL</t>
  </si>
  <si>
    <t xml:space="preserve">R/C</t>
  </si>
  <si>
    <t xml:space="preserve">PERS.</t>
  </si>
  <si>
    <t xml:space="preserve">EXH.</t>
  </si>
  <si>
    <t xml:space="preserve">L x W</t>
  </si>
  <si>
    <t xml:space="preserve">Pantry</t>
  </si>
  <si>
    <t xml:space="preserve">P</t>
  </si>
  <si>
    <t xml:space="preserve">S</t>
  </si>
  <si>
    <t xml:space="preserve">C</t>
  </si>
  <si>
    <t xml:space="preserve">H</t>
  </si>
  <si>
    <t xml:space="preserve">U</t>
  </si>
  <si>
    <t xml:space="preserve">D</t>
  </si>
  <si>
    <t xml:space="preserve">1 m =</t>
  </si>
  <si>
    <t xml:space="preserve">ft</t>
  </si>
  <si>
    <t xml:space="preserve">SPACE NO.</t>
  </si>
  <si>
    <t xml:space="preserve">MAIN DECK</t>
  </si>
  <si>
    <t xml:space="preserve">SPACE TEMP COOLING</t>
  </si>
  <si>
    <t xml:space="preserve">°F</t>
  </si>
  <si>
    <t xml:space="preserve">SPACE TEMP HEATING</t>
  </si>
  <si>
    <t xml:space="preserve">MD/SB/4</t>
  </si>
  <si>
    <t xml:space="preserve">06 to 11</t>
  </si>
  <si>
    <t xml:space="preserve">Kondisi Temperature udara yang didesain.</t>
  </si>
  <si>
    <r>
      <rPr>
        <sz val="11"/>
        <color theme="1"/>
        <rFont val="Aptos Narrow"/>
        <family val="2"/>
        <charset val="1"/>
      </rPr>
      <t xml:space="preserve">26</t>
    </r>
    <r>
      <rPr>
        <sz val="11"/>
        <color theme="1"/>
        <rFont val="Calibri"/>
        <family val="2"/>
        <charset val="1"/>
      </rPr>
      <t xml:space="preserve">°C</t>
    </r>
  </si>
  <si>
    <r>
      <rPr>
        <sz val="11"/>
        <color theme="1"/>
        <rFont val="Aptos Narrow"/>
        <family val="2"/>
        <charset val="1"/>
      </rPr>
      <t xml:space="preserve">78,8</t>
    </r>
    <r>
      <rPr>
        <sz val="11"/>
        <color theme="1"/>
        <rFont val="Calibri"/>
        <family val="2"/>
        <charset val="1"/>
      </rPr>
      <t xml:space="preserve">°F</t>
    </r>
  </si>
  <si>
    <t xml:space="preserve">ADJOINING SPACE</t>
  </si>
  <si>
    <t xml:space="preserve">LOAD</t>
  </si>
  <si>
    <t xml:space="preserve">INSUL</t>
  </si>
  <si>
    <t xml:space="preserve">DIMENSION (m2)</t>
  </si>
  <si>
    <r>
      <rPr>
        <b val="true"/>
        <sz val="11"/>
        <color theme="1"/>
        <rFont val="Aptos Narrow"/>
        <family val="2"/>
        <charset val="1"/>
      </rPr>
      <t xml:space="preserve">AREA (Ft </t>
    </r>
    <r>
      <rPr>
        <b val="true"/>
        <sz val="11"/>
        <color theme="1"/>
        <rFont val="Calibri"/>
        <family val="2"/>
        <charset val="1"/>
      </rPr>
      <t xml:space="preserve">²</t>
    </r>
    <r>
      <rPr>
        <b val="true"/>
        <sz val="11"/>
        <color theme="1"/>
        <rFont val="Aptos Narrow"/>
        <family val="2"/>
        <charset val="1"/>
      </rPr>
      <t xml:space="preserve">)</t>
    </r>
  </si>
  <si>
    <r>
      <rPr>
        <b val="true"/>
        <sz val="11"/>
        <color theme="1"/>
        <rFont val="Aptos Narrow"/>
        <family val="2"/>
        <charset val="1"/>
      </rPr>
      <t xml:space="preserve">T</t>
    </r>
    <r>
      <rPr>
        <b val="true"/>
        <sz val="8"/>
        <color theme="1"/>
        <rFont val="Aptos Narrow"/>
        <family val="2"/>
        <charset val="1"/>
      </rPr>
      <t xml:space="preserve">O</t>
    </r>
  </si>
  <si>
    <r>
      <rPr>
        <b val="true"/>
        <sz val="11"/>
        <color theme="1"/>
        <rFont val="Aptos Narrow"/>
        <family val="2"/>
        <charset val="1"/>
      </rPr>
      <t xml:space="preserve">T</t>
    </r>
    <r>
      <rPr>
        <b val="true"/>
        <sz val="8"/>
        <color theme="1"/>
        <rFont val="Aptos Narrow"/>
        <family val="2"/>
        <charset val="1"/>
      </rPr>
      <t xml:space="preserve">D</t>
    </r>
  </si>
  <si>
    <r>
      <rPr>
        <b val="true"/>
        <sz val="11"/>
        <color theme="1"/>
        <rFont val="Aptos Narrow"/>
        <family val="2"/>
        <charset val="1"/>
      </rPr>
      <t xml:space="preserve">Q</t>
    </r>
    <r>
      <rPr>
        <b val="true"/>
        <sz val="8"/>
        <color theme="1"/>
        <rFont val="Aptos Narrow"/>
        <family val="2"/>
        <charset val="1"/>
      </rPr>
      <t xml:space="preserve">S</t>
    </r>
  </si>
  <si>
    <r>
      <rPr>
        <b val="true"/>
        <sz val="11"/>
        <color theme="1"/>
        <rFont val="Aptos Narrow"/>
        <family val="2"/>
        <charset val="1"/>
      </rPr>
      <t xml:space="preserve">Q</t>
    </r>
    <r>
      <rPr>
        <b val="true"/>
        <sz val="8"/>
        <color theme="1"/>
        <rFont val="Aptos Narrow"/>
        <family val="2"/>
        <charset val="1"/>
      </rPr>
      <t xml:space="preserve">L</t>
    </r>
  </si>
  <si>
    <r>
      <rPr>
        <b val="true"/>
        <sz val="11"/>
        <color theme="1"/>
        <rFont val="Aptos Narrow"/>
        <family val="2"/>
        <charset val="1"/>
      </rPr>
      <t xml:space="preserve">Q</t>
    </r>
    <r>
      <rPr>
        <b val="true"/>
        <sz val="8"/>
        <color theme="1"/>
        <rFont val="Aptos Narrow"/>
        <family val="2"/>
        <charset val="1"/>
      </rPr>
      <t xml:space="preserve">T</t>
    </r>
  </si>
  <si>
    <t xml:space="preserve">Qw</t>
  </si>
  <si>
    <t xml:space="preserve">KEY</t>
  </si>
  <si>
    <t xml:space="preserve">TYPE</t>
  </si>
  <si>
    <t xml:space="preserve">Panjang</t>
  </si>
  <si>
    <t xml:space="preserve">Tinggi/Lebar</t>
  </si>
  <si>
    <t xml:space="preserve">Depan = MessRoom</t>
  </si>
  <si>
    <t xml:space="preserve">Belakang = Outside/Solar</t>
  </si>
  <si>
    <t xml:space="preserve">Glass Solar Factor</t>
  </si>
  <si>
    <t xml:space="preserve">saya pakai</t>
  </si>
  <si>
    <t xml:space="preserve">95F</t>
  </si>
  <si>
    <t xml:space="preserve">Equipment</t>
  </si>
  <si>
    <t xml:space="preserve">Kanan =  Gangway</t>
  </si>
  <si>
    <t xml:space="preserve">Kiri = Outdoor /Portside Weather</t>
  </si>
  <si>
    <t xml:space="preserve"> Solar (window)</t>
  </si>
  <si>
    <t xml:space="preserve">GLASS</t>
  </si>
  <si>
    <t xml:space="preserve">atas = Outdoor/ Weather</t>
  </si>
  <si>
    <t xml:space="preserve">bawah = Messroom</t>
  </si>
  <si>
    <t xml:space="preserve">ql = q ,dl ×U F</t>
  </si>
  <si>
    <t xml:space="preserve">lampu </t>
  </si>
  <si>
    <t xml:space="preserve">qs = q ,ds ×U F × H F</t>
  </si>
  <si>
    <t xml:space="preserve">Equipment :</t>
  </si>
  <si>
    <t xml:space="preserve">Udara Luar</t>
  </si>
  <si>
    <t xml:space="preserve">Dishwasher</t>
  </si>
  <si>
    <t xml:space="preserve">Electric Stove (250 Watt)</t>
  </si>
  <si>
    <t xml:space="preserve">Jika tudung buang dipasang di atas peralatan, gunakan Faktor Tudung, H.F., 0,5. Beban laten untuk peralatan tersebut dianggap nol. Gunakan H.F. = 1,0 dalam Persamaan 3-6 ketika tudung buang tidak dipasang di atas peralatan. Lihat Tabel 3-6 untuk Faktor Penggunaan yang direkomendasikan, U.F</t>
  </si>
  <si>
    <t xml:space="preserve">Personel</t>
  </si>
  <si>
    <t xml:space="preserve">manusia (latent &amp; sensibel)</t>
  </si>
  <si>
    <t xml:space="preserve">Pemilihan Insulation</t>
  </si>
  <si>
    <t xml:space="preserve">TOTAL HEAT</t>
  </si>
  <si>
    <t xml:space="preserve">Lighting Loads</t>
  </si>
  <si>
    <t xml:space="preserve">q=A x LC</t>
  </si>
  <si>
    <t xml:space="preserve">Occupancy</t>
  </si>
  <si>
    <r>
      <rPr>
        <sz val="11"/>
        <color theme="1"/>
        <rFont val="Calibri"/>
        <family val="2"/>
        <charset val="1"/>
      </rPr>
      <t xml:space="preserve">Δ</t>
    </r>
    <r>
      <rPr>
        <sz val="9.35"/>
        <color theme="1"/>
        <rFont val="Calibri"/>
        <family val="2"/>
        <charset val="1"/>
      </rPr>
      <t xml:space="preserve">T =</t>
    </r>
  </si>
  <si>
    <t xml:space="preserve">Vol. =</t>
  </si>
  <si>
    <r>
      <rPr>
        <sz val="11"/>
        <color theme="1"/>
        <rFont val="Aptos Narrow"/>
        <family val="2"/>
        <charset val="1"/>
      </rPr>
      <t xml:space="preserve">Ft</t>
    </r>
    <r>
      <rPr>
        <sz val="11"/>
        <color theme="1"/>
        <rFont val="Calibri"/>
        <family val="2"/>
        <charset val="1"/>
      </rPr>
      <t xml:space="preserve">³</t>
    </r>
  </si>
  <si>
    <t xml:space="preserve">Out. Air =</t>
  </si>
  <si>
    <t xml:space="preserve">cfm</t>
  </si>
  <si>
    <t xml:space="preserve">`</t>
  </si>
  <si>
    <r>
      <rPr>
        <b val="true"/>
        <sz val="11"/>
        <color theme="1"/>
        <rFont val="Aptos Narrow"/>
        <family val="2"/>
        <charset val="1"/>
      </rPr>
      <t xml:space="preserve">NOTES : GLASS SOLAR LOAD = 160 BTU/HR/ft</t>
    </r>
    <r>
      <rPr>
        <b val="true"/>
        <sz val="11"/>
        <color theme="1"/>
        <rFont val="Calibri"/>
        <family val="2"/>
        <charset val="1"/>
      </rPr>
      <t xml:space="preserve">² x 8,79 ft² =  BTU/HR</t>
    </r>
  </si>
  <si>
    <t xml:space="preserve">SHF (Sensible Heat factor)=</t>
  </si>
  <si>
    <t xml:space="preserve">Qs/Qt =</t>
  </si>
  <si>
    <t xml:space="preserve">Q =</t>
  </si>
  <si>
    <t xml:space="preserve">Qs/1.08 x ΔT</t>
  </si>
  <si>
    <t xml:space="preserve">use </t>
  </si>
  <si>
    <t xml:space="preserve">Cfm</t>
  </si>
  <si>
    <t xml:space="preserve">Min. Out. Air         (1) Occupancy =</t>
  </si>
  <si>
    <t xml:space="preserve">(2) R/C =</t>
  </si>
  <si>
    <t xml:space="preserve">(3) Exhaust throuht Rad. Equip. =</t>
  </si>
  <si>
    <t xml:space="preserve">-</t>
  </si>
  <si>
    <t xml:space="preserve">HULL or JOB Numnber : </t>
  </si>
  <si>
    <r>
      <rPr>
        <sz val="11"/>
        <color theme="1"/>
        <rFont val="Aptos Narrow"/>
        <family val="2"/>
        <charset val="1"/>
      </rPr>
      <t xml:space="preserve">Check by :</t>
    </r>
    <r>
      <rPr>
        <sz val="11"/>
        <color rgb="FFFF0000"/>
        <rFont val="Aptos Narrow"/>
        <family val="2"/>
        <charset val="1"/>
      </rPr>
      <t xml:space="preserve"> </t>
    </r>
    <r>
      <rPr>
        <i val="true"/>
        <sz val="11"/>
        <color rgb="FFFF0000"/>
        <rFont val="Aptos Narrow"/>
        <family val="2"/>
        <charset val="1"/>
      </rPr>
      <t xml:space="preserve">GEK/MAM</t>
    </r>
  </si>
  <si>
    <t xml:space="preserve">SYMBOLS</t>
  </si>
  <si>
    <t xml:space="preserve">SUMMARY</t>
  </si>
  <si>
    <r>
      <rPr>
        <sz val="11"/>
        <color theme="1"/>
        <rFont val="Aptos Narrow"/>
        <family val="2"/>
        <charset val="1"/>
      </rPr>
      <t xml:space="preserve">Calculated by :  </t>
    </r>
    <r>
      <rPr>
        <i val="true"/>
        <sz val="11"/>
        <color rgb="FFFF0000"/>
        <rFont val="Aptos Narrow"/>
        <family val="2"/>
        <charset val="1"/>
      </rPr>
      <t xml:space="preserve">Vieri Pramudya Dirgantara</t>
    </r>
  </si>
  <si>
    <t xml:space="preserve">1 = Deck Over</t>
  </si>
  <si>
    <r>
      <rPr>
        <i val="true"/>
        <sz val="11"/>
        <color theme="1"/>
        <rFont val="Aptos Narrow"/>
        <family val="2"/>
        <charset val="1"/>
      </rPr>
      <t xml:space="preserve">Q</t>
    </r>
    <r>
      <rPr>
        <i val="true"/>
        <sz val="8"/>
        <color theme="1"/>
        <rFont val="Aptos Narrow"/>
        <family val="2"/>
        <charset val="1"/>
      </rPr>
      <t xml:space="preserve">s</t>
    </r>
    <r>
      <rPr>
        <i val="true"/>
        <sz val="11"/>
        <color theme="1"/>
        <rFont val="Aptos Narrow"/>
        <family val="2"/>
        <charset val="1"/>
      </rPr>
      <t xml:space="preserve"> = Heat Load, BTU/Hr, Sensible</t>
    </r>
  </si>
  <si>
    <t xml:space="preserve">Sq. Ft.</t>
  </si>
  <si>
    <r>
      <rPr>
        <sz val="11"/>
        <color theme="1"/>
        <rFont val="Calibri"/>
        <family val="2"/>
        <charset val="1"/>
      </rPr>
      <t xml:space="preserve">Ʃ</t>
    </r>
    <r>
      <rPr>
        <sz val="11"/>
        <color theme="1"/>
        <rFont val="Aptos Narrow"/>
        <family val="2"/>
        <charset val="1"/>
      </rPr>
      <t xml:space="preserve">Q</t>
    </r>
    <r>
      <rPr>
        <sz val="8"/>
        <color theme="1"/>
        <rFont val="Aptos Narrow"/>
        <family val="2"/>
        <charset val="1"/>
      </rPr>
      <t xml:space="preserve">L</t>
    </r>
  </si>
  <si>
    <t xml:space="preserve">HEATING &amp; COOLING LOAD CALCULATIONS</t>
  </si>
  <si>
    <t xml:space="preserve">Heat Gain Personal</t>
  </si>
  <si>
    <t xml:space="preserve">2 = Deck Under</t>
  </si>
  <si>
    <r>
      <rPr>
        <i val="true"/>
        <sz val="11"/>
        <color theme="1"/>
        <rFont val="Aptos Narrow"/>
        <family val="2"/>
        <charset val="1"/>
      </rPr>
      <t xml:space="preserve">Q</t>
    </r>
    <r>
      <rPr>
        <i val="true"/>
        <sz val="8"/>
        <color theme="1"/>
        <rFont val="Aptos Narrow"/>
        <family val="2"/>
        <charset val="1"/>
      </rPr>
      <t xml:space="preserve">L</t>
    </r>
    <r>
      <rPr>
        <i val="true"/>
        <sz val="11"/>
        <color theme="1"/>
        <rFont val="Aptos Narrow"/>
        <family val="2"/>
        <charset val="1"/>
      </rPr>
      <t xml:space="preserve"> = Heat Load, BTU/Hr, Latent</t>
    </r>
  </si>
  <si>
    <t xml:space="preserve">Height</t>
  </si>
  <si>
    <r>
      <rPr>
        <sz val="11"/>
        <color theme="1"/>
        <rFont val="Calibri"/>
        <family val="2"/>
        <charset val="1"/>
      </rPr>
      <t xml:space="preserve">Ʃ</t>
    </r>
    <r>
      <rPr>
        <sz val="11"/>
        <color theme="1"/>
        <rFont val="Aptos Narrow"/>
        <family val="2"/>
        <charset val="1"/>
      </rPr>
      <t xml:space="preserve">Q</t>
    </r>
    <r>
      <rPr>
        <sz val="8"/>
        <color theme="1"/>
        <rFont val="Aptos Narrow"/>
        <family val="2"/>
        <charset val="1"/>
      </rPr>
      <t xml:space="preserve">T</t>
    </r>
  </si>
  <si>
    <t xml:space="preserve">Hunian Udara luar ruangan minimum berdasarkan hunian kamar adalah 12 CFM / orang untuk ruang hunian tinggi (misalnya, ruang rekreasi, ruang makan dan kamar mess) dan 15 CFM / orang untuk ruang ber-AC dengan hunian rendah (misalnya, kabin dan kantor). Tarif ini hanya akan ditingkatkan untuk mencapai keseimbangan udara dalam setiap subdivisi, tetapi tidak boleh melebihi 50 CFM / orang.</t>
  </si>
  <si>
    <t xml:space="preserve">3 = Outboard Bhd or Shell</t>
  </si>
  <si>
    <r>
      <rPr>
        <i val="true"/>
        <sz val="11"/>
        <color theme="1"/>
        <rFont val="Aptos Narrow"/>
        <family val="2"/>
        <charset val="1"/>
      </rPr>
      <t xml:space="preserve">Q</t>
    </r>
    <r>
      <rPr>
        <i val="true"/>
        <sz val="8"/>
        <color theme="1"/>
        <rFont val="Aptos Narrow"/>
        <family val="2"/>
        <charset val="1"/>
      </rPr>
      <t xml:space="preserve">T</t>
    </r>
    <r>
      <rPr>
        <i val="true"/>
        <sz val="11"/>
        <color theme="1"/>
        <rFont val="Aptos Narrow"/>
        <family val="2"/>
        <charset val="1"/>
      </rPr>
      <t xml:space="preserve"> = Heat Load, BTU/Hr, Total</t>
    </r>
  </si>
  <si>
    <t xml:space="preserve">Volume</t>
  </si>
  <si>
    <t xml:space="preserve">Q</t>
  </si>
  <si>
    <t xml:space="preserve">4 = Forward Bulkhead</t>
  </si>
  <si>
    <r>
      <rPr>
        <i val="true"/>
        <sz val="11"/>
        <color theme="1"/>
        <rFont val="Aptos Narrow"/>
        <family val="2"/>
        <charset val="1"/>
      </rPr>
      <t xml:space="preserve">Q</t>
    </r>
    <r>
      <rPr>
        <i val="true"/>
        <sz val="8"/>
        <color theme="1"/>
        <rFont val="Aptos Narrow"/>
        <family val="2"/>
        <charset val="1"/>
      </rPr>
      <t xml:space="preserve">W</t>
    </r>
    <r>
      <rPr>
        <i val="true"/>
        <sz val="11"/>
        <color theme="1"/>
        <rFont val="Aptos Narrow"/>
        <family val="2"/>
        <charset val="1"/>
      </rPr>
      <t xml:space="preserve"> = Heat Load, BTU/Hr, Winter</t>
    </r>
  </si>
  <si>
    <t xml:space="preserve">R or C</t>
  </si>
  <si>
    <t xml:space="preserve">5 = After Bulkhead</t>
  </si>
  <si>
    <r>
      <rPr>
        <i val="true"/>
        <sz val="11"/>
        <color theme="1"/>
        <rFont val="Aptos Narrow"/>
        <family val="2"/>
        <charset val="1"/>
      </rPr>
      <t xml:space="preserve">U = Transmittance, BTU/Sq. Ft. Hr. </t>
    </r>
    <r>
      <rPr>
        <i val="true"/>
        <sz val="11"/>
        <color theme="1"/>
        <rFont val="Calibri"/>
        <family val="2"/>
        <charset val="1"/>
      </rPr>
      <t xml:space="preserve">°F</t>
    </r>
  </si>
  <si>
    <r>
      <rPr>
        <sz val="11"/>
        <color theme="1"/>
        <rFont val="Calibri"/>
        <family val="2"/>
        <charset val="1"/>
      </rPr>
      <t xml:space="preserve">Ʃ</t>
    </r>
    <r>
      <rPr>
        <sz val="11"/>
        <color theme="1"/>
        <rFont val="Aptos Narrow"/>
        <family val="2"/>
        <charset val="1"/>
      </rPr>
      <t xml:space="preserve">Q</t>
    </r>
    <r>
      <rPr>
        <sz val="8"/>
        <color theme="1"/>
        <rFont val="Aptos Narrow"/>
        <family val="2"/>
        <charset val="1"/>
      </rPr>
      <t xml:space="preserve">s</t>
    </r>
  </si>
  <si>
    <t xml:space="preserve">6 = Inboard Bulkhead</t>
  </si>
  <si>
    <r>
      <rPr>
        <i val="true"/>
        <sz val="11"/>
        <color theme="1"/>
        <rFont val="Aptos Narrow"/>
        <family val="2"/>
        <charset val="1"/>
      </rPr>
      <t xml:space="preserve">T</t>
    </r>
    <r>
      <rPr>
        <i val="true"/>
        <sz val="8"/>
        <color theme="1"/>
        <rFont val="Aptos Narrow"/>
        <family val="2"/>
        <charset val="1"/>
      </rPr>
      <t xml:space="preserve">D</t>
    </r>
    <r>
      <rPr>
        <i val="true"/>
        <sz val="11"/>
        <color theme="1"/>
        <rFont val="Aptos Narrow"/>
        <family val="2"/>
        <charset val="1"/>
      </rPr>
      <t xml:space="preserve"> = Temperature Differences</t>
    </r>
  </si>
  <si>
    <t xml:space="preserve">REV</t>
  </si>
  <si>
    <t xml:space="preserve">SHEET NO OF </t>
  </si>
  <si>
    <t xml:space="preserve">7 = Lights</t>
  </si>
  <si>
    <r>
      <rPr>
        <i val="true"/>
        <sz val="11"/>
        <color theme="1"/>
        <rFont val="Aptos Narrow"/>
        <family val="2"/>
        <charset val="1"/>
      </rPr>
      <t xml:space="preserve">T</t>
    </r>
    <r>
      <rPr>
        <i val="true"/>
        <sz val="8"/>
        <color theme="1"/>
        <rFont val="Aptos Narrow"/>
        <family val="2"/>
        <charset val="1"/>
      </rPr>
      <t xml:space="preserve">O</t>
    </r>
    <r>
      <rPr>
        <i val="true"/>
        <sz val="11"/>
        <color theme="1"/>
        <rFont val="Aptos Narrow"/>
        <family val="2"/>
        <charset val="1"/>
      </rPr>
      <t xml:space="preserve"> = Temp of Adjoining Space or Outside</t>
    </r>
  </si>
  <si>
    <t xml:space="preserve">8 = Equipment</t>
  </si>
  <si>
    <t xml:space="preserve">9= Personnel</t>
  </si>
  <si>
    <t xml:space="preserve">Kode</t>
  </si>
  <si>
    <t xml:space="preserve">Uk.Jendela</t>
  </si>
  <si>
    <t xml:space="preserve">mm</t>
  </si>
  <si>
    <t xml:space="preserve">m</t>
  </si>
  <si>
    <t xml:space="preserve">Tidak mengalami perpindahan panas </t>
  </si>
  <si>
    <t xml:space="preserve">Jumalah Jendela</t>
  </si>
  <si>
    <t xml:space="preserve">Infiltrasi Untuk ruang seperti Ruang Kemudi (Rumah Percontohan) dengan pintu yang terbuka langsung ke cuaca, laju perubahan udara luar ruangan minimum adalah 60 menit, tetapi tidak boleh melebihi 50 CFM / orang.</t>
  </si>
  <si>
    <t xml:space="preserve">Mengalami perpindahan panas</t>
  </si>
  <si>
    <t xml:space="preserve">Volume Ruangan</t>
  </si>
  <si>
    <t xml:space="preserve">p</t>
  </si>
  <si>
    <t xml:space="preserve">l</t>
  </si>
  <si>
    <t xml:space="preserve">t</t>
  </si>
  <si>
    <t xml:space="preserve">m3</t>
  </si>
  <si>
    <t xml:space="preserve">ft3</t>
  </si>
  <si>
    <t xml:space="preserve">1 Watt=</t>
  </si>
  <si>
    <t xml:space="preserve">BTU/hr</t>
  </si>
  <si>
    <t xml:space="preserve">11 to 16</t>
  </si>
  <si>
    <t xml:space="preserve">Depan = Locker Room</t>
  </si>
  <si>
    <t xml:space="preserve">Belakang = Pamtry</t>
  </si>
  <si>
    <t xml:space="preserve">Kiri = Outdoor/Portside Weather</t>
  </si>
  <si>
    <t xml:space="preserve">atas = Second Officer Room</t>
  </si>
  <si>
    <t xml:space="preserve">atas = Outdoor/Weather</t>
  </si>
  <si>
    <t xml:space="preserve">bawah = Quarter Master &amp; Steward Room</t>
  </si>
  <si>
    <t xml:space="preserve">bawah = Boys (2p)</t>
  </si>
  <si>
    <t xml:space="preserve">TV (200 Watt)</t>
  </si>
  <si>
    <t xml:space="preserve">Jumlah Jendela</t>
  </si>
  <si>
    <t xml:space="preserve">20 to 24</t>
  </si>
  <si>
    <t xml:space="preserve">Depan = Outdoor/Solar</t>
  </si>
  <si>
    <t xml:space="preserve">Belakang = Gangway</t>
  </si>
  <si>
    <t xml:space="preserve">atas =Chief Engineer Room </t>
  </si>
  <si>
    <t xml:space="preserve">atas =Toilet Chief Engineer Room </t>
  </si>
  <si>
    <t xml:space="preserve">bawah = Boatswain &amp; Seaman Room</t>
  </si>
  <si>
    <t xml:space="preserve">Handphone (15 Watt)</t>
  </si>
  <si>
    <t xml:space="preserve">Depan = Electrician Room</t>
  </si>
  <si>
    <t xml:space="preserve">Belakang = Toilet</t>
  </si>
  <si>
    <t xml:space="preserve">Kanan =  Outdoor/Starboard Weather</t>
  </si>
  <si>
    <t xml:space="preserve">Kiri = Gangway</t>
  </si>
  <si>
    <t xml:space="preserve">atas = Medical Room</t>
  </si>
  <si>
    <t xml:space="preserve">bawah = Oiler (2p)Room</t>
  </si>
  <si>
    <t xml:space="preserve">Electrician</t>
  </si>
  <si>
    <t xml:space="preserve">16 to 20</t>
  </si>
  <si>
    <t xml:space="preserve">Depan = Second Engineer Room</t>
  </si>
  <si>
    <t xml:space="preserve">Belakang = Musholla</t>
  </si>
  <si>
    <t xml:space="preserve">atas = Chief Officerl Room</t>
  </si>
  <si>
    <t xml:space="preserve">atas = Toilet Medical Room</t>
  </si>
  <si>
    <t xml:space="preserve">bawah = Pumpman (2p) Room</t>
  </si>
  <si>
    <t xml:space="preserve">Second Engineer</t>
  </si>
  <si>
    <t xml:space="preserve">20 to 25</t>
  </si>
  <si>
    <t xml:space="preserve">Belakang = Electrician Room</t>
  </si>
  <si>
    <t xml:space="preserve">atas =  Chief Officer Room</t>
  </si>
  <si>
    <t xml:space="preserve">atas = Toilet Chief Officer Room</t>
  </si>
  <si>
    <t xml:space="preserve">bawah = Fireman (2p) Room</t>
  </si>
  <si>
    <t xml:space="preserve">atas =  Chief Officer &amp; Engineer Office</t>
  </si>
  <si>
    <t xml:space="preserve">bawah = Dry Provision Room</t>
  </si>
  <si>
    <t xml:space="preserve">bawah = Gangway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</si>
</sst>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d\-mmm"/>
    <numFmt numFmtId="167" formatCode="0.000"/>
  </numFmts>
  <fonts count="2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b val="true"/>
      <sz val="12"/>
      <color theme="0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i val="true"/>
      <sz val="12"/>
      <color theme="1"/>
      <name val="Aptos Narrow"/>
      <family val="2"/>
      <charset val="1"/>
    </font>
    <font>
      <sz val="12"/>
      <color theme="1"/>
      <name val="Aptos Narrow"/>
      <family val="2"/>
      <charset val="1"/>
    </font>
    <font>
      <b val="true"/>
      <sz val="12"/>
      <name val="Times New Roman"/>
      <family val="1"/>
      <charset val="1"/>
    </font>
    <font>
      <vertAlign val="superscript"/>
      <sz val="11"/>
      <color theme="1"/>
      <name val="Times New Roman"/>
      <family val="1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4"/>
      <color rgb="FFFF0000"/>
      <name val="Aptos Narrow"/>
      <family val="2"/>
      <charset val="1"/>
    </font>
    <font>
      <sz val="11"/>
      <color theme="1"/>
      <name val="Calibri"/>
      <family val="2"/>
      <charset val="1"/>
    </font>
    <font>
      <b val="true"/>
      <sz val="8"/>
      <color theme="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9.35"/>
      <color theme="1"/>
      <name val="Calibri"/>
      <family val="2"/>
      <charset val="1"/>
    </font>
    <font>
      <sz val="11"/>
      <color rgb="FFFF0000"/>
      <name val="Aptos Narrow"/>
      <family val="2"/>
      <charset val="1"/>
    </font>
    <font>
      <i val="true"/>
      <sz val="11"/>
      <color rgb="FFFF0000"/>
      <name val="Aptos Narrow"/>
      <family val="2"/>
      <charset val="1"/>
    </font>
    <font>
      <i val="true"/>
      <sz val="11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i val="true"/>
      <sz val="8"/>
      <color theme="1"/>
      <name val="Aptos Narrow"/>
      <family val="2"/>
      <charset val="1"/>
    </font>
    <font>
      <sz val="8"/>
      <color theme="1"/>
      <name val="Aptos Narrow"/>
      <family val="2"/>
      <charset val="1"/>
    </font>
    <font>
      <i val="true"/>
      <sz val="11"/>
      <color theme="1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theme="4" tint="0.3999"/>
        <bgColor rgb="FF71AAE0"/>
      </patternFill>
    </fill>
    <fill>
      <patternFill patternType="solid">
        <fgColor theme="5" tint="0.3999"/>
        <bgColor rgb="FFFF99CC"/>
      </patternFill>
    </fill>
    <fill>
      <patternFill patternType="solid">
        <fgColor theme="7" tint="0.3999"/>
        <bgColor rgb="FF46B1E1"/>
      </patternFill>
    </fill>
    <fill>
      <patternFill patternType="solid">
        <fgColor theme="9" tint="0.3999"/>
        <bgColor rgb="FFB4E5A2"/>
      </patternFill>
    </fill>
    <fill>
      <patternFill patternType="solid">
        <fgColor theme="2" tint="-0.25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theme="3" tint="0.7999"/>
        <bgColor rgb="FFB4E5A2"/>
      </patternFill>
    </fill>
    <fill>
      <patternFill patternType="solid">
        <fgColor theme="3" tint="0.5999"/>
        <bgColor rgb="FF46B1E1"/>
      </patternFill>
    </fill>
    <fill>
      <patternFill patternType="solid">
        <fgColor theme="9" tint="0.5999"/>
        <bgColor rgb="FF8ED973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2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1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2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2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71AAE0"/>
      <rgbColor rgb="FF993366"/>
      <rgbColor rgb="FFFFFFCC"/>
      <rgbColor rgb="FFCCFFFF"/>
      <rgbColor rgb="FF660066"/>
      <rgbColor rgb="FFFF8080"/>
      <rgbColor rgb="FF0066CC"/>
      <rgbColor rgb="FFB8D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61CBF4"/>
      <rgbColor rgb="FFFF99CC"/>
      <rgbColor rgb="FFCC99FF"/>
      <rgbColor rgb="FFF2AA84"/>
      <rgbColor rgb="FF3366FF"/>
      <rgbColor rgb="FF46B1E1"/>
      <rgbColor rgb="FF8ED97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7.wmf"/><Relationship Id="rId7" Type="http://schemas.openxmlformats.org/officeDocument/2006/relationships/image" Target="../media/image8.wmf"/><Relationship Id="rId8" Type="http://schemas.openxmlformats.org/officeDocument/2006/relationships/image" Target="../media/image9.wmf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13.png"/><Relationship Id="rId5" Type="http://schemas.openxmlformats.org/officeDocument/2006/relationships/image" Target="../media/image14.png"/><Relationship Id="rId6" Type="http://schemas.openxmlformats.org/officeDocument/2006/relationships/image" Target="../media/image15.png"/><Relationship Id="rId7" Type="http://schemas.openxmlformats.org/officeDocument/2006/relationships/image" Target="../media/image16.png"/><Relationship Id="rId8" Type="http://schemas.openxmlformats.org/officeDocument/2006/relationships/image" Target="../media/image17.png"/><Relationship Id="rId9" Type="http://schemas.openxmlformats.org/officeDocument/2006/relationships/image" Target="../media/image18.png"/><Relationship Id="rId10" Type="http://schemas.openxmlformats.org/officeDocument/2006/relationships/image" Target="../media/image19.png"/><Relationship Id="rId11" Type="http://schemas.openxmlformats.org/officeDocument/2006/relationships/image" Target="../media/image20.png"/><Relationship Id="rId12" Type="http://schemas.openxmlformats.org/officeDocument/2006/relationships/image" Target="../media/image21.png"/><Relationship Id="rId13" Type="http://schemas.openxmlformats.org/officeDocument/2006/relationships/image" Target="../media/image22.png"/><Relationship Id="rId14" Type="http://schemas.openxmlformats.org/officeDocument/2006/relationships/image" Target="../media/image23.png"/><Relationship Id="rId15" Type="http://schemas.openxmlformats.org/officeDocument/2006/relationships/image" Target="../media/image24.png"/><Relationship Id="rId16" Type="http://schemas.openxmlformats.org/officeDocument/2006/relationships/image" Target="../media/image25.png"/><Relationship Id="rId17" Type="http://schemas.openxmlformats.org/officeDocument/2006/relationships/image" Target="../media/image26.png"/><Relationship Id="rId18" Type="http://schemas.openxmlformats.org/officeDocument/2006/relationships/image" Target="../media/image27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13.png"/><Relationship Id="rId5" Type="http://schemas.openxmlformats.org/officeDocument/2006/relationships/image" Target="../media/image14.png"/><Relationship Id="rId6" Type="http://schemas.openxmlformats.org/officeDocument/2006/relationships/image" Target="../media/image15.png"/><Relationship Id="rId7" Type="http://schemas.openxmlformats.org/officeDocument/2006/relationships/image" Target="../media/image16.png"/><Relationship Id="rId8" Type="http://schemas.openxmlformats.org/officeDocument/2006/relationships/image" Target="../media/image17.png"/><Relationship Id="rId9" Type="http://schemas.openxmlformats.org/officeDocument/2006/relationships/image" Target="../media/image18.png"/><Relationship Id="rId10" Type="http://schemas.openxmlformats.org/officeDocument/2006/relationships/image" Target="../media/image19.png"/><Relationship Id="rId11" Type="http://schemas.openxmlformats.org/officeDocument/2006/relationships/image" Target="../media/image20.png"/><Relationship Id="rId12" Type="http://schemas.openxmlformats.org/officeDocument/2006/relationships/image" Target="../media/image21.png"/><Relationship Id="rId13" Type="http://schemas.openxmlformats.org/officeDocument/2006/relationships/image" Target="../media/image22.png"/><Relationship Id="rId14" Type="http://schemas.openxmlformats.org/officeDocument/2006/relationships/image" Target="../media/image23.png"/><Relationship Id="rId15" Type="http://schemas.openxmlformats.org/officeDocument/2006/relationships/image" Target="../media/image24.png"/><Relationship Id="rId16" Type="http://schemas.openxmlformats.org/officeDocument/2006/relationships/image" Target="../media/image25.png"/><Relationship Id="rId17" Type="http://schemas.openxmlformats.org/officeDocument/2006/relationships/image" Target="../media/image26.png"/><Relationship Id="rId18" Type="http://schemas.openxmlformats.org/officeDocument/2006/relationships/image" Target="../media/image27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13.png"/><Relationship Id="rId5" Type="http://schemas.openxmlformats.org/officeDocument/2006/relationships/image" Target="../media/image14.png"/><Relationship Id="rId6" Type="http://schemas.openxmlformats.org/officeDocument/2006/relationships/image" Target="../media/image15.png"/><Relationship Id="rId7" Type="http://schemas.openxmlformats.org/officeDocument/2006/relationships/image" Target="../media/image16.png"/><Relationship Id="rId8" Type="http://schemas.openxmlformats.org/officeDocument/2006/relationships/image" Target="../media/image17.png"/><Relationship Id="rId9" Type="http://schemas.openxmlformats.org/officeDocument/2006/relationships/image" Target="../media/image18.png"/><Relationship Id="rId10" Type="http://schemas.openxmlformats.org/officeDocument/2006/relationships/image" Target="../media/image19.png"/><Relationship Id="rId11" Type="http://schemas.openxmlformats.org/officeDocument/2006/relationships/image" Target="../media/image20.png"/><Relationship Id="rId12" Type="http://schemas.openxmlformats.org/officeDocument/2006/relationships/image" Target="../media/image21.png"/><Relationship Id="rId13" Type="http://schemas.openxmlformats.org/officeDocument/2006/relationships/image" Target="../media/image22.png"/><Relationship Id="rId14" Type="http://schemas.openxmlformats.org/officeDocument/2006/relationships/image" Target="../media/image23.png"/><Relationship Id="rId15" Type="http://schemas.openxmlformats.org/officeDocument/2006/relationships/image" Target="../media/image24.png"/><Relationship Id="rId16" Type="http://schemas.openxmlformats.org/officeDocument/2006/relationships/image" Target="../media/image25.png"/><Relationship Id="rId17" Type="http://schemas.openxmlformats.org/officeDocument/2006/relationships/image" Target="../media/image26.png"/><Relationship Id="rId18" Type="http://schemas.openxmlformats.org/officeDocument/2006/relationships/image" Target="../media/image27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13.png"/><Relationship Id="rId5" Type="http://schemas.openxmlformats.org/officeDocument/2006/relationships/image" Target="../media/image14.png"/><Relationship Id="rId6" Type="http://schemas.openxmlformats.org/officeDocument/2006/relationships/image" Target="../media/image15.png"/><Relationship Id="rId7" Type="http://schemas.openxmlformats.org/officeDocument/2006/relationships/image" Target="../media/image16.png"/><Relationship Id="rId8" Type="http://schemas.openxmlformats.org/officeDocument/2006/relationships/image" Target="../media/image17.png"/><Relationship Id="rId9" Type="http://schemas.openxmlformats.org/officeDocument/2006/relationships/image" Target="../media/image18.png"/><Relationship Id="rId10" Type="http://schemas.openxmlformats.org/officeDocument/2006/relationships/image" Target="../media/image19.png"/><Relationship Id="rId11" Type="http://schemas.openxmlformats.org/officeDocument/2006/relationships/image" Target="../media/image20.png"/><Relationship Id="rId12" Type="http://schemas.openxmlformats.org/officeDocument/2006/relationships/image" Target="../media/image21.png"/><Relationship Id="rId13" Type="http://schemas.openxmlformats.org/officeDocument/2006/relationships/image" Target="../media/image22.png"/><Relationship Id="rId14" Type="http://schemas.openxmlformats.org/officeDocument/2006/relationships/image" Target="../media/image23.png"/><Relationship Id="rId15" Type="http://schemas.openxmlformats.org/officeDocument/2006/relationships/image" Target="../media/image24.png"/><Relationship Id="rId16" Type="http://schemas.openxmlformats.org/officeDocument/2006/relationships/image" Target="../media/image25.png"/><Relationship Id="rId17" Type="http://schemas.openxmlformats.org/officeDocument/2006/relationships/image" Target="../media/image26.png"/><Relationship Id="rId18" Type="http://schemas.openxmlformats.org/officeDocument/2006/relationships/image" Target="../media/image27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13.png"/><Relationship Id="rId5" Type="http://schemas.openxmlformats.org/officeDocument/2006/relationships/image" Target="../media/image14.png"/><Relationship Id="rId6" Type="http://schemas.openxmlformats.org/officeDocument/2006/relationships/image" Target="../media/image15.png"/><Relationship Id="rId7" Type="http://schemas.openxmlformats.org/officeDocument/2006/relationships/image" Target="../media/image16.png"/><Relationship Id="rId8" Type="http://schemas.openxmlformats.org/officeDocument/2006/relationships/image" Target="../media/image17.png"/><Relationship Id="rId9" Type="http://schemas.openxmlformats.org/officeDocument/2006/relationships/image" Target="../media/image18.png"/><Relationship Id="rId10" Type="http://schemas.openxmlformats.org/officeDocument/2006/relationships/image" Target="../media/image19.png"/><Relationship Id="rId11" Type="http://schemas.openxmlformats.org/officeDocument/2006/relationships/image" Target="../media/image20.png"/><Relationship Id="rId12" Type="http://schemas.openxmlformats.org/officeDocument/2006/relationships/image" Target="../media/image21.png"/><Relationship Id="rId13" Type="http://schemas.openxmlformats.org/officeDocument/2006/relationships/image" Target="../media/image22.png"/><Relationship Id="rId14" Type="http://schemas.openxmlformats.org/officeDocument/2006/relationships/image" Target="../media/image23.png"/><Relationship Id="rId15" Type="http://schemas.openxmlformats.org/officeDocument/2006/relationships/image" Target="../media/image24.png"/><Relationship Id="rId16" Type="http://schemas.openxmlformats.org/officeDocument/2006/relationships/image" Target="../media/image25.png"/><Relationship Id="rId17" Type="http://schemas.openxmlformats.org/officeDocument/2006/relationships/image" Target="../media/image26.png"/><Relationship Id="rId18" Type="http://schemas.openxmlformats.org/officeDocument/2006/relationships/image" Target="../media/image27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13.png"/><Relationship Id="rId5" Type="http://schemas.openxmlformats.org/officeDocument/2006/relationships/image" Target="../media/image14.png"/><Relationship Id="rId6" Type="http://schemas.openxmlformats.org/officeDocument/2006/relationships/image" Target="../media/image15.png"/><Relationship Id="rId7" Type="http://schemas.openxmlformats.org/officeDocument/2006/relationships/image" Target="../media/image16.png"/><Relationship Id="rId8" Type="http://schemas.openxmlformats.org/officeDocument/2006/relationships/image" Target="../media/image17.png"/><Relationship Id="rId9" Type="http://schemas.openxmlformats.org/officeDocument/2006/relationships/image" Target="../media/image18.png"/><Relationship Id="rId10" Type="http://schemas.openxmlformats.org/officeDocument/2006/relationships/image" Target="../media/image19.png"/><Relationship Id="rId11" Type="http://schemas.openxmlformats.org/officeDocument/2006/relationships/image" Target="../media/image20.png"/><Relationship Id="rId12" Type="http://schemas.openxmlformats.org/officeDocument/2006/relationships/image" Target="../media/image21.png"/><Relationship Id="rId13" Type="http://schemas.openxmlformats.org/officeDocument/2006/relationships/image" Target="../media/image22.png"/><Relationship Id="rId14" Type="http://schemas.openxmlformats.org/officeDocument/2006/relationships/image" Target="../media/image23.png"/><Relationship Id="rId15" Type="http://schemas.openxmlformats.org/officeDocument/2006/relationships/image" Target="../media/image24.png"/><Relationship Id="rId16" Type="http://schemas.openxmlformats.org/officeDocument/2006/relationships/image" Target="../media/image25.png"/><Relationship Id="rId17" Type="http://schemas.openxmlformats.org/officeDocument/2006/relationships/image" Target="../media/image26.png"/><Relationship Id="rId18" Type="http://schemas.openxmlformats.org/officeDocument/2006/relationships/image" Target="../media/image27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13.png"/><Relationship Id="rId5" Type="http://schemas.openxmlformats.org/officeDocument/2006/relationships/image" Target="../media/image14.png"/><Relationship Id="rId6" Type="http://schemas.openxmlformats.org/officeDocument/2006/relationships/image" Target="../media/image15.png"/><Relationship Id="rId7" Type="http://schemas.openxmlformats.org/officeDocument/2006/relationships/image" Target="../media/image16.png"/><Relationship Id="rId8" Type="http://schemas.openxmlformats.org/officeDocument/2006/relationships/image" Target="../media/image17.png"/><Relationship Id="rId9" Type="http://schemas.openxmlformats.org/officeDocument/2006/relationships/image" Target="../media/image18.png"/><Relationship Id="rId10" Type="http://schemas.openxmlformats.org/officeDocument/2006/relationships/image" Target="../media/image19.png"/><Relationship Id="rId11" Type="http://schemas.openxmlformats.org/officeDocument/2006/relationships/image" Target="../media/image20.png"/><Relationship Id="rId12" Type="http://schemas.openxmlformats.org/officeDocument/2006/relationships/image" Target="../media/image21.png"/><Relationship Id="rId13" Type="http://schemas.openxmlformats.org/officeDocument/2006/relationships/image" Target="../media/image22.png"/><Relationship Id="rId14" Type="http://schemas.openxmlformats.org/officeDocument/2006/relationships/image" Target="../media/image23.png"/><Relationship Id="rId15" Type="http://schemas.openxmlformats.org/officeDocument/2006/relationships/image" Target="../media/image24.png"/><Relationship Id="rId16" Type="http://schemas.openxmlformats.org/officeDocument/2006/relationships/image" Target="../media/image25.png"/><Relationship Id="rId17" Type="http://schemas.openxmlformats.org/officeDocument/2006/relationships/image" Target="../media/image26.png"/><Relationship Id="rId18" Type="http://schemas.openxmlformats.org/officeDocument/2006/relationships/image" Target="../media/image2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68760</xdr:colOff>
      <xdr:row>0</xdr:row>
      <xdr:rowOff>91440</xdr:rowOff>
    </xdr:from>
    <xdr:to>
      <xdr:col>1</xdr:col>
      <xdr:colOff>280800</xdr:colOff>
      <xdr:row>5</xdr:row>
      <xdr:rowOff>108000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68760" y="91440"/>
          <a:ext cx="758160" cy="921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655200</xdr:colOff>
      <xdr:row>0</xdr:row>
      <xdr:rowOff>53280</xdr:rowOff>
    </xdr:from>
    <xdr:to>
      <xdr:col>2</xdr:col>
      <xdr:colOff>562320</xdr:colOff>
      <xdr:row>5</xdr:row>
      <xdr:rowOff>51120</xdr:rowOff>
    </xdr:to>
    <xdr:pic>
      <xdr:nvPicPr>
        <xdr:cNvPr id="2" name="Picture 1"/>
        <xdr:cNvPicPr/>
      </xdr:nvPicPr>
      <xdr:blipFill>
        <a:blip r:embed="rId1"/>
        <a:stretch/>
      </xdr:blipFill>
      <xdr:spPr>
        <a:xfrm>
          <a:off x="1219680" y="53280"/>
          <a:ext cx="753480" cy="868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20</xdr:col>
      <xdr:colOff>91440</xdr:colOff>
      <xdr:row>0</xdr:row>
      <xdr:rowOff>23040</xdr:rowOff>
    </xdr:from>
    <xdr:to>
      <xdr:col>22</xdr:col>
      <xdr:colOff>380520</xdr:colOff>
      <xdr:row>1</xdr:row>
      <xdr:rowOff>167400</xdr:rowOff>
    </xdr:to>
    <xdr:sp>
      <xdr:nvSpPr>
        <xdr:cNvPr id="3" name="CommandButton1" hidden="1"/>
        <xdr:cNvSpPr/>
      </xdr:nvSpPr>
      <xdr:spPr>
        <a:xfrm>
          <a:off x="12916440" y="23040"/>
          <a:ext cx="1312200" cy="315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20</xdr:col>
      <xdr:colOff>114480</xdr:colOff>
      <xdr:row>2</xdr:row>
      <xdr:rowOff>15120</xdr:rowOff>
    </xdr:from>
    <xdr:to>
      <xdr:col>22</xdr:col>
      <xdr:colOff>388440</xdr:colOff>
      <xdr:row>3</xdr:row>
      <xdr:rowOff>113760</xdr:rowOff>
    </xdr:to>
    <xdr:sp>
      <xdr:nvSpPr>
        <xdr:cNvPr id="4" name="CommandButton2" hidden="1"/>
        <xdr:cNvSpPr/>
      </xdr:nvSpPr>
      <xdr:spPr>
        <a:xfrm>
          <a:off x="12939480" y="358200"/>
          <a:ext cx="1297080" cy="270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20</xdr:col>
      <xdr:colOff>122040</xdr:colOff>
      <xdr:row>3</xdr:row>
      <xdr:rowOff>152280</xdr:rowOff>
    </xdr:from>
    <xdr:to>
      <xdr:col>22</xdr:col>
      <xdr:colOff>380880</xdr:colOff>
      <xdr:row>5</xdr:row>
      <xdr:rowOff>66240</xdr:rowOff>
    </xdr:to>
    <xdr:sp>
      <xdr:nvSpPr>
        <xdr:cNvPr id="5" name="CommandButton3" hidden="1"/>
        <xdr:cNvSpPr/>
      </xdr:nvSpPr>
      <xdr:spPr>
        <a:xfrm>
          <a:off x="12947040" y="666720"/>
          <a:ext cx="1281960" cy="270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24</xdr:col>
      <xdr:colOff>284400</xdr:colOff>
      <xdr:row>31</xdr:row>
      <xdr:rowOff>74520</xdr:rowOff>
    </xdr:from>
    <xdr:to>
      <xdr:col>35</xdr:col>
      <xdr:colOff>69840</xdr:colOff>
      <xdr:row>59</xdr:row>
      <xdr:rowOff>102240</xdr:rowOff>
    </xdr:to>
    <xdr:pic>
      <xdr:nvPicPr>
        <xdr:cNvPr id="6" name="Picture 5"/>
        <xdr:cNvPicPr/>
      </xdr:nvPicPr>
      <xdr:blipFill>
        <a:blip r:embed="rId2"/>
        <a:stretch/>
      </xdr:blipFill>
      <xdr:spPr>
        <a:xfrm>
          <a:off x="15064200" y="5671440"/>
          <a:ext cx="5995080" cy="4934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26</xdr:col>
      <xdr:colOff>368640</xdr:colOff>
      <xdr:row>5</xdr:row>
      <xdr:rowOff>21600</xdr:rowOff>
    </xdr:from>
    <xdr:to>
      <xdr:col>38</xdr:col>
      <xdr:colOff>562680</xdr:colOff>
      <xdr:row>29</xdr:row>
      <xdr:rowOff>65880</xdr:rowOff>
    </xdr:to>
    <xdr:pic>
      <xdr:nvPicPr>
        <xdr:cNvPr id="7" name="Picture 6"/>
        <xdr:cNvPicPr/>
      </xdr:nvPicPr>
      <xdr:blipFill>
        <a:blip r:embed="rId3"/>
        <a:stretch/>
      </xdr:blipFill>
      <xdr:spPr>
        <a:xfrm>
          <a:off x="16277400" y="892080"/>
          <a:ext cx="6968160" cy="4420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215280</xdr:colOff>
      <xdr:row>43</xdr:row>
      <xdr:rowOff>143280</xdr:rowOff>
    </xdr:from>
    <xdr:to>
      <xdr:col>22</xdr:col>
      <xdr:colOff>545400</xdr:colOff>
      <xdr:row>64</xdr:row>
      <xdr:rowOff>55080</xdr:rowOff>
    </xdr:to>
    <xdr:pic>
      <xdr:nvPicPr>
        <xdr:cNvPr id="8" name="Picture 7"/>
        <xdr:cNvPicPr/>
      </xdr:nvPicPr>
      <xdr:blipFill>
        <a:blip r:embed="rId4"/>
        <a:stretch/>
      </xdr:blipFill>
      <xdr:spPr>
        <a:xfrm>
          <a:off x="9019080" y="7843320"/>
          <a:ext cx="5374440" cy="359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858960</xdr:colOff>
      <xdr:row>52</xdr:row>
      <xdr:rowOff>45000</xdr:rowOff>
    </xdr:from>
    <xdr:to>
      <xdr:col>10</xdr:col>
      <xdr:colOff>562680</xdr:colOff>
      <xdr:row>62</xdr:row>
      <xdr:rowOff>9720</xdr:rowOff>
    </xdr:to>
    <xdr:pic>
      <xdr:nvPicPr>
        <xdr:cNvPr id="9" name="Picture 8"/>
        <xdr:cNvPicPr/>
      </xdr:nvPicPr>
      <xdr:blipFill>
        <a:blip r:embed="rId5"/>
        <a:stretch/>
      </xdr:blipFill>
      <xdr:spPr>
        <a:xfrm>
          <a:off x="3102480" y="9322200"/>
          <a:ext cx="4626720" cy="1717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91440</xdr:colOff>
      <xdr:row>0</xdr:row>
      <xdr:rowOff>23040</xdr:rowOff>
    </xdr:from>
    <xdr:to>
      <xdr:col>22</xdr:col>
      <xdr:colOff>388440</xdr:colOff>
      <xdr:row>1</xdr:row>
      <xdr:rowOff>167400</xdr:rowOff>
    </xdr:to>
    <xdr:pic>
      <xdr:nvPicPr>
        <xdr:cNvPr id="10" name="CommandButton1"/>
        <xdr:cNvPicPr/>
      </xdr:nvPicPr>
      <xdr:blipFill>
        <a:blip r:embed="rId6"/>
        <a:stretch/>
      </xdr:blipFill>
      <xdr:spPr>
        <a:xfrm>
          <a:off x="12916440" y="23040"/>
          <a:ext cx="1320120" cy="315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114480</xdr:colOff>
      <xdr:row>2</xdr:row>
      <xdr:rowOff>15120</xdr:rowOff>
    </xdr:from>
    <xdr:to>
      <xdr:col>22</xdr:col>
      <xdr:colOff>388440</xdr:colOff>
      <xdr:row>3</xdr:row>
      <xdr:rowOff>113760</xdr:rowOff>
    </xdr:to>
    <xdr:pic>
      <xdr:nvPicPr>
        <xdr:cNvPr id="11" name="CommandButton2"/>
        <xdr:cNvPicPr/>
      </xdr:nvPicPr>
      <xdr:blipFill>
        <a:blip r:embed="rId7"/>
        <a:stretch/>
      </xdr:blipFill>
      <xdr:spPr>
        <a:xfrm>
          <a:off x="12939480" y="358200"/>
          <a:ext cx="1297080" cy="27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122040</xdr:colOff>
      <xdr:row>3</xdr:row>
      <xdr:rowOff>152280</xdr:rowOff>
    </xdr:from>
    <xdr:to>
      <xdr:col>22</xdr:col>
      <xdr:colOff>388440</xdr:colOff>
      <xdr:row>5</xdr:row>
      <xdr:rowOff>66240</xdr:rowOff>
    </xdr:to>
    <xdr:pic>
      <xdr:nvPicPr>
        <xdr:cNvPr id="12" name="CommandButton3"/>
        <xdr:cNvPicPr/>
      </xdr:nvPicPr>
      <xdr:blipFill>
        <a:blip r:embed="rId8"/>
        <a:stretch/>
      </xdr:blipFill>
      <xdr:spPr>
        <a:xfrm>
          <a:off x="12947040" y="666720"/>
          <a:ext cx="1289520" cy="270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544680</xdr:colOff>
      <xdr:row>3</xdr:row>
      <xdr:rowOff>42840</xdr:rowOff>
    </xdr:from>
    <xdr:to>
      <xdr:col>25</xdr:col>
      <xdr:colOff>395640</xdr:colOff>
      <xdr:row>11</xdr:row>
      <xdr:rowOff>171000</xdr:rowOff>
    </xdr:to>
    <xdr:pic>
      <xdr:nvPicPr>
        <xdr:cNvPr id="13" name="Picture 2"/>
        <xdr:cNvPicPr/>
      </xdr:nvPicPr>
      <xdr:blipFill>
        <a:blip r:embed="rId1"/>
        <a:stretch/>
      </xdr:blipFill>
      <xdr:spPr>
        <a:xfrm>
          <a:off x="12449520" y="624960"/>
          <a:ext cx="3673800" cy="157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38</xdr:col>
      <xdr:colOff>111960</xdr:colOff>
      <xdr:row>14</xdr:row>
      <xdr:rowOff>174240</xdr:rowOff>
    </xdr:to>
    <xdr:pic>
      <xdr:nvPicPr>
        <xdr:cNvPr id="14" name="Picture 3"/>
        <xdr:cNvPicPr/>
      </xdr:nvPicPr>
      <xdr:blipFill>
        <a:blip r:embed="rId2"/>
        <a:stretch/>
      </xdr:blipFill>
      <xdr:spPr>
        <a:xfrm>
          <a:off x="19004400" y="763200"/>
          <a:ext cx="3934440" cy="1983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30</xdr:col>
      <xdr:colOff>544680</xdr:colOff>
      <xdr:row>16</xdr:row>
      <xdr:rowOff>0</xdr:rowOff>
    </xdr:from>
    <xdr:to>
      <xdr:col>38</xdr:col>
      <xdr:colOff>194760</xdr:colOff>
      <xdr:row>46</xdr:row>
      <xdr:rowOff>177120</xdr:rowOff>
    </xdr:to>
    <xdr:pic>
      <xdr:nvPicPr>
        <xdr:cNvPr id="15" name="Picture 4"/>
        <xdr:cNvPicPr/>
      </xdr:nvPicPr>
      <xdr:blipFill>
        <a:blip r:embed="rId3"/>
        <a:stretch/>
      </xdr:blipFill>
      <xdr:spPr>
        <a:xfrm>
          <a:off x="19002960" y="2935080"/>
          <a:ext cx="4018680" cy="5606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46</xdr:col>
      <xdr:colOff>6840</xdr:colOff>
      <xdr:row>34</xdr:row>
      <xdr:rowOff>135720</xdr:rowOff>
    </xdr:to>
    <xdr:pic>
      <xdr:nvPicPr>
        <xdr:cNvPr id="16" name="Picture 5"/>
        <xdr:cNvPicPr/>
      </xdr:nvPicPr>
      <xdr:blipFill>
        <a:blip r:embed="rId4"/>
        <a:stretch/>
      </xdr:blipFill>
      <xdr:spPr>
        <a:xfrm>
          <a:off x="23373000" y="944280"/>
          <a:ext cx="3829680" cy="5383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39</xdr:col>
      <xdr:colOff>0</xdr:colOff>
      <xdr:row>36</xdr:row>
      <xdr:rowOff>0</xdr:rowOff>
    </xdr:from>
    <xdr:to>
      <xdr:col>46</xdr:col>
      <xdr:colOff>63720</xdr:colOff>
      <xdr:row>49</xdr:row>
      <xdr:rowOff>167400</xdr:rowOff>
    </xdr:to>
    <xdr:pic>
      <xdr:nvPicPr>
        <xdr:cNvPr id="17" name="Picture 6"/>
        <xdr:cNvPicPr/>
      </xdr:nvPicPr>
      <xdr:blipFill>
        <a:blip r:embed="rId5"/>
        <a:stretch/>
      </xdr:blipFill>
      <xdr:spPr>
        <a:xfrm>
          <a:off x="23373000" y="6554520"/>
          <a:ext cx="3886560" cy="252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46</xdr:col>
      <xdr:colOff>18360</xdr:colOff>
      <xdr:row>22</xdr:row>
      <xdr:rowOff>99720</xdr:rowOff>
    </xdr:from>
    <xdr:to>
      <xdr:col>52</xdr:col>
      <xdr:colOff>384120</xdr:colOff>
      <xdr:row>31</xdr:row>
      <xdr:rowOff>91440</xdr:rowOff>
    </xdr:to>
    <xdr:pic>
      <xdr:nvPicPr>
        <xdr:cNvPr id="18" name="Picture 7"/>
        <xdr:cNvPicPr/>
      </xdr:nvPicPr>
      <xdr:blipFill>
        <a:blip r:embed="rId6"/>
        <a:stretch/>
      </xdr:blipFill>
      <xdr:spPr>
        <a:xfrm>
          <a:off x="27214200" y="4120560"/>
          <a:ext cx="3642480" cy="1620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45</xdr:col>
      <xdr:colOff>544680</xdr:colOff>
      <xdr:row>7</xdr:row>
      <xdr:rowOff>102960</xdr:rowOff>
    </xdr:from>
    <xdr:to>
      <xdr:col>53</xdr:col>
      <xdr:colOff>442080</xdr:colOff>
      <xdr:row>21</xdr:row>
      <xdr:rowOff>141120</xdr:rowOff>
    </xdr:to>
    <xdr:pic>
      <xdr:nvPicPr>
        <xdr:cNvPr id="19" name="Picture 8"/>
        <xdr:cNvPicPr/>
      </xdr:nvPicPr>
      <xdr:blipFill>
        <a:blip r:embed="rId7"/>
        <a:stretch/>
      </xdr:blipFill>
      <xdr:spPr>
        <a:xfrm>
          <a:off x="27194400" y="1409040"/>
          <a:ext cx="4266000" cy="257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46</xdr:col>
      <xdr:colOff>34920</xdr:colOff>
      <xdr:row>36</xdr:row>
      <xdr:rowOff>17640</xdr:rowOff>
    </xdr:from>
    <xdr:to>
      <xdr:col>53</xdr:col>
      <xdr:colOff>376200</xdr:colOff>
      <xdr:row>50</xdr:row>
      <xdr:rowOff>30960</xdr:rowOff>
    </xdr:to>
    <xdr:pic>
      <xdr:nvPicPr>
        <xdr:cNvPr id="20" name="Picture 9"/>
        <xdr:cNvPicPr/>
      </xdr:nvPicPr>
      <xdr:blipFill>
        <a:blip r:embed="rId8"/>
        <a:stretch/>
      </xdr:blipFill>
      <xdr:spPr>
        <a:xfrm>
          <a:off x="27230760" y="6572160"/>
          <a:ext cx="4163760" cy="2547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15</xdr:col>
      <xdr:colOff>253800</xdr:colOff>
      <xdr:row>47</xdr:row>
      <xdr:rowOff>96120</xdr:rowOff>
    </xdr:from>
    <xdr:to>
      <xdr:col>15</xdr:col>
      <xdr:colOff>525240</xdr:colOff>
      <xdr:row>47</xdr:row>
      <xdr:rowOff>96120</xdr:rowOff>
    </xdr:to>
    <xdr:cxnSp>
      <xdr:nvCxnSpPr>
        <xdr:cNvPr id="21" name="Straight Arrow Connector 10"/>
        <xdr:cNvCxnSpPr/>
      </xdr:nvCxnSpPr>
      <xdr:spPr>
        <a:xfrm>
          <a:off x="10424520" y="86414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16</xdr:col>
      <xdr:colOff>332640</xdr:colOff>
      <xdr:row>46</xdr:row>
      <xdr:rowOff>122400</xdr:rowOff>
    </xdr:from>
    <xdr:to>
      <xdr:col>16</xdr:col>
      <xdr:colOff>341280</xdr:colOff>
      <xdr:row>47</xdr:row>
      <xdr:rowOff>122400</xdr:rowOff>
    </xdr:to>
    <xdr:cxnSp>
      <xdr:nvCxnSpPr>
        <xdr:cNvPr id="22" name="Straight Arrow Connector 11"/>
        <xdr:cNvCxnSpPr/>
      </xdr:nvCxnSpPr>
      <xdr:spPr>
        <a:xfrm flipH="1" flipV="1">
          <a:off x="11145600" y="8486640"/>
          <a:ext cx="9000" cy="18144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17</xdr:col>
      <xdr:colOff>324000</xdr:colOff>
      <xdr:row>46</xdr:row>
      <xdr:rowOff>140040</xdr:rowOff>
    </xdr:from>
    <xdr:to>
      <xdr:col>17</xdr:col>
      <xdr:colOff>332640</xdr:colOff>
      <xdr:row>47</xdr:row>
      <xdr:rowOff>140040</xdr:rowOff>
    </xdr:to>
    <xdr:cxnSp>
      <xdr:nvCxnSpPr>
        <xdr:cNvPr id="23" name="Straight Arrow Connector 12"/>
        <xdr:cNvCxnSpPr/>
      </xdr:nvCxnSpPr>
      <xdr:spPr>
        <a:xfrm>
          <a:off x="11682720" y="8504280"/>
          <a:ext cx="9000" cy="18144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24" name="Straight Arrow Connector 13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25" name="Straight Arrow Connector 14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1</xdr:col>
      <xdr:colOff>1479960</xdr:colOff>
      <xdr:row>0</xdr:row>
      <xdr:rowOff>87480</xdr:rowOff>
    </xdr:from>
    <xdr:to>
      <xdr:col>1</xdr:col>
      <xdr:colOff>1760400</xdr:colOff>
      <xdr:row>0</xdr:row>
      <xdr:rowOff>96120</xdr:rowOff>
    </xdr:to>
    <xdr:cxnSp>
      <xdr:nvCxnSpPr>
        <xdr:cNvPr id="26" name="Straight Arrow Connector 15"/>
        <xdr:cNvCxnSpPr/>
      </xdr:nvCxnSpPr>
      <xdr:spPr>
        <a:xfrm>
          <a:off x="1705320" y="87480"/>
          <a:ext cx="280800" cy="900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27" name="Straight Arrow Connector 16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28" name="Straight Arrow Connector 17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55</xdr:col>
      <xdr:colOff>0</xdr:colOff>
      <xdr:row>8</xdr:row>
      <xdr:rowOff>0</xdr:rowOff>
    </xdr:from>
    <xdr:to>
      <xdr:col>61</xdr:col>
      <xdr:colOff>340200</xdr:colOff>
      <xdr:row>24</xdr:row>
      <xdr:rowOff>174960</xdr:rowOff>
    </xdr:to>
    <xdr:pic>
      <xdr:nvPicPr>
        <xdr:cNvPr id="29" name="Picture 18"/>
        <xdr:cNvPicPr/>
      </xdr:nvPicPr>
      <xdr:blipFill>
        <a:blip r:embed="rId9"/>
        <a:stretch/>
      </xdr:blipFill>
      <xdr:spPr>
        <a:xfrm>
          <a:off x="32110560" y="1487160"/>
          <a:ext cx="3616920" cy="3070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55</xdr:col>
      <xdr:colOff>148320</xdr:colOff>
      <xdr:row>24</xdr:row>
      <xdr:rowOff>157320</xdr:rowOff>
    </xdr:from>
    <xdr:to>
      <xdr:col>61</xdr:col>
      <xdr:colOff>316800</xdr:colOff>
      <xdr:row>34</xdr:row>
      <xdr:rowOff>147600</xdr:rowOff>
    </xdr:to>
    <xdr:pic>
      <xdr:nvPicPr>
        <xdr:cNvPr id="30" name="Picture 19"/>
        <xdr:cNvPicPr/>
      </xdr:nvPicPr>
      <xdr:blipFill>
        <a:blip r:embed="rId10"/>
        <a:stretch/>
      </xdr:blipFill>
      <xdr:spPr>
        <a:xfrm>
          <a:off x="32258880" y="4539960"/>
          <a:ext cx="3445200" cy="180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55</xdr:col>
      <xdr:colOff>0</xdr:colOff>
      <xdr:row>37</xdr:row>
      <xdr:rowOff>0</xdr:rowOff>
    </xdr:from>
    <xdr:to>
      <xdr:col>63</xdr:col>
      <xdr:colOff>367200</xdr:colOff>
      <xdr:row>53</xdr:row>
      <xdr:rowOff>136440</xdr:rowOff>
    </xdr:to>
    <xdr:pic>
      <xdr:nvPicPr>
        <xdr:cNvPr id="31" name="Picture 20"/>
        <xdr:cNvPicPr/>
      </xdr:nvPicPr>
      <xdr:blipFill>
        <a:blip r:embed="rId11"/>
        <a:stretch/>
      </xdr:blipFill>
      <xdr:spPr>
        <a:xfrm>
          <a:off x="32110560" y="6735600"/>
          <a:ext cx="4736160" cy="303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4680</xdr:colOff>
      <xdr:row>12</xdr:row>
      <xdr:rowOff>175680</xdr:rowOff>
    </xdr:from>
    <xdr:to>
      <xdr:col>25</xdr:col>
      <xdr:colOff>309960</xdr:colOff>
      <xdr:row>21</xdr:row>
      <xdr:rowOff>4320</xdr:rowOff>
    </xdr:to>
    <xdr:pic>
      <xdr:nvPicPr>
        <xdr:cNvPr id="32" name="Picture 21"/>
        <xdr:cNvPicPr/>
      </xdr:nvPicPr>
      <xdr:blipFill>
        <a:blip r:embed="rId12"/>
        <a:stretch/>
      </xdr:blipFill>
      <xdr:spPr>
        <a:xfrm>
          <a:off x="12455640" y="2386800"/>
          <a:ext cx="3582000" cy="1457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60</xdr:col>
      <xdr:colOff>544680</xdr:colOff>
      <xdr:row>15</xdr:row>
      <xdr:rowOff>0</xdr:rowOff>
    </xdr:from>
    <xdr:to>
      <xdr:col>69</xdr:col>
      <xdr:colOff>512640</xdr:colOff>
      <xdr:row>17</xdr:row>
      <xdr:rowOff>93960</xdr:rowOff>
    </xdr:to>
    <xdr:pic>
      <xdr:nvPicPr>
        <xdr:cNvPr id="33" name="Picture 22"/>
        <xdr:cNvPicPr/>
      </xdr:nvPicPr>
      <xdr:blipFill>
        <a:blip r:embed="rId13"/>
        <a:stretch/>
      </xdr:blipFill>
      <xdr:spPr>
        <a:xfrm>
          <a:off x="35385840" y="2754000"/>
          <a:ext cx="4883040" cy="45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61</xdr:col>
      <xdr:colOff>430560</xdr:colOff>
      <xdr:row>27</xdr:row>
      <xdr:rowOff>0</xdr:rowOff>
    </xdr:from>
    <xdr:to>
      <xdr:col>74</xdr:col>
      <xdr:colOff>92520</xdr:colOff>
      <xdr:row>34</xdr:row>
      <xdr:rowOff>32760</xdr:rowOff>
    </xdr:to>
    <xdr:pic>
      <xdr:nvPicPr>
        <xdr:cNvPr id="34" name="Picture 23"/>
        <xdr:cNvPicPr/>
      </xdr:nvPicPr>
      <xdr:blipFill>
        <a:blip r:embed="rId14"/>
        <a:stretch/>
      </xdr:blipFill>
      <xdr:spPr>
        <a:xfrm>
          <a:off x="35817840" y="4925520"/>
          <a:ext cx="6761160" cy="129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63</xdr:col>
      <xdr:colOff>0</xdr:colOff>
      <xdr:row>40</xdr:row>
      <xdr:rowOff>0</xdr:rowOff>
    </xdr:from>
    <xdr:to>
      <xdr:col>74</xdr:col>
      <xdr:colOff>8640</xdr:colOff>
      <xdr:row>43</xdr:row>
      <xdr:rowOff>27000</xdr:rowOff>
    </xdr:to>
    <xdr:pic>
      <xdr:nvPicPr>
        <xdr:cNvPr id="35" name="Picture 24"/>
        <xdr:cNvPicPr/>
      </xdr:nvPicPr>
      <xdr:blipFill>
        <a:blip r:embed="rId15"/>
        <a:stretch/>
      </xdr:blipFill>
      <xdr:spPr>
        <a:xfrm>
          <a:off x="36479520" y="7278480"/>
          <a:ext cx="6015600" cy="569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36" name="Straight Arrow Connector 26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37" name="Straight Arrow Connector 27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oneCell">
    <xdr:from>
      <xdr:col>19</xdr:col>
      <xdr:colOff>0</xdr:colOff>
      <xdr:row>22</xdr:row>
      <xdr:rowOff>0</xdr:rowOff>
    </xdr:from>
    <xdr:to>
      <xdr:col>30</xdr:col>
      <xdr:colOff>445680</xdr:colOff>
      <xdr:row>32</xdr:row>
      <xdr:rowOff>135720</xdr:rowOff>
    </xdr:to>
    <xdr:pic>
      <xdr:nvPicPr>
        <xdr:cNvPr id="38" name="Picture 31"/>
        <xdr:cNvPicPr/>
      </xdr:nvPicPr>
      <xdr:blipFill>
        <a:blip r:embed="rId16"/>
        <a:stretch/>
      </xdr:blipFill>
      <xdr:spPr>
        <a:xfrm>
          <a:off x="12450960" y="4020840"/>
          <a:ext cx="6453000" cy="1945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544680</xdr:colOff>
      <xdr:row>45</xdr:row>
      <xdr:rowOff>43560</xdr:rowOff>
    </xdr:from>
    <xdr:to>
      <xdr:col>30</xdr:col>
      <xdr:colOff>474480</xdr:colOff>
      <xdr:row>59</xdr:row>
      <xdr:rowOff>156960</xdr:rowOff>
    </xdr:to>
    <xdr:pic>
      <xdr:nvPicPr>
        <xdr:cNvPr id="39" name="Picture 32"/>
        <xdr:cNvPicPr/>
      </xdr:nvPicPr>
      <xdr:blipFill>
        <a:blip r:embed="rId17"/>
        <a:stretch/>
      </xdr:blipFill>
      <xdr:spPr>
        <a:xfrm>
          <a:off x="12449520" y="8226720"/>
          <a:ext cx="6483240" cy="26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40" name="Straight Arrow Connector 33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41" name="Straight Arrow Connector 34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42" name="Straight Arrow Connector 35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43" name="Straight Arrow Connector 36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44" name="Straight Arrow Connector 37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45" name="Straight Arrow Connector 38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46" name="Straight Arrow Connector 41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47" name="Straight Arrow Connector 42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48" name="Straight Arrow Connector 43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49" name="Straight Arrow Connector 44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50" name="Straight Arrow Connector 45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51" name="Straight Arrow Connector 46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223200</xdr:colOff>
      <xdr:row>9</xdr:row>
      <xdr:rowOff>152280</xdr:rowOff>
    </xdr:from>
    <xdr:to>
      <xdr:col>3</xdr:col>
      <xdr:colOff>232200</xdr:colOff>
      <xdr:row>10</xdr:row>
      <xdr:rowOff>160920</xdr:rowOff>
    </xdr:to>
    <xdr:cxnSp>
      <xdr:nvCxnSpPr>
        <xdr:cNvPr id="52" name="Straight Arrow Connector 48"/>
        <xdr:cNvCxnSpPr/>
      </xdr:nvCxnSpPr>
      <xdr:spPr>
        <a:xfrm>
          <a:off x="2913840" y="1820520"/>
          <a:ext cx="9360" cy="18972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239400</xdr:colOff>
      <xdr:row>11</xdr:row>
      <xdr:rowOff>0</xdr:rowOff>
    </xdr:from>
    <xdr:to>
      <xdr:col>3</xdr:col>
      <xdr:colOff>248040</xdr:colOff>
      <xdr:row>12</xdr:row>
      <xdr:rowOff>8640</xdr:rowOff>
    </xdr:to>
    <xdr:cxnSp>
      <xdr:nvCxnSpPr>
        <xdr:cNvPr id="53" name="Straight Arrow Connector 49"/>
        <xdr:cNvCxnSpPr/>
      </xdr:nvCxnSpPr>
      <xdr:spPr>
        <a:xfrm flipH="1" flipV="1">
          <a:off x="2930040" y="203004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0</xdr:colOff>
      <xdr:row>33</xdr:row>
      <xdr:rowOff>0</xdr:rowOff>
    </xdr:from>
    <xdr:to>
      <xdr:col>29</xdr:col>
      <xdr:colOff>478440</xdr:colOff>
      <xdr:row>41</xdr:row>
      <xdr:rowOff>101880</xdr:rowOff>
    </xdr:to>
    <xdr:pic>
      <xdr:nvPicPr>
        <xdr:cNvPr id="54" name="Picture 1"/>
        <xdr:cNvPicPr/>
      </xdr:nvPicPr>
      <xdr:blipFill>
        <a:blip r:embed="rId18"/>
        <a:stretch/>
      </xdr:blipFill>
      <xdr:spPr>
        <a:xfrm>
          <a:off x="12450960" y="6011640"/>
          <a:ext cx="5939640" cy="1549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181080</xdr:colOff>
      <xdr:row>11</xdr:row>
      <xdr:rowOff>26280</xdr:rowOff>
    </xdr:from>
    <xdr:to>
      <xdr:col>3</xdr:col>
      <xdr:colOff>181080</xdr:colOff>
      <xdr:row>11</xdr:row>
      <xdr:rowOff>164880</xdr:rowOff>
    </xdr:to>
    <xdr:cxnSp>
      <xdr:nvCxnSpPr>
        <xdr:cNvPr id="55" name="Straight Arrow Connector 1"/>
        <xdr:cNvCxnSpPr/>
      </xdr:nvCxnSpPr>
      <xdr:spPr>
        <a:xfrm>
          <a:off x="2871720" y="2056320"/>
          <a:ext cx="360" cy="1389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18</xdr:col>
      <xdr:colOff>544680</xdr:colOff>
      <xdr:row>3</xdr:row>
      <xdr:rowOff>42840</xdr:rowOff>
    </xdr:from>
    <xdr:to>
      <xdr:col>25</xdr:col>
      <xdr:colOff>395640</xdr:colOff>
      <xdr:row>11</xdr:row>
      <xdr:rowOff>171000</xdr:rowOff>
    </xdr:to>
    <xdr:pic>
      <xdr:nvPicPr>
        <xdr:cNvPr id="56" name="Picture 2"/>
        <xdr:cNvPicPr/>
      </xdr:nvPicPr>
      <xdr:blipFill>
        <a:blip r:embed="rId1"/>
        <a:stretch/>
      </xdr:blipFill>
      <xdr:spPr>
        <a:xfrm>
          <a:off x="12449520" y="624960"/>
          <a:ext cx="3673800" cy="157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38</xdr:col>
      <xdr:colOff>111960</xdr:colOff>
      <xdr:row>14</xdr:row>
      <xdr:rowOff>174240</xdr:rowOff>
    </xdr:to>
    <xdr:pic>
      <xdr:nvPicPr>
        <xdr:cNvPr id="57" name="Picture 3"/>
        <xdr:cNvPicPr/>
      </xdr:nvPicPr>
      <xdr:blipFill>
        <a:blip r:embed="rId2"/>
        <a:stretch/>
      </xdr:blipFill>
      <xdr:spPr>
        <a:xfrm>
          <a:off x="19004400" y="763200"/>
          <a:ext cx="3934440" cy="1983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30</xdr:col>
      <xdr:colOff>544680</xdr:colOff>
      <xdr:row>16</xdr:row>
      <xdr:rowOff>0</xdr:rowOff>
    </xdr:from>
    <xdr:to>
      <xdr:col>38</xdr:col>
      <xdr:colOff>194760</xdr:colOff>
      <xdr:row>46</xdr:row>
      <xdr:rowOff>177120</xdr:rowOff>
    </xdr:to>
    <xdr:pic>
      <xdr:nvPicPr>
        <xdr:cNvPr id="58" name="Picture 4"/>
        <xdr:cNvPicPr/>
      </xdr:nvPicPr>
      <xdr:blipFill>
        <a:blip r:embed="rId3"/>
        <a:stretch/>
      </xdr:blipFill>
      <xdr:spPr>
        <a:xfrm>
          <a:off x="19002960" y="2935080"/>
          <a:ext cx="4018680" cy="5606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46</xdr:col>
      <xdr:colOff>6840</xdr:colOff>
      <xdr:row>34</xdr:row>
      <xdr:rowOff>135720</xdr:rowOff>
    </xdr:to>
    <xdr:pic>
      <xdr:nvPicPr>
        <xdr:cNvPr id="59" name="Picture 5"/>
        <xdr:cNvPicPr/>
      </xdr:nvPicPr>
      <xdr:blipFill>
        <a:blip r:embed="rId4"/>
        <a:stretch/>
      </xdr:blipFill>
      <xdr:spPr>
        <a:xfrm>
          <a:off x="23373000" y="944280"/>
          <a:ext cx="3829680" cy="5383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39</xdr:col>
      <xdr:colOff>0</xdr:colOff>
      <xdr:row>36</xdr:row>
      <xdr:rowOff>0</xdr:rowOff>
    </xdr:from>
    <xdr:to>
      <xdr:col>46</xdr:col>
      <xdr:colOff>63720</xdr:colOff>
      <xdr:row>49</xdr:row>
      <xdr:rowOff>167400</xdr:rowOff>
    </xdr:to>
    <xdr:pic>
      <xdr:nvPicPr>
        <xdr:cNvPr id="60" name="Picture 6"/>
        <xdr:cNvPicPr/>
      </xdr:nvPicPr>
      <xdr:blipFill>
        <a:blip r:embed="rId5"/>
        <a:stretch/>
      </xdr:blipFill>
      <xdr:spPr>
        <a:xfrm>
          <a:off x="23373000" y="6554520"/>
          <a:ext cx="3886560" cy="252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46</xdr:col>
      <xdr:colOff>18360</xdr:colOff>
      <xdr:row>22</xdr:row>
      <xdr:rowOff>99720</xdr:rowOff>
    </xdr:from>
    <xdr:to>
      <xdr:col>52</xdr:col>
      <xdr:colOff>384120</xdr:colOff>
      <xdr:row>31</xdr:row>
      <xdr:rowOff>91440</xdr:rowOff>
    </xdr:to>
    <xdr:pic>
      <xdr:nvPicPr>
        <xdr:cNvPr id="61" name="Picture 7"/>
        <xdr:cNvPicPr/>
      </xdr:nvPicPr>
      <xdr:blipFill>
        <a:blip r:embed="rId6"/>
        <a:stretch/>
      </xdr:blipFill>
      <xdr:spPr>
        <a:xfrm>
          <a:off x="27214200" y="4120560"/>
          <a:ext cx="3642480" cy="1620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45</xdr:col>
      <xdr:colOff>544680</xdr:colOff>
      <xdr:row>7</xdr:row>
      <xdr:rowOff>102960</xdr:rowOff>
    </xdr:from>
    <xdr:to>
      <xdr:col>53</xdr:col>
      <xdr:colOff>442080</xdr:colOff>
      <xdr:row>21</xdr:row>
      <xdr:rowOff>141120</xdr:rowOff>
    </xdr:to>
    <xdr:pic>
      <xdr:nvPicPr>
        <xdr:cNvPr id="62" name="Picture 8"/>
        <xdr:cNvPicPr/>
      </xdr:nvPicPr>
      <xdr:blipFill>
        <a:blip r:embed="rId7"/>
        <a:stretch/>
      </xdr:blipFill>
      <xdr:spPr>
        <a:xfrm>
          <a:off x="27194400" y="1409040"/>
          <a:ext cx="4266000" cy="257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46</xdr:col>
      <xdr:colOff>34920</xdr:colOff>
      <xdr:row>36</xdr:row>
      <xdr:rowOff>17640</xdr:rowOff>
    </xdr:from>
    <xdr:to>
      <xdr:col>53</xdr:col>
      <xdr:colOff>376200</xdr:colOff>
      <xdr:row>50</xdr:row>
      <xdr:rowOff>30960</xdr:rowOff>
    </xdr:to>
    <xdr:pic>
      <xdr:nvPicPr>
        <xdr:cNvPr id="63" name="Picture 9"/>
        <xdr:cNvPicPr/>
      </xdr:nvPicPr>
      <xdr:blipFill>
        <a:blip r:embed="rId8"/>
        <a:stretch/>
      </xdr:blipFill>
      <xdr:spPr>
        <a:xfrm>
          <a:off x="27230760" y="6572160"/>
          <a:ext cx="4163760" cy="2547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15</xdr:col>
      <xdr:colOff>253800</xdr:colOff>
      <xdr:row>47</xdr:row>
      <xdr:rowOff>96120</xdr:rowOff>
    </xdr:from>
    <xdr:to>
      <xdr:col>15</xdr:col>
      <xdr:colOff>525240</xdr:colOff>
      <xdr:row>47</xdr:row>
      <xdr:rowOff>96120</xdr:rowOff>
    </xdr:to>
    <xdr:cxnSp>
      <xdr:nvCxnSpPr>
        <xdr:cNvPr id="64" name="Straight Arrow Connector 10"/>
        <xdr:cNvCxnSpPr/>
      </xdr:nvCxnSpPr>
      <xdr:spPr>
        <a:xfrm>
          <a:off x="10424520" y="86414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16</xdr:col>
      <xdr:colOff>332640</xdr:colOff>
      <xdr:row>46</xdr:row>
      <xdr:rowOff>122400</xdr:rowOff>
    </xdr:from>
    <xdr:to>
      <xdr:col>16</xdr:col>
      <xdr:colOff>341280</xdr:colOff>
      <xdr:row>47</xdr:row>
      <xdr:rowOff>122400</xdr:rowOff>
    </xdr:to>
    <xdr:cxnSp>
      <xdr:nvCxnSpPr>
        <xdr:cNvPr id="65" name="Straight Arrow Connector 11"/>
        <xdr:cNvCxnSpPr/>
      </xdr:nvCxnSpPr>
      <xdr:spPr>
        <a:xfrm flipH="1" flipV="1">
          <a:off x="11145600" y="8486640"/>
          <a:ext cx="9000" cy="18144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17</xdr:col>
      <xdr:colOff>324000</xdr:colOff>
      <xdr:row>46</xdr:row>
      <xdr:rowOff>140040</xdr:rowOff>
    </xdr:from>
    <xdr:to>
      <xdr:col>17</xdr:col>
      <xdr:colOff>332640</xdr:colOff>
      <xdr:row>47</xdr:row>
      <xdr:rowOff>140040</xdr:rowOff>
    </xdr:to>
    <xdr:cxnSp>
      <xdr:nvCxnSpPr>
        <xdr:cNvPr id="66" name="Straight Arrow Connector 12"/>
        <xdr:cNvCxnSpPr/>
      </xdr:nvCxnSpPr>
      <xdr:spPr>
        <a:xfrm>
          <a:off x="11682720" y="8504280"/>
          <a:ext cx="9000" cy="18144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67" name="Straight Arrow Connector 13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68" name="Straight Arrow Connector 14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1</xdr:col>
      <xdr:colOff>1479960</xdr:colOff>
      <xdr:row>0</xdr:row>
      <xdr:rowOff>87480</xdr:rowOff>
    </xdr:from>
    <xdr:to>
      <xdr:col>1</xdr:col>
      <xdr:colOff>1760400</xdr:colOff>
      <xdr:row>0</xdr:row>
      <xdr:rowOff>96120</xdr:rowOff>
    </xdr:to>
    <xdr:cxnSp>
      <xdr:nvCxnSpPr>
        <xdr:cNvPr id="69" name="Straight Arrow Connector 15"/>
        <xdr:cNvCxnSpPr/>
      </xdr:nvCxnSpPr>
      <xdr:spPr>
        <a:xfrm>
          <a:off x="1705320" y="87480"/>
          <a:ext cx="280800" cy="900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70" name="Straight Arrow Connector 16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71" name="Straight Arrow Connector 17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55</xdr:col>
      <xdr:colOff>0</xdr:colOff>
      <xdr:row>8</xdr:row>
      <xdr:rowOff>0</xdr:rowOff>
    </xdr:from>
    <xdr:to>
      <xdr:col>61</xdr:col>
      <xdr:colOff>340200</xdr:colOff>
      <xdr:row>24</xdr:row>
      <xdr:rowOff>174960</xdr:rowOff>
    </xdr:to>
    <xdr:pic>
      <xdr:nvPicPr>
        <xdr:cNvPr id="72" name="Picture 18"/>
        <xdr:cNvPicPr/>
      </xdr:nvPicPr>
      <xdr:blipFill>
        <a:blip r:embed="rId9"/>
        <a:stretch/>
      </xdr:blipFill>
      <xdr:spPr>
        <a:xfrm>
          <a:off x="32110560" y="1487160"/>
          <a:ext cx="3616920" cy="3070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55</xdr:col>
      <xdr:colOff>148320</xdr:colOff>
      <xdr:row>24</xdr:row>
      <xdr:rowOff>157320</xdr:rowOff>
    </xdr:from>
    <xdr:to>
      <xdr:col>61</xdr:col>
      <xdr:colOff>316800</xdr:colOff>
      <xdr:row>34</xdr:row>
      <xdr:rowOff>147600</xdr:rowOff>
    </xdr:to>
    <xdr:pic>
      <xdr:nvPicPr>
        <xdr:cNvPr id="73" name="Picture 19"/>
        <xdr:cNvPicPr/>
      </xdr:nvPicPr>
      <xdr:blipFill>
        <a:blip r:embed="rId10"/>
        <a:stretch/>
      </xdr:blipFill>
      <xdr:spPr>
        <a:xfrm>
          <a:off x="32258880" y="4539960"/>
          <a:ext cx="3445200" cy="180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55</xdr:col>
      <xdr:colOff>0</xdr:colOff>
      <xdr:row>37</xdr:row>
      <xdr:rowOff>0</xdr:rowOff>
    </xdr:from>
    <xdr:to>
      <xdr:col>63</xdr:col>
      <xdr:colOff>367200</xdr:colOff>
      <xdr:row>53</xdr:row>
      <xdr:rowOff>136440</xdr:rowOff>
    </xdr:to>
    <xdr:pic>
      <xdr:nvPicPr>
        <xdr:cNvPr id="74" name="Picture 20"/>
        <xdr:cNvPicPr/>
      </xdr:nvPicPr>
      <xdr:blipFill>
        <a:blip r:embed="rId11"/>
        <a:stretch/>
      </xdr:blipFill>
      <xdr:spPr>
        <a:xfrm>
          <a:off x="32110560" y="6735600"/>
          <a:ext cx="4736160" cy="303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4680</xdr:colOff>
      <xdr:row>12</xdr:row>
      <xdr:rowOff>175680</xdr:rowOff>
    </xdr:from>
    <xdr:to>
      <xdr:col>25</xdr:col>
      <xdr:colOff>309960</xdr:colOff>
      <xdr:row>21</xdr:row>
      <xdr:rowOff>4320</xdr:rowOff>
    </xdr:to>
    <xdr:pic>
      <xdr:nvPicPr>
        <xdr:cNvPr id="75" name="Picture 21"/>
        <xdr:cNvPicPr/>
      </xdr:nvPicPr>
      <xdr:blipFill>
        <a:blip r:embed="rId12"/>
        <a:stretch/>
      </xdr:blipFill>
      <xdr:spPr>
        <a:xfrm>
          <a:off x="12455640" y="2386800"/>
          <a:ext cx="3582000" cy="1457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60</xdr:col>
      <xdr:colOff>544680</xdr:colOff>
      <xdr:row>15</xdr:row>
      <xdr:rowOff>0</xdr:rowOff>
    </xdr:from>
    <xdr:to>
      <xdr:col>69</xdr:col>
      <xdr:colOff>512640</xdr:colOff>
      <xdr:row>17</xdr:row>
      <xdr:rowOff>93960</xdr:rowOff>
    </xdr:to>
    <xdr:pic>
      <xdr:nvPicPr>
        <xdr:cNvPr id="76" name="Picture 22"/>
        <xdr:cNvPicPr/>
      </xdr:nvPicPr>
      <xdr:blipFill>
        <a:blip r:embed="rId13"/>
        <a:stretch/>
      </xdr:blipFill>
      <xdr:spPr>
        <a:xfrm>
          <a:off x="35385840" y="2754000"/>
          <a:ext cx="4883040" cy="45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61</xdr:col>
      <xdr:colOff>430560</xdr:colOff>
      <xdr:row>27</xdr:row>
      <xdr:rowOff>0</xdr:rowOff>
    </xdr:from>
    <xdr:to>
      <xdr:col>74</xdr:col>
      <xdr:colOff>92520</xdr:colOff>
      <xdr:row>34</xdr:row>
      <xdr:rowOff>32760</xdr:rowOff>
    </xdr:to>
    <xdr:pic>
      <xdr:nvPicPr>
        <xdr:cNvPr id="77" name="Picture 23"/>
        <xdr:cNvPicPr/>
      </xdr:nvPicPr>
      <xdr:blipFill>
        <a:blip r:embed="rId14"/>
        <a:stretch/>
      </xdr:blipFill>
      <xdr:spPr>
        <a:xfrm>
          <a:off x="35817840" y="4925520"/>
          <a:ext cx="6761160" cy="129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63</xdr:col>
      <xdr:colOff>0</xdr:colOff>
      <xdr:row>40</xdr:row>
      <xdr:rowOff>0</xdr:rowOff>
    </xdr:from>
    <xdr:to>
      <xdr:col>74</xdr:col>
      <xdr:colOff>8640</xdr:colOff>
      <xdr:row>43</xdr:row>
      <xdr:rowOff>27000</xdr:rowOff>
    </xdr:to>
    <xdr:pic>
      <xdr:nvPicPr>
        <xdr:cNvPr id="78" name="Picture 24"/>
        <xdr:cNvPicPr/>
      </xdr:nvPicPr>
      <xdr:blipFill>
        <a:blip r:embed="rId15"/>
        <a:stretch/>
      </xdr:blipFill>
      <xdr:spPr>
        <a:xfrm>
          <a:off x="36479520" y="7278480"/>
          <a:ext cx="6015600" cy="569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3</xdr:col>
      <xdr:colOff>207000</xdr:colOff>
      <xdr:row>13</xdr:row>
      <xdr:rowOff>18360</xdr:rowOff>
    </xdr:from>
    <xdr:to>
      <xdr:col>3</xdr:col>
      <xdr:colOff>213480</xdr:colOff>
      <xdr:row>13</xdr:row>
      <xdr:rowOff>147960</xdr:rowOff>
    </xdr:to>
    <xdr:cxnSp>
      <xdr:nvCxnSpPr>
        <xdr:cNvPr id="79" name="Straight Arrow Connector 25"/>
        <xdr:cNvCxnSpPr/>
      </xdr:nvCxnSpPr>
      <xdr:spPr>
        <a:xfrm flipV="1">
          <a:off x="2897640" y="2410560"/>
          <a:ext cx="6840" cy="1299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80" name="Straight Arrow Connector 26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81" name="Straight Arrow Connector 27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204840</xdr:colOff>
      <xdr:row>10</xdr:row>
      <xdr:rowOff>41760</xdr:rowOff>
    </xdr:from>
    <xdr:to>
      <xdr:col>3</xdr:col>
      <xdr:colOff>204840</xdr:colOff>
      <xdr:row>10</xdr:row>
      <xdr:rowOff>181080</xdr:rowOff>
    </xdr:to>
    <xdr:cxnSp>
      <xdr:nvCxnSpPr>
        <xdr:cNvPr id="82" name="Straight Arrow Connector 28"/>
        <xdr:cNvCxnSpPr/>
      </xdr:nvCxnSpPr>
      <xdr:spPr>
        <a:xfrm>
          <a:off x="2895480" y="1890720"/>
          <a:ext cx="360" cy="1396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207000</xdr:colOff>
      <xdr:row>14</xdr:row>
      <xdr:rowOff>18360</xdr:rowOff>
    </xdr:from>
    <xdr:to>
      <xdr:col>3</xdr:col>
      <xdr:colOff>213480</xdr:colOff>
      <xdr:row>14</xdr:row>
      <xdr:rowOff>147960</xdr:rowOff>
    </xdr:to>
    <xdr:cxnSp>
      <xdr:nvCxnSpPr>
        <xdr:cNvPr id="83" name="Straight Arrow Connector 30"/>
        <xdr:cNvCxnSpPr/>
      </xdr:nvCxnSpPr>
      <xdr:spPr>
        <a:xfrm flipV="1">
          <a:off x="2897640" y="2591280"/>
          <a:ext cx="6840" cy="1299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0</xdr:colOff>
      <xdr:row>22</xdr:row>
      <xdr:rowOff>0</xdr:rowOff>
    </xdr:from>
    <xdr:to>
      <xdr:col>30</xdr:col>
      <xdr:colOff>445680</xdr:colOff>
      <xdr:row>32</xdr:row>
      <xdr:rowOff>135720</xdr:rowOff>
    </xdr:to>
    <xdr:pic>
      <xdr:nvPicPr>
        <xdr:cNvPr id="84" name="Picture 32"/>
        <xdr:cNvPicPr/>
      </xdr:nvPicPr>
      <xdr:blipFill>
        <a:blip r:embed="rId16"/>
        <a:stretch/>
      </xdr:blipFill>
      <xdr:spPr>
        <a:xfrm>
          <a:off x="12450960" y="4020840"/>
          <a:ext cx="6453000" cy="1945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544680</xdr:colOff>
      <xdr:row>45</xdr:row>
      <xdr:rowOff>43560</xdr:rowOff>
    </xdr:from>
    <xdr:to>
      <xdr:col>30</xdr:col>
      <xdr:colOff>474480</xdr:colOff>
      <xdr:row>59</xdr:row>
      <xdr:rowOff>156960</xdr:rowOff>
    </xdr:to>
    <xdr:pic>
      <xdr:nvPicPr>
        <xdr:cNvPr id="85" name="Picture 33"/>
        <xdr:cNvPicPr/>
      </xdr:nvPicPr>
      <xdr:blipFill>
        <a:blip r:embed="rId17"/>
        <a:stretch/>
      </xdr:blipFill>
      <xdr:spPr>
        <a:xfrm>
          <a:off x="12449520" y="8226720"/>
          <a:ext cx="6483240" cy="26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86" name="Straight Arrow Connector 34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87" name="Straight Arrow Connector 35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88" name="Straight Arrow Connector 36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89" name="Straight Arrow Connector 37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90" name="Straight Arrow Connector 38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91" name="Straight Arrow Connector 39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207000</xdr:colOff>
      <xdr:row>13</xdr:row>
      <xdr:rowOff>18360</xdr:rowOff>
    </xdr:from>
    <xdr:to>
      <xdr:col>3</xdr:col>
      <xdr:colOff>213480</xdr:colOff>
      <xdr:row>13</xdr:row>
      <xdr:rowOff>147960</xdr:rowOff>
    </xdr:to>
    <xdr:cxnSp>
      <xdr:nvCxnSpPr>
        <xdr:cNvPr id="92" name="Straight Arrow Connector 47"/>
        <xdr:cNvCxnSpPr/>
      </xdr:nvCxnSpPr>
      <xdr:spPr>
        <a:xfrm flipV="1">
          <a:off x="2897640" y="2410560"/>
          <a:ext cx="6840" cy="1299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175680</xdr:colOff>
      <xdr:row>12</xdr:row>
      <xdr:rowOff>0</xdr:rowOff>
    </xdr:from>
    <xdr:to>
      <xdr:col>3</xdr:col>
      <xdr:colOff>182160</xdr:colOff>
      <xdr:row>12</xdr:row>
      <xdr:rowOff>129240</xdr:rowOff>
    </xdr:to>
    <xdr:cxnSp>
      <xdr:nvCxnSpPr>
        <xdr:cNvPr id="93" name="Straight Arrow Connector 48"/>
        <xdr:cNvCxnSpPr/>
      </xdr:nvCxnSpPr>
      <xdr:spPr>
        <a:xfrm flipV="1">
          <a:off x="2866320" y="2211120"/>
          <a:ext cx="6840" cy="12960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0</xdr:colOff>
      <xdr:row>33</xdr:row>
      <xdr:rowOff>0</xdr:rowOff>
    </xdr:from>
    <xdr:to>
      <xdr:col>29</xdr:col>
      <xdr:colOff>478440</xdr:colOff>
      <xdr:row>41</xdr:row>
      <xdr:rowOff>101880</xdr:rowOff>
    </xdr:to>
    <xdr:pic>
      <xdr:nvPicPr>
        <xdr:cNvPr id="94" name="Picture 29"/>
        <xdr:cNvPicPr/>
      </xdr:nvPicPr>
      <xdr:blipFill>
        <a:blip r:embed="rId18"/>
        <a:stretch/>
      </xdr:blipFill>
      <xdr:spPr>
        <a:xfrm>
          <a:off x="12450960" y="6011640"/>
          <a:ext cx="5939640" cy="1549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544680</xdr:colOff>
      <xdr:row>3</xdr:row>
      <xdr:rowOff>42840</xdr:rowOff>
    </xdr:from>
    <xdr:to>
      <xdr:col>25</xdr:col>
      <xdr:colOff>395640</xdr:colOff>
      <xdr:row>11</xdr:row>
      <xdr:rowOff>171000</xdr:rowOff>
    </xdr:to>
    <xdr:pic>
      <xdr:nvPicPr>
        <xdr:cNvPr id="95" name="Picture 2"/>
        <xdr:cNvPicPr/>
      </xdr:nvPicPr>
      <xdr:blipFill>
        <a:blip r:embed="rId1"/>
        <a:stretch/>
      </xdr:blipFill>
      <xdr:spPr>
        <a:xfrm>
          <a:off x="12449520" y="624960"/>
          <a:ext cx="3673800" cy="157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38</xdr:col>
      <xdr:colOff>111960</xdr:colOff>
      <xdr:row>14</xdr:row>
      <xdr:rowOff>174240</xdr:rowOff>
    </xdr:to>
    <xdr:pic>
      <xdr:nvPicPr>
        <xdr:cNvPr id="96" name="Picture 3"/>
        <xdr:cNvPicPr/>
      </xdr:nvPicPr>
      <xdr:blipFill>
        <a:blip r:embed="rId2"/>
        <a:stretch/>
      </xdr:blipFill>
      <xdr:spPr>
        <a:xfrm>
          <a:off x="19004400" y="763200"/>
          <a:ext cx="3934440" cy="1983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30</xdr:col>
      <xdr:colOff>544680</xdr:colOff>
      <xdr:row>16</xdr:row>
      <xdr:rowOff>0</xdr:rowOff>
    </xdr:from>
    <xdr:to>
      <xdr:col>38</xdr:col>
      <xdr:colOff>194760</xdr:colOff>
      <xdr:row>46</xdr:row>
      <xdr:rowOff>177120</xdr:rowOff>
    </xdr:to>
    <xdr:pic>
      <xdr:nvPicPr>
        <xdr:cNvPr id="97" name="Picture 4"/>
        <xdr:cNvPicPr/>
      </xdr:nvPicPr>
      <xdr:blipFill>
        <a:blip r:embed="rId3"/>
        <a:stretch/>
      </xdr:blipFill>
      <xdr:spPr>
        <a:xfrm>
          <a:off x="19002960" y="2935080"/>
          <a:ext cx="4018680" cy="5606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46</xdr:col>
      <xdr:colOff>6840</xdr:colOff>
      <xdr:row>34</xdr:row>
      <xdr:rowOff>135720</xdr:rowOff>
    </xdr:to>
    <xdr:pic>
      <xdr:nvPicPr>
        <xdr:cNvPr id="98" name="Picture 5"/>
        <xdr:cNvPicPr/>
      </xdr:nvPicPr>
      <xdr:blipFill>
        <a:blip r:embed="rId4"/>
        <a:stretch/>
      </xdr:blipFill>
      <xdr:spPr>
        <a:xfrm>
          <a:off x="23373000" y="944280"/>
          <a:ext cx="3829680" cy="5383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39</xdr:col>
      <xdr:colOff>0</xdr:colOff>
      <xdr:row>36</xdr:row>
      <xdr:rowOff>0</xdr:rowOff>
    </xdr:from>
    <xdr:to>
      <xdr:col>46</xdr:col>
      <xdr:colOff>63720</xdr:colOff>
      <xdr:row>49</xdr:row>
      <xdr:rowOff>167400</xdr:rowOff>
    </xdr:to>
    <xdr:pic>
      <xdr:nvPicPr>
        <xdr:cNvPr id="99" name="Picture 6"/>
        <xdr:cNvPicPr/>
      </xdr:nvPicPr>
      <xdr:blipFill>
        <a:blip r:embed="rId5"/>
        <a:stretch/>
      </xdr:blipFill>
      <xdr:spPr>
        <a:xfrm>
          <a:off x="23373000" y="6554520"/>
          <a:ext cx="3886560" cy="252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46</xdr:col>
      <xdr:colOff>18360</xdr:colOff>
      <xdr:row>22</xdr:row>
      <xdr:rowOff>99720</xdr:rowOff>
    </xdr:from>
    <xdr:to>
      <xdr:col>52</xdr:col>
      <xdr:colOff>384120</xdr:colOff>
      <xdr:row>31</xdr:row>
      <xdr:rowOff>91440</xdr:rowOff>
    </xdr:to>
    <xdr:pic>
      <xdr:nvPicPr>
        <xdr:cNvPr id="100" name="Picture 7"/>
        <xdr:cNvPicPr/>
      </xdr:nvPicPr>
      <xdr:blipFill>
        <a:blip r:embed="rId6"/>
        <a:stretch/>
      </xdr:blipFill>
      <xdr:spPr>
        <a:xfrm>
          <a:off x="27214200" y="4120560"/>
          <a:ext cx="3642480" cy="1620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45</xdr:col>
      <xdr:colOff>544680</xdr:colOff>
      <xdr:row>7</xdr:row>
      <xdr:rowOff>102960</xdr:rowOff>
    </xdr:from>
    <xdr:to>
      <xdr:col>53</xdr:col>
      <xdr:colOff>442080</xdr:colOff>
      <xdr:row>21</xdr:row>
      <xdr:rowOff>141120</xdr:rowOff>
    </xdr:to>
    <xdr:pic>
      <xdr:nvPicPr>
        <xdr:cNvPr id="101" name="Picture 8"/>
        <xdr:cNvPicPr/>
      </xdr:nvPicPr>
      <xdr:blipFill>
        <a:blip r:embed="rId7"/>
        <a:stretch/>
      </xdr:blipFill>
      <xdr:spPr>
        <a:xfrm>
          <a:off x="27194400" y="1409040"/>
          <a:ext cx="4266000" cy="257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46</xdr:col>
      <xdr:colOff>34920</xdr:colOff>
      <xdr:row>36</xdr:row>
      <xdr:rowOff>17640</xdr:rowOff>
    </xdr:from>
    <xdr:to>
      <xdr:col>53</xdr:col>
      <xdr:colOff>376200</xdr:colOff>
      <xdr:row>50</xdr:row>
      <xdr:rowOff>30960</xdr:rowOff>
    </xdr:to>
    <xdr:pic>
      <xdr:nvPicPr>
        <xdr:cNvPr id="102" name="Picture 9"/>
        <xdr:cNvPicPr/>
      </xdr:nvPicPr>
      <xdr:blipFill>
        <a:blip r:embed="rId8"/>
        <a:stretch/>
      </xdr:blipFill>
      <xdr:spPr>
        <a:xfrm>
          <a:off x="27230760" y="6572160"/>
          <a:ext cx="4163760" cy="2547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15</xdr:col>
      <xdr:colOff>253800</xdr:colOff>
      <xdr:row>47</xdr:row>
      <xdr:rowOff>96120</xdr:rowOff>
    </xdr:from>
    <xdr:to>
      <xdr:col>15</xdr:col>
      <xdr:colOff>525240</xdr:colOff>
      <xdr:row>47</xdr:row>
      <xdr:rowOff>96120</xdr:rowOff>
    </xdr:to>
    <xdr:cxnSp>
      <xdr:nvCxnSpPr>
        <xdr:cNvPr id="103" name="Straight Arrow Connector 10"/>
        <xdr:cNvCxnSpPr/>
      </xdr:nvCxnSpPr>
      <xdr:spPr>
        <a:xfrm>
          <a:off x="10424520" y="86414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16</xdr:col>
      <xdr:colOff>332640</xdr:colOff>
      <xdr:row>46</xdr:row>
      <xdr:rowOff>122400</xdr:rowOff>
    </xdr:from>
    <xdr:to>
      <xdr:col>16</xdr:col>
      <xdr:colOff>341280</xdr:colOff>
      <xdr:row>47</xdr:row>
      <xdr:rowOff>122400</xdr:rowOff>
    </xdr:to>
    <xdr:cxnSp>
      <xdr:nvCxnSpPr>
        <xdr:cNvPr id="104" name="Straight Arrow Connector 11"/>
        <xdr:cNvCxnSpPr/>
      </xdr:nvCxnSpPr>
      <xdr:spPr>
        <a:xfrm flipH="1" flipV="1">
          <a:off x="11145600" y="8486640"/>
          <a:ext cx="9000" cy="18144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17</xdr:col>
      <xdr:colOff>324000</xdr:colOff>
      <xdr:row>46</xdr:row>
      <xdr:rowOff>140040</xdr:rowOff>
    </xdr:from>
    <xdr:to>
      <xdr:col>17</xdr:col>
      <xdr:colOff>332640</xdr:colOff>
      <xdr:row>47</xdr:row>
      <xdr:rowOff>140040</xdr:rowOff>
    </xdr:to>
    <xdr:cxnSp>
      <xdr:nvCxnSpPr>
        <xdr:cNvPr id="105" name="Straight Arrow Connector 12"/>
        <xdr:cNvCxnSpPr/>
      </xdr:nvCxnSpPr>
      <xdr:spPr>
        <a:xfrm>
          <a:off x="11682720" y="8504280"/>
          <a:ext cx="9000" cy="18144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106" name="Straight Arrow Connector 13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107" name="Straight Arrow Connector 14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1</xdr:col>
      <xdr:colOff>1479960</xdr:colOff>
      <xdr:row>0</xdr:row>
      <xdr:rowOff>87480</xdr:rowOff>
    </xdr:from>
    <xdr:to>
      <xdr:col>1</xdr:col>
      <xdr:colOff>1760400</xdr:colOff>
      <xdr:row>0</xdr:row>
      <xdr:rowOff>96120</xdr:rowOff>
    </xdr:to>
    <xdr:cxnSp>
      <xdr:nvCxnSpPr>
        <xdr:cNvPr id="108" name="Straight Arrow Connector 15"/>
        <xdr:cNvCxnSpPr/>
      </xdr:nvCxnSpPr>
      <xdr:spPr>
        <a:xfrm>
          <a:off x="1705320" y="87480"/>
          <a:ext cx="280800" cy="900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109" name="Straight Arrow Connector 16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110" name="Straight Arrow Connector 17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55</xdr:col>
      <xdr:colOff>0</xdr:colOff>
      <xdr:row>8</xdr:row>
      <xdr:rowOff>0</xdr:rowOff>
    </xdr:from>
    <xdr:to>
      <xdr:col>61</xdr:col>
      <xdr:colOff>340200</xdr:colOff>
      <xdr:row>24</xdr:row>
      <xdr:rowOff>174960</xdr:rowOff>
    </xdr:to>
    <xdr:pic>
      <xdr:nvPicPr>
        <xdr:cNvPr id="111" name="Picture 18"/>
        <xdr:cNvPicPr/>
      </xdr:nvPicPr>
      <xdr:blipFill>
        <a:blip r:embed="rId9"/>
        <a:stretch/>
      </xdr:blipFill>
      <xdr:spPr>
        <a:xfrm>
          <a:off x="32110560" y="1487160"/>
          <a:ext cx="3616920" cy="3070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55</xdr:col>
      <xdr:colOff>148320</xdr:colOff>
      <xdr:row>24</xdr:row>
      <xdr:rowOff>157320</xdr:rowOff>
    </xdr:from>
    <xdr:to>
      <xdr:col>61</xdr:col>
      <xdr:colOff>316800</xdr:colOff>
      <xdr:row>34</xdr:row>
      <xdr:rowOff>147600</xdr:rowOff>
    </xdr:to>
    <xdr:pic>
      <xdr:nvPicPr>
        <xdr:cNvPr id="112" name="Picture 19"/>
        <xdr:cNvPicPr/>
      </xdr:nvPicPr>
      <xdr:blipFill>
        <a:blip r:embed="rId10"/>
        <a:stretch/>
      </xdr:blipFill>
      <xdr:spPr>
        <a:xfrm>
          <a:off x="32258880" y="4539960"/>
          <a:ext cx="3445200" cy="180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55</xdr:col>
      <xdr:colOff>0</xdr:colOff>
      <xdr:row>37</xdr:row>
      <xdr:rowOff>0</xdr:rowOff>
    </xdr:from>
    <xdr:to>
      <xdr:col>63</xdr:col>
      <xdr:colOff>367200</xdr:colOff>
      <xdr:row>53</xdr:row>
      <xdr:rowOff>136440</xdr:rowOff>
    </xdr:to>
    <xdr:pic>
      <xdr:nvPicPr>
        <xdr:cNvPr id="113" name="Picture 20"/>
        <xdr:cNvPicPr/>
      </xdr:nvPicPr>
      <xdr:blipFill>
        <a:blip r:embed="rId11"/>
        <a:stretch/>
      </xdr:blipFill>
      <xdr:spPr>
        <a:xfrm>
          <a:off x="32110560" y="6735600"/>
          <a:ext cx="4736160" cy="303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4680</xdr:colOff>
      <xdr:row>12</xdr:row>
      <xdr:rowOff>175680</xdr:rowOff>
    </xdr:from>
    <xdr:to>
      <xdr:col>25</xdr:col>
      <xdr:colOff>309960</xdr:colOff>
      <xdr:row>21</xdr:row>
      <xdr:rowOff>4320</xdr:rowOff>
    </xdr:to>
    <xdr:pic>
      <xdr:nvPicPr>
        <xdr:cNvPr id="114" name="Picture 21"/>
        <xdr:cNvPicPr/>
      </xdr:nvPicPr>
      <xdr:blipFill>
        <a:blip r:embed="rId12"/>
        <a:stretch/>
      </xdr:blipFill>
      <xdr:spPr>
        <a:xfrm>
          <a:off x="12455640" y="2386800"/>
          <a:ext cx="3582000" cy="1457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60</xdr:col>
      <xdr:colOff>544680</xdr:colOff>
      <xdr:row>15</xdr:row>
      <xdr:rowOff>0</xdr:rowOff>
    </xdr:from>
    <xdr:to>
      <xdr:col>69</xdr:col>
      <xdr:colOff>512640</xdr:colOff>
      <xdr:row>17</xdr:row>
      <xdr:rowOff>93960</xdr:rowOff>
    </xdr:to>
    <xdr:pic>
      <xdr:nvPicPr>
        <xdr:cNvPr id="115" name="Picture 22"/>
        <xdr:cNvPicPr/>
      </xdr:nvPicPr>
      <xdr:blipFill>
        <a:blip r:embed="rId13"/>
        <a:stretch/>
      </xdr:blipFill>
      <xdr:spPr>
        <a:xfrm>
          <a:off x="35385840" y="2754000"/>
          <a:ext cx="4883040" cy="45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61</xdr:col>
      <xdr:colOff>430560</xdr:colOff>
      <xdr:row>27</xdr:row>
      <xdr:rowOff>0</xdr:rowOff>
    </xdr:from>
    <xdr:to>
      <xdr:col>74</xdr:col>
      <xdr:colOff>92520</xdr:colOff>
      <xdr:row>34</xdr:row>
      <xdr:rowOff>32760</xdr:rowOff>
    </xdr:to>
    <xdr:pic>
      <xdr:nvPicPr>
        <xdr:cNvPr id="116" name="Picture 23"/>
        <xdr:cNvPicPr/>
      </xdr:nvPicPr>
      <xdr:blipFill>
        <a:blip r:embed="rId14"/>
        <a:stretch/>
      </xdr:blipFill>
      <xdr:spPr>
        <a:xfrm>
          <a:off x="35817840" y="4925520"/>
          <a:ext cx="6761160" cy="129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63</xdr:col>
      <xdr:colOff>0</xdr:colOff>
      <xdr:row>40</xdr:row>
      <xdr:rowOff>0</xdr:rowOff>
    </xdr:from>
    <xdr:to>
      <xdr:col>74</xdr:col>
      <xdr:colOff>8640</xdr:colOff>
      <xdr:row>43</xdr:row>
      <xdr:rowOff>27000</xdr:rowOff>
    </xdr:to>
    <xdr:pic>
      <xdr:nvPicPr>
        <xdr:cNvPr id="117" name="Picture 24"/>
        <xdr:cNvPicPr/>
      </xdr:nvPicPr>
      <xdr:blipFill>
        <a:blip r:embed="rId15"/>
        <a:stretch/>
      </xdr:blipFill>
      <xdr:spPr>
        <a:xfrm>
          <a:off x="36479520" y="7278480"/>
          <a:ext cx="6015600" cy="569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118" name="Straight Arrow Connector 26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119" name="Straight Arrow Connector 27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238320</xdr:colOff>
      <xdr:row>10</xdr:row>
      <xdr:rowOff>25200</xdr:rowOff>
    </xdr:from>
    <xdr:to>
      <xdr:col>3</xdr:col>
      <xdr:colOff>238320</xdr:colOff>
      <xdr:row>10</xdr:row>
      <xdr:rowOff>167400</xdr:rowOff>
    </xdr:to>
    <xdr:cxnSp>
      <xdr:nvCxnSpPr>
        <xdr:cNvPr id="120" name="Straight Arrow Connector 28"/>
        <xdr:cNvCxnSpPr/>
      </xdr:nvCxnSpPr>
      <xdr:spPr>
        <a:xfrm>
          <a:off x="2928960" y="1874160"/>
          <a:ext cx="360" cy="1425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0</xdr:colOff>
      <xdr:row>22</xdr:row>
      <xdr:rowOff>0</xdr:rowOff>
    </xdr:from>
    <xdr:to>
      <xdr:col>30</xdr:col>
      <xdr:colOff>445680</xdr:colOff>
      <xdr:row>32</xdr:row>
      <xdr:rowOff>135720</xdr:rowOff>
    </xdr:to>
    <xdr:pic>
      <xdr:nvPicPr>
        <xdr:cNvPr id="121" name="Picture 31"/>
        <xdr:cNvPicPr/>
      </xdr:nvPicPr>
      <xdr:blipFill>
        <a:blip r:embed="rId16"/>
        <a:stretch/>
      </xdr:blipFill>
      <xdr:spPr>
        <a:xfrm>
          <a:off x="12450960" y="4020840"/>
          <a:ext cx="6453000" cy="1945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544680</xdr:colOff>
      <xdr:row>45</xdr:row>
      <xdr:rowOff>43560</xdr:rowOff>
    </xdr:from>
    <xdr:to>
      <xdr:col>30</xdr:col>
      <xdr:colOff>474480</xdr:colOff>
      <xdr:row>59</xdr:row>
      <xdr:rowOff>156960</xdr:rowOff>
    </xdr:to>
    <xdr:pic>
      <xdr:nvPicPr>
        <xdr:cNvPr id="122" name="Picture 32"/>
        <xdr:cNvPicPr/>
      </xdr:nvPicPr>
      <xdr:blipFill>
        <a:blip r:embed="rId17"/>
        <a:stretch/>
      </xdr:blipFill>
      <xdr:spPr>
        <a:xfrm>
          <a:off x="12449520" y="8226720"/>
          <a:ext cx="6483240" cy="26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123" name="Straight Arrow Connector 33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124" name="Straight Arrow Connector 34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125" name="Straight Arrow Connector 35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126" name="Straight Arrow Connector 36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127" name="Straight Arrow Connector 37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128" name="Straight Arrow Connector 38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129" name="Straight Arrow Connector 41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130" name="Straight Arrow Connector 42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242280</xdr:colOff>
      <xdr:row>12</xdr:row>
      <xdr:rowOff>0</xdr:rowOff>
    </xdr:from>
    <xdr:to>
      <xdr:col>3</xdr:col>
      <xdr:colOff>250920</xdr:colOff>
      <xdr:row>13</xdr:row>
      <xdr:rowOff>8640</xdr:rowOff>
    </xdr:to>
    <xdr:cxnSp>
      <xdr:nvCxnSpPr>
        <xdr:cNvPr id="131" name="Straight Arrow Connector 43"/>
        <xdr:cNvCxnSpPr/>
      </xdr:nvCxnSpPr>
      <xdr:spPr>
        <a:xfrm flipH="1" flipV="1">
          <a:off x="2932920" y="221112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0</xdr:colOff>
      <xdr:row>34</xdr:row>
      <xdr:rowOff>0</xdr:rowOff>
    </xdr:from>
    <xdr:to>
      <xdr:col>29</xdr:col>
      <xdr:colOff>523440</xdr:colOff>
      <xdr:row>42</xdr:row>
      <xdr:rowOff>147960</xdr:rowOff>
    </xdr:to>
    <xdr:pic>
      <xdr:nvPicPr>
        <xdr:cNvPr id="132" name="Picture 1"/>
        <xdr:cNvPicPr/>
      </xdr:nvPicPr>
      <xdr:blipFill>
        <a:blip r:embed="rId18"/>
        <a:stretch/>
      </xdr:blipFill>
      <xdr:spPr>
        <a:xfrm>
          <a:off x="12450960" y="6192360"/>
          <a:ext cx="5984640" cy="1595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3</xdr:col>
      <xdr:colOff>238320</xdr:colOff>
      <xdr:row>11</xdr:row>
      <xdr:rowOff>25200</xdr:rowOff>
    </xdr:from>
    <xdr:to>
      <xdr:col>3</xdr:col>
      <xdr:colOff>238320</xdr:colOff>
      <xdr:row>11</xdr:row>
      <xdr:rowOff>167400</xdr:rowOff>
    </xdr:to>
    <xdr:cxnSp>
      <xdr:nvCxnSpPr>
        <xdr:cNvPr id="133" name="Straight Arrow Connector 29"/>
        <xdr:cNvCxnSpPr/>
      </xdr:nvCxnSpPr>
      <xdr:spPr>
        <a:xfrm>
          <a:off x="2928960" y="2055240"/>
          <a:ext cx="360" cy="1425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181080</xdr:colOff>
      <xdr:row>11</xdr:row>
      <xdr:rowOff>26280</xdr:rowOff>
    </xdr:from>
    <xdr:to>
      <xdr:col>3</xdr:col>
      <xdr:colOff>181080</xdr:colOff>
      <xdr:row>11</xdr:row>
      <xdr:rowOff>164880</xdr:rowOff>
    </xdr:to>
    <xdr:cxnSp>
      <xdr:nvCxnSpPr>
        <xdr:cNvPr id="134" name="Straight Arrow Connector 1"/>
        <xdr:cNvCxnSpPr/>
      </xdr:nvCxnSpPr>
      <xdr:spPr>
        <a:xfrm>
          <a:off x="2871720" y="2056320"/>
          <a:ext cx="360" cy="1389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18</xdr:col>
      <xdr:colOff>544680</xdr:colOff>
      <xdr:row>3</xdr:row>
      <xdr:rowOff>42840</xdr:rowOff>
    </xdr:from>
    <xdr:to>
      <xdr:col>25</xdr:col>
      <xdr:colOff>395640</xdr:colOff>
      <xdr:row>11</xdr:row>
      <xdr:rowOff>171000</xdr:rowOff>
    </xdr:to>
    <xdr:pic>
      <xdr:nvPicPr>
        <xdr:cNvPr id="135" name="Picture 2"/>
        <xdr:cNvPicPr/>
      </xdr:nvPicPr>
      <xdr:blipFill>
        <a:blip r:embed="rId1"/>
        <a:stretch/>
      </xdr:blipFill>
      <xdr:spPr>
        <a:xfrm>
          <a:off x="12449520" y="624960"/>
          <a:ext cx="3673800" cy="157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38</xdr:col>
      <xdr:colOff>111960</xdr:colOff>
      <xdr:row>14</xdr:row>
      <xdr:rowOff>174240</xdr:rowOff>
    </xdr:to>
    <xdr:pic>
      <xdr:nvPicPr>
        <xdr:cNvPr id="136" name="Picture 3"/>
        <xdr:cNvPicPr/>
      </xdr:nvPicPr>
      <xdr:blipFill>
        <a:blip r:embed="rId2"/>
        <a:stretch/>
      </xdr:blipFill>
      <xdr:spPr>
        <a:xfrm>
          <a:off x="19004400" y="763200"/>
          <a:ext cx="3934440" cy="1983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30</xdr:col>
      <xdr:colOff>544680</xdr:colOff>
      <xdr:row>16</xdr:row>
      <xdr:rowOff>0</xdr:rowOff>
    </xdr:from>
    <xdr:to>
      <xdr:col>38</xdr:col>
      <xdr:colOff>194760</xdr:colOff>
      <xdr:row>46</xdr:row>
      <xdr:rowOff>177120</xdr:rowOff>
    </xdr:to>
    <xdr:pic>
      <xdr:nvPicPr>
        <xdr:cNvPr id="137" name="Picture 4"/>
        <xdr:cNvPicPr/>
      </xdr:nvPicPr>
      <xdr:blipFill>
        <a:blip r:embed="rId3"/>
        <a:stretch/>
      </xdr:blipFill>
      <xdr:spPr>
        <a:xfrm>
          <a:off x="19002960" y="2935080"/>
          <a:ext cx="4018680" cy="5606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46</xdr:col>
      <xdr:colOff>6840</xdr:colOff>
      <xdr:row>34</xdr:row>
      <xdr:rowOff>135720</xdr:rowOff>
    </xdr:to>
    <xdr:pic>
      <xdr:nvPicPr>
        <xdr:cNvPr id="138" name="Picture 5"/>
        <xdr:cNvPicPr/>
      </xdr:nvPicPr>
      <xdr:blipFill>
        <a:blip r:embed="rId4"/>
        <a:stretch/>
      </xdr:blipFill>
      <xdr:spPr>
        <a:xfrm>
          <a:off x="23373000" y="944280"/>
          <a:ext cx="3829680" cy="5383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39</xdr:col>
      <xdr:colOff>0</xdr:colOff>
      <xdr:row>36</xdr:row>
      <xdr:rowOff>0</xdr:rowOff>
    </xdr:from>
    <xdr:to>
      <xdr:col>46</xdr:col>
      <xdr:colOff>63720</xdr:colOff>
      <xdr:row>49</xdr:row>
      <xdr:rowOff>167400</xdr:rowOff>
    </xdr:to>
    <xdr:pic>
      <xdr:nvPicPr>
        <xdr:cNvPr id="139" name="Picture 6"/>
        <xdr:cNvPicPr/>
      </xdr:nvPicPr>
      <xdr:blipFill>
        <a:blip r:embed="rId5"/>
        <a:stretch/>
      </xdr:blipFill>
      <xdr:spPr>
        <a:xfrm>
          <a:off x="23373000" y="6554520"/>
          <a:ext cx="3886560" cy="252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46</xdr:col>
      <xdr:colOff>18360</xdr:colOff>
      <xdr:row>22</xdr:row>
      <xdr:rowOff>99720</xdr:rowOff>
    </xdr:from>
    <xdr:to>
      <xdr:col>52</xdr:col>
      <xdr:colOff>384120</xdr:colOff>
      <xdr:row>31</xdr:row>
      <xdr:rowOff>91440</xdr:rowOff>
    </xdr:to>
    <xdr:pic>
      <xdr:nvPicPr>
        <xdr:cNvPr id="140" name="Picture 7"/>
        <xdr:cNvPicPr/>
      </xdr:nvPicPr>
      <xdr:blipFill>
        <a:blip r:embed="rId6"/>
        <a:stretch/>
      </xdr:blipFill>
      <xdr:spPr>
        <a:xfrm>
          <a:off x="27214200" y="4120560"/>
          <a:ext cx="3642480" cy="1620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45</xdr:col>
      <xdr:colOff>544680</xdr:colOff>
      <xdr:row>7</xdr:row>
      <xdr:rowOff>102960</xdr:rowOff>
    </xdr:from>
    <xdr:to>
      <xdr:col>53</xdr:col>
      <xdr:colOff>442080</xdr:colOff>
      <xdr:row>21</xdr:row>
      <xdr:rowOff>141120</xdr:rowOff>
    </xdr:to>
    <xdr:pic>
      <xdr:nvPicPr>
        <xdr:cNvPr id="141" name="Picture 8"/>
        <xdr:cNvPicPr/>
      </xdr:nvPicPr>
      <xdr:blipFill>
        <a:blip r:embed="rId7"/>
        <a:stretch/>
      </xdr:blipFill>
      <xdr:spPr>
        <a:xfrm>
          <a:off x="27194400" y="1409040"/>
          <a:ext cx="4266000" cy="257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46</xdr:col>
      <xdr:colOff>34920</xdr:colOff>
      <xdr:row>36</xdr:row>
      <xdr:rowOff>17640</xdr:rowOff>
    </xdr:from>
    <xdr:to>
      <xdr:col>53</xdr:col>
      <xdr:colOff>376200</xdr:colOff>
      <xdr:row>50</xdr:row>
      <xdr:rowOff>30960</xdr:rowOff>
    </xdr:to>
    <xdr:pic>
      <xdr:nvPicPr>
        <xdr:cNvPr id="142" name="Picture 9"/>
        <xdr:cNvPicPr/>
      </xdr:nvPicPr>
      <xdr:blipFill>
        <a:blip r:embed="rId8"/>
        <a:stretch/>
      </xdr:blipFill>
      <xdr:spPr>
        <a:xfrm>
          <a:off x="27230760" y="6572160"/>
          <a:ext cx="4163760" cy="2547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15</xdr:col>
      <xdr:colOff>253800</xdr:colOff>
      <xdr:row>47</xdr:row>
      <xdr:rowOff>96120</xdr:rowOff>
    </xdr:from>
    <xdr:to>
      <xdr:col>15</xdr:col>
      <xdr:colOff>525240</xdr:colOff>
      <xdr:row>47</xdr:row>
      <xdr:rowOff>96120</xdr:rowOff>
    </xdr:to>
    <xdr:cxnSp>
      <xdr:nvCxnSpPr>
        <xdr:cNvPr id="143" name="Straight Arrow Connector 10"/>
        <xdr:cNvCxnSpPr/>
      </xdr:nvCxnSpPr>
      <xdr:spPr>
        <a:xfrm>
          <a:off x="10424520" y="86414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16</xdr:col>
      <xdr:colOff>332640</xdr:colOff>
      <xdr:row>46</xdr:row>
      <xdr:rowOff>122400</xdr:rowOff>
    </xdr:from>
    <xdr:to>
      <xdr:col>16</xdr:col>
      <xdr:colOff>341280</xdr:colOff>
      <xdr:row>47</xdr:row>
      <xdr:rowOff>122400</xdr:rowOff>
    </xdr:to>
    <xdr:cxnSp>
      <xdr:nvCxnSpPr>
        <xdr:cNvPr id="144" name="Straight Arrow Connector 11"/>
        <xdr:cNvCxnSpPr/>
      </xdr:nvCxnSpPr>
      <xdr:spPr>
        <a:xfrm flipH="1" flipV="1">
          <a:off x="11145600" y="8486640"/>
          <a:ext cx="9000" cy="18144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17</xdr:col>
      <xdr:colOff>324000</xdr:colOff>
      <xdr:row>46</xdr:row>
      <xdr:rowOff>140040</xdr:rowOff>
    </xdr:from>
    <xdr:to>
      <xdr:col>17</xdr:col>
      <xdr:colOff>332640</xdr:colOff>
      <xdr:row>47</xdr:row>
      <xdr:rowOff>140040</xdr:rowOff>
    </xdr:to>
    <xdr:cxnSp>
      <xdr:nvCxnSpPr>
        <xdr:cNvPr id="145" name="Straight Arrow Connector 12"/>
        <xdr:cNvCxnSpPr/>
      </xdr:nvCxnSpPr>
      <xdr:spPr>
        <a:xfrm>
          <a:off x="11682720" y="8504280"/>
          <a:ext cx="9000" cy="18144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146" name="Straight Arrow Connector 13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147" name="Straight Arrow Connector 14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1</xdr:col>
      <xdr:colOff>1479960</xdr:colOff>
      <xdr:row>0</xdr:row>
      <xdr:rowOff>87480</xdr:rowOff>
    </xdr:from>
    <xdr:to>
      <xdr:col>1</xdr:col>
      <xdr:colOff>1760400</xdr:colOff>
      <xdr:row>0</xdr:row>
      <xdr:rowOff>96120</xdr:rowOff>
    </xdr:to>
    <xdr:cxnSp>
      <xdr:nvCxnSpPr>
        <xdr:cNvPr id="148" name="Straight Arrow Connector 15"/>
        <xdr:cNvCxnSpPr/>
      </xdr:nvCxnSpPr>
      <xdr:spPr>
        <a:xfrm>
          <a:off x="1705320" y="87480"/>
          <a:ext cx="280800" cy="900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149" name="Straight Arrow Connector 16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150" name="Straight Arrow Connector 17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55</xdr:col>
      <xdr:colOff>0</xdr:colOff>
      <xdr:row>8</xdr:row>
      <xdr:rowOff>0</xdr:rowOff>
    </xdr:from>
    <xdr:to>
      <xdr:col>61</xdr:col>
      <xdr:colOff>340200</xdr:colOff>
      <xdr:row>24</xdr:row>
      <xdr:rowOff>174960</xdr:rowOff>
    </xdr:to>
    <xdr:pic>
      <xdr:nvPicPr>
        <xdr:cNvPr id="151" name="Picture 18"/>
        <xdr:cNvPicPr/>
      </xdr:nvPicPr>
      <xdr:blipFill>
        <a:blip r:embed="rId9"/>
        <a:stretch/>
      </xdr:blipFill>
      <xdr:spPr>
        <a:xfrm>
          <a:off x="32110560" y="1487160"/>
          <a:ext cx="3616920" cy="3070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55</xdr:col>
      <xdr:colOff>148320</xdr:colOff>
      <xdr:row>24</xdr:row>
      <xdr:rowOff>157320</xdr:rowOff>
    </xdr:from>
    <xdr:to>
      <xdr:col>61</xdr:col>
      <xdr:colOff>316800</xdr:colOff>
      <xdr:row>34</xdr:row>
      <xdr:rowOff>147600</xdr:rowOff>
    </xdr:to>
    <xdr:pic>
      <xdr:nvPicPr>
        <xdr:cNvPr id="152" name="Picture 19"/>
        <xdr:cNvPicPr/>
      </xdr:nvPicPr>
      <xdr:blipFill>
        <a:blip r:embed="rId10"/>
        <a:stretch/>
      </xdr:blipFill>
      <xdr:spPr>
        <a:xfrm>
          <a:off x="32258880" y="4539960"/>
          <a:ext cx="3445200" cy="180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55</xdr:col>
      <xdr:colOff>0</xdr:colOff>
      <xdr:row>37</xdr:row>
      <xdr:rowOff>0</xdr:rowOff>
    </xdr:from>
    <xdr:to>
      <xdr:col>63</xdr:col>
      <xdr:colOff>367200</xdr:colOff>
      <xdr:row>53</xdr:row>
      <xdr:rowOff>136440</xdr:rowOff>
    </xdr:to>
    <xdr:pic>
      <xdr:nvPicPr>
        <xdr:cNvPr id="153" name="Picture 20"/>
        <xdr:cNvPicPr/>
      </xdr:nvPicPr>
      <xdr:blipFill>
        <a:blip r:embed="rId11"/>
        <a:stretch/>
      </xdr:blipFill>
      <xdr:spPr>
        <a:xfrm>
          <a:off x="32110560" y="6735600"/>
          <a:ext cx="4736160" cy="303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4680</xdr:colOff>
      <xdr:row>12</xdr:row>
      <xdr:rowOff>175680</xdr:rowOff>
    </xdr:from>
    <xdr:to>
      <xdr:col>25</xdr:col>
      <xdr:colOff>309960</xdr:colOff>
      <xdr:row>21</xdr:row>
      <xdr:rowOff>4320</xdr:rowOff>
    </xdr:to>
    <xdr:pic>
      <xdr:nvPicPr>
        <xdr:cNvPr id="154" name="Picture 21"/>
        <xdr:cNvPicPr/>
      </xdr:nvPicPr>
      <xdr:blipFill>
        <a:blip r:embed="rId12"/>
        <a:stretch/>
      </xdr:blipFill>
      <xdr:spPr>
        <a:xfrm>
          <a:off x="12455640" y="2386800"/>
          <a:ext cx="3582000" cy="1457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60</xdr:col>
      <xdr:colOff>544680</xdr:colOff>
      <xdr:row>15</xdr:row>
      <xdr:rowOff>0</xdr:rowOff>
    </xdr:from>
    <xdr:to>
      <xdr:col>69</xdr:col>
      <xdr:colOff>512640</xdr:colOff>
      <xdr:row>17</xdr:row>
      <xdr:rowOff>93960</xdr:rowOff>
    </xdr:to>
    <xdr:pic>
      <xdr:nvPicPr>
        <xdr:cNvPr id="155" name="Picture 22"/>
        <xdr:cNvPicPr/>
      </xdr:nvPicPr>
      <xdr:blipFill>
        <a:blip r:embed="rId13"/>
        <a:stretch/>
      </xdr:blipFill>
      <xdr:spPr>
        <a:xfrm>
          <a:off x="35385840" y="2754000"/>
          <a:ext cx="4883040" cy="45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61</xdr:col>
      <xdr:colOff>430560</xdr:colOff>
      <xdr:row>27</xdr:row>
      <xdr:rowOff>0</xdr:rowOff>
    </xdr:from>
    <xdr:to>
      <xdr:col>74</xdr:col>
      <xdr:colOff>92520</xdr:colOff>
      <xdr:row>34</xdr:row>
      <xdr:rowOff>32760</xdr:rowOff>
    </xdr:to>
    <xdr:pic>
      <xdr:nvPicPr>
        <xdr:cNvPr id="156" name="Picture 23"/>
        <xdr:cNvPicPr/>
      </xdr:nvPicPr>
      <xdr:blipFill>
        <a:blip r:embed="rId14"/>
        <a:stretch/>
      </xdr:blipFill>
      <xdr:spPr>
        <a:xfrm>
          <a:off x="35817840" y="4925520"/>
          <a:ext cx="6761160" cy="129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63</xdr:col>
      <xdr:colOff>0</xdr:colOff>
      <xdr:row>40</xdr:row>
      <xdr:rowOff>0</xdr:rowOff>
    </xdr:from>
    <xdr:to>
      <xdr:col>74</xdr:col>
      <xdr:colOff>8640</xdr:colOff>
      <xdr:row>43</xdr:row>
      <xdr:rowOff>27000</xdr:rowOff>
    </xdr:to>
    <xdr:pic>
      <xdr:nvPicPr>
        <xdr:cNvPr id="157" name="Picture 24"/>
        <xdr:cNvPicPr/>
      </xdr:nvPicPr>
      <xdr:blipFill>
        <a:blip r:embed="rId15"/>
        <a:stretch/>
      </xdr:blipFill>
      <xdr:spPr>
        <a:xfrm>
          <a:off x="36479520" y="7278480"/>
          <a:ext cx="6015600" cy="569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158" name="Straight Arrow Connector 26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159" name="Straight Arrow Connector 27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204840</xdr:colOff>
      <xdr:row>10</xdr:row>
      <xdr:rowOff>41760</xdr:rowOff>
    </xdr:from>
    <xdr:to>
      <xdr:col>3</xdr:col>
      <xdr:colOff>204840</xdr:colOff>
      <xdr:row>10</xdr:row>
      <xdr:rowOff>181080</xdr:rowOff>
    </xdr:to>
    <xdr:cxnSp>
      <xdr:nvCxnSpPr>
        <xdr:cNvPr id="160" name="Straight Arrow Connector 28"/>
        <xdr:cNvCxnSpPr/>
      </xdr:nvCxnSpPr>
      <xdr:spPr>
        <a:xfrm>
          <a:off x="2895480" y="1890720"/>
          <a:ext cx="360" cy="1396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0</xdr:colOff>
      <xdr:row>22</xdr:row>
      <xdr:rowOff>0</xdr:rowOff>
    </xdr:from>
    <xdr:to>
      <xdr:col>30</xdr:col>
      <xdr:colOff>445680</xdr:colOff>
      <xdr:row>32</xdr:row>
      <xdr:rowOff>135720</xdr:rowOff>
    </xdr:to>
    <xdr:pic>
      <xdr:nvPicPr>
        <xdr:cNvPr id="161" name="Picture 31"/>
        <xdr:cNvPicPr/>
      </xdr:nvPicPr>
      <xdr:blipFill>
        <a:blip r:embed="rId16"/>
        <a:stretch/>
      </xdr:blipFill>
      <xdr:spPr>
        <a:xfrm>
          <a:off x="12450960" y="4020840"/>
          <a:ext cx="6453000" cy="1945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544680</xdr:colOff>
      <xdr:row>45</xdr:row>
      <xdr:rowOff>43560</xdr:rowOff>
    </xdr:from>
    <xdr:to>
      <xdr:col>30</xdr:col>
      <xdr:colOff>474480</xdr:colOff>
      <xdr:row>59</xdr:row>
      <xdr:rowOff>156960</xdr:rowOff>
    </xdr:to>
    <xdr:pic>
      <xdr:nvPicPr>
        <xdr:cNvPr id="162" name="Picture 32"/>
        <xdr:cNvPicPr/>
      </xdr:nvPicPr>
      <xdr:blipFill>
        <a:blip r:embed="rId17"/>
        <a:stretch/>
      </xdr:blipFill>
      <xdr:spPr>
        <a:xfrm>
          <a:off x="12449520" y="8226720"/>
          <a:ext cx="6483240" cy="26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163" name="Straight Arrow Connector 33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164" name="Straight Arrow Connector 34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165" name="Straight Arrow Connector 35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166" name="Straight Arrow Connector 36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167" name="Straight Arrow Connector 37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168" name="Straight Arrow Connector 38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175680</xdr:colOff>
      <xdr:row>12</xdr:row>
      <xdr:rowOff>0</xdr:rowOff>
    </xdr:from>
    <xdr:to>
      <xdr:col>3</xdr:col>
      <xdr:colOff>182160</xdr:colOff>
      <xdr:row>12</xdr:row>
      <xdr:rowOff>129240</xdr:rowOff>
    </xdr:to>
    <xdr:cxnSp>
      <xdr:nvCxnSpPr>
        <xdr:cNvPr id="169" name="Straight Arrow Connector 40"/>
        <xdr:cNvCxnSpPr/>
      </xdr:nvCxnSpPr>
      <xdr:spPr>
        <a:xfrm flipV="1">
          <a:off x="2866320" y="2211120"/>
          <a:ext cx="6840" cy="12960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170" name="Straight Arrow Connector 41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171" name="Straight Arrow Connector 42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172" name="Straight Arrow Connector 43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173" name="Straight Arrow Connector 44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174" name="Straight Arrow Connector 45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175" name="Straight Arrow Connector 46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oneCell">
    <xdr:from>
      <xdr:col>19</xdr:col>
      <xdr:colOff>0</xdr:colOff>
      <xdr:row>34</xdr:row>
      <xdr:rowOff>0</xdr:rowOff>
    </xdr:from>
    <xdr:to>
      <xdr:col>29</xdr:col>
      <xdr:colOff>502560</xdr:colOff>
      <xdr:row>42</xdr:row>
      <xdr:rowOff>153360</xdr:rowOff>
    </xdr:to>
    <xdr:pic>
      <xdr:nvPicPr>
        <xdr:cNvPr id="176" name="Picture 25"/>
        <xdr:cNvPicPr/>
      </xdr:nvPicPr>
      <xdr:blipFill>
        <a:blip r:embed="rId18"/>
        <a:stretch/>
      </xdr:blipFill>
      <xdr:spPr>
        <a:xfrm>
          <a:off x="12450960" y="6192360"/>
          <a:ext cx="5963760" cy="1601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181080</xdr:colOff>
      <xdr:row>11</xdr:row>
      <xdr:rowOff>26280</xdr:rowOff>
    </xdr:from>
    <xdr:to>
      <xdr:col>3</xdr:col>
      <xdr:colOff>181080</xdr:colOff>
      <xdr:row>11</xdr:row>
      <xdr:rowOff>164880</xdr:rowOff>
    </xdr:to>
    <xdr:cxnSp>
      <xdr:nvCxnSpPr>
        <xdr:cNvPr id="177" name="Straight Arrow Connector 1"/>
        <xdr:cNvCxnSpPr/>
      </xdr:nvCxnSpPr>
      <xdr:spPr>
        <a:xfrm>
          <a:off x="2871720" y="2056320"/>
          <a:ext cx="360" cy="1389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18</xdr:col>
      <xdr:colOff>544680</xdr:colOff>
      <xdr:row>3</xdr:row>
      <xdr:rowOff>42840</xdr:rowOff>
    </xdr:from>
    <xdr:to>
      <xdr:col>25</xdr:col>
      <xdr:colOff>395640</xdr:colOff>
      <xdr:row>11</xdr:row>
      <xdr:rowOff>171000</xdr:rowOff>
    </xdr:to>
    <xdr:pic>
      <xdr:nvPicPr>
        <xdr:cNvPr id="178" name="Picture 2"/>
        <xdr:cNvPicPr/>
      </xdr:nvPicPr>
      <xdr:blipFill>
        <a:blip r:embed="rId1"/>
        <a:stretch/>
      </xdr:blipFill>
      <xdr:spPr>
        <a:xfrm>
          <a:off x="12449520" y="624960"/>
          <a:ext cx="3673800" cy="157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38</xdr:col>
      <xdr:colOff>111960</xdr:colOff>
      <xdr:row>14</xdr:row>
      <xdr:rowOff>174240</xdr:rowOff>
    </xdr:to>
    <xdr:pic>
      <xdr:nvPicPr>
        <xdr:cNvPr id="179" name="Picture 3"/>
        <xdr:cNvPicPr/>
      </xdr:nvPicPr>
      <xdr:blipFill>
        <a:blip r:embed="rId2"/>
        <a:stretch/>
      </xdr:blipFill>
      <xdr:spPr>
        <a:xfrm>
          <a:off x="19004400" y="763200"/>
          <a:ext cx="3934440" cy="1983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30</xdr:col>
      <xdr:colOff>544680</xdr:colOff>
      <xdr:row>16</xdr:row>
      <xdr:rowOff>0</xdr:rowOff>
    </xdr:from>
    <xdr:to>
      <xdr:col>38</xdr:col>
      <xdr:colOff>194760</xdr:colOff>
      <xdr:row>46</xdr:row>
      <xdr:rowOff>177120</xdr:rowOff>
    </xdr:to>
    <xdr:pic>
      <xdr:nvPicPr>
        <xdr:cNvPr id="180" name="Picture 4"/>
        <xdr:cNvPicPr/>
      </xdr:nvPicPr>
      <xdr:blipFill>
        <a:blip r:embed="rId3"/>
        <a:stretch/>
      </xdr:blipFill>
      <xdr:spPr>
        <a:xfrm>
          <a:off x="19002960" y="2935080"/>
          <a:ext cx="4018680" cy="5606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46</xdr:col>
      <xdr:colOff>6840</xdr:colOff>
      <xdr:row>34</xdr:row>
      <xdr:rowOff>135720</xdr:rowOff>
    </xdr:to>
    <xdr:pic>
      <xdr:nvPicPr>
        <xdr:cNvPr id="181" name="Picture 5"/>
        <xdr:cNvPicPr/>
      </xdr:nvPicPr>
      <xdr:blipFill>
        <a:blip r:embed="rId4"/>
        <a:stretch/>
      </xdr:blipFill>
      <xdr:spPr>
        <a:xfrm>
          <a:off x="23373000" y="944280"/>
          <a:ext cx="3829680" cy="5383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39</xdr:col>
      <xdr:colOff>0</xdr:colOff>
      <xdr:row>36</xdr:row>
      <xdr:rowOff>0</xdr:rowOff>
    </xdr:from>
    <xdr:to>
      <xdr:col>46</xdr:col>
      <xdr:colOff>63720</xdr:colOff>
      <xdr:row>49</xdr:row>
      <xdr:rowOff>167400</xdr:rowOff>
    </xdr:to>
    <xdr:pic>
      <xdr:nvPicPr>
        <xdr:cNvPr id="182" name="Picture 6"/>
        <xdr:cNvPicPr/>
      </xdr:nvPicPr>
      <xdr:blipFill>
        <a:blip r:embed="rId5"/>
        <a:stretch/>
      </xdr:blipFill>
      <xdr:spPr>
        <a:xfrm>
          <a:off x="23373000" y="6554520"/>
          <a:ext cx="3886560" cy="252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46</xdr:col>
      <xdr:colOff>18360</xdr:colOff>
      <xdr:row>22</xdr:row>
      <xdr:rowOff>99720</xdr:rowOff>
    </xdr:from>
    <xdr:to>
      <xdr:col>52</xdr:col>
      <xdr:colOff>384120</xdr:colOff>
      <xdr:row>31</xdr:row>
      <xdr:rowOff>91440</xdr:rowOff>
    </xdr:to>
    <xdr:pic>
      <xdr:nvPicPr>
        <xdr:cNvPr id="183" name="Picture 7"/>
        <xdr:cNvPicPr/>
      </xdr:nvPicPr>
      <xdr:blipFill>
        <a:blip r:embed="rId6"/>
        <a:stretch/>
      </xdr:blipFill>
      <xdr:spPr>
        <a:xfrm>
          <a:off x="27214200" y="4120560"/>
          <a:ext cx="3642480" cy="1620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45</xdr:col>
      <xdr:colOff>544680</xdr:colOff>
      <xdr:row>7</xdr:row>
      <xdr:rowOff>102960</xdr:rowOff>
    </xdr:from>
    <xdr:to>
      <xdr:col>53</xdr:col>
      <xdr:colOff>442080</xdr:colOff>
      <xdr:row>21</xdr:row>
      <xdr:rowOff>141120</xdr:rowOff>
    </xdr:to>
    <xdr:pic>
      <xdr:nvPicPr>
        <xdr:cNvPr id="184" name="Picture 8"/>
        <xdr:cNvPicPr/>
      </xdr:nvPicPr>
      <xdr:blipFill>
        <a:blip r:embed="rId7"/>
        <a:stretch/>
      </xdr:blipFill>
      <xdr:spPr>
        <a:xfrm>
          <a:off x="27194400" y="1409040"/>
          <a:ext cx="4266000" cy="257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46</xdr:col>
      <xdr:colOff>34920</xdr:colOff>
      <xdr:row>36</xdr:row>
      <xdr:rowOff>17640</xdr:rowOff>
    </xdr:from>
    <xdr:to>
      <xdr:col>53</xdr:col>
      <xdr:colOff>376200</xdr:colOff>
      <xdr:row>50</xdr:row>
      <xdr:rowOff>30960</xdr:rowOff>
    </xdr:to>
    <xdr:pic>
      <xdr:nvPicPr>
        <xdr:cNvPr id="185" name="Picture 9"/>
        <xdr:cNvPicPr/>
      </xdr:nvPicPr>
      <xdr:blipFill>
        <a:blip r:embed="rId8"/>
        <a:stretch/>
      </xdr:blipFill>
      <xdr:spPr>
        <a:xfrm>
          <a:off x="27230760" y="6572160"/>
          <a:ext cx="4163760" cy="2547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15</xdr:col>
      <xdr:colOff>253800</xdr:colOff>
      <xdr:row>47</xdr:row>
      <xdr:rowOff>96120</xdr:rowOff>
    </xdr:from>
    <xdr:to>
      <xdr:col>15</xdr:col>
      <xdr:colOff>525240</xdr:colOff>
      <xdr:row>47</xdr:row>
      <xdr:rowOff>96120</xdr:rowOff>
    </xdr:to>
    <xdr:cxnSp>
      <xdr:nvCxnSpPr>
        <xdr:cNvPr id="186" name="Straight Arrow Connector 10"/>
        <xdr:cNvCxnSpPr/>
      </xdr:nvCxnSpPr>
      <xdr:spPr>
        <a:xfrm>
          <a:off x="10424520" y="86414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16</xdr:col>
      <xdr:colOff>332640</xdr:colOff>
      <xdr:row>46</xdr:row>
      <xdr:rowOff>122400</xdr:rowOff>
    </xdr:from>
    <xdr:to>
      <xdr:col>16</xdr:col>
      <xdr:colOff>341280</xdr:colOff>
      <xdr:row>47</xdr:row>
      <xdr:rowOff>122400</xdr:rowOff>
    </xdr:to>
    <xdr:cxnSp>
      <xdr:nvCxnSpPr>
        <xdr:cNvPr id="187" name="Straight Arrow Connector 11"/>
        <xdr:cNvCxnSpPr/>
      </xdr:nvCxnSpPr>
      <xdr:spPr>
        <a:xfrm flipH="1" flipV="1">
          <a:off x="11145600" y="8486640"/>
          <a:ext cx="9000" cy="18144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17</xdr:col>
      <xdr:colOff>324000</xdr:colOff>
      <xdr:row>46</xdr:row>
      <xdr:rowOff>140040</xdr:rowOff>
    </xdr:from>
    <xdr:to>
      <xdr:col>17</xdr:col>
      <xdr:colOff>332640</xdr:colOff>
      <xdr:row>47</xdr:row>
      <xdr:rowOff>140040</xdr:rowOff>
    </xdr:to>
    <xdr:cxnSp>
      <xdr:nvCxnSpPr>
        <xdr:cNvPr id="188" name="Straight Arrow Connector 12"/>
        <xdr:cNvCxnSpPr/>
      </xdr:nvCxnSpPr>
      <xdr:spPr>
        <a:xfrm>
          <a:off x="11682720" y="8504280"/>
          <a:ext cx="9000" cy="18144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189" name="Straight Arrow Connector 13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190" name="Straight Arrow Connector 14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1</xdr:col>
      <xdr:colOff>1479960</xdr:colOff>
      <xdr:row>0</xdr:row>
      <xdr:rowOff>87480</xdr:rowOff>
    </xdr:from>
    <xdr:to>
      <xdr:col>1</xdr:col>
      <xdr:colOff>1760400</xdr:colOff>
      <xdr:row>0</xdr:row>
      <xdr:rowOff>96120</xdr:rowOff>
    </xdr:to>
    <xdr:cxnSp>
      <xdr:nvCxnSpPr>
        <xdr:cNvPr id="191" name="Straight Arrow Connector 15"/>
        <xdr:cNvCxnSpPr/>
      </xdr:nvCxnSpPr>
      <xdr:spPr>
        <a:xfrm>
          <a:off x="1705320" y="87480"/>
          <a:ext cx="280800" cy="900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192" name="Straight Arrow Connector 16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193" name="Straight Arrow Connector 17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55</xdr:col>
      <xdr:colOff>0</xdr:colOff>
      <xdr:row>8</xdr:row>
      <xdr:rowOff>0</xdr:rowOff>
    </xdr:from>
    <xdr:to>
      <xdr:col>61</xdr:col>
      <xdr:colOff>340200</xdr:colOff>
      <xdr:row>24</xdr:row>
      <xdr:rowOff>174960</xdr:rowOff>
    </xdr:to>
    <xdr:pic>
      <xdr:nvPicPr>
        <xdr:cNvPr id="194" name="Picture 18"/>
        <xdr:cNvPicPr/>
      </xdr:nvPicPr>
      <xdr:blipFill>
        <a:blip r:embed="rId9"/>
        <a:stretch/>
      </xdr:blipFill>
      <xdr:spPr>
        <a:xfrm>
          <a:off x="32110560" y="1487160"/>
          <a:ext cx="3616920" cy="3070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55</xdr:col>
      <xdr:colOff>148320</xdr:colOff>
      <xdr:row>24</xdr:row>
      <xdr:rowOff>157320</xdr:rowOff>
    </xdr:from>
    <xdr:to>
      <xdr:col>61</xdr:col>
      <xdr:colOff>316800</xdr:colOff>
      <xdr:row>34</xdr:row>
      <xdr:rowOff>147600</xdr:rowOff>
    </xdr:to>
    <xdr:pic>
      <xdr:nvPicPr>
        <xdr:cNvPr id="195" name="Picture 19"/>
        <xdr:cNvPicPr/>
      </xdr:nvPicPr>
      <xdr:blipFill>
        <a:blip r:embed="rId10"/>
        <a:stretch/>
      </xdr:blipFill>
      <xdr:spPr>
        <a:xfrm>
          <a:off x="32258880" y="4539960"/>
          <a:ext cx="3445200" cy="180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55</xdr:col>
      <xdr:colOff>0</xdr:colOff>
      <xdr:row>37</xdr:row>
      <xdr:rowOff>0</xdr:rowOff>
    </xdr:from>
    <xdr:to>
      <xdr:col>63</xdr:col>
      <xdr:colOff>367200</xdr:colOff>
      <xdr:row>53</xdr:row>
      <xdr:rowOff>136440</xdr:rowOff>
    </xdr:to>
    <xdr:pic>
      <xdr:nvPicPr>
        <xdr:cNvPr id="196" name="Picture 20"/>
        <xdr:cNvPicPr/>
      </xdr:nvPicPr>
      <xdr:blipFill>
        <a:blip r:embed="rId11"/>
        <a:stretch/>
      </xdr:blipFill>
      <xdr:spPr>
        <a:xfrm>
          <a:off x="32110560" y="6735600"/>
          <a:ext cx="4736160" cy="303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4680</xdr:colOff>
      <xdr:row>12</xdr:row>
      <xdr:rowOff>175680</xdr:rowOff>
    </xdr:from>
    <xdr:to>
      <xdr:col>25</xdr:col>
      <xdr:colOff>309960</xdr:colOff>
      <xdr:row>21</xdr:row>
      <xdr:rowOff>4320</xdr:rowOff>
    </xdr:to>
    <xdr:pic>
      <xdr:nvPicPr>
        <xdr:cNvPr id="197" name="Picture 21"/>
        <xdr:cNvPicPr/>
      </xdr:nvPicPr>
      <xdr:blipFill>
        <a:blip r:embed="rId12"/>
        <a:stretch/>
      </xdr:blipFill>
      <xdr:spPr>
        <a:xfrm>
          <a:off x="12455640" y="2386800"/>
          <a:ext cx="3582000" cy="1457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60</xdr:col>
      <xdr:colOff>544680</xdr:colOff>
      <xdr:row>15</xdr:row>
      <xdr:rowOff>0</xdr:rowOff>
    </xdr:from>
    <xdr:to>
      <xdr:col>69</xdr:col>
      <xdr:colOff>512640</xdr:colOff>
      <xdr:row>17</xdr:row>
      <xdr:rowOff>93960</xdr:rowOff>
    </xdr:to>
    <xdr:pic>
      <xdr:nvPicPr>
        <xdr:cNvPr id="198" name="Picture 22"/>
        <xdr:cNvPicPr/>
      </xdr:nvPicPr>
      <xdr:blipFill>
        <a:blip r:embed="rId13"/>
        <a:stretch/>
      </xdr:blipFill>
      <xdr:spPr>
        <a:xfrm>
          <a:off x="35385840" y="2754000"/>
          <a:ext cx="4883040" cy="45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61</xdr:col>
      <xdr:colOff>430560</xdr:colOff>
      <xdr:row>27</xdr:row>
      <xdr:rowOff>0</xdr:rowOff>
    </xdr:from>
    <xdr:to>
      <xdr:col>74</xdr:col>
      <xdr:colOff>92520</xdr:colOff>
      <xdr:row>34</xdr:row>
      <xdr:rowOff>32760</xdr:rowOff>
    </xdr:to>
    <xdr:pic>
      <xdr:nvPicPr>
        <xdr:cNvPr id="199" name="Picture 23"/>
        <xdr:cNvPicPr/>
      </xdr:nvPicPr>
      <xdr:blipFill>
        <a:blip r:embed="rId14"/>
        <a:stretch/>
      </xdr:blipFill>
      <xdr:spPr>
        <a:xfrm>
          <a:off x="35817840" y="4925520"/>
          <a:ext cx="6761160" cy="129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63</xdr:col>
      <xdr:colOff>0</xdr:colOff>
      <xdr:row>40</xdr:row>
      <xdr:rowOff>0</xdr:rowOff>
    </xdr:from>
    <xdr:to>
      <xdr:col>74</xdr:col>
      <xdr:colOff>8640</xdr:colOff>
      <xdr:row>43</xdr:row>
      <xdr:rowOff>27000</xdr:rowOff>
    </xdr:to>
    <xdr:pic>
      <xdr:nvPicPr>
        <xdr:cNvPr id="200" name="Picture 24"/>
        <xdr:cNvPicPr/>
      </xdr:nvPicPr>
      <xdr:blipFill>
        <a:blip r:embed="rId15"/>
        <a:stretch/>
      </xdr:blipFill>
      <xdr:spPr>
        <a:xfrm>
          <a:off x="36479520" y="7278480"/>
          <a:ext cx="6015600" cy="569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201" name="Straight Arrow Connector 25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202" name="Straight Arrow Connector 26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204840</xdr:colOff>
      <xdr:row>10</xdr:row>
      <xdr:rowOff>41760</xdr:rowOff>
    </xdr:from>
    <xdr:to>
      <xdr:col>3</xdr:col>
      <xdr:colOff>204840</xdr:colOff>
      <xdr:row>10</xdr:row>
      <xdr:rowOff>181080</xdr:rowOff>
    </xdr:to>
    <xdr:cxnSp>
      <xdr:nvCxnSpPr>
        <xdr:cNvPr id="203" name="Straight Arrow Connector 27"/>
        <xdr:cNvCxnSpPr/>
      </xdr:nvCxnSpPr>
      <xdr:spPr>
        <a:xfrm>
          <a:off x="2895480" y="1890720"/>
          <a:ext cx="360" cy="1396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0</xdr:colOff>
      <xdr:row>22</xdr:row>
      <xdr:rowOff>0</xdr:rowOff>
    </xdr:from>
    <xdr:to>
      <xdr:col>30</xdr:col>
      <xdr:colOff>445680</xdr:colOff>
      <xdr:row>32</xdr:row>
      <xdr:rowOff>135720</xdr:rowOff>
    </xdr:to>
    <xdr:pic>
      <xdr:nvPicPr>
        <xdr:cNvPr id="204" name="Picture 29"/>
        <xdr:cNvPicPr/>
      </xdr:nvPicPr>
      <xdr:blipFill>
        <a:blip r:embed="rId16"/>
        <a:stretch/>
      </xdr:blipFill>
      <xdr:spPr>
        <a:xfrm>
          <a:off x="12450960" y="4020840"/>
          <a:ext cx="6453000" cy="1945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544680</xdr:colOff>
      <xdr:row>45</xdr:row>
      <xdr:rowOff>43560</xdr:rowOff>
    </xdr:from>
    <xdr:to>
      <xdr:col>30</xdr:col>
      <xdr:colOff>474480</xdr:colOff>
      <xdr:row>59</xdr:row>
      <xdr:rowOff>156960</xdr:rowOff>
    </xdr:to>
    <xdr:pic>
      <xdr:nvPicPr>
        <xdr:cNvPr id="205" name="Picture 30"/>
        <xdr:cNvPicPr/>
      </xdr:nvPicPr>
      <xdr:blipFill>
        <a:blip r:embed="rId17"/>
        <a:stretch/>
      </xdr:blipFill>
      <xdr:spPr>
        <a:xfrm>
          <a:off x="12449520" y="8226720"/>
          <a:ext cx="6483240" cy="26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206" name="Straight Arrow Connector 31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207" name="Straight Arrow Connector 32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208" name="Straight Arrow Connector 33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209" name="Straight Arrow Connector 34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210" name="Straight Arrow Connector 35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211" name="Straight Arrow Connector 36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175680</xdr:colOff>
      <xdr:row>13</xdr:row>
      <xdr:rowOff>0</xdr:rowOff>
    </xdr:from>
    <xdr:to>
      <xdr:col>3</xdr:col>
      <xdr:colOff>182160</xdr:colOff>
      <xdr:row>13</xdr:row>
      <xdr:rowOff>129240</xdr:rowOff>
    </xdr:to>
    <xdr:cxnSp>
      <xdr:nvCxnSpPr>
        <xdr:cNvPr id="212" name="Straight Arrow Connector 37"/>
        <xdr:cNvCxnSpPr/>
      </xdr:nvCxnSpPr>
      <xdr:spPr>
        <a:xfrm flipV="1">
          <a:off x="2866320" y="2392200"/>
          <a:ext cx="6840" cy="12960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213" name="Straight Arrow Connector 38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214" name="Straight Arrow Connector 39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215" name="Straight Arrow Connector 40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216" name="Straight Arrow Connector 41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217" name="Straight Arrow Connector 42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218" name="Straight Arrow Connector 43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219" name="Straight Arrow Connector 44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220" name="Straight Arrow Connector 45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221" name="Straight Arrow Connector 46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222" name="Straight Arrow Connector 47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223" name="Straight Arrow Connector 48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224" name="Straight Arrow Connector 49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204480</xdr:colOff>
      <xdr:row>10</xdr:row>
      <xdr:rowOff>41760</xdr:rowOff>
    </xdr:from>
    <xdr:to>
      <xdr:col>3</xdr:col>
      <xdr:colOff>204840</xdr:colOff>
      <xdr:row>10</xdr:row>
      <xdr:rowOff>181080</xdr:rowOff>
    </xdr:to>
    <xdr:cxnSp>
      <xdr:nvCxnSpPr>
        <xdr:cNvPr id="225" name="Straight Arrow Connector 50"/>
        <xdr:cNvCxnSpPr/>
      </xdr:nvCxnSpPr>
      <xdr:spPr>
        <a:xfrm flipH="1">
          <a:off x="2895120" y="1890720"/>
          <a:ext cx="720" cy="1396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0</xdr:colOff>
      <xdr:row>34</xdr:row>
      <xdr:rowOff>0</xdr:rowOff>
    </xdr:from>
    <xdr:to>
      <xdr:col>29</xdr:col>
      <xdr:colOff>502560</xdr:colOff>
      <xdr:row>42</xdr:row>
      <xdr:rowOff>153360</xdr:rowOff>
    </xdr:to>
    <xdr:pic>
      <xdr:nvPicPr>
        <xdr:cNvPr id="226" name="Picture 51"/>
        <xdr:cNvPicPr/>
      </xdr:nvPicPr>
      <xdr:blipFill>
        <a:blip r:embed="rId18"/>
        <a:stretch/>
      </xdr:blipFill>
      <xdr:spPr>
        <a:xfrm>
          <a:off x="12450960" y="6192360"/>
          <a:ext cx="5963760" cy="1601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3</xdr:col>
      <xdr:colOff>181080</xdr:colOff>
      <xdr:row>12</xdr:row>
      <xdr:rowOff>26280</xdr:rowOff>
    </xdr:from>
    <xdr:to>
      <xdr:col>3</xdr:col>
      <xdr:colOff>181080</xdr:colOff>
      <xdr:row>12</xdr:row>
      <xdr:rowOff>164880</xdr:rowOff>
    </xdr:to>
    <xdr:cxnSp>
      <xdr:nvCxnSpPr>
        <xdr:cNvPr id="227" name="Straight Arrow Connector 28"/>
        <xdr:cNvCxnSpPr/>
      </xdr:nvCxnSpPr>
      <xdr:spPr>
        <a:xfrm>
          <a:off x="2871720" y="2237400"/>
          <a:ext cx="360" cy="1389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544680</xdr:colOff>
      <xdr:row>3</xdr:row>
      <xdr:rowOff>42840</xdr:rowOff>
    </xdr:from>
    <xdr:to>
      <xdr:col>25</xdr:col>
      <xdr:colOff>395640</xdr:colOff>
      <xdr:row>11</xdr:row>
      <xdr:rowOff>171000</xdr:rowOff>
    </xdr:to>
    <xdr:pic>
      <xdr:nvPicPr>
        <xdr:cNvPr id="228" name="Picture 2"/>
        <xdr:cNvPicPr/>
      </xdr:nvPicPr>
      <xdr:blipFill>
        <a:blip r:embed="rId1"/>
        <a:stretch/>
      </xdr:blipFill>
      <xdr:spPr>
        <a:xfrm>
          <a:off x="12449520" y="624960"/>
          <a:ext cx="3673800" cy="157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38</xdr:col>
      <xdr:colOff>111960</xdr:colOff>
      <xdr:row>14</xdr:row>
      <xdr:rowOff>174240</xdr:rowOff>
    </xdr:to>
    <xdr:pic>
      <xdr:nvPicPr>
        <xdr:cNvPr id="229" name="Picture 3"/>
        <xdr:cNvPicPr/>
      </xdr:nvPicPr>
      <xdr:blipFill>
        <a:blip r:embed="rId2"/>
        <a:stretch/>
      </xdr:blipFill>
      <xdr:spPr>
        <a:xfrm>
          <a:off x="19004400" y="763200"/>
          <a:ext cx="3934440" cy="1983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30</xdr:col>
      <xdr:colOff>544680</xdr:colOff>
      <xdr:row>16</xdr:row>
      <xdr:rowOff>0</xdr:rowOff>
    </xdr:from>
    <xdr:to>
      <xdr:col>38</xdr:col>
      <xdr:colOff>194760</xdr:colOff>
      <xdr:row>46</xdr:row>
      <xdr:rowOff>177120</xdr:rowOff>
    </xdr:to>
    <xdr:pic>
      <xdr:nvPicPr>
        <xdr:cNvPr id="230" name="Picture 4"/>
        <xdr:cNvPicPr/>
      </xdr:nvPicPr>
      <xdr:blipFill>
        <a:blip r:embed="rId3"/>
        <a:stretch/>
      </xdr:blipFill>
      <xdr:spPr>
        <a:xfrm>
          <a:off x="19002960" y="2935080"/>
          <a:ext cx="4018680" cy="5606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46</xdr:col>
      <xdr:colOff>6840</xdr:colOff>
      <xdr:row>34</xdr:row>
      <xdr:rowOff>135720</xdr:rowOff>
    </xdr:to>
    <xdr:pic>
      <xdr:nvPicPr>
        <xdr:cNvPr id="231" name="Picture 5"/>
        <xdr:cNvPicPr/>
      </xdr:nvPicPr>
      <xdr:blipFill>
        <a:blip r:embed="rId4"/>
        <a:stretch/>
      </xdr:blipFill>
      <xdr:spPr>
        <a:xfrm>
          <a:off x="23373000" y="944280"/>
          <a:ext cx="3829680" cy="5383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39</xdr:col>
      <xdr:colOff>0</xdr:colOff>
      <xdr:row>36</xdr:row>
      <xdr:rowOff>0</xdr:rowOff>
    </xdr:from>
    <xdr:to>
      <xdr:col>46</xdr:col>
      <xdr:colOff>63720</xdr:colOff>
      <xdr:row>49</xdr:row>
      <xdr:rowOff>167400</xdr:rowOff>
    </xdr:to>
    <xdr:pic>
      <xdr:nvPicPr>
        <xdr:cNvPr id="232" name="Picture 6"/>
        <xdr:cNvPicPr/>
      </xdr:nvPicPr>
      <xdr:blipFill>
        <a:blip r:embed="rId5"/>
        <a:stretch/>
      </xdr:blipFill>
      <xdr:spPr>
        <a:xfrm>
          <a:off x="23373000" y="6554520"/>
          <a:ext cx="3886560" cy="252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46</xdr:col>
      <xdr:colOff>18360</xdr:colOff>
      <xdr:row>22</xdr:row>
      <xdr:rowOff>99720</xdr:rowOff>
    </xdr:from>
    <xdr:to>
      <xdr:col>52</xdr:col>
      <xdr:colOff>384120</xdr:colOff>
      <xdr:row>31</xdr:row>
      <xdr:rowOff>91440</xdr:rowOff>
    </xdr:to>
    <xdr:pic>
      <xdr:nvPicPr>
        <xdr:cNvPr id="233" name="Picture 7"/>
        <xdr:cNvPicPr/>
      </xdr:nvPicPr>
      <xdr:blipFill>
        <a:blip r:embed="rId6"/>
        <a:stretch/>
      </xdr:blipFill>
      <xdr:spPr>
        <a:xfrm>
          <a:off x="27214200" y="4120560"/>
          <a:ext cx="3642480" cy="1620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45</xdr:col>
      <xdr:colOff>544680</xdr:colOff>
      <xdr:row>7</xdr:row>
      <xdr:rowOff>102960</xdr:rowOff>
    </xdr:from>
    <xdr:to>
      <xdr:col>53</xdr:col>
      <xdr:colOff>442080</xdr:colOff>
      <xdr:row>21</xdr:row>
      <xdr:rowOff>141120</xdr:rowOff>
    </xdr:to>
    <xdr:pic>
      <xdr:nvPicPr>
        <xdr:cNvPr id="234" name="Picture 8"/>
        <xdr:cNvPicPr/>
      </xdr:nvPicPr>
      <xdr:blipFill>
        <a:blip r:embed="rId7"/>
        <a:stretch/>
      </xdr:blipFill>
      <xdr:spPr>
        <a:xfrm>
          <a:off x="27194400" y="1409040"/>
          <a:ext cx="4266000" cy="257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46</xdr:col>
      <xdr:colOff>34920</xdr:colOff>
      <xdr:row>36</xdr:row>
      <xdr:rowOff>17640</xdr:rowOff>
    </xdr:from>
    <xdr:to>
      <xdr:col>53</xdr:col>
      <xdr:colOff>376200</xdr:colOff>
      <xdr:row>50</xdr:row>
      <xdr:rowOff>30960</xdr:rowOff>
    </xdr:to>
    <xdr:pic>
      <xdr:nvPicPr>
        <xdr:cNvPr id="235" name="Picture 9"/>
        <xdr:cNvPicPr/>
      </xdr:nvPicPr>
      <xdr:blipFill>
        <a:blip r:embed="rId8"/>
        <a:stretch/>
      </xdr:blipFill>
      <xdr:spPr>
        <a:xfrm>
          <a:off x="27230760" y="6572160"/>
          <a:ext cx="4163760" cy="2547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15</xdr:col>
      <xdr:colOff>253800</xdr:colOff>
      <xdr:row>47</xdr:row>
      <xdr:rowOff>96120</xdr:rowOff>
    </xdr:from>
    <xdr:to>
      <xdr:col>15</xdr:col>
      <xdr:colOff>525240</xdr:colOff>
      <xdr:row>47</xdr:row>
      <xdr:rowOff>96120</xdr:rowOff>
    </xdr:to>
    <xdr:cxnSp>
      <xdr:nvCxnSpPr>
        <xdr:cNvPr id="236" name="Straight Arrow Connector 10"/>
        <xdr:cNvCxnSpPr/>
      </xdr:nvCxnSpPr>
      <xdr:spPr>
        <a:xfrm>
          <a:off x="10424520" y="86414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16</xdr:col>
      <xdr:colOff>332640</xdr:colOff>
      <xdr:row>46</xdr:row>
      <xdr:rowOff>122400</xdr:rowOff>
    </xdr:from>
    <xdr:to>
      <xdr:col>16</xdr:col>
      <xdr:colOff>341280</xdr:colOff>
      <xdr:row>47</xdr:row>
      <xdr:rowOff>122400</xdr:rowOff>
    </xdr:to>
    <xdr:cxnSp>
      <xdr:nvCxnSpPr>
        <xdr:cNvPr id="237" name="Straight Arrow Connector 11"/>
        <xdr:cNvCxnSpPr/>
      </xdr:nvCxnSpPr>
      <xdr:spPr>
        <a:xfrm flipH="1" flipV="1">
          <a:off x="11145600" y="8486640"/>
          <a:ext cx="9000" cy="18144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17</xdr:col>
      <xdr:colOff>324000</xdr:colOff>
      <xdr:row>46</xdr:row>
      <xdr:rowOff>140040</xdr:rowOff>
    </xdr:from>
    <xdr:to>
      <xdr:col>17</xdr:col>
      <xdr:colOff>332640</xdr:colOff>
      <xdr:row>47</xdr:row>
      <xdr:rowOff>140040</xdr:rowOff>
    </xdr:to>
    <xdr:cxnSp>
      <xdr:nvCxnSpPr>
        <xdr:cNvPr id="238" name="Straight Arrow Connector 12"/>
        <xdr:cNvCxnSpPr/>
      </xdr:nvCxnSpPr>
      <xdr:spPr>
        <a:xfrm>
          <a:off x="11682720" y="8504280"/>
          <a:ext cx="9000" cy="18144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239" name="Straight Arrow Connector 13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240" name="Straight Arrow Connector 14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1</xdr:col>
      <xdr:colOff>1479960</xdr:colOff>
      <xdr:row>0</xdr:row>
      <xdr:rowOff>87480</xdr:rowOff>
    </xdr:from>
    <xdr:to>
      <xdr:col>1</xdr:col>
      <xdr:colOff>1760400</xdr:colOff>
      <xdr:row>0</xdr:row>
      <xdr:rowOff>96120</xdr:rowOff>
    </xdr:to>
    <xdr:cxnSp>
      <xdr:nvCxnSpPr>
        <xdr:cNvPr id="241" name="Straight Arrow Connector 15"/>
        <xdr:cNvCxnSpPr/>
      </xdr:nvCxnSpPr>
      <xdr:spPr>
        <a:xfrm>
          <a:off x="1705320" y="87480"/>
          <a:ext cx="280800" cy="900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242" name="Straight Arrow Connector 16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243" name="Straight Arrow Connector 17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55</xdr:col>
      <xdr:colOff>0</xdr:colOff>
      <xdr:row>8</xdr:row>
      <xdr:rowOff>0</xdr:rowOff>
    </xdr:from>
    <xdr:to>
      <xdr:col>61</xdr:col>
      <xdr:colOff>340200</xdr:colOff>
      <xdr:row>24</xdr:row>
      <xdr:rowOff>174960</xdr:rowOff>
    </xdr:to>
    <xdr:pic>
      <xdr:nvPicPr>
        <xdr:cNvPr id="244" name="Picture 18"/>
        <xdr:cNvPicPr/>
      </xdr:nvPicPr>
      <xdr:blipFill>
        <a:blip r:embed="rId9"/>
        <a:stretch/>
      </xdr:blipFill>
      <xdr:spPr>
        <a:xfrm>
          <a:off x="32110560" y="1487160"/>
          <a:ext cx="3616920" cy="3070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55</xdr:col>
      <xdr:colOff>148320</xdr:colOff>
      <xdr:row>24</xdr:row>
      <xdr:rowOff>157320</xdr:rowOff>
    </xdr:from>
    <xdr:to>
      <xdr:col>61</xdr:col>
      <xdr:colOff>316800</xdr:colOff>
      <xdr:row>34</xdr:row>
      <xdr:rowOff>147600</xdr:rowOff>
    </xdr:to>
    <xdr:pic>
      <xdr:nvPicPr>
        <xdr:cNvPr id="245" name="Picture 19"/>
        <xdr:cNvPicPr/>
      </xdr:nvPicPr>
      <xdr:blipFill>
        <a:blip r:embed="rId10"/>
        <a:stretch/>
      </xdr:blipFill>
      <xdr:spPr>
        <a:xfrm>
          <a:off x="32258880" y="4539960"/>
          <a:ext cx="3445200" cy="180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55</xdr:col>
      <xdr:colOff>0</xdr:colOff>
      <xdr:row>37</xdr:row>
      <xdr:rowOff>0</xdr:rowOff>
    </xdr:from>
    <xdr:to>
      <xdr:col>63</xdr:col>
      <xdr:colOff>367200</xdr:colOff>
      <xdr:row>53</xdr:row>
      <xdr:rowOff>136440</xdr:rowOff>
    </xdr:to>
    <xdr:pic>
      <xdr:nvPicPr>
        <xdr:cNvPr id="246" name="Picture 20"/>
        <xdr:cNvPicPr/>
      </xdr:nvPicPr>
      <xdr:blipFill>
        <a:blip r:embed="rId11"/>
        <a:stretch/>
      </xdr:blipFill>
      <xdr:spPr>
        <a:xfrm>
          <a:off x="32110560" y="6735600"/>
          <a:ext cx="4736160" cy="303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4680</xdr:colOff>
      <xdr:row>12</xdr:row>
      <xdr:rowOff>175680</xdr:rowOff>
    </xdr:from>
    <xdr:to>
      <xdr:col>25</xdr:col>
      <xdr:colOff>309960</xdr:colOff>
      <xdr:row>21</xdr:row>
      <xdr:rowOff>4320</xdr:rowOff>
    </xdr:to>
    <xdr:pic>
      <xdr:nvPicPr>
        <xdr:cNvPr id="247" name="Picture 21"/>
        <xdr:cNvPicPr/>
      </xdr:nvPicPr>
      <xdr:blipFill>
        <a:blip r:embed="rId12"/>
        <a:stretch/>
      </xdr:blipFill>
      <xdr:spPr>
        <a:xfrm>
          <a:off x="12455640" y="2386800"/>
          <a:ext cx="3582000" cy="1457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60</xdr:col>
      <xdr:colOff>544680</xdr:colOff>
      <xdr:row>15</xdr:row>
      <xdr:rowOff>0</xdr:rowOff>
    </xdr:from>
    <xdr:to>
      <xdr:col>69</xdr:col>
      <xdr:colOff>512640</xdr:colOff>
      <xdr:row>17</xdr:row>
      <xdr:rowOff>93960</xdr:rowOff>
    </xdr:to>
    <xdr:pic>
      <xdr:nvPicPr>
        <xdr:cNvPr id="248" name="Picture 22"/>
        <xdr:cNvPicPr/>
      </xdr:nvPicPr>
      <xdr:blipFill>
        <a:blip r:embed="rId13"/>
        <a:stretch/>
      </xdr:blipFill>
      <xdr:spPr>
        <a:xfrm>
          <a:off x="35385840" y="2754000"/>
          <a:ext cx="4883040" cy="45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61</xdr:col>
      <xdr:colOff>430560</xdr:colOff>
      <xdr:row>27</xdr:row>
      <xdr:rowOff>0</xdr:rowOff>
    </xdr:from>
    <xdr:to>
      <xdr:col>74</xdr:col>
      <xdr:colOff>92520</xdr:colOff>
      <xdr:row>34</xdr:row>
      <xdr:rowOff>32760</xdr:rowOff>
    </xdr:to>
    <xdr:pic>
      <xdr:nvPicPr>
        <xdr:cNvPr id="249" name="Picture 23"/>
        <xdr:cNvPicPr/>
      </xdr:nvPicPr>
      <xdr:blipFill>
        <a:blip r:embed="rId14"/>
        <a:stretch/>
      </xdr:blipFill>
      <xdr:spPr>
        <a:xfrm>
          <a:off x="35817840" y="4925520"/>
          <a:ext cx="6761160" cy="129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63</xdr:col>
      <xdr:colOff>0</xdr:colOff>
      <xdr:row>40</xdr:row>
      <xdr:rowOff>0</xdr:rowOff>
    </xdr:from>
    <xdr:to>
      <xdr:col>74</xdr:col>
      <xdr:colOff>8640</xdr:colOff>
      <xdr:row>43</xdr:row>
      <xdr:rowOff>27000</xdr:rowOff>
    </xdr:to>
    <xdr:pic>
      <xdr:nvPicPr>
        <xdr:cNvPr id="250" name="Picture 24"/>
        <xdr:cNvPicPr/>
      </xdr:nvPicPr>
      <xdr:blipFill>
        <a:blip r:embed="rId15"/>
        <a:stretch/>
      </xdr:blipFill>
      <xdr:spPr>
        <a:xfrm>
          <a:off x="36479520" y="7278480"/>
          <a:ext cx="6015600" cy="569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251" name="Straight Arrow Connector 25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252" name="Straight Arrow Connector 26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oneCell">
    <xdr:from>
      <xdr:col>19</xdr:col>
      <xdr:colOff>0</xdr:colOff>
      <xdr:row>22</xdr:row>
      <xdr:rowOff>0</xdr:rowOff>
    </xdr:from>
    <xdr:to>
      <xdr:col>30</xdr:col>
      <xdr:colOff>445680</xdr:colOff>
      <xdr:row>32</xdr:row>
      <xdr:rowOff>135720</xdr:rowOff>
    </xdr:to>
    <xdr:pic>
      <xdr:nvPicPr>
        <xdr:cNvPr id="253" name="Picture 29"/>
        <xdr:cNvPicPr/>
      </xdr:nvPicPr>
      <xdr:blipFill>
        <a:blip r:embed="rId16"/>
        <a:stretch/>
      </xdr:blipFill>
      <xdr:spPr>
        <a:xfrm>
          <a:off x="12450960" y="4020840"/>
          <a:ext cx="6453000" cy="1945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544680</xdr:colOff>
      <xdr:row>45</xdr:row>
      <xdr:rowOff>43560</xdr:rowOff>
    </xdr:from>
    <xdr:to>
      <xdr:col>30</xdr:col>
      <xdr:colOff>474480</xdr:colOff>
      <xdr:row>59</xdr:row>
      <xdr:rowOff>156960</xdr:rowOff>
    </xdr:to>
    <xdr:pic>
      <xdr:nvPicPr>
        <xdr:cNvPr id="254" name="Picture 30"/>
        <xdr:cNvPicPr/>
      </xdr:nvPicPr>
      <xdr:blipFill>
        <a:blip r:embed="rId17"/>
        <a:stretch/>
      </xdr:blipFill>
      <xdr:spPr>
        <a:xfrm>
          <a:off x="12449520" y="8226720"/>
          <a:ext cx="6483240" cy="26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255" name="Straight Arrow Connector 31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256" name="Straight Arrow Connector 32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257" name="Straight Arrow Connector 33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258" name="Straight Arrow Connector 34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259" name="Straight Arrow Connector 35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260" name="Straight Arrow Connector 36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261" name="Straight Arrow Connector 38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262" name="Straight Arrow Connector 39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263" name="Straight Arrow Connector 40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264" name="Straight Arrow Connector 41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265" name="Straight Arrow Connector 42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266" name="Straight Arrow Connector 43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267" name="Straight Arrow Connector 44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268" name="Straight Arrow Connector 45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269" name="Straight Arrow Connector 46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270" name="Straight Arrow Connector 47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271" name="Straight Arrow Connector 48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272" name="Straight Arrow Connector 49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204840</xdr:colOff>
      <xdr:row>10</xdr:row>
      <xdr:rowOff>41760</xdr:rowOff>
    </xdr:from>
    <xdr:to>
      <xdr:col>3</xdr:col>
      <xdr:colOff>204840</xdr:colOff>
      <xdr:row>10</xdr:row>
      <xdr:rowOff>181080</xdr:rowOff>
    </xdr:to>
    <xdr:cxnSp>
      <xdr:nvCxnSpPr>
        <xdr:cNvPr id="273" name="Straight Arrow Connector 51"/>
        <xdr:cNvCxnSpPr/>
      </xdr:nvCxnSpPr>
      <xdr:spPr>
        <a:xfrm>
          <a:off x="2895480" y="1890720"/>
          <a:ext cx="360" cy="1396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206640</xdr:colOff>
      <xdr:row>11</xdr:row>
      <xdr:rowOff>173880</xdr:rowOff>
    </xdr:from>
    <xdr:to>
      <xdr:col>3</xdr:col>
      <xdr:colOff>215280</xdr:colOff>
      <xdr:row>12</xdr:row>
      <xdr:rowOff>179640</xdr:rowOff>
    </xdr:to>
    <xdr:cxnSp>
      <xdr:nvCxnSpPr>
        <xdr:cNvPr id="274" name="Straight Arrow Connector 52"/>
        <xdr:cNvCxnSpPr/>
      </xdr:nvCxnSpPr>
      <xdr:spPr>
        <a:xfrm flipH="1" flipV="1">
          <a:off x="2897280" y="2203920"/>
          <a:ext cx="9000" cy="18720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0</xdr:colOff>
      <xdr:row>33</xdr:row>
      <xdr:rowOff>0</xdr:rowOff>
    </xdr:from>
    <xdr:to>
      <xdr:col>29</xdr:col>
      <xdr:colOff>478440</xdr:colOff>
      <xdr:row>41</xdr:row>
      <xdr:rowOff>101880</xdr:rowOff>
    </xdr:to>
    <xdr:pic>
      <xdr:nvPicPr>
        <xdr:cNvPr id="275" name="Picture 1"/>
        <xdr:cNvPicPr/>
      </xdr:nvPicPr>
      <xdr:blipFill>
        <a:blip r:embed="rId18"/>
        <a:stretch/>
      </xdr:blipFill>
      <xdr:spPr>
        <a:xfrm>
          <a:off x="12450960" y="6011640"/>
          <a:ext cx="5939640" cy="1549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3</xdr:col>
      <xdr:colOff>204840</xdr:colOff>
      <xdr:row>11</xdr:row>
      <xdr:rowOff>41760</xdr:rowOff>
    </xdr:from>
    <xdr:to>
      <xdr:col>3</xdr:col>
      <xdr:colOff>204840</xdr:colOff>
      <xdr:row>11</xdr:row>
      <xdr:rowOff>181080</xdr:rowOff>
    </xdr:to>
    <xdr:cxnSp>
      <xdr:nvCxnSpPr>
        <xdr:cNvPr id="276" name="Straight Arrow Connector 28"/>
        <xdr:cNvCxnSpPr/>
      </xdr:nvCxnSpPr>
      <xdr:spPr>
        <a:xfrm>
          <a:off x="2895480" y="2071800"/>
          <a:ext cx="360" cy="1396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544680</xdr:colOff>
      <xdr:row>3</xdr:row>
      <xdr:rowOff>42840</xdr:rowOff>
    </xdr:from>
    <xdr:to>
      <xdr:col>25</xdr:col>
      <xdr:colOff>395640</xdr:colOff>
      <xdr:row>11</xdr:row>
      <xdr:rowOff>171000</xdr:rowOff>
    </xdr:to>
    <xdr:pic>
      <xdr:nvPicPr>
        <xdr:cNvPr id="277" name="Picture 1"/>
        <xdr:cNvPicPr/>
      </xdr:nvPicPr>
      <xdr:blipFill>
        <a:blip r:embed="rId1"/>
        <a:stretch/>
      </xdr:blipFill>
      <xdr:spPr>
        <a:xfrm>
          <a:off x="13205880" y="624960"/>
          <a:ext cx="3673800" cy="157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38</xdr:col>
      <xdr:colOff>111600</xdr:colOff>
      <xdr:row>14</xdr:row>
      <xdr:rowOff>174240</xdr:rowOff>
    </xdr:to>
    <xdr:pic>
      <xdr:nvPicPr>
        <xdr:cNvPr id="278" name="Picture 2"/>
        <xdr:cNvPicPr/>
      </xdr:nvPicPr>
      <xdr:blipFill>
        <a:blip r:embed="rId2"/>
        <a:stretch/>
      </xdr:blipFill>
      <xdr:spPr>
        <a:xfrm>
          <a:off x="19760400" y="763200"/>
          <a:ext cx="3934440" cy="1983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30</xdr:col>
      <xdr:colOff>544680</xdr:colOff>
      <xdr:row>16</xdr:row>
      <xdr:rowOff>0</xdr:rowOff>
    </xdr:from>
    <xdr:to>
      <xdr:col>38</xdr:col>
      <xdr:colOff>194760</xdr:colOff>
      <xdr:row>46</xdr:row>
      <xdr:rowOff>177120</xdr:rowOff>
    </xdr:to>
    <xdr:pic>
      <xdr:nvPicPr>
        <xdr:cNvPr id="279" name="Picture 3"/>
        <xdr:cNvPicPr/>
      </xdr:nvPicPr>
      <xdr:blipFill>
        <a:blip r:embed="rId3"/>
        <a:stretch/>
      </xdr:blipFill>
      <xdr:spPr>
        <a:xfrm>
          <a:off x="19759320" y="2935080"/>
          <a:ext cx="4018680" cy="5606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46</xdr:col>
      <xdr:colOff>6840</xdr:colOff>
      <xdr:row>34</xdr:row>
      <xdr:rowOff>135720</xdr:rowOff>
    </xdr:to>
    <xdr:pic>
      <xdr:nvPicPr>
        <xdr:cNvPr id="280" name="Picture 4"/>
        <xdr:cNvPicPr/>
      </xdr:nvPicPr>
      <xdr:blipFill>
        <a:blip r:embed="rId4"/>
        <a:stretch/>
      </xdr:blipFill>
      <xdr:spPr>
        <a:xfrm>
          <a:off x="24129360" y="944280"/>
          <a:ext cx="3829680" cy="5383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39</xdr:col>
      <xdr:colOff>0</xdr:colOff>
      <xdr:row>36</xdr:row>
      <xdr:rowOff>0</xdr:rowOff>
    </xdr:from>
    <xdr:to>
      <xdr:col>46</xdr:col>
      <xdr:colOff>63720</xdr:colOff>
      <xdr:row>49</xdr:row>
      <xdr:rowOff>167400</xdr:rowOff>
    </xdr:to>
    <xdr:pic>
      <xdr:nvPicPr>
        <xdr:cNvPr id="281" name="Picture 5"/>
        <xdr:cNvPicPr/>
      </xdr:nvPicPr>
      <xdr:blipFill>
        <a:blip r:embed="rId5"/>
        <a:stretch/>
      </xdr:blipFill>
      <xdr:spPr>
        <a:xfrm>
          <a:off x="24129360" y="6554520"/>
          <a:ext cx="3886560" cy="252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46</xdr:col>
      <xdr:colOff>18360</xdr:colOff>
      <xdr:row>22</xdr:row>
      <xdr:rowOff>99720</xdr:rowOff>
    </xdr:from>
    <xdr:to>
      <xdr:col>52</xdr:col>
      <xdr:colOff>384480</xdr:colOff>
      <xdr:row>31</xdr:row>
      <xdr:rowOff>91440</xdr:rowOff>
    </xdr:to>
    <xdr:pic>
      <xdr:nvPicPr>
        <xdr:cNvPr id="282" name="Picture 6"/>
        <xdr:cNvPicPr/>
      </xdr:nvPicPr>
      <xdr:blipFill>
        <a:blip r:embed="rId6"/>
        <a:stretch/>
      </xdr:blipFill>
      <xdr:spPr>
        <a:xfrm>
          <a:off x="27970560" y="4120560"/>
          <a:ext cx="3642480" cy="1620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45</xdr:col>
      <xdr:colOff>544680</xdr:colOff>
      <xdr:row>7</xdr:row>
      <xdr:rowOff>102960</xdr:rowOff>
    </xdr:from>
    <xdr:to>
      <xdr:col>53</xdr:col>
      <xdr:colOff>442080</xdr:colOff>
      <xdr:row>21</xdr:row>
      <xdr:rowOff>141120</xdr:rowOff>
    </xdr:to>
    <xdr:pic>
      <xdr:nvPicPr>
        <xdr:cNvPr id="283" name="Picture 7"/>
        <xdr:cNvPicPr/>
      </xdr:nvPicPr>
      <xdr:blipFill>
        <a:blip r:embed="rId7"/>
        <a:stretch/>
      </xdr:blipFill>
      <xdr:spPr>
        <a:xfrm>
          <a:off x="27950760" y="1409040"/>
          <a:ext cx="4266000" cy="257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46</xdr:col>
      <xdr:colOff>34920</xdr:colOff>
      <xdr:row>36</xdr:row>
      <xdr:rowOff>17640</xdr:rowOff>
    </xdr:from>
    <xdr:to>
      <xdr:col>53</xdr:col>
      <xdr:colOff>376200</xdr:colOff>
      <xdr:row>50</xdr:row>
      <xdr:rowOff>30960</xdr:rowOff>
    </xdr:to>
    <xdr:pic>
      <xdr:nvPicPr>
        <xdr:cNvPr id="284" name="Picture 8"/>
        <xdr:cNvPicPr/>
      </xdr:nvPicPr>
      <xdr:blipFill>
        <a:blip r:embed="rId8"/>
        <a:stretch/>
      </xdr:blipFill>
      <xdr:spPr>
        <a:xfrm>
          <a:off x="27987120" y="6572160"/>
          <a:ext cx="4163760" cy="2547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15</xdr:col>
      <xdr:colOff>253800</xdr:colOff>
      <xdr:row>47</xdr:row>
      <xdr:rowOff>96120</xdr:rowOff>
    </xdr:from>
    <xdr:to>
      <xdr:col>15</xdr:col>
      <xdr:colOff>525240</xdr:colOff>
      <xdr:row>47</xdr:row>
      <xdr:rowOff>96120</xdr:rowOff>
    </xdr:to>
    <xdr:cxnSp>
      <xdr:nvCxnSpPr>
        <xdr:cNvPr id="285" name="Straight Arrow Connector 9"/>
        <xdr:cNvCxnSpPr/>
      </xdr:nvCxnSpPr>
      <xdr:spPr>
        <a:xfrm>
          <a:off x="11180880" y="86414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16</xdr:col>
      <xdr:colOff>332640</xdr:colOff>
      <xdr:row>46</xdr:row>
      <xdr:rowOff>122400</xdr:rowOff>
    </xdr:from>
    <xdr:to>
      <xdr:col>16</xdr:col>
      <xdr:colOff>341280</xdr:colOff>
      <xdr:row>47</xdr:row>
      <xdr:rowOff>122400</xdr:rowOff>
    </xdr:to>
    <xdr:cxnSp>
      <xdr:nvCxnSpPr>
        <xdr:cNvPr id="286" name="Straight Arrow Connector 10"/>
        <xdr:cNvCxnSpPr/>
      </xdr:nvCxnSpPr>
      <xdr:spPr>
        <a:xfrm flipH="1" flipV="1">
          <a:off x="11901600" y="8486640"/>
          <a:ext cx="9000" cy="18144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17</xdr:col>
      <xdr:colOff>324000</xdr:colOff>
      <xdr:row>46</xdr:row>
      <xdr:rowOff>140040</xdr:rowOff>
    </xdr:from>
    <xdr:to>
      <xdr:col>17</xdr:col>
      <xdr:colOff>332640</xdr:colOff>
      <xdr:row>47</xdr:row>
      <xdr:rowOff>140040</xdr:rowOff>
    </xdr:to>
    <xdr:cxnSp>
      <xdr:nvCxnSpPr>
        <xdr:cNvPr id="287" name="Straight Arrow Connector 11"/>
        <xdr:cNvCxnSpPr/>
      </xdr:nvCxnSpPr>
      <xdr:spPr>
        <a:xfrm>
          <a:off x="12439080" y="8504280"/>
          <a:ext cx="9000" cy="18144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288" name="Straight Arrow Connector 12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289" name="Straight Arrow Connector 13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1</xdr:col>
      <xdr:colOff>1479960</xdr:colOff>
      <xdr:row>0</xdr:row>
      <xdr:rowOff>87480</xdr:rowOff>
    </xdr:from>
    <xdr:to>
      <xdr:col>1</xdr:col>
      <xdr:colOff>1760400</xdr:colOff>
      <xdr:row>0</xdr:row>
      <xdr:rowOff>96120</xdr:rowOff>
    </xdr:to>
    <xdr:cxnSp>
      <xdr:nvCxnSpPr>
        <xdr:cNvPr id="290" name="Straight Arrow Connector 14"/>
        <xdr:cNvCxnSpPr/>
      </xdr:nvCxnSpPr>
      <xdr:spPr>
        <a:xfrm>
          <a:off x="1705320" y="87480"/>
          <a:ext cx="280800" cy="900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291" name="Straight Arrow Connector 15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292" name="Straight Arrow Connector 16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55</xdr:col>
      <xdr:colOff>0</xdr:colOff>
      <xdr:row>8</xdr:row>
      <xdr:rowOff>0</xdr:rowOff>
    </xdr:from>
    <xdr:to>
      <xdr:col>61</xdr:col>
      <xdr:colOff>340200</xdr:colOff>
      <xdr:row>24</xdr:row>
      <xdr:rowOff>174960</xdr:rowOff>
    </xdr:to>
    <xdr:pic>
      <xdr:nvPicPr>
        <xdr:cNvPr id="293" name="Picture 17"/>
        <xdr:cNvPicPr/>
      </xdr:nvPicPr>
      <xdr:blipFill>
        <a:blip r:embed="rId9"/>
        <a:stretch/>
      </xdr:blipFill>
      <xdr:spPr>
        <a:xfrm>
          <a:off x="32866920" y="1487160"/>
          <a:ext cx="3616920" cy="3070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55</xdr:col>
      <xdr:colOff>148320</xdr:colOff>
      <xdr:row>24</xdr:row>
      <xdr:rowOff>157320</xdr:rowOff>
    </xdr:from>
    <xdr:to>
      <xdr:col>61</xdr:col>
      <xdr:colOff>316800</xdr:colOff>
      <xdr:row>34</xdr:row>
      <xdr:rowOff>147600</xdr:rowOff>
    </xdr:to>
    <xdr:pic>
      <xdr:nvPicPr>
        <xdr:cNvPr id="294" name="Picture 18"/>
        <xdr:cNvPicPr/>
      </xdr:nvPicPr>
      <xdr:blipFill>
        <a:blip r:embed="rId10"/>
        <a:stretch/>
      </xdr:blipFill>
      <xdr:spPr>
        <a:xfrm>
          <a:off x="33015240" y="4539960"/>
          <a:ext cx="3445200" cy="180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55</xdr:col>
      <xdr:colOff>0</xdr:colOff>
      <xdr:row>37</xdr:row>
      <xdr:rowOff>0</xdr:rowOff>
    </xdr:from>
    <xdr:to>
      <xdr:col>63</xdr:col>
      <xdr:colOff>367200</xdr:colOff>
      <xdr:row>53</xdr:row>
      <xdr:rowOff>136440</xdr:rowOff>
    </xdr:to>
    <xdr:pic>
      <xdr:nvPicPr>
        <xdr:cNvPr id="295" name="Picture 19"/>
        <xdr:cNvPicPr/>
      </xdr:nvPicPr>
      <xdr:blipFill>
        <a:blip r:embed="rId11"/>
        <a:stretch/>
      </xdr:blipFill>
      <xdr:spPr>
        <a:xfrm>
          <a:off x="32866920" y="6735600"/>
          <a:ext cx="4736160" cy="303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4680</xdr:colOff>
      <xdr:row>12</xdr:row>
      <xdr:rowOff>175680</xdr:rowOff>
    </xdr:from>
    <xdr:to>
      <xdr:col>25</xdr:col>
      <xdr:colOff>309960</xdr:colOff>
      <xdr:row>21</xdr:row>
      <xdr:rowOff>4320</xdr:rowOff>
    </xdr:to>
    <xdr:pic>
      <xdr:nvPicPr>
        <xdr:cNvPr id="296" name="Picture 20"/>
        <xdr:cNvPicPr/>
      </xdr:nvPicPr>
      <xdr:blipFill>
        <a:blip r:embed="rId12"/>
        <a:stretch/>
      </xdr:blipFill>
      <xdr:spPr>
        <a:xfrm>
          <a:off x="13212000" y="2386800"/>
          <a:ext cx="3582000" cy="1457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60</xdr:col>
      <xdr:colOff>544680</xdr:colOff>
      <xdr:row>15</xdr:row>
      <xdr:rowOff>0</xdr:rowOff>
    </xdr:from>
    <xdr:to>
      <xdr:col>69</xdr:col>
      <xdr:colOff>513000</xdr:colOff>
      <xdr:row>17</xdr:row>
      <xdr:rowOff>93960</xdr:rowOff>
    </xdr:to>
    <xdr:pic>
      <xdr:nvPicPr>
        <xdr:cNvPr id="297" name="Picture 21"/>
        <xdr:cNvPicPr/>
      </xdr:nvPicPr>
      <xdr:blipFill>
        <a:blip r:embed="rId13"/>
        <a:stretch/>
      </xdr:blipFill>
      <xdr:spPr>
        <a:xfrm>
          <a:off x="36142200" y="2754000"/>
          <a:ext cx="4883040" cy="45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61</xdr:col>
      <xdr:colOff>430560</xdr:colOff>
      <xdr:row>27</xdr:row>
      <xdr:rowOff>0</xdr:rowOff>
    </xdr:from>
    <xdr:to>
      <xdr:col>74</xdr:col>
      <xdr:colOff>92520</xdr:colOff>
      <xdr:row>34</xdr:row>
      <xdr:rowOff>32760</xdr:rowOff>
    </xdr:to>
    <xdr:pic>
      <xdr:nvPicPr>
        <xdr:cNvPr id="298" name="Picture 22"/>
        <xdr:cNvPicPr/>
      </xdr:nvPicPr>
      <xdr:blipFill>
        <a:blip r:embed="rId14"/>
        <a:stretch/>
      </xdr:blipFill>
      <xdr:spPr>
        <a:xfrm>
          <a:off x="36574200" y="4925520"/>
          <a:ext cx="6761160" cy="129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63</xdr:col>
      <xdr:colOff>0</xdr:colOff>
      <xdr:row>40</xdr:row>
      <xdr:rowOff>0</xdr:rowOff>
    </xdr:from>
    <xdr:to>
      <xdr:col>74</xdr:col>
      <xdr:colOff>8640</xdr:colOff>
      <xdr:row>43</xdr:row>
      <xdr:rowOff>27000</xdr:rowOff>
    </xdr:to>
    <xdr:pic>
      <xdr:nvPicPr>
        <xdr:cNvPr id="299" name="Picture 23"/>
        <xdr:cNvPicPr/>
      </xdr:nvPicPr>
      <xdr:blipFill>
        <a:blip r:embed="rId15"/>
        <a:stretch/>
      </xdr:blipFill>
      <xdr:spPr>
        <a:xfrm>
          <a:off x="37235880" y="7278480"/>
          <a:ext cx="6015600" cy="569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300" name="Straight Arrow Connector 24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301" name="Straight Arrow Connector 25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204840</xdr:colOff>
      <xdr:row>10</xdr:row>
      <xdr:rowOff>41760</xdr:rowOff>
    </xdr:from>
    <xdr:to>
      <xdr:col>3</xdr:col>
      <xdr:colOff>204840</xdr:colOff>
      <xdr:row>10</xdr:row>
      <xdr:rowOff>181080</xdr:rowOff>
    </xdr:to>
    <xdr:cxnSp>
      <xdr:nvCxnSpPr>
        <xdr:cNvPr id="302" name="Straight Arrow Connector 26"/>
        <xdr:cNvCxnSpPr/>
      </xdr:nvCxnSpPr>
      <xdr:spPr>
        <a:xfrm>
          <a:off x="2895480" y="1890720"/>
          <a:ext cx="360" cy="1396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0</xdr:colOff>
      <xdr:row>22</xdr:row>
      <xdr:rowOff>0</xdr:rowOff>
    </xdr:from>
    <xdr:to>
      <xdr:col>30</xdr:col>
      <xdr:colOff>445680</xdr:colOff>
      <xdr:row>32</xdr:row>
      <xdr:rowOff>135720</xdr:rowOff>
    </xdr:to>
    <xdr:pic>
      <xdr:nvPicPr>
        <xdr:cNvPr id="303" name="Picture 28"/>
        <xdr:cNvPicPr/>
      </xdr:nvPicPr>
      <xdr:blipFill>
        <a:blip r:embed="rId16"/>
        <a:stretch/>
      </xdr:blipFill>
      <xdr:spPr>
        <a:xfrm>
          <a:off x="13207320" y="4020840"/>
          <a:ext cx="6453000" cy="1945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544680</xdr:colOff>
      <xdr:row>45</xdr:row>
      <xdr:rowOff>43560</xdr:rowOff>
    </xdr:from>
    <xdr:to>
      <xdr:col>30</xdr:col>
      <xdr:colOff>474480</xdr:colOff>
      <xdr:row>59</xdr:row>
      <xdr:rowOff>156960</xdr:rowOff>
    </xdr:to>
    <xdr:pic>
      <xdr:nvPicPr>
        <xdr:cNvPr id="304" name="Picture 29"/>
        <xdr:cNvPicPr/>
      </xdr:nvPicPr>
      <xdr:blipFill>
        <a:blip r:embed="rId17"/>
        <a:stretch/>
      </xdr:blipFill>
      <xdr:spPr>
        <a:xfrm>
          <a:off x="13205880" y="8226720"/>
          <a:ext cx="6483240" cy="26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305" name="Straight Arrow Connector 30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306" name="Straight Arrow Connector 31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307" name="Straight Arrow Connector 32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308" name="Straight Arrow Connector 33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309" name="Straight Arrow Connector 34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310" name="Straight Arrow Connector 35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311" name="Straight Arrow Connector 36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312" name="Straight Arrow Connector 37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313" name="Straight Arrow Connector 38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314" name="Straight Arrow Connector 39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315" name="Straight Arrow Connector 40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316" name="Straight Arrow Connector 41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317" name="Straight Arrow Connector 42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318" name="Straight Arrow Connector 43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319" name="Straight Arrow Connector 44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320" name="Straight Arrow Connector 45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321" name="Straight Arrow Connector 46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322" name="Straight Arrow Connector 47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204840</xdr:colOff>
      <xdr:row>10</xdr:row>
      <xdr:rowOff>41760</xdr:rowOff>
    </xdr:from>
    <xdr:to>
      <xdr:col>3</xdr:col>
      <xdr:colOff>204840</xdr:colOff>
      <xdr:row>10</xdr:row>
      <xdr:rowOff>181080</xdr:rowOff>
    </xdr:to>
    <xdr:cxnSp>
      <xdr:nvCxnSpPr>
        <xdr:cNvPr id="323" name="Straight Arrow Connector 48"/>
        <xdr:cNvCxnSpPr/>
      </xdr:nvCxnSpPr>
      <xdr:spPr>
        <a:xfrm>
          <a:off x="2895480" y="1890720"/>
          <a:ext cx="360" cy="1396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206640</xdr:colOff>
      <xdr:row>10</xdr:row>
      <xdr:rowOff>173880</xdr:rowOff>
    </xdr:from>
    <xdr:to>
      <xdr:col>3</xdr:col>
      <xdr:colOff>215280</xdr:colOff>
      <xdr:row>11</xdr:row>
      <xdr:rowOff>179640</xdr:rowOff>
    </xdr:to>
    <xdr:cxnSp>
      <xdr:nvCxnSpPr>
        <xdr:cNvPr id="324" name="Straight Arrow Connector 49"/>
        <xdr:cNvCxnSpPr/>
      </xdr:nvCxnSpPr>
      <xdr:spPr>
        <a:xfrm flipH="1" flipV="1">
          <a:off x="2897280" y="2022840"/>
          <a:ext cx="9000" cy="18720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87480</xdr:colOff>
      <xdr:row>6</xdr:row>
      <xdr:rowOff>104760</xdr:rowOff>
    </xdr:from>
    <xdr:to>
      <xdr:col>3</xdr:col>
      <xdr:colOff>358920</xdr:colOff>
      <xdr:row>6</xdr:row>
      <xdr:rowOff>104760</xdr:rowOff>
    </xdr:to>
    <xdr:cxnSp>
      <xdr:nvCxnSpPr>
        <xdr:cNvPr id="325" name="Straight Arrow Connector 50"/>
        <xdr:cNvCxnSpPr/>
      </xdr:nvCxnSpPr>
      <xdr:spPr>
        <a:xfrm>
          <a:off x="2778120" y="123012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5</xdr:row>
      <xdr:rowOff>131040</xdr:rowOff>
    </xdr:from>
    <xdr:to>
      <xdr:col>3</xdr:col>
      <xdr:colOff>376560</xdr:colOff>
      <xdr:row>5</xdr:row>
      <xdr:rowOff>131040</xdr:rowOff>
    </xdr:to>
    <xdr:cxnSp>
      <xdr:nvCxnSpPr>
        <xdr:cNvPr id="326" name="Straight Arrow Connector 51"/>
        <xdr:cNvCxnSpPr/>
      </xdr:nvCxnSpPr>
      <xdr:spPr>
        <a:xfrm>
          <a:off x="2795400" y="1075320"/>
          <a:ext cx="27216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2</xdr:col>
      <xdr:colOff>218880</xdr:colOff>
      <xdr:row>0</xdr:row>
      <xdr:rowOff>0</xdr:rowOff>
    </xdr:from>
    <xdr:to>
      <xdr:col>2</xdr:col>
      <xdr:colOff>227520</xdr:colOff>
      <xdr:row>1</xdr:row>
      <xdr:rowOff>8640</xdr:rowOff>
    </xdr:to>
    <xdr:cxnSp>
      <xdr:nvCxnSpPr>
        <xdr:cNvPr id="327" name="Straight Arrow Connector 52"/>
        <xdr:cNvCxnSpPr/>
      </xdr:nvCxnSpPr>
      <xdr:spPr>
        <a:xfrm flipH="1" flipV="1">
          <a:off x="2363400" y="0"/>
          <a:ext cx="900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315000</xdr:colOff>
      <xdr:row>0</xdr:row>
      <xdr:rowOff>0</xdr:rowOff>
    </xdr:from>
    <xdr:to>
      <xdr:col>3</xdr:col>
      <xdr:colOff>324000</xdr:colOff>
      <xdr:row>1</xdr:row>
      <xdr:rowOff>8640</xdr:rowOff>
    </xdr:to>
    <xdr:cxnSp>
      <xdr:nvCxnSpPr>
        <xdr:cNvPr id="328" name="Straight Arrow Connector 53"/>
        <xdr:cNvCxnSpPr/>
      </xdr:nvCxnSpPr>
      <xdr:spPr>
        <a:xfrm>
          <a:off x="3005640" y="0"/>
          <a:ext cx="9360" cy="1900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83520</xdr:colOff>
      <xdr:row>7</xdr:row>
      <xdr:rowOff>92880</xdr:rowOff>
    </xdr:from>
    <xdr:to>
      <xdr:col>3</xdr:col>
      <xdr:colOff>354960</xdr:colOff>
      <xdr:row>7</xdr:row>
      <xdr:rowOff>92880</xdr:rowOff>
    </xdr:to>
    <xdr:cxnSp>
      <xdr:nvCxnSpPr>
        <xdr:cNvPr id="329" name="Straight Arrow Connector 54"/>
        <xdr:cNvCxnSpPr/>
      </xdr:nvCxnSpPr>
      <xdr:spPr>
        <a:xfrm>
          <a:off x="2774160" y="139896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92880</xdr:colOff>
      <xdr:row>8</xdr:row>
      <xdr:rowOff>92880</xdr:rowOff>
    </xdr:from>
    <xdr:to>
      <xdr:col>3</xdr:col>
      <xdr:colOff>364320</xdr:colOff>
      <xdr:row>8</xdr:row>
      <xdr:rowOff>92880</xdr:rowOff>
    </xdr:to>
    <xdr:cxnSp>
      <xdr:nvCxnSpPr>
        <xdr:cNvPr id="330" name="Straight Arrow Connector 55"/>
        <xdr:cNvCxnSpPr/>
      </xdr:nvCxnSpPr>
      <xdr:spPr>
        <a:xfrm>
          <a:off x="2783520" y="1580040"/>
          <a:ext cx="271800" cy="360"/>
        </a:xfrm>
        <a:prstGeom prst="straightConnector1">
          <a:avLst/>
        </a:prstGeom>
        <a:ln w="19050">
          <a:solidFill>
            <a:srgbClr val="000000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3</xdr:col>
      <xdr:colOff>207000</xdr:colOff>
      <xdr:row>11</xdr:row>
      <xdr:rowOff>18360</xdr:rowOff>
    </xdr:from>
    <xdr:to>
      <xdr:col>3</xdr:col>
      <xdr:colOff>213480</xdr:colOff>
      <xdr:row>11</xdr:row>
      <xdr:rowOff>147960</xdr:rowOff>
    </xdr:to>
    <xdr:cxnSp>
      <xdr:nvCxnSpPr>
        <xdr:cNvPr id="331" name="Straight Arrow Connector 56"/>
        <xdr:cNvCxnSpPr/>
      </xdr:nvCxnSpPr>
      <xdr:spPr>
        <a:xfrm flipV="1">
          <a:off x="2897640" y="2048400"/>
          <a:ext cx="6840" cy="1299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204840</xdr:colOff>
      <xdr:row>10</xdr:row>
      <xdr:rowOff>41760</xdr:rowOff>
    </xdr:from>
    <xdr:to>
      <xdr:col>3</xdr:col>
      <xdr:colOff>204840</xdr:colOff>
      <xdr:row>10</xdr:row>
      <xdr:rowOff>181080</xdr:rowOff>
    </xdr:to>
    <xdr:cxnSp>
      <xdr:nvCxnSpPr>
        <xdr:cNvPr id="332" name="Straight Arrow Connector 57"/>
        <xdr:cNvCxnSpPr/>
      </xdr:nvCxnSpPr>
      <xdr:spPr>
        <a:xfrm>
          <a:off x="2895480" y="1890720"/>
          <a:ext cx="360" cy="1396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207000</xdr:colOff>
      <xdr:row>12</xdr:row>
      <xdr:rowOff>18360</xdr:rowOff>
    </xdr:from>
    <xdr:to>
      <xdr:col>3</xdr:col>
      <xdr:colOff>213480</xdr:colOff>
      <xdr:row>12</xdr:row>
      <xdr:rowOff>147960</xdr:rowOff>
    </xdr:to>
    <xdr:cxnSp>
      <xdr:nvCxnSpPr>
        <xdr:cNvPr id="333" name="Straight Arrow Connector 58"/>
        <xdr:cNvCxnSpPr/>
      </xdr:nvCxnSpPr>
      <xdr:spPr>
        <a:xfrm flipV="1">
          <a:off x="2897640" y="2229480"/>
          <a:ext cx="6840" cy="1299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0</xdr:colOff>
      <xdr:row>33</xdr:row>
      <xdr:rowOff>0</xdr:rowOff>
    </xdr:from>
    <xdr:to>
      <xdr:col>29</xdr:col>
      <xdr:colOff>478440</xdr:colOff>
      <xdr:row>41</xdr:row>
      <xdr:rowOff>81720</xdr:rowOff>
    </xdr:to>
    <xdr:pic>
      <xdr:nvPicPr>
        <xdr:cNvPr id="334" name="Picture 59"/>
        <xdr:cNvPicPr/>
      </xdr:nvPicPr>
      <xdr:blipFill>
        <a:blip r:embed="rId18"/>
        <a:stretch/>
      </xdr:blipFill>
      <xdr:spPr>
        <a:xfrm>
          <a:off x="13207320" y="6011640"/>
          <a:ext cx="5939640" cy="152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E20" activeCellId="0" sqref="E20"/>
    </sheetView>
  </sheetViews>
  <sheetFormatPr defaultColWidth="8.6015625" defaultRowHeight="14.25" customHeight="false" zeroHeight="false" outlineLevelRow="0" outlineLevelCol="0"/>
  <sheetData>
    <row r="1" customFormat="false" ht="14.25" hidden="false" customHeight="tru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</row>
    <row r="2" customFormat="false" ht="14.25" hidden="false" customHeight="false" outlineLevel="0" collapsed="false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</row>
    <row r="3" customFormat="false" ht="14.25" hidden="false" customHeight="false" outlineLevel="0" collapsed="false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</row>
    <row r="4" customFormat="false" ht="14.25" hidden="false" customHeight="false" outlineLevel="0" collapsed="false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3"/>
      <c r="Q4" s="3"/>
    </row>
    <row r="5" customFormat="false" ht="14.25" hidden="false" customHeight="false" outlineLevel="0" collapsed="false">
      <c r="A5" s="1"/>
      <c r="B5" s="1"/>
      <c r="C5" s="4" t="s">
        <v>1</v>
      </c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3"/>
      <c r="P5" s="3"/>
      <c r="Q5" s="3"/>
    </row>
    <row r="6" customFormat="false" ht="15" hidden="false" customHeight="false" outlineLevel="0" collapsed="false">
      <c r="A6" s="1"/>
      <c r="B6" s="1"/>
      <c r="C6" s="6" t="s">
        <v>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3"/>
      <c r="P6" s="3"/>
      <c r="Q6" s="3"/>
    </row>
    <row r="7" customFormat="false" ht="14.2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customFormat="false" ht="14.25" hidden="false" customHeight="false" outlineLevel="0" collapsed="false">
      <c r="A8" s="3"/>
      <c r="B8" s="7" t="s">
        <v>3</v>
      </c>
      <c r="C8" s="7" t="s">
        <v>4</v>
      </c>
      <c r="D8" s="7"/>
      <c r="E8" s="8" t="s">
        <v>5</v>
      </c>
      <c r="F8" s="8"/>
      <c r="G8" s="8"/>
      <c r="H8" s="8"/>
      <c r="I8" s="7" t="s">
        <v>6</v>
      </c>
      <c r="J8" s="7" t="s">
        <v>7</v>
      </c>
      <c r="K8" s="7" t="s">
        <v>8</v>
      </c>
      <c r="L8" s="7" t="s">
        <v>9</v>
      </c>
      <c r="M8" s="7" t="s">
        <v>10</v>
      </c>
      <c r="N8" s="3"/>
      <c r="O8" s="3"/>
      <c r="P8" s="3"/>
      <c r="Q8" s="3"/>
    </row>
    <row r="9" customFormat="false" ht="14.25" hidden="false" customHeight="false" outlineLevel="0" collapsed="false">
      <c r="A9" s="3"/>
      <c r="B9" s="9"/>
      <c r="C9" s="10"/>
      <c r="D9" s="11"/>
      <c r="E9" s="12"/>
      <c r="F9" s="12"/>
      <c r="G9" s="12"/>
      <c r="H9" s="11"/>
      <c r="I9" s="13"/>
      <c r="J9" s="13"/>
      <c r="K9" s="13"/>
      <c r="L9" s="13"/>
      <c r="M9" s="13"/>
      <c r="N9" s="3"/>
      <c r="O9" s="3"/>
      <c r="P9" s="3"/>
      <c r="Q9" s="3"/>
    </row>
    <row r="10" customFormat="false" ht="14.25" hidden="false" customHeight="false" outlineLevel="0" collapsed="false">
      <c r="A10" s="3"/>
      <c r="B10" s="14"/>
      <c r="C10" s="15" t="s">
        <v>11</v>
      </c>
      <c r="D10" s="15"/>
      <c r="E10" s="16"/>
      <c r="F10" s="16"/>
      <c r="G10" s="16"/>
      <c r="H10" s="16"/>
      <c r="I10" s="16"/>
      <c r="J10" s="16"/>
      <c r="K10" s="16"/>
      <c r="L10" s="16"/>
      <c r="M10" s="17"/>
      <c r="N10" s="3"/>
      <c r="O10" s="3"/>
      <c r="P10" s="3"/>
      <c r="Q10" s="3"/>
    </row>
    <row r="11" customFormat="false" ht="15" hidden="false" customHeight="false" outlineLevel="0" collapsed="false">
      <c r="A11" s="3"/>
      <c r="B11" s="18" t="n">
        <v>1</v>
      </c>
      <c r="C11" s="15"/>
      <c r="D11" s="15"/>
      <c r="E11" s="19" t="s">
        <v>12</v>
      </c>
      <c r="F11" s="20"/>
      <c r="G11" s="20"/>
      <c r="H11" s="21"/>
      <c r="I11" s="22" t="n">
        <v>4.64</v>
      </c>
      <c r="J11" s="22" t="n">
        <v>3.98</v>
      </c>
      <c r="K11" s="22" t="n">
        <v>2.5</v>
      </c>
      <c r="L11" s="23" t="n">
        <f aca="false">I11*J11</f>
        <v>18.4672</v>
      </c>
      <c r="M11" s="23" t="n">
        <f aca="false">L11*K11</f>
        <v>46.168</v>
      </c>
      <c r="N11" s="3"/>
      <c r="O11" s="3"/>
      <c r="P11" s="3"/>
      <c r="Q11" s="3"/>
    </row>
    <row r="12" customFormat="false" ht="15" hidden="false" customHeight="false" outlineLevel="0" collapsed="false">
      <c r="A12" s="3"/>
      <c r="B12" s="18" t="n">
        <v>2</v>
      </c>
      <c r="C12" s="15"/>
      <c r="D12" s="15"/>
      <c r="E12" s="19" t="s">
        <v>13</v>
      </c>
      <c r="F12" s="4"/>
      <c r="G12" s="4"/>
      <c r="H12" s="24"/>
      <c r="I12" s="22" t="n">
        <v>3</v>
      </c>
      <c r="J12" s="22" t="n">
        <v>4.1</v>
      </c>
      <c r="K12" s="22" t="n">
        <v>2.5</v>
      </c>
      <c r="L12" s="23" t="n">
        <f aca="false">I12*J12</f>
        <v>12.3</v>
      </c>
      <c r="M12" s="23" t="n">
        <f aca="false">L12*K12</f>
        <v>30.75</v>
      </c>
      <c r="N12" s="3"/>
      <c r="O12" s="3"/>
      <c r="P12" s="3"/>
      <c r="Q12" s="3"/>
    </row>
    <row r="13" customFormat="false" ht="15" hidden="false" customHeight="false" outlineLevel="0" collapsed="false">
      <c r="A13" s="3"/>
      <c r="B13" s="18" t="n">
        <v>3</v>
      </c>
      <c r="C13" s="15"/>
      <c r="D13" s="15"/>
      <c r="E13" s="19" t="s">
        <v>14</v>
      </c>
      <c r="F13" s="20"/>
      <c r="G13" s="20"/>
      <c r="H13" s="21"/>
      <c r="I13" s="22" t="n">
        <v>3</v>
      </c>
      <c r="J13" s="22" t="n">
        <v>4.24</v>
      </c>
      <c r="K13" s="22" t="n">
        <v>2.5</v>
      </c>
      <c r="L13" s="23" t="n">
        <f aca="false">I13*J13</f>
        <v>12.72</v>
      </c>
      <c r="M13" s="23" t="n">
        <f aca="false">L13*K13</f>
        <v>31.8</v>
      </c>
      <c r="N13" s="3"/>
      <c r="O13" s="3"/>
      <c r="P13" s="3"/>
      <c r="Q13" s="3"/>
    </row>
    <row r="14" customFormat="false" ht="15" hidden="false" customHeight="false" outlineLevel="0" collapsed="false">
      <c r="A14" s="3"/>
      <c r="B14" s="18" t="n">
        <v>4</v>
      </c>
      <c r="C14" s="15"/>
      <c r="D14" s="15"/>
      <c r="E14" s="19" t="s">
        <v>15</v>
      </c>
      <c r="F14" s="4"/>
      <c r="G14" s="4"/>
      <c r="H14" s="24"/>
      <c r="I14" s="22" t="n">
        <v>3</v>
      </c>
      <c r="J14" s="22" t="n">
        <v>4.1</v>
      </c>
      <c r="K14" s="22" t="n">
        <v>2.5</v>
      </c>
      <c r="L14" s="23" t="n">
        <f aca="false">I14*J14</f>
        <v>12.3</v>
      </c>
      <c r="M14" s="23" t="n">
        <f aca="false">L14*K14</f>
        <v>30.75</v>
      </c>
      <c r="N14" s="3"/>
      <c r="O14" s="3"/>
      <c r="P14" s="3"/>
      <c r="Q14" s="3"/>
    </row>
    <row r="15" customFormat="false" ht="15" hidden="false" customHeight="false" outlineLevel="0" collapsed="false">
      <c r="A15" s="3"/>
      <c r="B15" s="18" t="n">
        <v>5</v>
      </c>
      <c r="C15" s="15"/>
      <c r="D15" s="15"/>
      <c r="E15" s="19" t="s">
        <v>16</v>
      </c>
      <c r="F15" s="20"/>
      <c r="G15" s="20"/>
      <c r="H15" s="21"/>
      <c r="I15" s="22" t="n">
        <v>3</v>
      </c>
      <c r="J15" s="22" t="n">
        <v>4.2</v>
      </c>
      <c r="K15" s="22" t="n">
        <v>2.5</v>
      </c>
      <c r="L15" s="23" t="n">
        <f aca="false">I15*J15</f>
        <v>12.6</v>
      </c>
      <c r="M15" s="23" t="n">
        <f aca="false">L15*K15</f>
        <v>31.5</v>
      </c>
      <c r="N15" s="3"/>
      <c r="O15" s="3"/>
      <c r="P15" s="3"/>
      <c r="Q15" s="3"/>
    </row>
    <row r="16" customFormat="false" ht="15" hidden="false" customHeight="false" outlineLevel="0" collapsed="false">
      <c r="A16" s="3"/>
      <c r="B16" s="18" t="n">
        <v>6</v>
      </c>
      <c r="C16" s="15"/>
      <c r="D16" s="15"/>
      <c r="E16" s="19" t="s">
        <v>17</v>
      </c>
      <c r="F16" s="4"/>
      <c r="G16" s="4"/>
      <c r="H16" s="24"/>
      <c r="I16" s="22" t="n">
        <v>3</v>
      </c>
      <c r="J16" s="22" t="n">
        <v>4.24</v>
      </c>
      <c r="K16" s="22" t="n">
        <v>2.5</v>
      </c>
      <c r="L16" s="23" t="n">
        <f aca="false">I16*J16</f>
        <v>12.72</v>
      </c>
      <c r="M16" s="23" t="n">
        <f aca="false">L16*K16</f>
        <v>31.8</v>
      </c>
      <c r="N16" s="3"/>
      <c r="O16" s="3"/>
      <c r="P16" s="3"/>
      <c r="Q16" s="3"/>
    </row>
    <row r="17" customFormat="false" ht="15" hidden="false" customHeight="false" outlineLevel="0" collapsed="false">
      <c r="A17" s="3"/>
      <c r="B17" s="18" t="n">
        <v>7</v>
      </c>
      <c r="C17" s="15"/>
      <c r="D17" s="15"/>
      <c r="E17" s="19" t="s">
        <v>18</v>
      </c>
      <c r="F17" s="20"/>
      <c r="G17" s="20"/>
      <c r="H17" s="21"/>
      <c r="I17" s="22" t="n">
        <v>3</v>
      </c>
      <c r="J17" s="22" t="n">
        <v>4.2</v>
      </c>
      <c r="K17" s="22" t="n">
        <v>2.5</v>
      </c>
      <c r="L17" s="23" t="n">
        <f aca="false">I17*J17</f>
        <v>12.6</v>
      </c>
      <c r="M17" s="23" t="n">
        <f aca="false">L17*K17</f>
        <v>31.5</v>
      </c>
      <c r="N17" s="3"/>
      <c r="O17" s="3"/>
      <c r="P17" s="3"/>
      <c r="Q17" s="3"/>
    </row>
    <row r="18" customFormat="false" ht="14.25" hidden="false" customHeight="false" outlineLevel="0" collapsed="false">
      <c r="A18" s="3"/>
      <c r="B18" s="25"/>
      <c r="C18" s="15"/>
      <c r="D18" s="15"/>
      <c r="E18" s="26"/>
      <c r="F18" s="26"/>
      <c r="G18" s="26"/>
      <c r="H18" s="26"/>
      <c r="I18" s="26"/>
      <c r="J18" s="26"/>
      <c r="K18" s="26"/>
      <c r="L18" s="26"/>
      <c r="M18" s="27"/>
      <c r="N18" s="3"/>
      <c r="O18" s="3"/>
      <c r="P18" s="3"/>
      <c r="Q18" s="3"/>
    </row>
    <row r="19" customFormat="false" ht="14.25" hidden="false" customHeight="false" outlineLevel="0" collapsed="false">
      <c r="A19" s="3"/>
      <c r="B19" s="14"/>
      <c r="C19" s="28" t="s">
        <v>19</v>
      </c>
      <c r="D19" s="28"/>
      <c r="E19" s="29"/>
      <c r="F19" s="29"/>
      <c r="G19" s="29"/>
      <c r="H19" s="29"/>
      <c r="I19" s="29"/>
      <c r="J19" s="29"/>
      <c r="K19" s="29"/>
      <c r="L19" s="29"/>
      <c r="M19" s="30"/>
      <c r="N19" s="3"/>
      <c r="O19" s="3"/>
      <c r="P19" s="3"/>
      <c r="Q19" s="3"/>
    </row>
    <row r="20" customFormat="false" ht="15" hidden="false" customHeight="false" outlineLevel="0" collapsed="false">
      <c r="A20" s="3"/>
      <c r="B20" s="18" t="n">
        <v>1</v>
      </c>
      <c r="C20" s="28"/>
      <c r="D20" s="28"/>
      <c r="E20" s="31" t="s">
        <v>20</v>
      </c>
      <c r="F20" s="20"/>
      <c r="G20" s="20"/>
      <c r="H20" s="21"/>
      <c r="I20" s="22" t="n">
        <v>3</v>
      </c>
      <c r="J20" s="22" t="n">
        <v>3.4</v>
      </c>
      <c r="K20" s="22" t="n">
        <v>2.4</v>
      </c>
      <c r="L20" s="23" t="n">
        <f aca="false">I20*J20</f>
        <v>10.2</v>
      </c>
      <c r="M20" s="23" t="n">
        <f aca="false">L20*K20</f>
        <v>24.48</v>
      </c>
      <c r="N20" s="3"/>
      <c r="O20" s="3"/>
      <c r="P20" s="3"/>
      <c r="Q20" s="3"/>
    </row>
    <row r="21" customFormat="false" ht="15" hidden="false" customHeight="false" outlineLevel="0" collapsed="false">
      <c r="A21" s="3"/>
      <c r="B21" s="18" t="n">
        <v>2</v>
      </c>
      <c r="C21" s="28"/>
      <c r="D21" s="28"/>
      <c r="E21" s="31" t="s">
        <v>21</v>
      </c>
      <c r="F21" s="20"/>
      <c r="G21" s="20"/>
      <c r="H21" s="21"/>
      <c r="I21" s="22" t="n">
        <v>3</v>
      </c>
      <c r="J21" s="22" t="n">
        <v>3.4</v>
      </c>
      <c r="K21" s="22" t="n">
        <v>2.4</v>
      </c>
      <c r="L21" s="23" t="n">
        <f aca="false">I21*J21</f>
        <v>10.2</v>
      </c>
      <c r="M21" s="23" t="n">
        <f aca="false">L21*K21</f>
        <v>24.48</v>
      </c>
      <c r="N21" s="3"/>
      <c r="O21" s="3"/>
      <c r="P21" s="3"/>
      <c r="Q21" s="3"/>
    </row>
    <row r="22" customFormat="false" ht="15" hidden="false" customHeight="false" outlineLevel="0" collapsed="false">
      <c r="A22" s="3"/>
      <c r="B22" s="18" t="n">
        <v>3</v>
      </c>
      <c r="C22" s="28"/>
      <c r="D22" s="28"/>
      <c r="E22" s="31" t="s">
        <v>22</v>
      </c>
      <c r="F22" s="20"/>
      <c r="G22" s="20"/>
      <c r="H22" s="21"/>
      <c r="I22" s="22" t="n">
        <v>3</v>
      </c>
      <c r="J22" s="22" t="n">
        <v>3.4</v>
      </c>
      <c r="K22" s="22" t="n">
        <v>2.4</v>
      </c>
      <c r="L22" s="23" t="n">
        <f aca="false">I22*J22</f>
        <v>10.2</v>
      </c>
      <c r="M22" s="23" t="n">
        <f aca="false">L22*K22</f>
        <v>24.48</v>
      </c>
      <c r="N22" s="3"/>
      <c r="O22" s="3"/>
      <c r="P22" s="3"/>
      <c r="Q22" s="3"/>
    </row>
    <row r="23" customFormat="false" ht="15" hidden="false" customHeight="false" outlineLevel="0" collapsed="false">
      <c r="A23" s="3"/>
      <c r="B23" s="18" t="n">
        <v>4</v>
      </c>
      <c r="C23" s="28"/>
      <c r="D23" s="28"/>
      <c r="E23" s="31" t="s">
        <v>23</v>
      </c>
      <c r="F23" s="20"/>
      <c r="G23" s="20"/>
      <c r="H23" s="21"/>
      <c r="I23" s="22" t="n">
        <v>3</v>
      </c>
      <c r="J23" s="22" t="n">
        <v>3.4</v>
      </c>
      <c r="K23" s="22" t="n">
        <v>2.4</v>
      </c>
      <c r="L23" s="23" t="n">
        <f aca="false">I23*J23</f>
        <v>10.2</v>
      </c>
      <c r="M23" s="23" t="n">
        <f aca="false">L23*K23</f>
        <v>24.48</v>
      </c>
      <c r="N23" s="3"/>
      <c r="O23" s="3"/>
      <c r="P23" s="3"/>
      <c r="Q23" s="3"/>
    </row>
    <row r="24" customFormat="false" ht="15" hidden="false" customHeight="false" outlineLevel="0" collapsed="false">
      <c r="A24" s="3"/>
      <c r="B24" s="18" t="n">
        <v>5</v>
      </c>
      <c r="C24" s="28"/>
      <c r="D24" s="28"/>
      <c r="E24" s="31" t="s">
        <v>24</v>
      </c>
      <c r="F24" s="20"/>
      <c r="G24" s="20"/>
      <c r="H24" s="21"/>
      <c r="I24" s="22" t="n">
        <v>3.5</v>
      </c>
      <c r="J24" s="22" t="n">
        <v>4</v>
      </c>
      <c r="K24" s="22" t="n">
        <v>2.4</v>
      </c>
      <c r="L24" s="23" t="n">
        <f aca="false">I24*J24</f>
        <v>14</v>
      </c>
      <c r="M24" s="23" t="n">
        <f aca="false">L24*K24</f>
        <v>33.6</v>
      </c>
      <c r="N24" s="3"/>
      <c r="O24" s="3"/>
      <c r="P24" s="3"/>
      <c r="Q24" s="3"/>
    </row>
    <row r="25" customFormat="false" ht="15" hidden="false" customHeight="false" outlineLevel="0" collapsed="false">
      <c r="A25" s="3"/>
      <c r="B25" s="18" t="n">
        <v>6</v>
      </c>
      <c r="C25" s="28"/>
      <c r="D25" s="28"/>
      <c r="E25" s="31" t="s">
        <v>12</v>
      </c>
      <c r="F25" s="20"/>
      <c r="G25" s="20"/>
      <c r="H25" s="21"/>
      <c r="I25" s="22" t="n">
        <v>3.5</v>
      </c>
      <c r="J25" s="22" t="n">
        <v>3.4</v>
      </c>
      <c r="K25" s="22" t="n">
        <v>2.4</v>
      </c>
      <c r="L25" s="23" t="n">
        <f aca="false">I25*J25</f>
        <v>11.9</v>
      </c>
      <c r="M25" s="23" t="n">
        <f aca="false">L25*K25</f>
        <v>28.56</v>
      </c>
      <c r="N25" s="3"/>
      <c r="O25" s="3"/>
      <c r="P25" s="3"/>
      <c r="Q25" s="3"/>
    </row>
    <row r="26" customFormat="false" ht="14.25" hidden="false" customHeight="false" outlineLevel="0" collapsed="false">
      <c r="A26" s="3"/>
      <c r="B26" s="25"/>
      <c r="C26" s="28"/>
      <c r="D26" s="28"/>
      <c r="E26" s="29"/>
      <c r="F26" s="29"/>
      <c r="G26" s="29"/>
      <c r="H26" s="29"/>
      <c r="I26" s="29"/>
      <c r="J26" s="29"/>
      <c r="K26" s="29"/>
      <c r="L26" s="29"/>
      <c r="M26" s="30"/>
      <c r="N26" s="3"/>
      <c r="O26" s="3"/>
      <c r="P26" s="3"/>
      <c r="Q26" s="3"/>
    </row>
    <row r="27" customFormat="false" ht="14.25" hidden="false" customHeight="false" outlineLevel="0" collapsed="false">
      <c r="A27" s="3"/>
      <c r="B27" s="14"/>
      <c r="C27" s="32" t="s">
        <v>25</v>
      </c>
      <c r="D27" s="32"/>
      <c r="E27" s="33"/>
      <c r="F27" s="33"/>
      <c r="G27" s="33"/>
      <c r="H27" s="33"/>
      <c r="I27" s="33"/>
      <c r="J27" s="33"/>
      <c r="K27" s="33"/>
      <c r="L27" s="33"/>
      <c r="M27" s="34"/>
      <c r="N27" s="3"/>
      <c r="O27" s="3"/>
      <c r="P27" s="3"/>
      <c r="Q27" s="3"/>
    </row>
    <row r="28" customFormat="false" ht="15" hidden="false" customHeight="false" outlineLevel="0" collapsed="false">
      <c r="A28" s="3"/>
      <c r="B28" s="18" t="n">
        <v>1</v>
      </c>
      <c r="C28" s="32"/>
      <c r="D28" s="32"/>
      <c r="E28" s="31" t="s">
        <v>26</v>
      </c>
      <c r="F28" s="35"/>
      <c r="G28" s="36"/>
      <c r="H28" s="35"/>
      <c r="I28" s="22" t="n">
        <v>3.55</v>
      </c>
      <c r="J28" s="22" t="n">
        <v>5</v>
      </c>
      <c r="K28" s="22" t="n">
        <v>2.4</v>
      </c>
      <c r="L28" s="23" t="n">
        <f aca="false">I28*J28</f>
        <v>17.75</v>
      </c>
      <c r="M28" s="23" t="n">
        <f aca="false">L28*K28</f>
        <v>42.6</v>
      </c>
      <c r="N28" s="3"/>
      <c r="O28" s="3"/>
      <c r="P28" s="3"/>
      <c r="Q28" s="3"/>
    </row>
    <row r="29" customFormat="false" ht="15" hidden="false" customHeight="false" outlineLevel="0" collapsed="false">
      <c r="A29" s="3"/>
      <c r="B29" s="18" t="n">
        <v>2</v>
      </c>
      <c r="C29" s="32"/>
      <c r="D29" s="32"/>
      <c r="E29" s="31" t="s">
        <v>27</v>
      </c>
      <c r="F29" s="37"/>
      <c r="G29" s="38"/>
      <c r="H29" s="21"/>
      <c r="I29" s="22" t="n">
        <v>4.4</v>
      </c>
      <c r="J29" s="22" t="n">
        <v>3.41</v>
      </c>
      <c r="K29" s="22" t="n">
        <v>2.4</v>
      </c>
      <c r="L29" s="23" t="n">
        <f aca="false">I29*J29</f>
        <v>15.004</v>
      </c>
      <c r="M29" s="23" t="n">
        <f aca="false">L29*K29</f>
        <v>36.0096</v>
      </c>
      <c r="N29" s="3"/>
      <c r="O29" s="3"/>
      <c r="P29" s="3"/>
      <c r="Q29" s="3"/>
    </row>
    <row r="30" customFormat="false" ht="15" hidden="false" customHeight="false" outlineLevel="0" collapsed="false">
      <c r="A30" s="3"/>
      <c r="B30" s="18" t="n">
        <v>3</v>
      </c>
      <c r="C30" s="32"/>
      <c r="D30" s="32"/>
      <c r="E30" s="31" t="s">
        <v>28</v>
      </c>
      <c r="F30" s="37"/>
      <c r="G30" s="38"/>
      <c r="H30" s="21"/>
      <c r="I30" s="22" t="n">
        <v>4.4</v>
      </c>
      <c r="J30" s="22" t="n">
        <v>3.41</v>
      </c>
      <c r="K30" s="22" t="n">
        <v>2.4</v>
      </c>
      <c r="L30" s="23" t="n">
        <f aca="false">I30*J30</f>
        <v>15.004</v>
      </c>
      <c r="M30" s="23" t="n">
        <f aca="false">L30*K30</f>
        <v>36.0096</v>
      </c>
      <c r="N30" s="3"/>
      <c r="O30" s="3"/>
      <c r="P30" s="3"/>
      <c r="Q30" s="3"/>
    </row>
    <row r="31" customFormat="false" ht="15" hidden="false" customHeight="false" outlineLevel="0" collapsed="false">
      <c r="A31" s="3"/>
      <c r="B31" s="18" t="n">
        <v>4</v>
      </c>
      <c r="C31" s="32"/>
      <c r="D31" s="32"/>
      <c r="E31" s="31" t="s">
        <v>29</v>
      </c>
      <c r="F31" s="37"/>
      <c r="G31" s="38"/>
      <c r="H31" s="21"/>
      <c r="I31" s="22" t="n">
        <v>4</v>
      </c>
      <c r="J31" s="22" t="n">
        <v>3.41</v>
      </c>
      <c r="K31" s="22" t="n">
        <v>2.4</v>
      </c>
      <c r="L31" s="23" t="n">
        <f aca="false">I31*J31</f>
        <v>13.64</v>
      </c>
      <c r="M31" s="23" t="n">
        <f aca="false">L31*K31</f>
        <v>32.736</v>
      </c>
      <c r="N31" s="3"/>
      <c r="O31" s="3"/>
      <c r="P31" s="3"/>
      <c r="Q31" s="3"/>
    </row>
    <row r="32" customFormat="false" ht="15" hidden="false" customHeight="false" outlineLevel="0" collapsed="false">
      <c r="A32" s="3"/>
      <c r="B32" s="18" t="n">
        <v>5</v>
      </c>
      <c r="C32" s="32"/>
      <c r="D32" s="32"/>
      <c r="E32" s="31" t="s">
        <v>30</v>
      </c>
      <c r="F32" s="37"/>
      <c r="G32" s="20"/>
      <c r="H32" s="21"/>
      <c r="I32" s="22" t="n">
        <v>4</v>
      </c>
      <c r="J32" s="22" t="n">
        <v>3.41</v>
      </c>
      <c r="K32" s="22" t="n">
        <v>2.4</v>
      </c>
      <c r="L32" s="23" t="n">
        <f aca="false">I32*J32</f>
        <v>13.64</v>
      </c>
      <c r="M32" s="23" t="n">
        <f aca="false">L32*K32</f>
        <v>32.736</v>
      </c>
      <c r="N32" s="3"/>
      <c r="O32" s="3"/>
      <c r="P32" s="3"/>
      <c r="Q32" s="3"/>
    </row>
    <row r="33" customFormat="false" ht="14.25" hidden="false" customHeight="false" outlineLevel="0" collapsed="false">
      <c r="A33" s="3"/>
      <c r="B33" s="25"/>
      <c r="C33" s="32"/>
      <c r="D33" s="32"/>
      <c r="E33" s="39"/>
      <c r="F33" s="39"/>
      <c r="G33" s="39"/>
      <c r="H33" s="39"/>
      <c r="I33" s="39"/>
      <c r="J33" s="39"/>
      <c r="K33" s="39"/>
      <c r="L33" s="39"/>
      <c r="M33" s="40"/>
      <c r="N33" s="3"/>
      <c r="O33" s="3"/>
      <c r="P33" s="3"/>
      <c r="Q33" s="3"/>
    </row>
    <row r="34" customFormat="false" ht="14.25" hidden="false" customHeight="false" outlineLevel="0" collapsed="false">
      <c r="A34" s="3"/>
      <c r="B34" s="14"/>
      <c r="C34" s="41" t="s">
        <v>31</v>
      </c>
      <c r="D34" s="41"/>
      <c r="E34" s="42"/>
      <c r="F34" s="42"/>
      <c r="G34" s="42"/>
      <c r="H34" s="42"/>
      <c r="I34" s="42"/>
      <c r="J34" s="42"/>
      <c r="K34" s="42"/>
      <c r="L34" s="42"/>
      <c r="M34" s="43"/>
      <c r="N34" s="3"/>
      <c r="O34" s="3"/>
      <c r="P34" s="3"/>
      <c r="Q34" s="3"/>
    </row>
    <row r="35" customFormat="false" ht="15" hidden="false" customHeight="false" outlineLevel="0" collapsed="false">
      <c r="A35" s="3"/>
      <c r="B35" s="18" t="n">
        <v>1</v>
      </c>
      <c r="C35" s="41"/>
      <c r="D35" s="41"/>
      <c r="E35" s="31" t="s">
        <v>32</v>
      </c>
      <c r="F35" s="20"/>
      <c r="G35" s="20"/>
      <c r="H35" s="21"/>
      <c r="I35" s="22" t="n">
        <v>6.6</v>
      </c>
      <c r="J35" s="22" t="n">
        <v>3.23</v>
      </c>
      <c r="K35" s="22" t="n">
        <v>2.4</v>
      </c>
      <c r="L35" s="23" t="n">
        <f aca="false">I35*J35</f>
        <v>21.318</v>
      </c>
      <c r="M35" s="23" t="n">
        <f aca="false">L35*K35</f>
        <v>51.1632</v>
      </c>
      <c r="N35" s="3"/>
      <c r="O35" s="3"/>
      <c r="P35" s="3"/>
      <c r="Q35" s="3"/>
    </row>
    <row r="36" customFormat="false" ht="15" hidden="false" customHeight="false" outlineLevel="0" collapsed="false">
      <c r="A36" s="3"/>
      <c r="B36" s="18" t="n">
        <v>2</v>
      </c>
      <c r="C36" s="41"/>
      <c r="D36" s="41"/>
      <c r="E36" s="31" t="s">
        <v>33</v>
      </c>
      <c r="F36" s="20"/>
      <c r="G36" s="20"/>
      <c r="H36" s="21"/>
      <c r="I36" s="22" t="n">
        <v>3.55</v>
      </c>
      <c r="J36" s="22" t="n">
        <v>2.98</v>
      </c>
      <c r="K36" s="22" t="n">
        <v>2.4</v>
      </c>
      <c r="L36" s="23" t="n">
        <f aca="false">I36*J36</f>
        <v>10.579</v>
      </c>
      <c r="M36" s="23" t="n">
        <f aca="false">L36*K36</f>
        <v>25.3896</v>
      </c>
      <c r="N36" s="3"/>
      <c r="O36" s="3"/>
      <c r="P36" s="3"/>
      <c r="Q36" s="3"/>
    </row>
    <row r="37" customFormat="false" ht="15" hidden="false" customHeight="false" outlineLevel="0" collapsed="false">
      <c r="A37" s="3"/>
      <c r="B37" s="18" t="n">
        <v>3</v>
      </c>
      <c r="C37" s="41"/>
      <c r="D37" s="41"/>
      <c r="E37" s="31" t="s">
        <v>34</v>
      </c>
      <c r="F37" s="20"/>
      <c r="G37" s="20"/>
      <c r="H37" s="21"/>
      <c r="I37" s="22" t="n">
        <v>3.55</v>
      </c>
      <c r="J37" s="22" t="n">
        <v>3.2</v>
      </c>
      <c r="K37" s="22" t="n">
        <v>2.4</v>
      </c>
      <c r="L37" s="23" t="n">
        <f aca="false">I37*J37</f>
        <v>11.36</v>
      </c>
      <c r="M37" s="23" t="n">
        <f aca="false">L37*K37</f>
        <v>27.264</v>
      </c>
      <c r="N37" s="3"/>
      <c r="O37" s="3"/>
      <c r="P37" s="3"/>
      <c r="Q37" s="3"/>
    </row>
    <row r="38" customFormat="false" ht="15" hidden="false" customHeight="false" outlineLevel="0" collapsed="false">
      <c r="A38" s="3"/>
      <c r="B38" s="18" t="n">
        <v>4</v>
      </c>
      <c r="C38" s="41"/>
      <c r="D38" s="41"/>
      <c r="E38" s="44" t="s">
        <v>35</v>
      </c>
      <c r="F38" s="20"/>
      <c r="G38" s="20"/>
      <c r="H38" s="21"/>
      <c r="I38" s="22" t="n">
        <v>4.35</v>
      </c>
      <c r="J38" s="22" t="n">
        <v>3.41</v>
      </c>
      <c r="K38" s="22" t="n">
        <v>2.4</v>
      </c>
      <c r="L38" s="23" t="n">
        <f aca="false">I38*J38</f>
        <v>14.8335</v>
      </c>
      <c r="M38" s="23" t="n">
        <f aca="false">L38*K38</f>
        <v>35.6004</v>
      </c>
      <c r="N38" s="3"/>
      <c r="O38" s="3"/>
      <c r="P38" s="3"/>
      <c r="Q38" s="3"/>
    </row>
    <row r="39" customFormat="false" ht="15" hidden="false" customHeight="false" outlineLevel="0" collapsed="false">
      <c r="A39" s="3"/>
      <c r="B39" s="18" t="n">
        <v>5</v>
      </c>
      <c r="C39" s="41"/>
      <c r="D39" s="41"/>
      <c r="E39" s="45" t="s">
        <v>36</v>
      </c>
      <c r="F39" s="20"/>
      <c r="G39" s="20"/>
      <c r="H39" s="21"/>
      <c r="I39" s="22" t="n">
        <v>2.25</v>
      </c>
      <c r="J39" s="22" t="n">
        <v>3.41</v>
      </c>
      <c r="K39" s="22" t="n">
        <v>2.4</v>
      </c>
      <c r="L39" s="23" t="n">
        <f aca="false">I39*J39</f>
        <v>7.6725</v>
      </c>
      <c r="M39" s="23" t="n">
        <f aca="false">L39*K39</f>
        <v>18.414</v>
      </c>
      <c r="N39" s="3"/>
      <c r="O39" s="3"/>
      <c r="P39" s="3"/>
      <c r="Q39" s="3"/>
    </row>
    <row r="40" customFormat="false" ht="14.25" hidden="false" customHeight="false" outlineLevel="0" collapsed="false">
      <c r="A40" s="3"/>
      <c r="B40" s="25"/>
      <c r="C40" s="41"/>
      <c r="D40" s="41"/>
      <c r="E40" s="46"/>
      <c r="F40" s="46"/>
      <c r="G40" s="46"/>
      <c r="H40" s="46"/>
      <c r="I40" s="46"/>
      <c r="J40" s="46"/>
      <c r="K40" s="46"/>
      <c r="L40" s="46"/>
      <c r="M40" s="43"/>
      <c r="N40" s="3"/>
      <c r="O40" s="3"/>
      <c r="P40" s="3"/>
      <c r="Q40" s="3"/>
    </row>
    <row r="41" customFormat="false" ht="14.25" hidden="false" customHeight="false" outlineLevel="0" collapsed="false">
      <c r="A41" s="3"/>
      <c r="B41" s="18"/>
      <c r="C41" s="47" t="s">
        <v>37</v>
      </c>
      <c r="D41" s="47"/>
      <c r="E41" s="48"/>
      <c r="F41" s="48"/>
      <c r="G41" s="49"/>
      <c r="H41" s="48"/>
      <c r="I41" s="48"/>
      <c r="J41" s="48"/>
      <c r="K41" s="48"/>
      <c r="L41" s="48"/>
      <c r="M41" s="50"/>
      <c r="N41" s="3"/>
      <c r="O41" s="3"/>
      <c r="P41" s="3"/>
      <c r="Q41" s="3"/>
    </row>
    <row r="42" customFormat="false" ht="15" hidden="false" customHeight="false" outlineLevel="0" collapsed="false">
      <c r="A42" s="3"/>
      <c r="B42" s="18" t="n">
        <v>1</v>
      </c>
      <c r="C42" s="47"/>
      <c r="D42" s="47"/>
      <c r="E42" s="31" t="s">
        <v>38</v>
      </c>
      <c r="F42" s="37"/>
      <c r="G42" s="38"/>
      <c r="H42" s="21"/>
      <c r="I42" s="35" t="n">
        <v>6.925</v>
      </c>
      <c r="J42" s="35" t="n">
        <v>3.717</v>
      </c>
      <c r="K42" s="35" t="n">
        <v>2.5</v>
      </c>
      <c r="L42" s="51" t="n">
        <f aca="false">I42*J42</f>
        <v>25.740225</v>
      </c>
      <c r="M42" s="52" t="n">
        <f aca="false">K42*L42</f>
        <v>64.3505625</v>
      </c>
      <c r="N42" s="3"/>
      <c r="O42" s="3"/>
      <c r="P42" s="3"/>
      <c r="Q42" s="3"/>
    </row>
    <row r="43" customFormat="false" ht="15" hidden="false" customHeight="false" outlineLevel="0" collapsed="false">
      <c r="A43" s="3"/>
      <c r="B43" s="18" t="n">
        <v>2</v>
      </c>
      <c r="C43" s="47"/>
      <c r="D43" s="47"/>
      <c r="E43" s="31" t="s">
        <v>39</v>
      </c>
      <c r="F43" s="37"/>
      <c r="G43" s="20"/>
      <c r="H43" s="21"/>
      <c r="I43" s="35" t="n">
        <v>6.925</v>
      </c>
      <c r="J43" s="35" t="n">
        <v>3.717</v>
      </c>
      <c r="K43" s="35" t="n">
        <v>2.5</v>
      </c>
      <c r="L43" s="51" t="n">
        <f aca="false">I43*J43</f>
        <v>25.740225</v>
      </c>
      <c r="M43" s="52" t="n">
        <f aca="false">K43*L43</f>
        <v>64.3505625</v>
      </c>
      <c r="N43" s="3"/>
      <c r="O43" s="3"/>
      <c r="P43" s="3"/>
      <c r="Q43" s="3"/>
    </row>
    <row r="44" customFormat="false" ht="14.25" hidden="false" customHeight="false" outlineLevel="0" collapsed="false">
      <c r="A44" s="3"/>
      <c r="B44" s="25"/>
      <c r="C44" s="47"/>
      <c r="D44" s="47"/>
      <c r="E44" s="48"/>
      <c r="F44" s="48"/>
      <c r="G44" s="53"/>
      <c r="H44" s="48"/>
      <c r="I44" s="48"/>
      <c r="J44" s="48"/>
      <c r="K44" s="48"/>
      <c r="L44" s="48"/>
      <c r="M44" s="50"/>
      <c r="N44" s="3"/>
      <c r="O44" s="3"/>
      <c r="P44" s="3"/>
      <c r="Q44" s="3"/>
    </row>
    <row r="45" customFormat="false" ht="14.2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</sheetData>
  <mergeCells count="10">
    <mergeCell ref="A1:B6"/>
    <mergeCell ref="C1:N4"/>
    <mergeCell ref="C6:N6"/>
    <mergeCell ref="C8:D8"/>
    <mergeCell ref="E8:H8"/>
    <mergeCell ref="C10:D18"/>
    <mergeCell ref="C19:D26"/>
    <mergeCell ref="C27:D33"/>
    <mergeCell ref="C34:D40"/>
    <mergeCell ref="C41:D4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65"/>
  <sheetViews>
    <sheetView showFormulas="false" showGridLines="true" showRowColHeaders="true" showZeros="true" rightToLeft="false" tabSelected="false" showOutlineSymbols="true" defaultGridColor="true" view="normal" topLeftCell="A17" colorId="64" zoomScale="93" zoomScaleNormal="93" zoomScalePageLayoutView="100" workbookViewId="0">
      <selection pane="topLeft" activeCell="K26" activeCellId="0" sqref="K26"/>
    </sheetView>
  </sheetViews>
  <sheetFormatPr defaultColWidth="8.89453125" defaultRowHeight="13.5" customHeight="false" zeroHeight="false" outlineLevelRow="0" outlineLevelCol="0"/>
  <cols>
    <col collapsed="false" customWidth="false" hidden="false" outlineLevel="0" max="1" min="1" style="3" width="8.89"/>
    <col collapsed="false" customWidth="true" hidden="false" outlineLevel="0" max="2" min="2" style="3" width="13.33"/>
    <col collapsed="false" customWidth="true" hidden="false" outlineLevel="0" max="3" min="3" style="3" width="13.11"/>
    <col collapsed="false" customWidth="true" hidden="false" outlineLevel="0" max="4" min="4" style="3" width="13.55"/>
    <col collapsed="false" customWidth="true" hidden="false" outlineLevel="0" max="6" min="5" style="3" width="10.66"/>
    <col collapsed="false" customWidth="true" hidden="false" outlineLevel="0" max="7" min="7" style="3" width="11.44"/>
    <col collapsed="false" customWidth="true" hidden="false" outlineLevel="0" max="8" min="8" style="3" width="13.44"/>
    <col collapsed="false" customWidth="false" hidden="false" outlineLevel="0" max="11" min="9" style="3" width="8.89"/>
    <col collapsed="false" customWidth="true" hidden="false" outlineLevel="0" max="12" min="12" style="3" width="8"/>
    <col collapsed="false" customWidth="false" hidden="false" outlineLevel="0" max="15" min="13" style="3" width="8.89"/>
    <col collapsed="false" customWidth="true" hidden="false" outlineLevel="0" max="16" min="16" style="3" width="9.55"/>
    <col collapsed="false" customWidth="false" hidden="false" outlineLevel="0" max="19" min="17" style="3" width="8.89"/>
    <col collapsed="false" customWidth="true" hidden="false" outlineLevel="0" max="20" min="20" style="3" width="9.33"/>
    <col collapsed="false" customWidth="false" hidden="false" outlineLevel="0" max="21" min="21" style="3" width="8.89"/>
    <col collapsed="false" customWidth="true" hidden="false" outlineLevel="0" max="22" min="22" style="3" width="7.22"/>
    <col collapsed="false" customWidth="false" hidden="false" outlineLevel="0" max="23" min="23" style="3" width="8.89"/>
    <col collapsed="false" customWidth="true" hidden="false" outlineLevel="0" max="24" min="24" style="3" width="5.78"/>
    <col collapsed="false" customWidth="false" hidden="false" outlineLevel="0" max="16384" min="25" style="3" width="8.89"/>
  </cols>
  <sheetData>
    <row r="1" customFormat="false" ht="13.5" hidden="false" customHeight="true" outlineLevel="0" collapsed="false">
      <c r="B1" s="1"/>
      <c r="C1" s="1"/>
      <c r="D1" s="54" t="s">
        <v>40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customFormat="false" ht="13.5" hidden="false" customHeight="true" outlineLevel="0" collapsed="false">
      <c r="B2" s="1"/>
      <c r="C2" s="1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customFormat="false" ht="13.5" hidden="false" customHeight="true" outlineLevel="0" collapsed="false">
      <c r="B3" s="1"/>
      <c r="C3" s="1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</row>
    <row r="4" customFormat="false" ht="14.25" hidden="false" customHeight="true" outlineLevel="0" collapsed="false">
      <c r="B4" s="1"/>
      <c r="C4" s="1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customFormat="false" ht="13.8" hidden="false" customHeight="false" outlineLevel="0" collapsed="false">
      <c r="B5" s="1"/>
      <c r="C5" s="1"/>
      <c r="D5" s="55" t="s">
        <v>1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</row>
    <row r="6" customFormat="false" ht="15" hidden="false" customHeight="false" outlineLevel="0" collapsed="false">
      <c r="B6" s="1"/>
      <c r="C6" s="1"/>
      <c r="D6" s="56" t="s">
        <v>41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</row>
    <row r="7" customFormat="false" ht="5.25" hidden="false" customHeight="true" outlineLevel="0" collapsed="false"/>
    <row r="8" customFormat="false" ht="25.5" hidden="false" customHeight="true" outlineLevel="0" collapsed="false">
      <c r="B8" s="57" t="s">
        <v>42</v>
      </c>
      <c r="C8" s="57"/>
      <c r="D8" s="57" t="s">
        <v>4</v>
      </c>
      <c r="E8" s="57" t="s">
        <v>43</v>
      </c>
      <c r="F8" s="57" t="s">
        <v>44</v>
      </c>
      <c r="G8" s="57" t="s">
        <v>45</v>
      </c>
      <c r="H8" s="57" t="s">
        <v>46</v>
      </c>
      <c r="I8" s="57" t="s">
        <v>47</v>
      </c>
      <c r="J8" s="57"/>
      <c r="K8" s="57"/>
      <c r="L8" s="57" t="s">
        <v>48</v>
      </c>
      <c r="M8" s="58" t="s">
        <v>49</v>
      </c>
      <c r="N8" s="58"/>
      <c r="O8" s="58"/>
      <c r="P8" s="57" t="s">
        <v>50</v>
      </c>
      <c r="Q8" s="58" t="s">
        <v>51</v>
      </c>
      <c r="R8" s="58" t="s">
        <v>52</v>
      </c>
      <c r="S8" s="58" t="s">
        <v>53</v>
      </c>
      <c r="T8" s="58" t="s">
        <v>54</v>
      </c>
      <c r="U8" s="59" t="s">
        <v>55</v>
      </c>
      <c r="V8" s="59"/>
      <c r="W8" s="59" t="s">
        <v>56</v>
      </c>
      <c r="X8" s="59" t="s">
        <v>57</v>
      </c>
      <c r="Y8" s="59" t="s">
        <v>58</v>
      </c>
    </row>
    <row r="9" customFormat="false" ht="21.75" hidden="false" customHeight="true" outlineLevel="0" collapsed="false">
      <c r="B9" s="57"/>
      <c r="C9" s="57"/>
      <c r="D9" s="57"/>
      <c r="E9" s="57" t="s">
        <v>43</v>
      </c>
      <c r="F9" s="57" t="s">
        <v>44</v>
      </c>
      <c r="G9" s="57"/>
      <c r="H9" s="57"/>
      <c r="I9" s="57" t="s">
        <v>59</v>
      </c>
      <c r="J9" s="57" t="s">
        <v>60</v>
      </c>
      <c r="K9" s="57" t="s">
        <v>61</v>
      </c>
      <c r="L9" s="57"/>
      <c r="M9" s="57" t="s">
        <v>62</v>
      </c>
      <c r="N9" s="57" t="s">
        <v>63</v>
      </c>
      <c r="O9" s="57" t="s">
        <v>64</v>
      </c>
      <c r="P9" s="57"/>
      <c r="Q9" s="58"/>
      <c r="R9" s="58"/>
      <c r="S9" s="58"/>
      <c r="T9" s="58"/>
      <c r="U9" s="60" t="s">
        <v>65</v>
      </c>
      <c r="V9" s="60"/>
      <c r="W9" s="59"/>
      <c r="X9" s="59"/>
      <c r="Y9" s="59"/>
    </row>
    <row r="10" customFormat="false" ht="14.25" hidden="false" customHeight="true" outlineLevel="0" collapsed="false">
      <c r="B10" s="61" t="s">
        <v>66</v>
      </c>
      <c r="C10" s="61"/>
      <c r="D10" s="58" t="s">
        <v>19</v>
      </c>
      <c r="E10" s="57" t="s">
        <v>67</v>
      </c>
      <c r="F10" s="62" t="str">
        <f aca="false">Pantry!$H$3</f>
        <v>06 to 11</v>
      </c>
      <c r="G10" s="63" t="n">
        <f aca="false">Pantry!$J$37</f>
        <v>867.0465144</v>
      </c>
      <c r="H10" s="63" t="n">
        <f aca="false">Pantry!$J$35</f>
        <v>664.23164703235</v>
      </c>
      <c r="I10" s="64" t="n">
        <f aca="false">Pantry!$J$39</f>
        <v>4077.05501925191</v>
      </c>
      <c r="J10" s="64" t="n">
        <f aca="false">Pantry!$M$35</f>
        <v>790</v>
      </c>
      <c r="K10" s="64" t="n">
        <f aca="false">I10+J10</f>
        <v>4867.05501925191</v>
      </c>
      <c r="L10" s="65" t="n">
        <f aca="false">Pantry!$J$40</f>
        <v>0.837684185431414</v>
      </c>
      <c r="M10" s="64" t="n">
        <f aca="false">Pantry!$G$32</f>
        <v>28.90155048</v>
      </c>
      <c r="N10" s="64" t="n">
        <f aca="false">Pantry!$E$32</f>
        <v>15</v>
      </c>
      <c r="O10" s="64" t="n">
        <f aca="false">Pantry!$J$28</f>
        <v>15</v>
      </c>
      <c r="P10" s="66" t="n">
        <f aca="false">Pantry!$K$30</f>
        <v>152</v>
      </c>
      <c r="Q10" s="64" t="n">
        <f aca="false">MAX(M10:O10)</f>
        <v>28.90155048</v>
      </c>
      <c r="R10" s="66" t="n">
        <f aca="false">0.472*P10</f>
        <v>71.744</v>
      </c>
      <c r="S10" s="64"/>
      <c r="T10" s="64"/>
      <c r="U10" s="67"/>
      <c r="V10" s="67"/>
      <c r="W10" s="67"/>
      <c r="X10" s="67"/>
      <c r="Y10" s="67"/>
    </row>
    <row r="11" customFormat="false" ht="13.5" hidden="false" customHeight="true" outlineLevel="0" collapsed="false">
      <c r="B11" s="68" t="s">
        <v>12</v>
      </c>
      <c r="C11" s="68"/>
      <c r="D11" s="58"/>
      <c r="E11" s="57" t="s">
        <v>67</v>
      </c>
      <c r="F11" s="62" t="str">
        <f aca="false">'Mess Room '!$H$3</f>
        <v>11 to 16</v>
      </c>
      <c r="G11" s="63" t="n">
        <f aca="false">'Mess Room '!$J$37</f>
        <v>1008.587832</v>
      </c>
      <c r="H11" s="63" t="n">
        <f aca="false">'Mess Room '!$J$35</f>
        <v>769.388497116175</v>
      </c>
      <c r="I11" s="64" t="n">
        <f aca="false">'Mess Room '!$J$39</f>
        <v>5347.10718103924</v>
      </c>
      <c r="J11" s="64" t="n">
        <f aca="false">'Mess Room '!$M$35</f>
        <v>4000</v>
      </c>
      <c r="K11" s="64" t="n">
        <f aca="false">I11+J11</f>
        <v>9347.10718103924</v>
      </c>
      <c r="L11" s="64" t="n">
        <f aca="false">'Mess Room '!$J$40</f>
        <v>0.572060112019035</v>
      </c>
      <c r="M11" s="64" t="n">
        <f aca="false">'Mess Room '!$G$32</f>
        <v>33.6195944</v>
      </c>
      <c r="N11" s="64" t="n">
        <f aca="false">'Mess Room '!$E$32</f>
        <v>120</v>
      </c>
      <c r="O11" s="64" t="n">
        <f aca="false">'Mess Room '!$J$28</f>
        <v>120</v>
      </c>
      <c r="P11" s="64" t="n">
        <f aca="false">'Mess Room '!$K$30</f>
        <v>199</v>
      </c>
      <c r="Q11" s="64" t="n">
        <f aca="false">MAX(M11:O11)</f>
        <v>120</v>
      </c>
      <c r="R11" s="64" t="n">
        <f aca="false">0.472*P11</f>
        <v>93.928</v>
      </c>
      <c r="S11" s="64"/>
      <c r="T11" s="64"/>
      <c r="U11" s="67"/>
      <c r="V11" s="67"/>
      <c r="W11" s="67"/>
      <c r="X11" s="67"/>
      <c r="Y11" s="67"/>
    </row>
    <row r="12" customFormat="false" ht="13.5" hidden="false" customHeight="true" outlineLevel="0" collapsed="false">
      <c r="B12" s="31" t="s">
        <v>20</v>
      </c>
      <c r="C12" s="31"/>
      <c r="D12" s="58"/>
      <c r="E12" s="57" t="s">
        <v>67</v>
      </c>
      <c r="F12" s="62" t="str">
        <f aca="false">'Chief Cook Room'!$H$3</f>
        <v>20 to 24</v>
      </c>
      <c r="G12" s="63" t="n">
        <f aca="false">'Chief Cook Room'!$J$37</f>
        <v>867.0465144</v>
      </c>
      <c r="H12" s="63" t="n">
        <f aca="false">'Chief Cook Room'!$J$35</f>
        <v>662.879706616175</v>
      </c>
      <c r="I12" s="64" t="n">
        <f aca="false">'Chief Cook Room'!$J$39</f>
        <v>2171.02948518419</v>
      </c>
      <c r="J12" s="64" t="n">
        <f aca="false">'Chief Cook Room'!$M$35</f>
        <v>500</v>
      </c>
      <c r="K12" s="64" t="n">
        <f aca="false">I12+J12</f>
        <v>2671.02948518419</v>
      </c>
      <c r="L12" s="64" t="n">
        <f aca="false">'Chief Cook Room'!$J$40</f>
        <v>0.812806259618838</v>
      </c>
      <c r="M12" s="64" t="n">
        <f aca="false">'Chief Cook Room'!$G$32</f>
        <v>28.90155048</v>
      </c>
      <c r="N12" s="64" t="n">
        <f aca="false">'Chief Cook Room'!$E$32</f>
        <v>15</v>
      </c>
      <c r="O12" s="64" t="n">
        <f aca="false">'Chief Cook Room'!$J$28</f>
        <v>15</v>
      </c>
      <c r="P12" s="64" t="n">
        <f aca="false">'Chief Cook Room'!$K$30</f>
        <v>81</v>
      </c>
      <c r="Q12" s="64" t="n">
        <f aca="false">MAX(M12:O12)</f>
        <v>28.90155048</v>
      </c>
      <c r="R12" s="66" t="n">
        <f aca="false">0.472*P12</f>
        <v>38.232</v>
      </c>
      <c r="S12" s="64"/>
      <c r="T12" s="64"/>
      <c r="U12" s="67"/>
      <c r="V12" s="67"/>
      <c r="W12" s="67"/>
      <c r="X12" s="67"/>
      <c r="Y12" s="67"/>
    </row>
    <row r="13" customFormat="false" ht="13.5" hidden="false" customHeight="true" outlineLevel="0" collapsed="false">
      <c r="B13" s="44" t="s">
        <v>22</v>
      </c>
      <c r="C13" s="44"/>
      <c r="D13" s="58"/>
      <c r="E13" s="57" t="s">
        <v>68</v>
      </c>
      <c r="F13" s="62" t="str">
        <f aca="false">Musholla!$H$3</f>
        <v>11 to 16</v>
      </c>
      <c r="G13" s="63" t="n">
        <f aca="false">Musholla!$J$37</f>
        <v>867.0465144</v>
      </c>
      <c r="H13" s="63" t="n">
        <f aca="false">Musholla!$J$35</f>
        <v>732.758945416175</v>
      </c>
      <c r="I13" s="64" t="n">
        <f aca="false">Musholla!$J$39</f>
        <v>2473.11035433131</v>
      </c>
      <c r="J13" s="64" t="n">
        <f aca="false">Musholla!$M$35</f>
        <v>1000</v>
      </c>
      <c r="K13" s="64" t="n">
        <f aca="false">I13+J13</f>
        <v>3473.11035433131</v>
      </c>
      <c r="L13" s="65" t="n">
        <f aca="false">Musholla!$J$40</f>
        <v>0.712073646392232</v>
      </c>
      <c r="M13" s="64" t="n">
        <f aca="false">Musholla!$G$32</f>
        <v>28.90155048</v>
      </c>
      <c r="N13" s="64" t="n">
        <f aca="false">Musholla!$E$32</f>
        <v>30</v>
      </c>
      <c r="O13" s="64" t="n">
        <f aca="false">Musholla!$J$28</f>
        <v>30</v>
      </c>
      <c r="P13" s="66" t="n">
        <f aca="false">Musholla!$K$30</f>
        <v>92</v>
      </c>
      <c r="Q13" s="64" t="n">
        <f aca="false">MAX(M13:O13)</f>
        <v>30</v>
      </c>
      <c r="R13" s="66" t="n">
        <f aca="false">0.472*P13</f>
        <v>43.424</v>
      </c>
      <c r="S13" s="64"/>
      <c r="T13" s="64"/>
      <c r="U13" s="67"/>
      <c r="V13" s="67"/>
      <c r="W13" s="67"/>
      <c r="X13" s="67"/>
      <c r="Y13" s="67"/>
    </row>
    <row r="14" customFormat="false" ht="15" hidden="false" customHeight="true" outlineLevel="0" collapsed="false">
      <c r="B14" s="68" t="s">
        <v>23</v>
      </c>
      <c r="C14" s="68"/>
      <c r="D14" s="58"/>
      <c r="E14" s="57" t="s">
        <v>68</v>
      </c>
      <c r="F14" s="62" t="str">
        <f aca="false">Electrician!$H$3</f>
        <v>16 to 20</v>
      </c>
      <c r="G14" s="63" t="n">
        <f aca="false">Electrician!$J$37</f>
        <v>867.0465144</v>
      </c>
      <c r="H14" s="63" t="n">
        <f aca="false">Electrician!$J$35</f>
        <v>728.108940616175</v>
      </c>
      <c r="I14" s="64" t="n">
        <f aca="false">Electrician!$J$39</f>
        <v>1399.06614581963</v>
      </c>
      <c r="J14" s="64" t="n">
        <f aca="false">Electrician!$M$35</f>
        <v>500</v>
      </c>
      <c r="K14" s="64" t="n">
        <f aca="false">I14+J14</f>
        <v>1899.06614581963</v>
      </c>
      <c r="L14" s="65" t="n">
        <f aca="false">Electrician!$J$40</f>
        <v>0.736712698975422</v>
      </c>
      <c r="M14" s="64" t="n">
        <f aca="false">Electrician!$G$32</f>
        <v>28.90155048</v>
      </c>
      <c r="N14" s="64" t="n">
        <f aca="false">Electrician!$E$32</f>
        <v>15</v>
      </c>
      <c r="O14" s="64" t="n">
        <f aca="false">Electrician!$J$28</f>
        <v>15</v>
      </c>
      <c r="P14" s="66" t="n">
        <f aca="false">Electrician!$K$30</f>
        <v>52</v>
      </c>
      <c r="Q14" s="64" t="n">
        <f aca="false">MAX(M14:O14)</f>
        <v>28.90155048</v>
      </c>
      <c r="R14" s="66" t="n">
        <f aca="false">0.472*P14</f>
        <v>24.544</v>
      </c>
      <c r="S14" s="64"/>
      <c r="T14" s="64"/>
      <c r="U14" s="67"/>
      <c r="V14" s="67"/>
      <c r="W14" s="67"/>
      <c r="X14" s="67"/>
      <c r="Y14" s="67"/>
    </row>
    <row r="15" customFormat="false" ht="15" hidden="false" customHeight="true" outlineLevel="0" collapsed="false">
      <c r="B15" s="31" t="s">
        <v>21</v>
      </c>
      <c r="C15" s="31"/>
      <c r="D15" s="58"/>
      <c r="E15" s="14" t="s">
        <v>68</v>
      </c>
      <c r="F15" s="69" t="str">
        <f aca="false">'Second Engineer'!$H$3</f>
        <v>20 to 25</v>
      </c>
      <c r="G15" s="70" t="n">
        <f aca="false">'Second Engineer'!$J$37</f>
        <v>867.0465144</v>
      </c>
      <c r="H15" s="70" t="n">
        <f aca="false">'Second Engineer'!$J$35</f>
        <v>693.685988416175</v>
      </c>
      <c r="I15" s="71" t="n">
        <f aca="false">'Second Engineer'!$J$39</f>
        <v>2154.41822137043</v>
      </c>
      <c r="J15" s="71" t="n">
        <f aca="false">'Second Engineer'!$M$35</f>
        <v>500</v>
      </c>
      <c r="K15" s="64" t="n">
        <f aca="false">I15+J15</f>
        <v>2654.41822137043</v>
      </c>
      <c r="L15" s="72" t="n">
        <f aca="false">'Second Engineer'!$J$40</f>
        <v>0.811634807215173</v>
      </c>
      <c r="M15" s="71" t="n">
        <f aca="false">'Second Engineer'!$G$32</f>
        <v>28.90155048</v>
      </c>
      <c r="N15" s="71" t="n">
        <f aca="false">'Second Engineer'!$E$32</f>
        <v>15</v>
      </c>
      <c r="O15" s="71" t="n">
        <f aca="false">'Second Engineer'!$J$28</f>
        <v>15</v>
      </c>
      <c r="P15" s="73" t="n">
        <f aca="false">'Second Engineer'!$K$30</f>
        <v>80</v>
      </c>
      <c r="Q15" s="71" t="n">
        <f aca="false">MAX(M15:O15)</f>
        <v>28.90155048</v>
      </c>
      <c r="R15" s="73" t="n">
        <f aca="false">0.472*P15</f>
        <v>37.76</v>
      </c>
      <c r="S15" s="64"/>
      <c r="T15" s="64"/>
      <c r="U15" s="67"/>
      <c r="V15" s="67"/>
      <c r="W15" s="67"/>
      <c r="X15" s="67"/>
      <c r="Y15" s="67"/>
    </row>
    <row r="16" customFormat="false" ht="13.5" hidden="false" customHeight="true" outlineLevel="0" collapsed="false">
      <c r="B16" s="31" t="s">
        <v>24</v>
      </c>
      <c r="C16" s="31"/>
      <c r="D16" s="58"/>
      <c r="E16" s="57" t="s">
        <v>69</v>
      </c>
      <c r="F16" s="62" t="str">
        <f aca="false">'Smoking Room'!$H$3</f>
        <v>20 to 25</v>
      </c>
      <c r="G16" s="70" t="n">
        <f aca="false">'Smoking Room'!$J$37</f>
        <v>1186.57392</v>
      </c>
      <c r="H16" s="70" t="n">
        <f aca="false">'Smoking Room'!$J$35</f>
        <v>879.96173083235</v>
      </c>
      <c r="I16" s="71" t="n">
        <f aca="false">'Smoking Room'!$J$39</f>
        <v>4612.89641236407</v>
      </c>
      <c r="J16" s="71" t="n">
        <f aca="false">'Smoking Room'!$M$35</f>
        <v>2000</v>
      </c>
      <c r="K16" s="64" t="n">
        <f aca="false">I16+J16</f>
        <v>6612.89641236407</v>
      </c>
      <c r="L16" s="72" t="n">
        <f aca="false">'Smoking Room'!$J$40</f>
        <v>0.697560663998816</v>
      </c>
      <c r="M16" s="71" t="n">
        <f aca="false">'Smoking Room'!$G$32</f>
        <v>39.552464</v>
      </c>
      <c r="N16" s="71" t="n">
        <f aca="false">'Smoking Room'!$E$32</f>
        <v>60</v>
      </c>
      <c r="O16" s="71" t="n">
        <f aca="false">'Smoking Room'!$J$28</f>
        <v>60</v>
      </c>
      <c r="P16" s="73" t="n">
        <f aca="false">'Smoking Room'!$K$30</f>
        <v>171</v>
      </c>
      <c r="Q16" s="71" t="n">
        <f aca="false">MAX(M16:O16)</f>
        <v>60</v>
      </c>
      <c r="R16" s="73" t="n">
        <f aca="false">0.472*P16</f>
        <v>80.712</v>
      </c>
      <c r="S16" s="64"/>
      <c r="T16" s="64"/>
      <c r="U16" s="67"/>
      <c r="V16" s="67"/>
      <c r="W16" s="67"/>
      <c r="X16" s="67"/>
      <c r="Y16" s="67"/>
    </row>
    <row r="17" customFormat="false" ht="15" hidden="false" customHeight="true" outlineLevel="0" collapsed="false">
      <c r="D17" s="74"/>
      <c r="E17" s="57"/>
      <c r="F17" s="62"/>
      <c r="G17" s="63"/>
      <c r="H17" s="63"/>
      <c r="I17" s="64"/>
      <c r="J17" s="64"/>
      <c r="K17" s="64"/>
      <c r="L17" s="65"/>
      <c r="M17" s="64"/>
      <c r="N17" s="64"/>
      <c r="O17" s="64"/>
      <c r="P17" s="66"/>
      <c r="Q17" s="64"/>
      <c r="R17" s="66"/>
      <c r="S17" s="64"/>
      <c r="T17" s="64"/>
      <c r="U17" s="67"/>
      <c r="V17" s="67"/>
      <c r="W17" s="67"/>
      <c r="X17" s="67"/>
      <c r="Y17" s="67"/>
    </row>
    <row r="18" customFormat="false" ht="13.5" hidden="false" customHeight="false" outlineLevel="0" collapsed="false">
      <c r="B18" s="75"/>
      <c r="C18" s="75"/>
      <c r="D18" s="74"/>
      <c r="E18" s="57"/>
      <c r="F18" s="57"/>
      <c r="G18" s="57"/>
      <c r="H18" s="57"/>
      <c r="I18" s="64"/>
      <c r="J18" s="64"/>
      <c r="K18" s="64"/>
      <c r="L18" s="65"/>
      <c r="M18" s="64"/>
      <c r="N18" s="64"/>
      <c r="O18" s="64"/>
      <c r="P18" s="66"/>
      <c r="Q18" s="64"/>
      <c r="R18" s="66"/>
      <c r="S18" s="64"/>
      <c r="T18" s="64"/>
      <c r="U18" s="67"/>
      <c r="V18" s="67"/>
      <c r="W18" s="67"/>
      <c r="X18" s="67"/>
      <c r="Y18" s="67"/>
    </row>
    <row r="19" customFormat="false" ht="13.5" hidden="false" customHeight="false" outlineLevel="0" collapsed="false"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</row>
    <row r="20" customFormat="false" ht="13.5" hidden="false" customHeight="false" outlineLevel="0" collapsed="false"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</row>
    <row r="21" customFormat="false" ht="13.5" hidden="false" customHeight="false" outlineLevel="0" collapsed="false"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</row>
    <row r="22" customFormat="false" ht="13.5" hidden="false" customHeight="false" outlineLevel="0" collapsed="false"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</row>
    <row r="23" customFormat="false" ht="14.25" hidden="false" customHeight="true" outlineLevel="0" collapsed="false"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</row>
    <row r="24" customFormat="false" ht="13.5" hidden="false" customHeight="false" outlineLevel="0" collapsed="false"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</row>
    <row r="25" customFormat="false" ht="13.5" hidden="false" customHeight="false" outlineLevel="0" collapsed="false"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</row>
    <row r="26" customFormat="false" ht="13.5" hidden="false" customHeight="false" outlineLevel="0" collapsed="false"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</row>
    <row r="27" customFormat="false" ht="13.5" hidden="false" customHeight="false" outlineLevel="0" collapsed="false"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</row>
    <row r="28" customFormat="false" ht="14.25" hidden="false" customHeight="true" outlineLevel="0" collapsed="false"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</row>
    <row r="29" customFormat="false" ht="13.8" hidden="false" customHeight="false" outlineLevel="0" collapsed="false"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</row>
    <row r="30" customFormat="false" ht="13.8" hidden="false" customHeight="false" outlineLevel="0" collapsed="false"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</row>
    <row r="31" customFormat="false" ht="13.8" hidden="false" customHeight="false" outlineLevel="0" collapsed="false"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</row>
    <row r="32" customFormat="false" ht="13.8" hidden="false" customHeight="false" outlineLevel="0" collapsed="false"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</row>
    <row r="33" customFormat="false" ht="13.8" hidden="false" customHeight="false" outlineLevel="0" collapsed="false"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</row>
    <row r="34" customFormat="false" ht="13.8" hidden="false" customHeight="false" outlineLevel="0" collapsed="false"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</row>
    <row r="35" customFormat="false" ht="13.8" hidden="false" customHeight="false" outlineLevel="0" collapsed="false"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</row>
    <row r="36" customFormat="false" ht="13.8" hidden="false" customHeight="false" outlineLevel="0" collapsed="false"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</row>
    <row r="37" customFormat="false" ht="13.8" hidden="false" customHeight="false" outlineLevel="0" collapsed="false"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</row>
    <row r="38" customFormat="false" ht="13.8" hidden="false" customHeight="false" outlineLevel="0" collapsed="false"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</row>
    <row r="39" customFormat="false" ht="13.8" hidden="false" customHeight="false" outlineLevel="0" collapsed="false"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</row>
    <row r="40" customFormat="false" ht="13.8" hidden="false" customHeight="false" outlineLevel="0" collapsed="false"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</row>
    <row r="41" customFormat="false" ht="13.8" hidden="false" customHeight="false" outlineLevel="0" collapsed="false"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</row>
    <row r="42" customFormat="false" ht="13.8" hidden="false" customHeight="false" outlineLevel="0" collapsed="false">
      <c r="B42" s="37"/>
      <c r="C42" s="20"/>
      <c r="D42" s="20"/>
      <c r="E42" s="20"/>
      <c r="F42" s="20"/>
      <c r="G42" s="20"/>
      <c r="H42" s="20"/>
      <c r="I42" s="35"/>
      <c r="J42" s="35"/>
      <c r="K42" s="35"/>
      <c r="L42" s="20"/>
      <c r="M42" s="20"/>
      <c r="N42" s="20"/>
      <c r="O42" s="20"/>
      <c r="P42" s="20"/>
      <c r="Q42" s="20"/>
      <c r="R42" s="20"/>
      <c r="S42" s="20"/>
      <c r="T42" s="21"/>
    </row>
    <row r="43" customFormat="false" ht="13.8" hidden="false" customHeight="false" outlineLevel="0" collapsed="false">
      <c r="B43" s="37"/>
      <c r="C43" s="20"/>
      <c r="D43" s="20"/>
      <c r="E43" s="20"/>
      <c r="F43" s="20"/>
      <c r="G43" s="20"/>
      <c r="H43" s="20"/>
      <c r="I43" s="35" t="n">
        <f aca="false">SUM(I10:I41)</f>
        <v>22234.6828193608</v>
      </c>
      <c r="J43" s="35" t="n">
        <f aca="false">SUM(J10:J41)</f>
        <v>9290</v>
      </c>
      <c r="K43" s="35" t="n">
        <f aca="false">SUM(K10:K41)</f>
        <v>31524.6828193608</v>
      </c>
      <c r="L43" s="20"/>
      <c r="M43" s="20"/>
      <c r="N43" s="20"/>
      <c r="O43" s="20"/>
      <c r="P43" s="51" t="n">
        <f aca="false">SUM(P10:P41)</f>
        <v>827</v>
      </c>
      <c r="Q43" s="20"/>
      <c r="R43" s="20"/>
      <c r="S43" s="20"/>
      <c r="T43" s="21"/>
    </row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</sheetData>
  <mergeCells count="31">
    <mergeCell ref="B1:C6"/>
    <mergeCell ref="D1:T4"/>
    <mergeCell ref="D5:T5"/>
    <mergeCell ref="D6:T6"/>
    <mergeCell ref="B8:C9"/>
    <mergeCell ref="D8:D9"/>
    <mergeCell ref="E8:E9"/>
    <mergeCell ref="F8:F9"/>
    <mergeCell ref="G8:G9"/>
    <mergeCell ref="H8:H9"/>
    <mergeCell ref="I8:K8"/>
    <mergeCell ref="L8:L9"/>
    <mergeCell ref="M8:O8"/>
    <mergeCell ref="P8:P9"/>
    <mergeCell ref="Q8:Q9"/>
    <mergeCell ref="R8:R9"/>
    <mergeCell ref="S8:S9"/>
    <mergeCell ref="T8:T9"/>
    <mergeCell ref="U8:V8"/>
    <mergeCell ref="W8:W9"/>
    <mergeCell ref="X8:X9"/>
    <mergeCell ref="Y8:Y9"/>
    <mergeCell ref="U9:V9"/>
    <mergeCell ref="B10:C10"/>
    <mergeCell ref="D10:D16"/>
    <mergeCell ref="B11:C11"/>
    <mergeCell ref="B12:C12"/>
    <mergeCell ref="B13:C13"/>
    <mergeCell ref="B14:C14"/>
    <mergeCell ref="B15:C15"/>
    <mergeCell ref="B16:C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1:BU54"/>
  <sheetViews>
    <sheetView showFormulas="false" showGridLines="true" showRowColHeaders="true" showZeros="true" rightToLeft="false" tabSelected="false" showOutlineSymbols="true" defaultGridColor="true" view="normal" topLeftCell="B1" colorId="64" zoomScale="70" zoomScaleNormal="70" zoomScalePageLayoutView="100" workbookViewId="0">
      <selection pane="topLeft" activeCell="P6" activeCellId="0" sqref="P6"/>
    </sheetView>
  </sheetViews>
  <sheetFormatPr defaultColWidth="8.6015625" defaultRowHeight="14.25" customHeight="false" zeroHeight="false" outlineLevelRow="0" outlineLevelCol="0"/>
  <cols>
    <col collapsed="false" customWidth="true" hidden="false" outlineLevel="0" max="1" min="1" style="0" width="3.55"/>
    <col collapsed="false" customWidth="true" hidden="false" outlineLevel="0" max="2" min="2" style="0" width="30.22"/>
    <col collapsed="false" customWidth="true" hidden="false" outlineLevel="0" max="6" min="6" style="0" width="11.22"/>
    <col collapsed="false" customWidth="true" hidden="false" outlineLevel="0" max="7" min="7" style="0" width="14.11"/>
    <col collapsed="false" customWidth="true" hidden="false" outlineLevel="0" max="8" min="8" style="0" width="10.89"/>
    <col collapsed="false" customWidth="true" hidden="false" outlineLevel="0" max="15" min="15" style="0" width="12.78"/>
    <col collapsed="false" customWidth="true" hidden="false" outlineLevel="0" max="16" min="16" style="0" width="10.11"/>
  </cols>
  <sheetData>
    <row r="1" customFormat="false" ht="14.25" hidden="false" customHeight="false" outlineLevel="0" collapsed="false">
      <c r="B1" s="0" t="s">
        <v>70</v>
      </c>
      <c r="C1" s="0" t="s">
        <v>71</v>
      </c>
      <c r="D1" s="0" t="s">
        <v>72</v>
      </c>
      <c r="H1" s="0" t="s">
        <v>73</v>
      </c>
      <c r="I1" s="0" t="n">
        <v>3.28</v>
      </c>
      <c r="J1" s="0" t="s">
        <v>74</v>
      </c>
    </row>
    <row r="2" customFormat="false" ht="14.25" hidden="false" customHeight="false" outlineLevel="0" collapsed="false">
      <c r="B2" s="76" t="s">
        <v>42</v>
      </c>
      <c r="C2" s="76"/>
      <c r="D2" s="77" t="s">
        <v>75</v>
      </c>
      <c r="E2" s="77"/>
      <c r="F2" s="78" t="s">
        <v>76</v>
      </c>
      <c r="G2" s="78"/>
      <c r="H2" s="79" t="s">
        <v>44</v>
      </c>
      <c r="I2" s="80" t="s">
        <v>77</v>
      </c>
      <c r="J2" s="80"/>
      <c r="K2" s="80"/>
      <c r="L2" s="80"/>
      <c r="M2" s="81" t="n">
        <v>78.8</v>
      </c>
      <c r="N2" s="82" t="s">
        <v>78</v>
      </c>
      <c r="O2" s="80" t="s">
        <v>79</v>
      </c>
      <c r="P2" s="80"/>
      <c r="Q2" s="83" t="n">
        <v>70</v>
      </c>
      <c r="R2" s="82" t="s">
        <v>78</v>
      </c>
    </row>
    <row r="3" customFormat="false" ht="17.35" hidden="false" customHeight="false" outlineLevel="0" collapsed="false">
      <c r="B3" s="84" t="s">
        <v>66</v>
      </c>
      <c r="C3" s="84"/>
      <c r="D3" s="85" t="s">
        <v>80</v>
      </c>
      <c r="E3" s="85"/>
      <c r="F3" s="78"/>
      <c r="G3" s="78"/>
      <c r="H3" s="86" t="s">
        <v>81</v>
      </c>
      <c r="I3" s="80"/>
      <c r="J3" s="80"/>
      <c r="K3" s="80"/>
      <c r="L3" s="80"/>
      <c r="M3" s="81"/>
      <c r="N3" s="82"/>
      <c r="O3" s="80"/>
      <c r="P3" s="80"/>
      <c r="Q3" s="83"/>
      <c r="R3" s="82"/>
      <c r="T3" s="0" t="s">
        <v>82</v>
      </c>
      <c r="Y3" s="0" t="s">
        <v>83</v>
      </c>
      <c r="Z3" s="0" t="s">
        <v>84</v>
      </c>
    </row>
    <row r="4" customFormat="false" ht="14.25" hidden="false" customHeight="false" outlineLevel="0" collapsed="false">
      <c r="B4" s="87" t="s">
        <v>85</v>
      </c>
      <c r="C4" s="88" t="s">
        <v>86</v>
      </c>
      <c r="D4" s="89" t="s">
        <v>87</v>
      </c>
      <c r="E4" s="88" t="s">
        <v>71</v>
      </c>
      <c r="F4" s="87" t="s">
        <v>88</v>
      </c>
      <c r="G4" s="87"/>
      <c r="H4" s="87" t="s">
        <v>89</v>
      </c>
      <c r="I4" s="87" t="s">
        <v>90</v>
      </c>
      <c r="J4" s="87" t="s">
        <v>91</v>
      </c>
      <c r="K4" s="87" t="s">
        <v>71</v>
      </c>
      <c r="L4" s="87" t="s">
        <v>92</v>
      </c>
      <c r="M4" s="87" t="s">
        <v>93</v>
      </c>
      <c r="N4" s="87" t="s">
        <v>94</v>
      </c>
      <c r="O4" s="87" t="s">
        <v>90</v>
      </c>
      <c r="P4" s="87" t="s">
        <v>91</v>
      </c>
      <c r="Q4" s="87" t="s">
        <v>71</v>
      </c>
      <c r="R4" s="87" t="s">
        <v>95</v>
      </c>
    </row>
    <row r="5" customFormat="false" ht="14.25" hidden="false" customHeight="false" outlineLevel="0" collapsed="false">
      <c r="B5" s="87"/>
      <c r="C5" s="90" t="s">
        <v>96</v>
      </c>
      <c r="D5" s="91" t="s">
        <v>97</v>
      </c>
      <c r="E5" s="90" t="s">
        <v>96</v>
      </c>
      <c r="F5" s="87" t="s">
        <v>98</v>
      </c>
      <c r="G5" s="87" t="s">
        <v>99</v>
      </c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</row>
    <row r="6" customFormat="false" ht="14.25" hidden="false" customHeight="false" outlineLevel="0" collapsed="false">
      <c r="B6" s="23" t="s">
        <v>100</v>
      </c>
      <c r="C6" s="92" t="n">
        <v>4</v>
      </c>
      <c r="D6" s="93" t="n">
        <v>10</v>
      </c>
      <c r="E6" s="94" t="s">
        <v>70</v>
      </c>
      <c r="F6" s="92" t="n">
        <v>3.41</v>
      </c>
      <c r="G6" s="92" t="n">
        <v>2.4</v>
      </c>
      <c r="H6" s="95" t="n">
        <f aca="false">(F6*G6)*10.7639</f>
        <v>88.0917576</v>
      </c>
      <c r="I6" s="23" t="n">
        <v>78.8</v>
      </c>
      <c r="J6" s="23" t="n">
        <f aca="false">I6-$M$2</f>
        <v>0</v>
      </c>
      <c r="K6" s="23" t="n">
        <v>0.361</v>
      </c>
      <c r="L6" s="23" t="n">
        <f aca="false">K6*H6*J6</f>
        <v>0</v>
      </c>
      <c r="M6" s="23"/>
      <c r="N6" s="23" t="n">
        <f aca="false">L6+M6</f>
        <v>0</v>
      </c>
      <c r="O6" s="23"/>
      <c r="P6" s="23"/>
      <c r="Q6" s="23"/>
      <c r="R6" s="23"/>
    </row>
    <row r="7" customFormat="false" ht="14.25" hidden="false" customHeight="false" outlineLevel="0" collapsed="false">
      <c r="B7" s="23" t="s">
        <v>101</v>
      </c>
      <c r="C7" s="92" t="n">
        <v>5</v>
      </c>
      <c r="D7" s="93" t="n">
        <v>54</v>
      </c>
      <c r="E7" s="94" t="s">
        <v>70</v>
      </c>
      <c r="F7" s="92" t="n">
        <v>3.41</v>
      </c>
      <c r="G7" s="92" t="n">
        <v>2.4</v>
      </c>
      <c r="H7" s="95" t="n">
        <f aca="false">(F7*G7)*10.7639</f>
        <v>88.0917576</v>
      </c>
      <c r="I7" s="23" t="n">
        <v>125</v>
      </c>
      <c r="J7" s="23" t="n">
        <f aca="false">I7-$M$2</f>
        <v>46.2</v>
      </c>
      <c r="K7" s="23" t="n">
        <v>0.212</v>
      </c>
      <c r="L7" s="23" t="n">
        <f aca="false">K7*H7*J7</f>
        <v>862.80591063744</v>
      </c>
      <c r="M7" s="23"/>
      <c r="N7" s="23" t="n">
        <f aca="false">L7+M7</f>
        <v>862.80591063744</v>
      </c>
      <c r="O7" s="23"/>
      <c r="P7" s="23"/>
      <c r="Q7" s="23"/>
      <c r="R7" s="23"/>
      <c r="AU7" s="0" t="s">
        <v>102</v>
      </c>
      <c r="AX7" s="0" t="s">
        <v>103</v>
      </c>
      <c r="AZ7" s="0" t="s">
        <v>104</v>
      </c>
      <c r="BD7" s="0" t="s">
        <v>105</v>
      </c>
    </row>
    <row r="8" customFormat="false" ht="14.25" hidden="false" customHeight="false" outlineLevel="0" collapsed="false">
      <c r="B8" s="23" t="s">
        <v>106</v>
      </c>
      <c r="C8" s="92" t="n">
        <v>6</v>
      </c>
      <c r="D8" s="93" t="n">
        <v>54</v>
      </c>
      <c r="E8" s="94" t="s">
        <v>70</v>
      </c>
      <c r="F8" s="92" t="n">
        <v>3</v>
      </c>
      <c r="G8" s="92" t="n">
        <v>2.4</v>
      </c>
      <c r="H8" s="95" t="n">
        <f aca="false">(F8*G8)*10.7639</f>
        <v>77.50008</v>
      </c>
      <c r="I8" s="23" t="n">
        <v>80</v>
      </c>
      <c r="J8" s="23" t="n">
        <f aca="false">I8-$M$2</f>
        <v>1.2</v>
      </c>
      <c r="K8" s="23" t="n">
        <v>0.191</v>
      </c>
      <c r="L8" s="23" t="n">
        <f aca="false">K8*H8*J8</f>
        <v>17.763018336</v>
      </c>
      <c r="M8" s="23"/>
      <c r="N8" s="23" t="n">
        <f aca="false">L8+M8</f>
        <v>17.763018336</v>
      </c>
      <c r="O8" s="23"/>
      <c r="P8" s="23"/>
      <c r="Q8" s="23"/>
      <c r="R8" s="23"/>
    </row>
    <row r="9" customFormat="false" ht="14.25" hidden="false" customHeight="false" outlineLevel="0" collapsed="false">
      <c r="B9" s="23" t="s">
        <v>107</v>
      </c>
      <c r="C9" s="92" t="n">
        <v>3</v>
      </c>
      <c r="D9" s="93" t="n">
        <v>54</v>
      </c>
      <c r="E9" s="94" t="s">
        <v>70</v>
      </c>
      <c r="F9" s="92" t="n">
        <v>3</v>
      </c>
      <c r="G9" s="92" t="n">
        <v>2.4</v>
      </c>
      <c r="H9" s="95" t="n">
        <f aca="false">(F9*G9)*10.7639</f>
        <v>77.50008</v>
      </c>
      <c r="I9" s="23" t="n">
        <v>95</v>
      </c>
      <c r="J9" s="23" t="n">
        <f aca="false">I9-$M$2</f>
        <v>16.2</v>
      </c>
      <c r="K9" s="23" t="n">
        <v>0.196</v>
      </c>
      <c r="L9" s="23" t="n">
        <f aca="false">K9*H9*J9</f>
        <v>246.078254016</v>
      </c>
      <c r="M9" s="23"/>
      <c r="N9" s="23" t="n">
        <f aca="false">L9+M9</f>
        <v>246.078254016</v>
      </c>
      <c r="O9" s="23"/>
      <c r="P9" s="23"/>
      <c r="Q9" s="23"/>
      <c r="R9" s="23"/>
    </row>
    <row r="10" customFormat="false" ht="14.25" hidden="false" customHeight="false" outlineLevel="0" collapsed="false">
      <c r="B10" s="96" t="s">
        <v>108</v>
      </c>
      <c r="C10" s="97" t="n">
        <v>3</v>
      </c>
      <c r="D10" s="98"/>
      <c r="E10" s="94" t="s">
        <v>109</v>
      </c>
      <c r="F10" s="92"/>
      <c r="G10" s="99" t="n">
        <f aca="false">O44</f>
        <v>0.4</v>
      </c>
      <c r="H10" s="95" t="n">
        <f aca="false">((1/4*PI()*G10^2)*(I1^2)*M45)</f>
        <v>2.70388083235043</v>
      </c>
      <c r="I10" s="23"/>
      <c r="J10" s="23"/>
      <c r="K10" s="23"/>
      <c r="L10" s="23" t="n">
        <f aca="false">160*H10</f>
        <v>432.620933176069</v>
      </c>
      <c r="M10" s="23"/>
      <c r="N10" s="23" t="n">
        <f aca="false">L10+M10</f>
        <v>432.620933176069</v>
      </c>
      <c r="O10" s="23"/>
      <c r="P10" s="23"/>
      <c r="Q10" s="23"/>
      <c r="R10" s="23"/>
    </row>
    <row r="11" customFormat="false" ht="14.25" hidden="false" customHeight="false" outlineLevel="0" collapsed="false">
      <c r="B11" s="23" t="s">
        <v>110</v>
      </c>
      <c r="C11" s="92" t="n">
        <v>1</v>
      </c>
      <c r="D11" s="93" t="n">
        <v>54</v>
      </c>
      <c r="E11" s="94" t="s">
        <v>72</v>
      </c>
      <c r="F11" s="92" t="n">
        <v>3</v>
      </c>
      <c r="G11" s="99" t="n">
        <v>3.41</v>
      </c>
      <c r="H11" s="95" t="n">
        <f aca="false">(F11*G11)*10.7639</f>
        <v>110.114697</v>
      </c>
      <c r="I11" s="23" t="n">
        <v>95</v>
      </c>
      <c r="J11" s="23" t="n">
        <f aca="false">I11-$M$2</f>
        <v>16.2</v>
      </c>
      <c r="K11" s="23" t="n">
        <v>0.176</v>
      </c>
      <c r="L11" s="23" t="n">
        <f aca="false">K11*H11*J11</f>
        <v>313.9590240864</v>
      </c>
      <c r="M11" s="23"/>
      <c r="N11" s="23" t="n">
        <f aca="false">L11+M11</f>
        <v>313.9590240864</v>
      </c>
      <c r="O11" s="23"/>
      <c r="P11" s="23"/>
      <c r="Q11" s="23"/>
      <c r="R11" s="23"/>
    </row>
    <row r="12" customFormat="false" ht="14.25" hidden="false" customHeight="false" outlineLevel="0" collapsed="false">
      <c r="B12" s="23" t="s">
        <v>111</v>
      </c>
      <c r="C12" s="92" t="n">
        <v>2</v>
      </c>
      <c r="D12" s="93" t="n">
        <v>10</v>
      </c>
      <c r="E12" s="94" t="s">
        <v>71</v>
      </c>
      <c r="F12" s="92" t="n">
        <v>3</v>
      </c>
      <c r="G12" s="99" t="n">
        <v>3.41</v>
      </c>
      <c r="H12" s="95" t="n">
        <f aca="false">(F12*G12)*10.7639</f>
        <v>110.114697</v>
      </c>
      <c r="I12" s="23" t="n">
        <v>78.8</v>
      </c>
      <c r="J12" s="23" t="n">
        <f aca="false">I12-$M$2</f>
        <v>0</v>
      </c>
      <c r="K12" s="23" t="n">
        <v>0.435</v>
      </c>
      <c r="L12" s="23" t="n">
        <f aca="false">K12*H12*J12</f>
        <v>0</v>
      </c>
      <c r="M12" s="23"/>
      <c r="N12" s="23" t="n">
        <f aca="false">L12+M12</f>
        <v>0</v>
      </c>
      <c r="O12" s="23"/>
      <c r="P12" s="23"/>
      <c r="Q12" s="23"/>
      <c r="R12" s="23"/>
      <c r="BJ12" s="0" t="s">
        <v>112</v>
      </c>
    </row>
    <row r="13" customFormat="false" ht="14.25" hidden="false" customHeight="false" outlineLevel="0" collapsed="false">
      <c r="B13" s="23" t="s">
        <v>113</v>
      </c>
      <c r="C13" s="92" t="n">
        <v>7</v>
      </c>
      <c r="D13" s="23"/>
      <c r="E13" s="97"/>
      <c r="F13" s="92" t="n">
        <v>3</v>
      </c>
      <c r="G13" s="99" t="n">
        <v>3.41</v>
      </c>
      <c r="H13" s="95" t="n">
        <f aca="false">(F13*G13)*10.7639</f>
        <v>110.114697</v>
      </c>
      <c r="I13" s="23"/>
      <c r="J13" s="23"/>
      <c r="K13" s="23"/>
      <c r="L13" s="23" t="n">
        <f aca="false">7*H13</f>
        <v>770.802879</v>
      </c>
      <c r="M13" s="23"/>
      <c r="N13" s="23" t="n">
        <f aca="false">L13+M13</f>
        <v>770.802879</v>
      </c>
      <c r="O13" s="23"/>
      <c r="P13" s="23"/>
      <c r="Q13" s="23"/>
      <c r="R13" s="23"/>
    </row>
    <row r="14" customFormat="false" ht="14.25" hidden="false" customHeight="false" outlineLevel="0" collapsed="false">
      <c r="B14" s="23"/>
      <c r="C14" s="92"/>
      <c r="D14" s="23"/>
      <c r="E14" s="97"/>
      <c r="F14" s="92"/>
      <c r="G14" s="99"/>
      <c r="H14" s="95"/>
      <c r="I14" s="23"/>
      <c r="J14" s="23"/>
      <c r="K14" s="23"/>
      <c r="L14" s="23"/>
      <c r="M14" s="23"/>
      <c r="N14" s="23"/>
      <c r="P14" s="23"/>
      <c r="Q14" s="23"/>
      <c r="R14" s="23"/>
    </row>
    <row r="15" customFormat="false" ht="14.25" hidden="false" customHeight="false" outlineLevel="0" collapsed="false">
      <c r="B15" s="23"/>
      <c r="C15" s="92"/>
      <c r="D15" s="23"/>
      <c r="E15" s="97"/>
      <c r="F15" s="92"/>
      <c r="G15" s="99"/>
      <c r="H15" s="95"/>
      <c r="I15" s="23"/>
      <c r="J15" s="23"/>
      <c r="K15" s="23"/>
      <c r="L15" s="23"/>
      <c r="M15" s="23"/>
      <c r="N15" s="23"/>
      <c r="P15" s="23"/>
      <c r="Q15" s="23"/>
      <c r="R15" s="23"/>
      <c r="BJ15" s="0" t="s">
        <v>114</v>
      </c>
    </row>
    <row r="16" customFormat="false" ht="14.25" hidden="false" customHeight="false" outlineLevel="0" collapsed="false">
      <c r="B16" s="96" t="s">
        <v>115</v>
      </c>
      <c r="C16" s="92" t="n">
        <v>8</v>
      </c>
      <c r="D16" s="23"/>
      <c r="E16" s="23"/>
      <c r="F16" s="92"/>
      <c r="G16" s="99"/>
      <c r="H16" s="23"/>
      <c r="I16" s="23"/>
      <c r="J16" s="23"/>
      <c r="K16" s="23"/>
      <c r="L16" s="23"/>
      <c r="M16" s="23"/>
      <c r="N16" s="23"/>
      <c r="P16" s="23"/>
      <c r="Q16" s="23"/>
      <c r="R16" s="23"/>
      <c r="Z16" s="0" t="s">
        <v>116</v>
      </c>
    </row>
    <row r="17" customFormat="false" ht="14.25" hidden="false" customHeight="false" outlineLevel="0" collapsed="false">
      <c r="B17" s="23" t="s">
        <v>117</v>
      </c>
      <c r="C17" s="92" t="n">
        <v>8</v>
      </c>
      <c r="D17" s="97"/>
      <c r="E17" s="97"/>
      <c r="F17" s="92"/>
      <c r="G17" s="99"/>
      <c r="H17" s="23"/>
      <c r="I17" s="23"/>
      <c r="J17" s="23"/>
      <c r="K17" s="23"/>
      <c r="L17" s="23" t="n">
        <f aca="false">0.5*0.5*1120</f>
        <v>280</v>
      </c>
      <c r="M17" s="23" t="n">
        <f aca="false">0.5*580</f>
        <v>290</v>
      </c>
      <c r="N17" s="23" t="n">
        <f aca="false">L17+M17</f>
        <v>570</v>
      </c>
      <c r="O17" s="23"/>
      <c r="P17" s="23"/>
      <c r="Q17" s="23"/>
      <c r="R17" s="23"/>
    </row>
    <row r="18" customFormat="false" ht="14.25" hidden="false" customHeight="true" outlineLevel="0" collapsed="false">
      <c r="B18" s="23" t="s">
        <v>118</v>
      </c>
      <c r="C18" s="92" t="n">
        <v>8</v>
      </c>
      <c r="D18" s="97"/>
      <c r="E18" s="97"/>
      <c r="F18" s="92"/>
      <c r="G18" s="99"/>
      <c r="H18" s="23"/>
      <c r="I18" s="23"/>
      <c r="J18" s="23"/>
      <c r="K18" s="23"/>
      <c r="L18" s="23" t="n">
        <f aca="false">250*I54</f>
        <v>853.025</v>
      </c>
      <c r="M18" s="23"/>
      <c r="N18" s="23" t="n">
        <f aca="false">L18+M18</f>
        <v>853.025</v>
      </c>
      <c r="O18" s="23"/>
      <c r="P18" s="23"/>
      <c r="Q18" s="23"/>
      <c r="R18" s="23"/>
      <c r="BJ18" s="100" t="s">
        <v>119</v>
      </c>
      <c r="BK18" s="100"/>
      <c r="BL18" s="100"/>
      <c r="BM18" s="100"/>
      <c r="BN18" s="100"/>
      <c r="BO18" s="100"/>
      <c r="BP18" s="100"/>
      <c r="BQ18" s="100"/>
    </row>
    <row r="19" customFormat="false" ht="14.25" hidden="false" customHeight="false" outlineLevel="0" collapsed="false">
      <c r="B19" s="96" t="s">
        <v>120</v>
      </c>
      <c r="C19" s="92"/>
      <c r="D19" s="97"/>
      <c r="E19" s="97"/>
      <c r="F19" s="92"/>
      <c r="G19" s="99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BJ19" s="100"/>
      <c r="BK19" s="100"/>
      <c r="BL19" s="100"/>
      <c r="BM19" s="100"/>
      <c r="BN19" s="100"/>
      <c r="BO19" s="100"/>
      <c r="BP19" s="100"/>
      <c r="BQ19" s="100"/>
    </row>
    <row r="20" customFormat="false" ht="14.25" hidden="false" customHeight="false" outlineLevel="0" collapsed="false">
      <c r="B20" s="101" t="s">
        <v>121</v>
      </c>
      <c r="C20" s="92" t="n">
        <v>9</v>
      </c>
      <c r="D20" s="23"/>
      <c r="E20" s="97"/>
      <c r="F20" s="92"/>
      <c r="G20" s="99"/>
      <c r="H20" s="23"/>
      <c r="I20" s="23"/>
      <c r="J20" s="23"/>
      <c r="K20" s="23"/>
      <c r="L20" s="23" t="n">
        <f aca="false">C32*300</f>
        <v>300</v>
      </c>
      <c r="M20" s="23" t="n">
        <f aca="false">C32*500</f>
        <v>500</v>
      </c>
      <c r="N20" s="23" t="n">
        <f aca="false">L20+M20</f>
        <v>800</v>
      </c>
      <c r="O20" s="23"/>
      <c r="P20" s="23"/>
      <c r="Q20" s="23"/>
      <c r="R20" s="102"/>
      <c r="T20" s="0" t="s">
        <v>122</v>
      </c>
      <c r="BJ20" s="100"/>
      <c r="BK20" s="100"/>
      <c r="BL20" s="100"/>
      <c r="BM20" s="100"/>
      <c r="BN20" s="100"/>
      <c r="BO20" s="100"/>
      <c r="BP20" s="100"/>
      <c r="BQ20" s="100"/>
    </row>
    <row r="21" customFormat="false" ht="14.25" hidden="false" customHeight="false" outlineLevel="0" collapsed="false">
      <c r="B21" s="103"/>
      <c r="C21" s="92"/>
      <c r="D21" s="23"/>
      <c r="E21" s="97"/>
      <c r="F21" s="92"/>
      <c r="G21" s="99"/>
      <c r="H21" s="23"/>
      <c r="I21" s="23"/>
      <c r="J21" s="23"/>
      <c r="K21" s="23"/>
      <c r="M21" s="23"/>
      <c r="N21" s="23"/>
      <c r="O21" s="23"/>
      <c r="P21" s="23"/>
      <c r="Q21" s="23"/>
      <c r="R21" s="23"/>
      <c r="BJ21" s="100"/>
      <c r="BK21" s="100"/>
      <c r="BL21" s="100"/>
      <c r="BM21" s="100"/>
      <c r="BN21" s="100"/>
      <c r="BO21" s="100"/>
      <c r="BP21" s="100"/>
      <c r="BQ21" s="100"/>
    </row>
    <row r="22" customFormat="false" ht="14.25" hidden="false" customHeight="false" outlineLevel="0" collapsed="false">
      <c r="B22" s="102" t="s">
        <v>123</v>
      </c>
      <c r="C22" s="92"/>
      <c r="D22" s="23"/>
      <c r="E22" s="23"/>
      <c r="F22" s="92"/>
      <c r="G22" s="99"/>
      <c r="H22" s="23"/>
      <c r="I22" s="23"/>
      <c r="J22" s="23"/>
      <c r="K22" s="23"/>
      <c r="L22" s="23" t="n">
        <f aca="false">SUM(L6:L20)</f>
        <v>4077.05501925191</v>
      </c>
      <c r="M22" s="23" t="n">
        <f aca="false">SUM(M6:M20)</f>
        <v>790</v>
      </c>
      <c r="N22" s="102" t="n">
        <f aca="false">L22+M22</f>
        <v>4867.05501925191</v>
      </c>
      <c r="O22" s="23"/>
      <c r="P22" s="23"/>
      <c r="Q22" s="23"/>
      <c r="R22" s="23"/>
      <c r="AU22" s="0" t="s">
        <v>124</v>
      </c>
      <c r="BJ22" s="100"/>
      <c r="BK22" s="100"/>
      <c r="BL22" s="100"/>
      <c r="BM22" s="100"/>
      <c r="BN22" s="100"/>
      <c r="BO22" s="100"/>
      <c r="BP22" s="100"/>
      <c r="BQ22" s="100"/>
    </row>
    <row r="23" customFormat="false" ht="14.25" hidden="false" customHeight="false" outlineLevel="0" collapsed="false">
      <c r="O23" s="23"/>
      <c r="P23" s="23"/>
      <c r="Q23" s="23"/>
      <c r="R23" s="23"/>
      <c r="BJ23" s="100"/>
      <c r="BK23" s="100"/>
      <c r="BL23" s="100"/>
      <c r="BM23" s="100"/>
      <c r="BN23" s="100"/>
      <c r="BO23" s="100"/>
      <c r="BP23" s="100"/>
      <c r="BQ23" s="100"/>
    </row>
    <row r="24" customFormat="false" ht="14.25" hidden="false" customHeight="false" outlineLevel="0" collapsed="false">
      <c r="O24" s="23"/>
      <c r="P24" s="23"/>
      <c r="Q24" s="23"/>
      <c r="R24" s="23"/>
    </row>
    <row r="25" customFormat="false" ht="14.25" hidden="false" customHeight="false" outlineLevel="0" collapsed="false">
      <c r="B25" s="23"/>
      <c r="C25" s="92"/>
      <c r="D25" s="23"/>
      <c r="E25" s="23"/>
      <c r="F25" s="92"/>
      <c r="G25" s="99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BA25" s="0" t="s">
        <v>125</v>
      </c>
    </row>
    <row r="26" customFormat="false" ht="14.25" hidden="false" customHeight="false" outlineLevel="0" collapsed="false">
      <c r="B26" s="23"/>
      <c r="C26" s="92"/>
      <c r="D26" s="23"/>
      <c r="E26" s="23"/>
      <c r="F26" s="92"/>
      <c r="G26" s="99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customFormat="false" ht="14.25" hidden="false" customHeight="false" outlineLevel="0" collapsed="false">
      <c r="B27" s="23"/>
      <c r="C27" s="92"/>
      <c r="D27" s="23"/>
      <c r="E27" s="23"/>
      <c r="F27" s="92"/>
      <c r="G27" s="99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BK27" s="0" t="s">
        <v>126</v>
      </c>
    </row>
    <row r="28" customFormat="false" ht="14.25" hidden="false" customHeight="false" outlineLevel="0" collapsed="false">
      <c r="B28" s="104" t="s">
        <v>127</v>
      </c>
      <c r="C28" s="105" t="n">
        <v>25</v>
      </c>
      <c r="D28" s="106" t="s">
        <v>78</v>
      </c>
      <c r="E28" s="107" t="s">
        <v>128</v>
      </c>
      <c r="F28" s="107"/>
      <c r="G28" s="108" t="n">
        <f aca="false">J51</f>
        <v>867.0465144</v>
      </c>
      <c r="H28" s="107" t="s">
        <v>129</v>
      </c>
      <c r="I28" s="107" t="s">
        <v>130</v>
      </c>
      <c r="J28" s="109" t="n">
        <f aca="false">E32</f>
        <v>15</v>
      </c>
      <c r="K28" s="107" t="s">
        <v>131</v>
      </c>
      <c r="L28" s="107"/>
      <c r="M28" s="107" t="s">
        <v>132</v>
      </c>
      <c r="N28" s="110"/>
      <c r="O28" s="23"/>
      <c r="P28" s="23"/>
      <c r="Q28" s="23"/>
      <c r="R28" s="23"/>
    </row>
    <row r="29" customFormat="false" ht="14.25" hidden="false" customHeight="false" outlineLevel="0" collapsed="false">
      <c r="B29" s="111" t="s">
        <v>133</v>
      </c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23"/>
      <c r="P29" s="23"/>
      <c r="Q29" s="23"/>
      <c r="R29" s="23"/>
    </row>
    <row r="30" customFormat="false" ht="14.25" hidden="false" customHeight="false" outlineLevel="0" collapsed="false">
      <c r="B30" s="112" t="s">
        <v>134</v>
      </c>
      <c r="C30" s="113" t="s">
        <v>135</v>
      </c>
      <c r="D30" s="109" t="n">
        <f aca="false">L22/N22</f>
        <v>0.837684185431414</v>
      </c>
      <c r="E30" s="107"/>
      <c r="F30" s="107"/>
      <c r="G30" s="114" t="s">
        <v>136</v>
      </c>
      <c r="H30" s="114" t="s">
        <v>137</v>
      </c>
      <c r="I30" s="109" t="n">
        <f aca="false">L22/(1.08*C28)</f>
        <v>151.002037750071</v>
      </c>
      <c r="J30" s="114" t="s">
        <v>138</v>
      </c>
      <c r="K30" s="115" t="n">
        <f aca="false">ROUNDUP(I30,0)</f>
        <v>152</v>
      </c>
      <c r="L30" s="107" t="s">
        <v>139</v>
      </c>
      <c r="M30" s="107"/>
      <c r="N30" s="110"/>
      <c r="O30" s="23"/>
      <c r="P30" s="23"/>
      <c r="Q30" s="23"/>
      <c r="R30" s="23"/>
    </row>
    <row r="31" customFormat="false" ht="14.25" hidden="false" customHeight="false" outlineLevel="0" collapsed="false"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23"/>
      <c r="P31" s="23"/>
      <c r="Q31" s="23"/>
      <c r="R31" s="23"/>
    </row>
    <row r="32" customFormat="false" ht="14.25" hidden="false" customHeight="false" outlineLevel="0" collapsed="false">
      <c r="B32" s="116" t="s">
        <v>140</v>
      </c>
      <c r="C32" s="0" t="n">
        <v>1</v>
      </c>
      <c r="D32" s="0" t="n">
        <v>15</v>
      </c>
      <c r="E32" s="115" t="n">
        <f aca="false">C32*D32</f>
        <v>15</v>
      </c>
      <c r="F32" s="107" t="s">
        <v>141</v>
      </c>
      <c r="G32" s="109" t="n">
        <f aca="false">G28/30</f>
        <v>28.90155048</v>
      </c>
      <c r="H32" s="107"/>
      <c r="I32" s="117" t="s">
        <v>142</v>
      </c>
      <c r="J32" s="117"/>
      <c r="K32" s="117"/>
      <c r="L32" s="117"/>
      <c r="M32" s="118" t="s">
        <v>143</v>
      </c>
      <c r="N32" s="110"/>
      <c r="O32" s="119" t="s">
        <v>144</v>
      </c>
      <c r="P32" s="119"/>
      <c r="Q32" s="119"/>
      <c r="R32" s="119"/>
    </row>
    <row r="33" customFormat="false" ht="14.25" hidden="false" customHeight="false" outlineLevel="0" collapsed="false"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119" t="s">
        <v>145</v>
      </c>
      <c r="P33" s="119"/>
      <c r="Q33" s="119"/>
      <c r="R33" s="119"/>
    </row>
    <row r="34" customFormat="false" ht="14.25" hidden="false" customHeight="false" outlineLevel="0" collapsed="false">
      <c r="B34" s="120" t="s">
        <v>96</v>
      </c>
      <c r="C34" s="120"/>
      <c r="D34" s="121" t="s">
        <v>146</v>
      </c>
      <c r="E34" s="121"/>
      <c r="F34" s="121"/>
      <c r="G34" s="121"/>
      <c r="H34" s="121"/>
      <c r="I34" s="121" t="s">
        <v>147</v>
      </c>
      <c r="J34" s="121"/>
      <c r="K34" s="121"/>
      <c r="L34" s="121"/>
      <c r="M34" s="121"/>
      <c r="N34" s="121"/>
      <c r="O34" s="119" t="s">
        <v>148</v>
      </c>
      <c r="P34" s="119"/>
      <c r="Q34" s="119"/>
      <c r="R34" s="119"/>
    </row>
    <row r="35" customFormat="false" ht="14.25" hidden="false" customHeight="true" outlineLevel="0" collapsed="false">
      <c r="B35" s="122" t="s">
        <v>149</v>
      </c>
      <c r="C35" s="122"/>
      <c r="D35" s="123" t="s">
        <v>150</v>
      </c>
      <c r="E35" s="123"/>
      <c r="F35" s="123"/>
      <c r="G35" s="123"/>
      <c r="H35" s="123"/>
      <c r="I35" s="124" t="s">
        <v>151</v>
      </c>
      <c r="J35" s="125" t="n">
        <f aca="false">SUM(H6:H13)</f>
        <v>664.23164703235</v>
      </c>
      <c r="K35" s="126"/>
      <c r="L35" s="127" t="s">
        <v>152</v>
      </c>
      <c r="M35" s="126" t="n">
        <f aca="false">M22</f>
        <v>790</v>
      </c>
      <c r="N35" s="128"/>
      <c r="O35" s="129" t="s">
        <v>153</v>
      </c>
      <c r="P35" s="129"/>
      <c r="Q35" s="129"/>
      <c r="R35" s="129"/>
      <c r="AU35" s="0" t="s">
        <v>154</v>
      </c>
    </row>
    <row r="36" customFormat="false" ht="14.25" hidden="false" customHeight="true" outlineLevel="0" collapsed="false">
      <c r="B36" s="130" t="s">
        <v>155</v>
      </c>
      <c r="C36" s="130"/>
      <c r="D36" s="131" t="s">
        <v>156</v>
      </c>
      <c r="E36" s="131"/>
      <c r="F36" s="131"/>
      <c r="G36" s="131"/>
      <c r="H36" s="131"/>
      <c r="I36" s="132" t="s">
        <v>157</v>
      </c>
      <c r="J36" s="0" t="n">
        <f aca="false">J49</f>
        <v>2.4</v>
      </c>
      <c r="L36" s="133" t="s">
        <v>158</v>
      </c>
      <c r="M36" s="0" t="n">
        <f aca="false">N22</f>
        <v>4867.05501925191</v>
      </c>
      <c r="N36" s="134"/>
      <c r="O36" s="129"/>
      <c r="P36" s="129"/>
      <c r="Q36" s="129"/>
      <c r="R36" s="129"/>
      <c r="BL36" s="135" t="s">
        <v>159</v>
      </c>
      <c r="BM36" s="135"/>
      <c r="BN36" s="135"/>
      <c r="BO36" s="135"/>
      <c r="BP36" s="135"/>
      <c r="BQ36" s="135"/>
      <c r="BR36" s="135"/>
      <c r="BS36" s="135"/>
      <c r="BT36" s="135"/>
      <c r="BU36" s="135"/>
    </row>
    <row r="37" customFormat="false" ht="14.25" hidden="false" customHeight="false" outlineLevel="0" collapsed="false">
      <c r="B37" s="130" t="s">
        <v>160</v>
      </c>
      <c r="C37" s="130"/>
      <c r="D37" s="131" t="s">
        <v>161</v>
      </c>
      <c r="E37" s="131"/>
      <c r="F37" s="131"/>
      <c r="G37" s="131"/>
      <c r="H37" s="131"/>
      <c r="I37" s="132" t="s">
        <v>162</v>
      </c>
      <c r="J37" s="136" t="n">
        <f aca="false">G28</f>
        <v>867.0465144</v>
      </c>
      <c r="L37" s="0" t="s">
        <v>163</v>
      </c>
      <c r="M37" s="0" t="n">
        <f aca="false">K30</f>
        <v>152</v>
      </c>
      <c r="N37" s="134"/>
      <c r="O37" s="129"/>
      <c r="P37" s="129"/>
      <c r="Q37" s="129"/>
      <c r="R37" s="129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</row>
    <row r="38" customFormat="false" ht="14.25" hidden="false" customHeight="false" outlineLevel="0" collapsed="false">
      <c r="B38" s="130" t="s">
        <v>164</v>
      </c>
      <c r="C38" s="130"/>
      <c r="D38" s="131" t="s">
        <v>165</v>
      </c>
      <c r="E38" s="131"/>
      <c r="F38" s="131"/>
      <c r="G38" s="131"/>
      <c r="H38" s="131"/>
      <c r="I38" s="132" t="s">
        <v>166</v>
      </c>
      <c r="J38" s="0" t="n">
        <f aca="false">G32</f>
        <v>28.90155048</v>
      </c>
      <c r="N38" s="134"/>
      <c r="O38" s="129"/>
      <c r="P38" s="129"/>
      <c r="Q38" s="129"/>
      <c r="R38" s="129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</row>
    <row r="39" customFormat="false" ht="14.25" hidden="false" customHeight="false" outlineLevel="0" collapsed="false">
      <c r="B39" s="130" t="s">
        <v>167</v>
      </c>
      <c r="C39" s="130"/>
      <c r="D39" s="131" t="s">
        <v>168</v>
      </c>
      <c r="E39" s="131"/>
      <c r="F39" s="131"/>
      <c r="G39" s="131"/>
      <c r="H39" s="131"/>
      <c r="I39" s="137" t="s">
        <v>169</v>
      </c>
      <c r="J39" s="0" t="n">
        <f aca="false">L22</f>
        <v>4077.05501925191</v>
      </c>
      <c r="N39" s="134"/>
      <c r="O39" s="129"/>
      <c r="P39" s="129"/>
      <c r="Q39" s="129"/>
      <c r="R39" s="129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</row>
    <row r="40" customFormat="false" ht="14.25" hidden="false" customHeight="false" outlineLevel="0" collapsed="false">
      <c r="B40" s="130" t="s">
        <v>170</v>
      </c>
      <c r="C40" s="130"/>
      <c r="D40" s="131" t="s">
        <v>171</v>
      </c>
      <c r="E40" s="131"/>
      <c r="F40" s="131"/>
      <c r="G40" s="131"/>
      <c r="H40" s="131"/>
      <c r="I40" s="0" t="s">
        <v>48</v>
      </c>
      <c r="J40" s="0" t="n">
        <f aca="false">D30</f>
        <v>0.837684185431414</v>
      </c>
      <c r="N40" s="134"/>
      <c r="O40" s="120" t="s">
        <v>172</v>
      </c>
      <c r="P40" s="120"/>
      <c r="Q40" s="120" t="s">
        <v>173</v>
      </c>
      <c r="R40" s="120"/>
    </row>
    <row r="41" customFormat="false" ht="14.25" hidden="false" customHeight="false" outlineLevel="0" collapsed="false">
      <c r="B41" s="130" t="s">
        <v>174</v>
      </c>
      <c r="C41" s="130"/>
      <c r="D41" s="131" t="s">
        <v>175</v>
      </c>
      <c r="E41" s="131"/>
      <c r="F41" s="131"/>
      <c r="G41" s="131"/>
      <c r="H41" s="131"/>
      <c r="I41" s="132"/>
      <c r="N41" s="134"/>
      <c r="O41" s="120"/>
      <c r="P41" s="120"/>
      <c r="Q41" s="120"/>
      <c r="R41" s="120"/>
    </row>
    <row r="42" customFormat="false" ht="14.25" hidden="false" customHeight="false" outlineLevel="0" collapsed="false">
      <c r="B42" s="130" t="s">
        <v>176</v>
      </c>
      <c r="C42" s="130"/>
      <c r="D42" s="131"/>
      <c r="E42" s="131"/>
      <c r="F42" s="131"/>
      <c r="G42" s="131"/>
      <c r="H42" s="131"/>
      <c r="I42" s="132"/>
      <c r="N42" s="134"/>
      <c r="O42" s="120"/>
      <c r="P42" s="120"/>
      <c r="Q42" s="120"/>
      <c r="R42" s="120"/>
    </row>
    <row r="43" customFormat="false" ht="14.25" hidden="false" customHeight="false" outlineLevel="0" collapsed="false">
      <c r="B43" s="138" t="s">
        <v>177</v>
      </c>
      <c r="C43" s="138"/>
      <c r="D43" s="139"/>
      <c r="E43" s="139"/>
      <c r="F43" s="139"/>
      <c r="G43" s="139"/>
      <c r="H43" s="139"/>
      <c r="I43" s="140"/>
      <c r="J43" s="141"/>
      <c r="K43" s="141"/>
      <c r="L43" s="141"/>
      <c r="M43" s="141"/>
      <c r="N43" s="142"/>
      <c r="O43" s="120"/>
      <c r="P43" s="120"/>
      <c r="Q43" s="120"/>
      <c r="R43" s="120"/>
    </row>
    <row r="44" customFormat="false" ht="14.25" hidden="false" customHeight="false" outlineLevel="0" collapsed="false">
      <c r="B44" s="0" t="s">
        <v>178</v>
      </c>
      <c r="K44" s="143" t="s">
        <v>179</v>
      </c>
      <c r="L44" s="143"/>
      <c r="M44" s="144" t="n">
        <v>400</v>
      </c>
      <c r="N44" s="144" t="s">
        <v>180</v>
      </c>
      <c r="O44" s="144" t="n">
        <v>0.4</v>
      </c>
      <c r="P44" s="144" t="s">
        <v>181</v>
      </c>
    </row>
    <row r="45" customFormat="false" ht="14.25" hidden="false" customHeight="true" outlineLevel="0" collapsed="false">
      <c r="B45" s="0" t="n">
        <v>10</v>
      </c>
      <c r="C45" s="0" t="s">
        <v>182</v>
      </c>
      <c r="K45" s="0" t="s">
        <v>183</v>
      </c>
      <c r="M45" s="0" t="n">
        <v>2</v>
      </c>
      <c r="BL45" s="100" t="s">
        <v>184</v>
      </c>
      <c r="BM45" s="100"/>
      <c r="BN45" s="100"/>
      <c r="BO45" s="100"/>
      <c r="BP45" s="100"/>
      <c r="BQ45" s="100"/>
      <c r="BR45" s="100"/>
      <c r="BS45" s="100"/>
      <c r="BT45" s="100"/>
      <c r="BU45" s="100"/>
    </row>
    <row r="46" customFormat="false" ht="14.25" hidden="false" customHeight="false" outlineLevel="0" collapsed="false">
      <c r="B46" s="0" t="n">
        <v>54</v>
      </c>
      <c r="C46" s="0" t="s">
        <v>185</v>
      </c>
      <c r="I46" s="0" t="s">
        <v>186</v>
      </c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</row>
    <row r="47" customFormat="false" ht="14.25" hidden="false" customHeight="false" outlineLevel="0" collapsed="false">
      <c r="I47" s="0" t="s">
        <v>187</v>
      </c>
      <c r="J47" s="0" t="n">
        <v>3</v>
      </c>
    </row>
    <row r="48" customFormat="false" ht="14.25" hidden="false" customHeight="false" outlineLevel="0" collapsed="false">
      <c r="I48" s="0" t="s">
        <v>188</v>
      </c>
      <c r="J48" s="0" t="n">
        <v>3.41</v>
      </c>
    </row>
    <row r="49" customFormat="false" ht="14.25" hidden="false" customHeight="false" outlineLevel="0" collapsed="false">
      <c r="I49" s="0" t="s">
        <v>189</v>
      </c>
      <c r="J49" s="0" t="n">
        <v>2.4</v>
      </c>
      <c r="P49" s="0" t="s">
        <v>70</v>
      </c>
      <c r="Q49" s="0" t="s">
        <v>71</v>
      </c>
      <c r="R49" s="0" t="s">
        <v>72</v>
      </c>
    </row>
    <row r="50" customFormat="false" ht="14.25" hidden="false" customHeight="false" outlineLevel="0" collapsed="false">
      <c r="J50" s="0" t="n">
        <f aca="false">J47*J48*J49</f>
        <v>24.552</v>
      </c>
      <c r="K50" s="0" t="s">
        <v>190</v>
      </c>
    </row>
    <row r="51" customFormat="false" ht="14.25" hidden="false" customHeight="false" outlineLevel="0" collapsed="false">
      <c r="J51" s="0" t="n">
        <f aca="false">J50*35.3147</f>
        <v>867.0465144</v>
      </c>
      <c r="K51" s="0" t="s">
        <v>191</v>
      </c>
    </row>
    <row r="54" customFormat="false" ht="14.25" hidden="false" customHeight="false" outlineLevel="0" collapsed="false">
      <c r="H54" s="0" t="s">
        <v>192</v>
      </c>
      <c r="I54" s="0" t="n">
        <v>3.4121</v>
      </c>
      <c r="J54" s="0" t="s">
        <v>193</v>
      </c>
    </row>
  </sheetData>
  <mergeCells count="59">
    <mergeCell ref="B2:C2"/>
    <mergeCell ref="D2:E2"/>
    <mergeCell ref="F2:G3"/>
    <mergeCell ref="I2:L3"/>
    <mergeCell ref="M2:M3"/>
    <mergeCell ref="N2:N3"/>
    <mergeCell ref="O2:P3"/>
    <mergeCell ref="Q2:Q3"/>
    <mergeCell ref="R2:R3"/>
    <mergeCell ref="B3:C3"/>
    <mergeCell ref="D3:E3"/>
    <mergeCell ref="B4:B5"/>
    <mergeCell ref="F4:G4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BJ18:BQ23"/>
    <mergeCell ref="B29:N29"/>
    <mergeCell ref="B31:N31"/>
    <mergeCell ref="I32:L32"/>
    <mergeCell ref="O32:R32"/>
    <mergeCell ref="B33:N33"/>
    <mergeCell ref="O33:R33"/>
    <mergeCell ref="B34:C34"/>
    <mergeCell ref="D34:H34"/>
    <mergeCell ref="I34:N34"/>
    <mergeCell ref="O34:R34"/>
    <mergeCell ref="B35:C35"/>
    <mergeCell ref="D35:H35"/>
    <mergeCell ref="O35:R39"/>
    <mergeCell ref="B36:C36"/>
    <mergeCell ref="D36:H36"/>
    <mergeCell ref="BL36:BU39"/>
    <mergeCell ref="B37:C37"/>
    <mergeCell ref="D37:H37"/>
    <mergeCell ref="B38:C38"/>
    <mergeCell ref="D38:H38"/>
    <mergeCell ref="B39:C39"/>
    <mergeCell ref="D39:H39"/>
    <mergeCell ref="B40:C40"/>
    <mergeCell ref="D40:H40"/>
    <mergeCell ref="O40:P43"/>
    <mergeCell ref="Q40:R43"/>
    <mergeCell ref="B41:C41"/>
    <mergeCell ref="D41:H41"/>
    <mergeCell ref="B42:C42"/>
    <mergeCell ref="D42:H42"/>
    <mergeCell ref="B43:C43"/>
    <mergeCell ref="D43:H43"/>
    <mergeCell ref="K44:L44"/>
    <mergeCell ref="BL45:BU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1:BU54"/>
  <sheetViews>
    <sheetView showFormulas="false" showGridLines="true" showRowColHeaders="true" showZeros="true" rightToLeft="false" tabSelected="false" showOutlineSymbols="true" defaultGridColor="true" view="normal" topLeftCell="B1" colorId="64" zoomScale="70" zoomScaleNormal="70" zoomScalePageLayoutView="100" workbookViewId="0">
      <selection pane="topLeft" activeCell="B47" activeCellId="0" sqref="B47"/>
    </sheetView>
  </sheetViews>
  <sheetFormatPr defaultColWidth="8.6015625" defaultRowHeight="14.25" customHeight="false" zeroHeight="false" outlineLevelRow="0" outlineLevelCol="0"/>
  <cols>
    <col collapsed="false" customWidth="true" hidden="false" outlineLevel="0" max="1" min="1" style="0" width="3.55"/>
    <col collapsed="false" customWidth="true" hidden="false" outlineLevel="0" max="2" min="2" style="0" width="30.22"/>
    <col collapsed="false" customWidth="true" hidden="false" outlineLevel="0" max="6" min="6" style="0" width="11.22"/>
    <col collapsed="false" customWidth="true" hidden="false" outlineLevel="0" max="7" min="7" style="0" width="14.11"/>
    <col collapsed="false" customWidth="true" hidden="false" outlineLevel="0" max="8" min="8" style="0" width="10.89"/>
    <col collapsed="false" customWidth="true" hidden="false" outlineLevel="0" max="15" min="15" style="0" width="12.78"/>
    <col collapsed="false" customWidth="true" hidden="false" outlineLevel="0" max="16" min="16" style="0" width="10.11"/>
  </cols>
  <sheetData>
    <row r="1" customFormat="false" ht="14.25" hidden="false" customHeight="false" outlineLevel="0" collapsed="false">
      <c r="B1" s="0" t="s">
        <v>70</v>
      </c>
      <c r="C1" s="0" t="s">
        <v>71</v>
      </c>
      <c r="D1" s="0" t="s">
        <v>72</v>
      </c>
      <c r="H1" s="0" t="s">
        <v>73</v>
      </c>
      <c r="I1" s="0" t="n">
        <v>3.28</v>
      </c>
      <c r="J1" s="0" t="s">
        <v>74</v>
      </c>
    </row>
    <row r="2" customFormat="false" ht="14.25" hidden="false" customHeight="false" outlineLevel="0" collapsed="false">
      <c r="B2" s="76" t="s">
        <v>42</v>
      </c>
      <c r="C2" s="76"/>
      <c r="D2" s="77" t="s">
        <v>75</v>
      </c>
      <c r="E2" s="77"/>
      <c r="F2" s="78" t="s">
        <v>76</v>
      </c>
      <c r="G2" s="78"/>
      <c r="H2" s="79" t="s">
        <v>44</v>
      </c>
      <c r="I2" s="80" t="s">
        <v>77</v>
      </c>
      <c r="J2" s="80"/>
      <c r="K2" s="80"/>
      <c r="L2" s="80"/>
      <c r="M2" s="81" t="n">
        <v>78.8</v>
      </c>
      <c r="N2" s="82" t="s">
        <v>78</v>
      </c>
      <c r="O2" s="80" t="s">
        <v>79</v>
      </c>
      <c r="P2" s="80"/>
      <c r="Q2" s="83" t="n">
        <v>70</v>
      </c>
      <c r="R2" s="82" t="s">
        <v>78</v>
      </c>
    </row>
    <row r="3" customFormat="false" ht="17.35" hidden="false" customHeight="false" outlineLevel="0" collapsed="false">
      <c r="B3" s="84" t="s">
        <v>12</v>
      </c>
      <c r="C3" s="84"/>
      <c r="D3" s="85" t="s">
        <v>80</v>
      </c>
      <c r="E3" s="85"/>
      <c r="F3" s="78"/>
      <c r="G3" s="78"/>
      <c r="H3" s="86" t="s">
        <v>194</v>
      </c>
      <c r="I3" s="80"/>
      <c r="J3" s="80"/>
      <c r="K3" s="80"/>
      <c r="L3" s="80"/>
      <c r="M3" s="81"/>
      <c r="N3" s="82"/>
      <c r="O3" s="80"/>
      <c r="P3" s="80"/>
      <c r="Q3" s="83"/>
      <c r="R3" s="82"/>
      <c r="T3" s="0" t="s">
        <v>82</v>
      </c>
      <c r="Y3" s="0" t="s">
        <v>83</v>
      </c>
      <c r="Z3" s="0" t="s">
        <v>84</v>
      </c>
    </row>
    <row r="4" customFormat="false" ht="14.25" hidden="false" customHeight="false" outlineLevel="0" collapsed="false">
      <c r="B4" s="87" t="s">
        <v>85</v>
      </c>
      <c r="C4" s="88" t="s">
        <v>86</v>
      </c>
      <c r="D4" s="89" t="s">
        <v>87</v>
      </c>
      <c r="E4" s="88" t="s">
        <v>71</v>
      </c>
      <c r="F4" s="87" t="s">
        <v>88</v>
      </c>
      <c r="G4" s="87"/>
      <c r="H4" s="87" t="s">
        <v>89</v>
      </c>
      <c r="I4" s="87" t="s">
        <v>90</v>
      </c>
      <c r="J4" s="87" t="s">
        <v>91</v>
      </c>
      <c r="K4" s="87" t="s">
        <v>71</v>
      </c>
      <c r="L4" s="87" t="s">
        <v>92</v>
      </c>
      <c r="M4" s="87" t="s">
        <v>93</v>
      </c>
      <c r="N4" s="87" t="s">
        <v>94</v>
      </c>
      <c r="O4" s="87" t="s">
        <v>90</v>
      </c>
      <c r="P4" s="87" t="s">
        <v>91</v>
      </c>
      <c r="Q4" s="87" t="s">
        <v>71</v>
      </c>
      <c r="R4" s="87" t="s">
        <v>95</v>
      </c>
    </row>
    <row r="5" customFormat="false" ht="14.25" hidden="false" customHeight="false" outlineLevel="0" collapsed="false">
      <c r="B5" s="87"/>
      <c r="C5" s="90" t="s">
        <v>96</v>
      </c>
      <c r="D5" s="91" t="s">
        <v>97</v>
      </c>
      <c r="E5" s="90" t="s">
        <v>96</v>
      </c>
      <c r="F5" s="87" t="s">
        <v>98</v>
      </c>
      <c r="G5" s="87" t="s">
        <v>99</v>
      </c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</row>
    <row r="6" customFormat="false" ht="14.25" hidden="false" customHeight="false" outlineLevel="0" collapsed="false">
      <c r="B6" s="23" t="s">
        <v>195</v>
      </c>
      <c r="C6" s="92" t="n">
        <v>4</v>
      </c>
      <c r="D6" s="93" t="n">
        <v>54</v>
      </c>
      <c r="E6" s="94" t="s">
        <v>70</v>
      </c>
      <c r="F6" s="92" t="n">
        <v>3.41</v>
      </c>
      <c r="G6" s="92" t="n">
        <v>2.4</v>
      </c>
      <c r="H6" s="95" t="n">
        <f aca="false">(F6*G6)*10.7639</f>
        <v>88.0917576</v>
      </c>
      <c r="I6" s="23" t="n">
        <v>110</v>
      </c>
      <c r="J6" s="23" t="n">
        <f aca="false">I6-$M$2</f>
        <v>31.2</v>
      </c>
      <c r="K6" s="23" t="n">
        <v>0.191</v>
      </c>
      <c r="L6" s="23" t="n">
        <f aca="false">K6*H6*J6</f>
        <v>524.95640188992</v>
      </c>
      <c r="M6" s="23"/>
      <c r="N6" s="23" t="n">
        <f aca="false">L6+M6</f>
        <v>524.95640188992</v>
      </c>
      <c r="O6" s="23"/>
      <c r="P6" s="23"/>
      <c r="Q6" s="23"/>
      <c r="R6" s="23"/>
    </row>
    <row r="7" customFormat="false" ht="14.25" hidden="false" customHeight="false" outlineLevel="0" collapsed="false">
      <c r="B7" s="23" t="s">
        <v>196</v>
      </c>
      <c r="C7" s="92" t="n">
        <v>5</v>
      </c>
      <c r="D7" s="93" t="n">
        <v>10</v>
      </c>
      <c r="E7" s="94" t="s">
        <v>70</v>
      </c>
      <c r="F7" s="92" t="n">
        <v>3.41</v>
      </c>
      <c r="G7" s="92" t="n">
        <v>2.4</v>
      </c>
      <c r="H7" s="95" t="n">
        <f aca="false">(F7*G7)*10.7639</f>
        <v>88.0917576</v>
      </c>
      <c r="I7" s="23" t="n">
        <v>78.8</v>
      </c>
      <c r="J7" s="23" t="n">
        <f aca="false">I7-$M$2</f>
        <v>0</v>
      </c>
      <c r="K7" s="23" t="n">
        <v>0.328</v>
      </c>
      <c r="L7" s="23" t="n">
        <f aca="false">K7*H7*J7</f>
        <v>0</v>
      </c>
      <c r="M7" s="23"/>
      <c r="N7" s="23" t="n">
        <f aca="false">L7+M7</f>
        <v>0</v>
      </c>
      <c r="O7" s="23"/>
      <c r="P7" s="23"/>
      <c r="Q7" s="23"/>
      <c r="R7" s="23"/>
      <c r="AU7" s="0" t="s">
        <v>102</v>
      </c>
      <c r="AX7" s="0" t="s">
        <v>103</v>
      </c>
      <c r="AZ7" s="0" t="s">
        <v>104</v>
      </c>
      <c r="BD7" s="0" t="s">
        <v>105</v>
      </c>
    </row>
    <row r="8" customFormat="false" ht="14.25" hidden="false" customHeight="false" outlineLevel="0" collapsed="false">
      <c r="B8" s="23" t="s">
        <v>106</v>
      </c>
      <c r="C8" s="92" t="n">
        <v>6</v>
      </c>
      <c r="D8" s="93" t="n">
        <v>54</v>
      </c>
      <c r="E8" s="94" t="s">
        <v>70</v>
      </c>
      <c r="F8" s="92" t="n">
        <v>3.5</v>
      </c>
      <c r="G8" s="99" t="n">
        <v>2.4</v>
      </c>
      <c r="H8" s="95" t="n">
        <f aca="false">(F8*G8)*10.7639</f>
        <v>90.41676</v>
      </c>
      <c r="I8" s="23" t="n">
        <v>80</v>
      </c>
      <c r="J8" s="23" t="n">
        <f aca="false">I8-$M$2</f>
        <v>1.2</v>
      </c>
      <c r="K8" s="23" t="n">
        <v>0.191</v>
      </c>
      <c r="L8" s="23" t="n">
        <f aca="false">K8*H8*J8</f>
        <v>20.7235213920001</v>
      </c>
      <c r="M8" s="23"/>
      <c r="N8" s="23" t="n">
        <f aca="false">L8+M8</f>
        <v>20.7235213920001</v>
      </c>
      <c r="O8" s="23"/>
      <c r="P8" s="23"/>
      <c r="Q8" s="23"/>
      <c r="R8" s="23"/>
    </row>
    <row r="9" customFormat="false" ht="14.25" hidden="false" customHeight="false" outlineLevel="0" collapsed="false">
      <c r="B9" s="23" t="s">
        <v>197</v>
      </c>
      <c r="C9" s="92" t="n">
        <v>3</v>
      </c>
      <c r="D9" s="93" t="n">
        <v>54</v>
      </c>
      <c r="E9" s="94" t="s">
        <v>70</v>
      </c>
      <c r="F9" s="92" t="n">
        <v>3.5</v>
      </c>
      <c r="G9" s="99" t="n">
        <v>2.4</v>
      </c>
      <c r="H9" s="95" t="n">
        <f aca="false">(F9*G9)*10.7639</f>
        <v>90.41676</v>
      </c>
      <c r="I9" s="23" t="n">
        <v>95</v>
      </c>
      <c r="J9" s="23" t="n">
        <f aca="false">I9-$M$2</f>
        <v>16.2</v>
      </c>
      <c r="K9" s="23" t="n">
        <v>0.196</v>
      </c>
      <c r="L9" s="23" t="n">
        <f aca="false">K9*H9*J9</f>
        <v>287.091296352</v>
      </c>
      <c r="M9" s="23"/>
      <c r="N9" s="23" t="n">
        <f aca="false">L9+M9</f>
        <v>287.091296352</v>
      </c>
      <c r="O9" s="23"/>
      <c r="P9" s="23"/>
      <c r="Q9" s="23"/>
      <c r="R9" s="23"/>
    </row>
    <row r="10" customFormat="false" ht="14.25" hidden="false" customHeight="false" outlineLevel="0" collapsed="false">
      <c r="B10" s="96" t="s">
        <v>108</v>
      </c>
      <c r="C10" s="97" t="n">
        <v>3</v>
      </c>
      <c r="D10" s="98"/>
      <c r="E10" s="94" t="s">
        <v>109</v>
      </c>
      <c r="F10" s="92"/>
      <c r="G10" s="99" t="n">
        <f aca="false">O44</f>
        <v>0.4</v>
      </c>
      <c r="H10" s="95" t="n">
        <f aca="false">(1/4*PI()*G10^2)*(I1^2)</f>
        <v>1.35194041617522</v>
      </c>
      <c r="I10" s="23"/>
      <c r="J10" s="23"/>
      <c r="K10" s="23"/>
      <c r="L10" s="23" t="n">
        <f aca="false">160*H10</f>
        <v>216.310466588035</v>
      </c>
      <c r="M10" s="23"/>
      <c r="N10" s="23" t="n">
        <f aca="false">L10+M10</f>
        <v>216.310466588035</v>
      </c>
      <c r="O10" s="23"/>
      <c r="P10" s="23"/>
      <c r="Q10" s="23"/>
      <c r="R10" s="23"/>
    </row>
    <row r="11" customFormat="false" ht="14.25" hidden="false" customHeight="false" outlineLevel="0" collapsed="false">
      <c r="B11" s="23" t="s">
        <v>198</v>
      </c>
      <c r="C11" s="92" t="n">
        <v>1</v>
      </c>
      <c r="D11" s="93" t="n">
        <v>10</v>
      </c>
      <c r="E11" s="94" t="s">
        <v>72</v>
      </c>
      <c r="F11" s="92" t="n">
        <v>2.9</v>
      </c>
      <c r="G11" s="99" t="n">
        <v>3.41</v>
      </c>
      <c r="H11" s="95" t="n">
        <f aca="false">(F11*G11)*10.7639</f>
        <v>106.4442071</v>
      </c>
      <c r="I11" s="23" t="n">
        <v>78.8</v>
      </c>
      <c r="J11" s="23" t="n">
        <f aca="false">I11-$M$2</f>
        <v>0</v>
      </c>
      <c r="K11" s="23" t="n">
        <v>0.272</v>
      </c>
      <c r="L11" s="23" t="n">
        <f aca="false">K11*H11*J11</f>
        <v>0</v>
      </c>
      <c r="M11" s="23"/>
      <c r="N11" s="23" t="n">
        <f aca="false">L11+M11</f>
        <v>0</v>
      </c>
      <c r="O11" s="23"/>
      <c r="P11" s="23"/>
      <c r="Q11" s="23"/>
      <c r="R11" s="23"/>
    </row>
    <row r="12" customFormat="false" ht="14.25" hidden="false" customHeight="false" outlineLevel="0" collapsed="false">
      <c r="B12" s="23" t="s">
        <v>199</v>
      </c>
      <c r="C12" s="92" t="n">
        <v>1</v>
      </c>
      <c r="D12" s="93" t="n">
        <v>54</v>
      </c>
      <c r="E12" s="94" t="s">
        <v>72</v>
      </c>
      <c r="F12" s="92" t="n">
        <v>0.6</v>
      </c>
      <c r="G12" s="99" t="n">
        <v>3.41</v>
      </c>
      <c r="H12" s="95" t="n">
        <f aca="false">(F12*G12)*10.7639</f>
        <v>22.0229394</v>
      </c>
      <c r="I12" s="23" t="n">
        <v>95</v>
      </c>
      <c r="J12" s="23" t="n">
        <f aca="false">I12-$M$2</f>
        <v>16.2</v>
      </c>
      <c r="K12" s="23" t="n">
        <v>0.176</v>
      </c>
      <c r="L12" s="23" t="n">
        <f aca="false">K12*H12*J12</f>
        <v>62.79180481728</v>
      </c>
      <c r="M12" s="23"/>
      <c r="N12" s="23" t="n">
        <f aca="false">L12+M12</f>
        <v>62.79180481728</v>
      </c>
      <c r="O12" s="23"/>
      <c r="P12" s="23"/>
      <c r="Q12" s="23"/>
      <c r="R12" s="23"/>
      <c r="BJ12" s="0" t="s">
        <v>112</v>
      </c>
    </row>
    <row r="13" customFormat="false" ht="14.25" hidden="false" customHeight="false" outlineLevel="0" collapsed="false">
      <c r="B13" s="23" t="s">
        <v>200</v>
      </c>
      <c r="C13" s="92" t="n">
        <v>2</v>
      </c>
      <c r="D13" s="93" t="n">
        <v>10</v>
      </c>
      <c r="E13" s="94" t="s">
        <v>71</v>
      </c>
      <c r="F13" s="92" t="n">
        <v>3</v>
      </c>
      <c r="G13" s="99" t="n">
        <v>4.1</v>
      </c>
      <c r="H13" s="95" t="n">
        <f aca="false">(F13*G13)*10.7639</f>
        <v>132.39597</v>
      </c>
      <c r="I13" s="23" t="n">
        <v>78.8</v>
      </c>
      <c r="J13" s="23" t="n">
        <f aca="false">I13-$M$2</f>
        <v>0</v>
      </c>
      <c r="K13" s="23" t="n">
        <v>0.435</v>
      </c>
      <c r="L13" s="23" t="n">
        <f aca="false">K13*H13*J13</f>
        <v>0</v>
      </c>
      <c r="M13" s="23"/>
      <c r="N13" s="23" t="n">
        <f aca="false">L13+M13</f>
        <v>0</v>
      </c>
      <c r="O13" s="23"/>
      <c r="P13" s="23"/>
      <c r="Q13" s="23"/>
      <c r="R13" s="23"/>
    </row>
    <row r="14" customFormat="false" ht="14.25" hidden="false" customHeight="false" outlineLevel="0" collapsed="false">
      <c r="B14" s="23" t="s">
        <v>201</v>
      </c>
      <c r="C14" s="92" t="n">
        <v>2</v>
      </c>
      <c r="D14" s="93" t="n">
        <v>10</v>
      </c>
      <c r="E14" s="94" t="s">
        <v>71</v>
      </c>
      <c r="F14" s="92" t="n">
        <v>0.5</v>
      </c>
      <c r="G14" s="99" t="n">
        <v>4.1</v>
      </c>
      <c r="H14" s="95" t="n">
        <f aca="false">(F14*G14)*10.7639</f>
        <v>22.065995</v>
      </c>
      <c r="I14" s="23" t="n">
        <v>78.8</v>
      </c>
      <c r="J14" s="23" t="n">
        <f aca="false">I14-$M$2</f>
        <v>0</v>
      </c>
      <c r="K14" s="23" t="n">
        <v>0.435</v>
      </c>
      <c r="L14" s="23" t="n">
        <f aca="false">K14*H14*J14</f>
        <v>0</v>
      </c>
      <c r="M14" s="23"/>
      <c r="N14" s="23" t="n">
        <f aca="false">L14+M14</f>
        <v>0</v>
      </c>
      <c r="P14" s="23"/>
      <c r="Q14" s="23"/>
      <c r="R14" s="23"/>
    </row>
    <row r="15" customFormat="false" ht="14.25" hidden="false" customHeight="false" outlineLevel="0" collapsed="false">
      <c r="B15" s="23" t="s">
        <v>113</v>
      </c>
      <c r="C15" s="92" t="n">
        <v>7</v>
      </c>
      <c r="D15" s="23"/>
      <c r="E15" s="97"/>
      <c r="F15" s="92" t="n">
        <v>3.5</v>
      </c>
      <c r="G15" s="99" t="n">
        <v>3.4</v>
      </c>
      <c r="H15" s="95" t="n">
        <f aca="false">(F15*G15)*10.7639</f>
        <v>128.09041</v>
      </c>
      <c r="I15" s="23"/>
      <c r="J15" s="23"/>
      <c r="K15" s="23"/>
      <c r="L15" s="23" t="n">
        <f aca="false">9*H15</f>
        <v>1152.81369</v>
      </c>
      <c r="M15" s="23"/>
      <c r="N15" s="23" t="n">
        <f aca="false">L15+M15</f>
        <v>1152.81369</v>
      </c>
      <c r="P15" s="23"/>
      <c r="Q15" s="23"/>
      <c r="R15" s="23"/>
      <c r="BJ15" s="0" t="s">
        <v>114</v>
      </c>
    </row>
    <row r="16" customFormat="false" ht="14.25" hidden="false" customHeight="false" outlineLevel="0" collapsed="false">
      <c r="B16" s="23"/>
      <c r="C16" s="92"/>
      <c r="D16" s="23"/>
      <c r="E16" s="97"/>
      <c r="F16" s="92"/>
      <c r="G16" s="99"/>
      <c r="H16" s="95"/>
      <c r="I16" s="23"/>
      <c r="J16" s="23"/>
      <c r="K16" s="23"/>
      <c r="L16" s="23"/>
      <c r="M16" s="23"/>
      <c r="N16" s="23"/>
      <c r="P16" s="23"/>
      <c r="Q16" s="23"/>
      <c r="R16" s="23"/>
      <c r="Z16" s="0" t="s">
        <v>116</v>
      </c>
    </row>
    <row r="17" customFormat="false" ht="14.25" hidden="false" customHeight="false" outlineLevel="0" collapsed="false">
      <c r="B17" s="96" t="s">
        <v>115</v>
      </c>
      <c r="C17" s="92" t="n">
        <v>8</v>
      </c>
      <c r="D17" s="23"/>
      <c r="E17" s="23"/>
      <c r="F17" s="92"/>
      <c r="G17" s="99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customFormat="false" ht="14.25" hidden="false" customHeight="true" outlineLevel="0" collapsed="false">
      <c r="B18" s="23" t="s">
        <v>202</v>
      </c>
      <c r="C18" s="92" t="n">
        <v>8</v>
      </c>
      <c r="D18" s="97"/>
      <c r="E18" s="97"/>
      <c r="F18" s="92"/>
      <c r="G18" s="99"/>
      <c r="H18" s="23"/>
      <c r="I18" s="23"/>
      <c r="J18" s="23"/>
      <c r="K18" s="23"/>
      <c r="L18" s="23" t="n">
        <f aca="false">200*I54</f>
        <v>682.42</v>
      </c>
      <c r="M18" s="23"/>
      <c r="N18" s="23" t="n">
        <f aca="false">L18+M18</f>
        <v>682.42</v>
      </c>
      <c r="O18" s="23"/>
      <c r="P18" s="23"/>
      <c r="Q18" s="23"/>
      <c r="R18" s="23"/>
      <c r="BJ18" s="100" t="s">
        <v>119</v>
      </c>
      <c r="BK18" s="100"/>
      <c r="BL18" s="100"/>
      <c r="BM18" s="100"/>
      <c r="BN18" s="100"/>
      <c r="BO18" s="100"/>
      <c r="BP18" s="100"/>
      <c r="BQ18" s="100"/>
    </row>
    <row r="19" customFormat="false" ht="14.25" hidden="false" customHeight="false" outlineLevel="0" collapsed="false">
      <c r="B19" s="96" t="s">
        <v>120</v>
      </c>
      <c r="C19" s="92"/>
      <c r="D19" s="97"/>
      <c r="E19" s="97"/>
      <c r="F19" s="92"/>
      <c r="G19" s="99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BJ19" s="100"/>
      <c r="BK19" s="100"/>
      <c r="BL19" s="100"/>
      <c r="BM19" s="100"/>
      <c r="BN19" s="100"/>
      <c r="BO19" s="100"/>
      <c r="BP19" s="100"/>
      <c r="BQ19" s="100"/>
    </row>
    <row r="20" customFormat="false" ht="14.25" hidden="false" customHeight="false" outlineLevel="0" collapsed="false">
      <c r="B20" s="101" t="s">
        <v>121</v>
      </c>
      <c r="C20" s="92" t="n">
        <v>9</v>
      </c>
      <c r="D20" s="23"/>
      <c r="E20" s="97"/>
      <c r="F20" s="92"/>
      <c r="G20" s="99"/>
      <c r="H20" s="23"/>
      <c r="I20" s="23"/>
      <c r="J20" s="23"/>
      <c r="K20" s="23"/>
      <c r="L20" s="23" t="n">
        <f aca="false">C32*300</f>
        <v>2400</v>
      </c>
      <c r="M20" s="23" t="n">
        <f aca="false">C32*500</f>
        <v>4000</v>
      </c>
      <c r="N20" s="23" t="n">
        <f aca="false">L20+M20</f>
        <v>6400</v>
      </c>
      <c r="O20" s="23"/>
      <c r="P20" s="23"/>
      <c r="Q20" s="23"/>
      <c r="R20" s="102"/>
      <c r="T20" s="0" t="s">
        <v>122</v>
      </c>
      <c r="BJ20" s="100"/>
      <c r="BK20" s="100"/>
      <c r="BL20" s="100"/>
      <c r="BM20" s="100"/>
      <c r="BN20" s="100"/>
      <c r="BO20" s="100"/>
      <c r="BP20" s="100"/>
      <c r="BQ20" s="100"/>
    </row>
    <row r="21" customFormat="false" ht="14.25" hidden="false" customHeight="false" outlineLevel="0" collapsed="false">
      <c r="B21" s="103"/>
      <c r="C21" s="92"/>
      <c r="D21" s="23"/>
      <c r="E21" s="97"/>
      <c r="F21" s="92"/>
      <c r="G21" s="99"/>
      <c r="H21" s="23"/>
      <c r="I21" s="23"/>
      <c r="J21" s="23"/>
      <c r="K21" s="23"/>
      <c r="M21" s="23"/>
      <c r="N21" s="23"/>
      <c r="O21" s="23"/>
      <c r="P21" s="23"/>
      <c r="Q21" s="23"/>
      <c r="R21" s="23"/>
      <c r="BJ21" s="100"/>
      <c r="BK21" s="100"/>
      <c r="BL21" s="100"/>
      <c r="BM21" s="100"/>
      <c r="BN21" s="100"/>
      <c r="BO21" s="100"/>
      <c r="BP21" s="100"/>
      <c r="BQ21" s="100"/>
    </row>
    <row r="22" customFormat="false" ht="14.25" hidden="false" customHeight="false" outlineLevel="0" collapsed="false">
      <c r="B22" s="102" t="s">
        <v>123</v>
      </c>
      <c r="C22" s="92"/>
      <c r="D22" s="23"/>
      <c r="E22" s="23"/>
      <c r="F22" s="92"/>
      <c r="G22" s="99"/>
      <c r="H22" s="23"/>
      <c r="I22" s="23"/>
      <c r="J22" s="23"/>
      <c r="K22" s="23"/>
      <c r="L22" s="23" t="n">
        <f aca="false">SUM(L6:L20)</f>
        <v>5347.10718103924</v>
      </c>
      <c r="M22" s="23" t="n">
        <f aca="false">SUM(M6:M20)</f>
        <v>4000</v>
      </c>
      <c r="N22" s="102" t="n">
        <f aca="false">L22+M22</f>
        <v>9347.10718103924</v>
      </c>
      <c r="O22" s="23"/>
      <c r="P22" s="23"/>
      <c r="Q22" s="23"/>
      <c r="R22" s="23"/>
      <c r="AU22" s="0" t="s">
        <v>124</v>
      </c>
      <c r="BJ22" s="100"/>
      <c r="BK22" s="100"/>
      <c r="BL22" s="100"/>
      <c r="BM22" s="100"/>
      <c r="BN22" s="100"/>
      <c r="BO22" s="100"/>
      <c r="BP22" s="100"/>
      <c r="BQ22" s="100"/>
    </row>
    <row r="23" customFormat="false" ht="14.25" hidden="false" customHeight="false" outlineLevel="0" collapsed="false">
      <c r="O23" s="23"/>
      <c r="P23" s="23"/>
      <c r="Q23" s="23"/>
      <c r="R23" s="23"/>
      <c r="BJ23" s="100"/>
      <c r="BK23" s="100"/>
      <c r="BL23" s="100"/>
      <c r="BM23" s="100"/>
      <c r="BN23" s="100"/>
      <c r="BO23" s="100"/>
      <c r="BP23" s="100"/>
      <c r="BQ23" s="100"/>
    </row>
    <row r="24" customFormat="false" ht="14.25" hidden="false" customHeight="false" outlineLevel="0" collapsed="false">
      <c r="O24" s="23"/>
      <c r="P24" s="23"/>
      <c r="Q24" s="23"/>
      <c r="R24" s="23"/>
    </row>
    <row r="25" customFormat="false" ht="14.25" hidden="false" customHeight="false" outlineLevel="0" collapsed="false">
      <c r="B25" s="23"/>
      <c r="C25" s="92"/>
      <c r="D25" s="23"/>
      <c r="E25" s="23"/>
      <c r="F25" s="92"/>
      <c r="G25" s="99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BA25" s="0" t="s">
        <v>125</v>
      </c>
    </row>
    <row r="26" customFormat="false" ht="14.25" hidden="false" customHeight="false" outlineLevel="0" collapsed="false">
      <c r="B26" s="23"/>
      <c r="C26" s="92"/>
      <c r="D26" s="23"/>
      <c r="E26" s="23"/>
      <c r="F26" s="92"/>
      <c r="G26" s="99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customFormat="false" ht="14.25" hidden="false" customHeight="false" outlineLevel="0" collapsed="false">
      <c r="B27" s="23"/>
      <c r="C27" s="92"/>
      <c r="D27" s="23"/>
      <c r="E27" s="23"/>
      <c r="F27" s="92"/>
      <c r="G27" s="99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BK27" s="0" t="s">
        <v>126</v>
      </c>
    </row>
    <row r="28" customFormat="false" ht="14.25" hidden="false" customHeight="false" outlineLevel="0" collapsed="false">
      <c r="B28" s="104" t="s">
        <v>127</v>
      </c>
      <c r="C28" s="105" t="n">
        <v>25</v>
      </c>
      <c r="D28" s="106" t="s">
        <v>78</v>
      </c>
      <c r="E28" s="107" t="s">
        <v>128</v>
      </c>
      <c r="F28" s="107"/>
      <c r="G28" s="108" t="n">
        <f aca="false">J51</f>
        <v>1008.587832</v>
      </c>
      <c r="H28" s="107" t="s">
        <v>129</v>
      </c>
      <c r="I28" s="107" t="s">
        <v>130</v>
      </c>
      <c r="J28" s="109" t="n">
        <f aca="false">E32</f>
        <v>120</v>
      </c>
      <c r="K28" s="107" t="s">
        <v>131</v>
      </c>
      <c r="L28" s="107"/>
      <c r="M28" s="107" t="s">
        <v>132</v>
      </c>
      <c r="N28" s="110"/>
      <c r="O28" s="23"/>
      <c r="P28" s="23"/>
      <c r="Q28" s="23"/>
      <c r="R28" s="23"/>
    </row>
    <row r="29" customFormat="false" ht="14.25" hidden="false" customHeight="false" outlineLevel="0" collapsed="false">
      <c r="B29" s="111" t="s">
        <v>133</v>
      </c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23"/>
      <c r="P29" s="23"/>
      <c r="Q29" s="23"/>
      <c r="R29" s="23"/>
    </row>
    <row r="30" customFormat="false" ht="14.25" hidden="false" customHeight="false" outlineLevel="0" collapsed="false">
      <c r="B30" s="112" t="s">
        <v>134</v>
      </c>
      <c r="C30" s="113" t="s">
        <v>135</v>
      </c>
      <c r="D30" s="109" t="n">
        <f aca="false">L22/N22</f>
        <v>0.572060112019035</v>
      </c>
      <c r="E30" s="107"/>
      <c r="F30" s="107"/>
      <c r="G30" s="114" t="s">
        <v>136</v>
      </c>
      <c r="H30" s="114" t="s">
        <v>137</v>
      </c>
      <c r="I30" s="109" t="n">
        <f aca="false">L22/(1.08*C28)</f>
        <v>198.041006705157</v>
      </c>
      <c r="J30" s="114" t="s">
        <v>138</v>
      </c>
      <c r="K30" s="115" t="n">
        <f aca="false">ROUNDUP(I30,0)</f>
        <v>199</v>
      </c>
      <c r="L30" s="107" t="s">
        <v>139</v>
      </c>
      <c r="M30" s="107"/>
      <c r="N30" s="110"/>
      <c r="O30" s="23"/>
      <c r="P30" s="23"/>
      <c r="Q30" s="23"/>
      <c r="R30" s="23"/>
    </row>
    <row r="31" customFormat="false" ht="14.25" hidden="false" customHeight="false" outlineLevel="0" collapsed="false"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23"/>
      <c r="P31" s="23"/>
      <c r="Q31" s="23"/>
      <c r="R31" s="23"/>
    </row>
    <row r="32" customFormat="false" ht="14.25" hidden="false" customHeight="false" outlineLevel="0" collapsed="false">
      <c r="B32" s="116" t="s">
        <v>140</v>
      </c>
      <c r="C32" s="0" t="n">
        <v>8</v>
      </c>
      <c r="D32" s="0" t="n">
        <v>15</v>
      </c>
      <c r="E32" s="115" t="n">
        <f aca="false">C32*D32</f>
        <v>120</v>
      </c>
      <c r="F32" s="107" t="s">
        <v>141</v>
      </c>
      <c r="G32" s="109" t="n">
        <f aca="false">G28/30</f>
        <v>33.6195944</v>
      </c>
      <c r="H32" s="107"/>
      <c r="I32" s="117" t="s">
        <v>142</v>
      </c>
      <c r="J32" s="117"/>
      <c r="K32" s="117"/>
      <c r="L32" s="117"/>
      <c r="M32" s="118" t="s">
        <v>143</v>
      </c>
      <c r="N32" s="110"/>
      <c r="O32" s="119" t="s">
        <v>144</v>
      </c>
      <c r="P32" s="119"/>
      <c r="Q32" s="119"/>
      <c r="R32" s="119"/>
    </row>
    <row r="33" customFormat="false" ht="14.25" hidden="false" customHeight="false" outlineLevel="0" collapsed="false"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119" t="s">
        <v>145</v>
      </c>
      <c r="P33" s="119"/>
      <c r="Q33" s="119"/>
      <c r="R33" s="119"/>
    </row>
    <row r="34" customFormat="false" ht="14.25" hidden="false" customHeight="false" outlineLevel="0" collapsed="false">
      <c r="B34" s="120" t="s">
        <v>96</v>
      </c>
      <c r="C34" s="120"/>
      <c r="D34" s="121" t="s">
        <v>146</v>
      </c>
      <c r="E34" s="121"/>
      <c r="F34" s="121"/>
      <c r="G34" s="121"/>
      <c r="H34" s="121"/>
      <c r="I34" s="121" t="s">
        <v>147</v>
      </c>
      <c r="J34" s="121"/>
      <c r="K34" s="121"/>
      <c r="L34" s="121"/>
      <c r="M34" s="121"/>
      <c r="N34" s="121"/>
      <c r="O34" s="119" t="s">
        <v>148</v>
      </c>
      <c r="P34" s="119"/>
      <c r="Q34" s="119"/>
      <c r="R34" s="119"/>
    </row>
    <row r="35" customFormat="false" ht="14.25" hidden="false" customHeight="true" outlineLevel="0" collapsed="false">
      <c r="B35" s="122" t="s">
        <v>149</v>
      </c>
      <c r="C35" s="122"/>
      <c r="D35" s="123" t="s">
        <v>150</v>
      </c>
      <c r="E35" s="123"/>
      <c r="F35" s="123"/>
      <c r="G35" s="123"/>
      <c r="H35" s="123"/>
      <c r="I35" s="124" t="s">
        <v>151</v>
      </c>
      <c r="J35" s="125" t="n">
        <f aca="false">SUM(H6:H15)</f>
        <v>769.388497116175</v>
      </c>
      <c r="K35" s="126"/>
      <c r="L35" s="127" t="s">
        <v>152</v>
      </c>
      <c r="M35" s="126" t="n">
        <f aca="false">M22</f>
        <v>4000</v>
      </c>
      <c r="N35" s="128"/>
      <c r="O35" s="129" t="s">
        <v>153</v>
      </c>
      <c r="P35" s="129"/>
      <c r="Q35" s="129"/>
      <c r="R35" s="129"/>
      <c r="AU35" s="0" t="s">
        <v>154</v>
      </c>
    </row>
    <row r="36" customFormat="false" ht="14.25" hidden="false" customHeight="true" outlineLevel="0" collapsed="false">
      <c r="B36" s="130" t="s">
        <v>155</v>
      </c>
      <c r="C36" s="130"/>
      <c r="D36" s="131" t="s">
        <v>156</v>
      </c>
      <c r="E36" s="131"/>
      <c r="F36" s="131"/>
      <c r="G36" s="131"/>
      <c r="H36" s="131"/>
      <c r="I36" s="132" t="s">
        <v>157</v>
      </c>
      <c r="J36" s="0" t="n">
        <f aca="false">J49</f>
        <v>2.4</v>
      </c>
      <c r="L36" s="133" t="s">
        <v>158</v>
      </c>
      <c r="M36" s="0" t="n">
        <f aca="false">N22</f>
        <v>9347.10718103924</v>
      </c>
      <c r="N36" s="134"/>
      <c r="O36" s="129"/>
      <c r="P36" s="129"/>
      <c r="Q36" s="129"/>
      <c r="R36" s="129"/>
      <c r="BL36" s="135" t="s">
        <v>159</v>
      </c>
      <c r="BM36" s="135"/>
      <c r="BN36" s="135"/>
      <c r="BO36" s="135"/>
      <c r="BP36" s="135"/>
      <c r="BQ36" s="135"/>
      <c r="BR36" s="135"/>
      <c r="BS36" s="135"/>
      <c r="BT36" s="135"/>
      <c r="BU36" s="135"/>
    </row>
    <row r="37" customFormat="false" ht="14.25" hidden="false" customHeight="false" outlineLevel="0" collapsed="false">
      <c r="B37" s="130" t="s">
        <v>160</v>
      </c>
      <c r="C37" s="130"/>
      <c r="D37" s="131" t="s">
        <v>161</v>
      </c>
      <c r="E37" s="131"/>
      <c r="F37" s="131"/>
      <c r="G37" s="131"/>
      <c r="H37" s="131"/>
      <c r="I37" s="132" t="s">
        <v>162</v>
      </c>
      <c r="J37" s="136" t="n">
        <f aca="false">G28</f>
        <v>1008.587832</v>
      </c>
      <c r="L37" s="0" t="s">
        <v>163</v>
      </c>
      <c r="M37" s="0" t="n">
        <f aca="false">K30</f>
        <v>199</v>
      </c>
      <c r="N37" s="134"/>
      <c r="O37" s="129"/>
      <c r="P37" s="129"/>
      <c r="Q37" s="129"/>
      <c r="R37" s="129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</row>
    <row r="38" customFormat="false" ht="14.25" hidden="false" customHeight="false" outlineLevel="0" collapsed="false">
      <c r="B38" s="130" t="s">
        <v>164</v>
      </c>
      <c r="C38" s="130"/>
      <c r="D38" s="131" t="s">
        <v>165</v>
      </c>
      <c r="E38" s="131"/>
      <c r="F38" s="131"/>
      <c r="G38" s="131"/>
      <c r="H38" s="131"/>
      <c r="I38" s="132" t="s">
        <v>166</v>
      </c>
      <c r="J38" s="0" t="n">
        <f aca="false">G32</f>
        <v>33.6195944</v>
      </c>
      <c r="N38" s="134"/>
      <c r="O38" s="129"/>
      <c r="P38" s="129"/>
      <c r="Q38" s="129"/>
      <c r="R38" s="129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</row>
    <row r="39" customFormat="false" ht="14.25" hidden="false" customHeight="false" outlineLevel="0" collapsed="false">
      <c r="B39" s="130" t="s">
        <v>167</v>
      </c>
      <c r="C39" s="130"/>
      <c r="D39" s="131" t="s">
        <v>168</v>
      </c>
      <c r="E39" s="131"/>
      <c r="F39" s="131"/>
      <c r="G39" s="131"/>
      <c r="H39" s="131"/>
      <c r="I39" s="137" t="s">
        <v>169</v>
      </c>
      <c r="J39" s="0" t="n">
        <f aca="false">L22</f>
        <v>5347.10718103924</v>
      </c>
      <c r="N39" s="134"/>
      <c r="O39" s="129"/>
      <c r="P39" s="129"/>
      <c r="Q39" s="129"/>
      <c r="R39" s="129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</row>
    <row r="40" customFormat="false" ht="14.25" hidden="false" customHeight="false" outlineLevel="0" collapsed="false">
      <c r="B40" s="130" t="s">
        <v>170</v>
      </c>
      <c r="C40" s="130"/>
      <c r="D40" s="131" t="s">
        <v>171</v>
      </c>
      <c r="E40" s="131"/>
      <c r="F40" s="131"/>
      <c r="G40" s="131"/>
      <c r="H40" s="131"/>
      <c r="I40" s="0" t="s">
        <v>48</v>
      </c>
      <c r="J40" s="0" t="n">
        <f aca="false">D30</f>
        <v>0.572060112019035</v>
      </c>
      <c r="N40" s="134"/>
      <c r="O40" s="120" t="s">
        <v>172</v>
      </c>
      <c r="P40" s="120"/>
      <c r="Q40" s="120" t="s">
        <v>173</v>
      </c>
      <c r="R40" s="120"/>
    </row>
    <row r="41" customFormat="false" ht="14.25" hidden="false" customHeight="false" outlineLevel="0" collapsed="false">
      <c r="B41" s="130" t="s">
        <v>174</v>
      </c>
      <c r="C41" s="130"/>
      <c r="D41" s="131" t="s">
        <v>175</v>
      </c>
      <c r="E41" s="131"/>
      <c r="F41" s="131"/>
      <c r="G41" s="131"/>
      <c r="H41" s="131"/>
      <c r="I41" s="132"/>
      <c r="N41" s="134"/>
      <c r="O41" s="120"/>
      <c r="P41" s="120"/>
      <c r="Q41" s="120"/>
      <c r="R41" s="120"/>
    </row>
    <row r="42" customFormat="false" ht="14.25" hidden="false" customHeight="false" outlineLevel="0" collapsed="false">
      <c r="B42" s="130" t="s">
        <v>176</v>
      </c>
      <c r="C42" s="130"/>
      <c r="D42" s="131"/>
      <c r="E42" s="131"/>
      <c r="F42" s="131"/>
      <c r="G42" s="131"/>
      <c r="H42" s="131"/>
      <c r="I42" s="132"/>
      <c r="N42" s="134"/>
      <c r="O42" s="120"/>
      <c r="P42" s="120"/>
      <c r="Q42" s="120"/>
      <c r="R42" s="120"/>
    </row>
    <row r="43" customFormat="false" ht="14.25" hidden="false" customHeight="false" outlineLevel="0" collapsed="false">
      <c r="B43" s="138" t="s">
        <v>177</v>
      </c>
      <c r="C43" s="138"/>
      <c r="D43" s="139"/>
      <c r="E43" s="139"/>
      <c r="F43" s="139"/>
      <c r="G43" s="139"/>
      <c r="H43" s="139"/>
      <c r="I43" s="140"/>
      <c r="J43" s="141"/>
      <c r="K43" s="141"/>
      <c r="L43" s="141"/>
      <c r="M43" s="141"/>
      <c r="N43" s="142"/>
      <c r="O43" s="120"/>
      <c r="P43" s="120"/>
      <c r="Q43" s="120"/>
      <c r="R43" s="120"/>
    </row>
    <row r="44" customFormat="false" ht="14.25" hidden="false" customHeight="false" outlineLevel="0" collapsed="false">
      <c r="B44" s="0" t="s">
        <v>178</v>
      </c>
      <c r="K44" s="143" t="s">
        <v>179</v>
      </c>
      <c r="L44" s="143"/>
      <c r="M44" s="144" t="n">
        <v>400</v>
      </c>
      <c r="N44" s="144" t="s">
        <v>180</v>
      </c>
      <c r="O44" s="144" t="n">
        <v>0.4</v>
      </c>
      <c r="P44" s="144" t="s">
        <v>181</v>
      </c>
    </row>
    <row r="45" customFormat="false" ht="14.25" hidden="false" customHeight="true" outlineLevel="0" collapsed="false">
      <c r="B45" s="0" t="n">
        <v>10</v>
      </c>
      <c r="C45" s="0" t="s">
        <v>182</v>
      </c>
      <c r="K45" s="145" t="s">
        <v>203</v>
      </c>
      <c r="L45" s="145"/>
      <c r="M45" s="0" t="n">
        <v>3</v>
      </c>
      <c r="BL45" s="100" t="s">
        <v>184</v>
      </c>
      <c r="BM45" s="100"/>
      <c r="BN45" s="100"/>
      <c r="BO45" s="100"/>
      <c r="BP45" s="100"/>
      <c r="BQ45" s="100"/>
      <c r="BR45" s="100"/>
      <c r="BS45" s="100"/>
      <c r="BT45" s="100"/>
      <c r="BU45" s="100"/>
    </row>
    <row r="46" customFormat="false" ht="14.25" hidden="false" customHeight="false" outlineLevel="0" collapsed="false">
      <c r="B46" s="0" t="n">
        <v>54</v>
      </c>
      <c r="C46" s="0" t="s">
        <v>185</v>
      </c>
      <c r="I46" s="0" t="s">
        <v>186</v>
      </c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</row>
    <row r="47" customFormat="false" ht="14.25" hidden="false" customHeight="false" outlineLevel="0" collapsed="false">
      <c r="I47" s="0" t="s">
        <v>187</v>
      </c>
      <c r="J47" s="0" t="n">
        <v>3.5</v>
      </c>
    </row>
    <row r="48" customFormat="false" ht="14.25" hidden="false" customHeight="false" outlineLevel="0" collapsed="false">
      <c r="I48" s="0" t="s">
        <v>188</v>
      </c>
      <c r="J48" s="0" t="n">
        <v>3.4</v>
      </c>
    </row>
    <row r="49" customFormat="false" ht="14.25" hidden="false" customHeight="false" outlineLevel="0" collapsed="false">
      <c r="I49" s="0" t="s">
        <v>189</v>
      </c>
      <c r="J49" s="0" t="n">
        <v>2.4</v>
      </c>
      <c r="P49" s="0" t="s">
        <v>70</v>
      </c>
      <c r="Q49" s="0" t="s">
        <v>71</v>
      </c>
      <c r="R49" s="0" t="s">
        <v>72</v>
      </c>
    </row>
    <row r="50" customFormat="false" ht="14.25" hidden="false" customHeight="false" outlineLevel="0" collapsed="false">
      <c r="J50" s="0" t="n">
        <f aca="false">J47*J48*J49</f>
        <v>28.56</v>
      </c>
      <c r="K50" s="0" t="s">
        <v>190</v>
      </c>
    </row>
    <row r="51" customFormat="false" ht="14.25" hidden="false" customHeight="false" outlineLevel="0" collapsed="false">
      <c r="J51" s="0" t="n">
        <f aca="false">J50*35.3147</f>
        <v>1008.587832</v>
      </c>
      <c r="K51" s="0" t="s">
        <v>191</v>
      </c>
    </row>
    <row r="54" customFormat="false" ht="14.25" hidden="false" customHeight="false" outlineLevel="0" collapsed="false">
      <c r="H54" s="0" t="s">
        <v>192</v>
      </c>
      <c r="I54" s="0" t="n">
        <v>3.4121</v>
      </c>
      <c r="J54" s="0" t="s">
        <v>193</v>
      </c>
    </row>
  </sheetData>
  <mergeCells count="60">
    <mergeCell ref="B2:C2"/>
    <mergeCell ref="D2:E2"/>
    <mergeCell ref="F2:G3"/>
    <mergeCell ref="I2:L3"/>
    <mergeCell ref="M2:M3"/>
    <mergeCell ref="N2:N3"/>
    <mergeCell ref="O2:P3"/>
    <mergeCell ref="Q2:Q3"/>
    <mergeCell ref="R2:R3"/>
    <mergeCell ref="B3:C3"/>
    <mergeCell ref="D3:E3"/>
    <mergeCell ref="B4:B5"/>
    <mergeCell ref="F4:G4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BJ18:BQ23"/>
    <mergeCell ref="B29:N29"/>
    <mergeCell ref="B31:N31"/>
    <mergeCell ref="I32:L32"/>
    <mergeCell ref="O32:R32"/>
    <mergeCell ref="B33:N33"/>
    <mergeCell ref="O33:R33"/>
    <mergeCell ref="B34:C34"/>
    <mergeCell ref="D34:H34"/>
    <mergeCell ref="I34:N34"/>
    <mergeCell ref="O34:R34"/>
    <mergeCell ref="B35:C35"/>
    <mergeCell ref="D35:H35"/>
    <mergeCell ref="O35:R39"/>
    <mergeCell ref="B36:C36"/>
    <mergeCell ref="D36:H36"/>
    <mergeCell ref="BL36:BU39"/>
    <mergeCell ref="B37:C37"/>
    <mergeCell ref="D37:H37"/>
    <mergeCell ref="B38:C38"/>
    <mergeCell ref="D38:H38"/>
    <mergeCell ref="B39:C39"/>
    <mergeCell ref="D39:H39"/>
    <mergeCell ref="B40:C40"/>
    <mergeCell ref="D40:H40"/>
    <mergeCell ref="O40:P43"/>
    <mergeCell ref="Q40:R43"/>
    <mergeCell ref="B41:C41"/>
    <mergeCell ref="D41:H41"/>
    <mergeCell ref="B42:C42"/>
    <mergeCell ref="D42:H42"/>
    <mergeCell ref="B43:C43"/>
    <mergeCell ref="D43:H43"/>
    <mergeCell ref="K44:L44"/>
    <mergeCell ref="K45:L45"/>
    <mergeCell ref="BL45:BU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1:BU54"/>
  <sheetViews>
    <sheetView showFormulas="false" showGridLines="true" showRowColHeaders="true" showZeros="true" rightToLeft="false" tabSelected="false" showOutlineSymbols="true" defaultGridColor="true" view="normal" topLeftCell="B10" colorId="64" zoomScale="91" zoomScaleNormal="91" zoomScalePageLayoutView="100" workbookViewId="0">
      <selection pane="topLeft" activeCell="N19" activeCellId="0" sqref="N19"/>
    </sheetView>
  </sheetViews>
  <sheetFormatPr defaultColWidth="8.6015625" defaultRowHeight="14.25" customHeight="false" zeroHeight="false" outlineLevelRow="0" outlineLevelCol="0"/>
  <cols>
    <col collapsed="false" customWidth="true" hidden="false" outlineLevel="0" max="1" min="1" style="0" width="3.55"/>
    <col collapsed="false" customWidth="true" hidden="false" outlineLevel="0" max="2" min="2" style="0" width="30.22"/>
    <col collapsed="false" customWidth="true" hidden="false" outlineLevel="0" max="6" min="6" style="0" width="11.22"/>
    <col collapsed="false" customWidth="true" hidden="false" outlineLevel="0" max="7" min="7" style="0" width="14.11"/>
    <col collapsed="false" customWidth="true" hidden="false" outlineLevel="0" max="8" min="8" style="0" width="10.89"/>
    <col collapsed="false" customWidth="true" hidden="false" outlineLevel="0" max="15" min="15" style="0" width="12.78"/>
    <col collapsed="false" customWidth="true" hidden="false" outlineLevel="0" max="16" min="16" style="0" width="10.11"/>
  </cols>
  <sheetData>
    <row r="1" customFormat="false" ht="14.25" hidden="false" customHeight="false" outlineLevel="0" collapsed="false">
      <c r="B1" s="0" t="s">
        <v>70</v>
      </c>
      <c r="C1" s="0" t="s">
        <v>71</v>
      </c>
      <c r="D1" s="0" t="s">
        <v>72</v>
      </c>
      <c r="H1" s="0" t="s">
        <v>73</v>
      </c>
      <c r="I1" s="0" t="n">
        <v>3.28</v>
      </c>
      <c r="J1" s="0" t="s">
        <v>74</v>
      </c>
    </row>
    <row r="2" customFormat="false" ht="14.25" hidden="false" customHeight="false" outlineLevel="0" collapsed="false">
      <c r="B2" s="76" t="s">
        <v>42</v>
      </c>
      <c r="C2" s="76"/>
      <c r="D2" s="77" t="s">
        <v>75</v>
      </c>
      <c r="E2" s="77"/>
      <c r="F2" s="78" t="s">
        <v>76</v>
      </c>
      <c r="G2" s="78"/>
      <c r="H2" s="79" t="s">
        <v>44</v>
      </c>
      <c r="I2" s="80" t="s">
        <v>77</v>
      </c>
      <c r="J2" s="80"/>
      <c r="K2" s="80"/>
      <c r="L2" s="80"/>
      <c r="M2" s="81" t="n">
        <v>78.8</v>
      </c>
      <c r="N2" s="82" t="s">
        <v>78</v>
      </c>
      <c r="O2" s="80" t="s">
        <v>79</v>
      </c>
      <c r="P2" s="80"/>
      <c r="Q2" s="83" t="n">
        <v>70</v>
      </c>
      <c r="R2" s="82" t="s">
        <v>78</v>
      </c>
    </row>
    <row r="3" customFormat="false" ht="17.35" hidden="false" customHeight="false" outlineLevel="0" collapsed="false">
      <c r="B3" s="84" t="s">
        <v>20</v>
      </c>
      <c r="C3" s="84"/>
      <c r="D3" s="85" t="s">
        <v>80</v>
      </c>
      <c r="E3" s="85"/>
      <c r="F3" s="78"/>
      <c r="G3" s="78"/>
      <c r="H3" s="86" t="s">
        <v>204</v>
      </c>
      <c r="I3" s="80"/>
      <c r="J3" s="80"/>
      <c r="K3" s="80"/>
      <c r="L3" s="80"/>
      <c r="M3" s="81"/>
      <c r="N3" s="82"/>
      <c r="O3" s="80"/>
      <c r="P3" s="80"/>
      <c r="Q3" s="83"/>
      <c r="R3" s="82"/>
      <c r="T3" s="0" t="s">
        <v>82</v>
      </c>
      <c r="Y3" s="0" t="s">
        <v>83</v>
      </c>
      <c r="Z3" s="0" t="s">
        <v>84</v>
      </c>
    </row>
    <row r="4" customFormat="false" ht="14.25" hidden="false" customHeight="false" outlineLevel="0" collapsed="false">
      <c r="B4" s="87" t="s">
        <v>85</v>
      </c>
      <c r="C4" s="88" t="s">
        <v>86</v>
      </c>
      <c r="D4" s="89" t="s">
        <v>87</v>
      </c>
      <c r="E4" s="88" t="s">
        <v>71</v>
      </c>
      <c r="F4" s="87" t="s">
        <v>88</v>
      </c>
      <c r="G4" s="87"/>
      <c r="H4" s="87" t="s">
        <v>89</v>
      </c>
      <c r="I4" s="87" t="s">
        <v>90</v>
      </c>
      <c r="J4" s="87" t="s">
        <v>91</v>
      </c>
      <c r="K4" s="87" t="s">
        <v>71</v>
      </c>
      <c r="L4" s="87" t="s">
        <v>92</v>
      </c>
      <c r="M4" s="87" t="s">
        <v>93</v>
      </c>
      <c r="N4" s="87" t="s">
        <v>94</v>
      </c>
      <c r="O4" s="87" t="s">
        <v>90</v>
      </c>
      <c r="P4" s="87" t="s">
        <v>91</v>
      </c>
      <c r="Q4" s="87" t="s">
        <v>71</v>
      </c>
      <c r="R4" s="87" t="s">
        <v>95</v>
      </c>
    </row>
    <row r="5" customFormat="false" ht="14.25" hidden="false" customHeight="false" outlineLevel="0" collapsed="false">
      <c r="B5" s="87"/>
      <c r="C5" s="90" t="s">
        <v>96</v>
      </c>
      <c r="D5" s="91" t="s">
        <v>97</v>
      </c>
      <c r="E5" s="90" t="s">
        <v>96</v>
      </c>
      <c r="F5" s="87" t="s">
        <v>98</v>
      </c>
      <c r="G5" s="87" t="s">
        <v>99</v>
      </c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</row>
    <row r="6" customFormat="false" ht="14.25" hidden="false" customHeight="false" outlineLevel="0" collapsed="false">
      <c r="B6" s="23" t="s">
        <v>205</v>
      </c>
      <c r="C6" s="92" t="n">
        <v>4</v>
      </c>
      <c r="D6" s="93" t="n">
        <v>54</v>
      </c>
      <c r="E6" s="94" t="s">
        <v>70</v>
      </c>
      <c r="F6" s="92" t="n">
        <v>3.41</v>
      </c>
      <c r="G6" s="92" t="n">
        <v>2.4</v>
      </c>
      <c r="H6" s="95" t="n">
        <f aca="false">(F6*G6)*10.7639</f>
        <v>88.0917576</v>
      </c>
      <c r="I6" s="23" t="n">
        <v>125</v>
      </c>
      <c r="J6" s="23" t="n">
        <f aca="false">I6-$M$2</f>
        <v>46.2</v>
      </c>
      <c r="K6" s="23" t="n">
        <v>0.212</v>
      </c>
      <c r="L6" s="23" t="n">
        <f aca="false">K6*H6*J6</f>
        <v>862.80591063744</v>
      </c>
      <c r="M6" s="23"/>
      <c r="N6" s="23" t="n">
        <f aca="false">L6+M6</f>
        <v>862.80591063744</v>
      </c>
      <c r="O6" s="23"/>
      <c r="P6" s="23"/>
      <c r="Q6" s="23"/>
      <c r="R6" s="23"/>
    </row>
    <row r="7" customFormat="false" ht="14.25" hidden="false" customHeight="false" outlineLevel="0" collapsed="false">
      <c r="B7" s="23" t="s">
        <v>206</v>
      </c>
      <c r="C7" s="92" t="n">
        <v>5</v>
      </c>
      <c r="D7" s="93" t="n">
        <v>54</v>
      </c>
      <c r="E7" s="94" t="s">
        <v>70</v>
      </c>
      <c r="F7" s="92" t="n">
        <v>3.41</v>
      </c>
      <c r="G7" s="92" t="n">
        <v>2.4</v>
      </c>
      <c r="H7" s="95" t="n">
        <f aca="false">(F7*G7)*10.7639</f>
        <v>88.0917576</v>
      </c>
      <c r="I7" s="23" t="n">
        <v>80</v>
      </c>
      <c r="J7" s="23" t="n">
        <f aca="false">I7-$M$2</f>
        <v>1.2</v>
      </c>
      <c r="K7" s="23" t="n">
        <v>0.191</v>
      </c>
      <c r="L7" s="23" t="n">
        <f aca="false">K7*H7*J7</f>
        <v>20.19063084192</v>
      </c>
      <c r="M7" s="23"/>
      <c r="N7" s="23" t="n">
        <f aca="false">L7+M7</f>
        <v>20.19063084192</v>
      </c>
      <c r="O7" s="23"/>
      <c r="P7" s="23"/>
      <c r="Q7" s="23"/>
      <c r="R7" s="23"/>
      <c r="AU7" s="0" t="s">
        <v>102</v>
      </c>
      <c r="AX7" s="0" t="s">
        <v>103</v>
      </c>
      <c r="AZ7" s="0" t="s">
        <v>104</v>
      </c>
      <c r="BD7" s="0" t="s">
        <v>105</v>
      </c>
    </row>
    <row r="8" customFormat="false" ht="14.25" hidden="false" customHeight="false" outlineLevel="0" collapsed="false">
      <c r="B8" s="23" t="s">
        <v>106</v>
      </c>
      <c r="C8" s="92" t="n">
        <v>6</v>
      </c>
      <c r="D8" s="93" t="n">
        <v>54</v>
      </c>
      <c r="E8" s="94" t="s">
        <v>70</v>
      </c>
      <c r="F8" s="92" t="n">
        <v>3</v>
      </c>
      <c r="G8" s="92" t="n">
        <v>2.4</v>
      </c>
      <c r="H8" s="95" t="n">
        <f aca="false">(F8*G8)*10.7639</f>
        <v>77.50008</v>
      </c>
      <c r="I8" s="23" t="n">
        <v>80</v>
      </c>
      <c r="J8" s="23" t="n">
        <f aca="false">I8-$M$2</f>
        <v>1.2</v>
      </c>
      <c r="K8" s="23" t="n">
        <v>0.191</v>
      </c>
      <c r="L8" s="23" t="n">
        <f aca="false">K8*H8*J8</f>
        <v>17.763018336</v>
      </c>
      <c r="M8" s="23"/>
      <c r="N8" s="23" t="n">
        <f aca="false">L8+M8</f>
        <v>17.763018336</v>
      </c>
      <c r="O8" s="23"/>
      <c r="P8" s="23"/>
      <c r="Q8" s="23"/>
      <c r="R8" s="23"/>
    </row>
    <row r="9" customFormat="false" ht="14.25" hidden="false" customHeight="false" outlineLevel="0" collapsed="false">
      <c r="B9" s="23" t="s">
        <v>197</v>
      </c>
      <c r="C9" s="92" t="n">
        <v>3</v>
      </c>
      <c r="D9" s="93" t="n">
        <v>54</v>
      </c>
      <c r="E9" s="94" t="s">
        <v>70</v>
      </c>
      <c r="F9" s="92" t="n">
        <v>3</v>
      </c>
      <c r="G9" s="92" t="n">
        <v>2.4</v>
      </c>
      <c r="H9" s="95" t="n">
        <f aca="false">(F9*G9)*10.7639</f>
        <v>77.50008</v>
      </c>
      <c r="I9" s="23" t="n">
        <v>95</v>
      </c>
      <c r="J9" s="23" t="n">
        <f aca="false">I9-$M$2</f>
        <v>16.2</v>
      </c>
      <c r="K9" s="23" t="n">
        <v>0.196</v>
      </c>
      <c r="L9" s="23" t="n">
        <f aca="false">K9*H9*J9</f>
        <v>246.078254016</v>
      </c>
      <c r="M9" s="23"/>
      <c r="N9" s="23" t="n">
        <f aca="false">L9+M9</f>
        <v>246.078254016</v>
      </c>
      <c r="O9" s="23"/>
      <c r="P9" s="23"/>
      <c r="Q9" s="23"/>
      <c r="R9" s="23"/>
    </row>
    <row r="10" customFormat="false" ht="14.25" hidden="false" customHeight="false" outlineLevel="0" collapsed="false">
      <c r="B10" s="96" t="s">
        <v>108</v>
      </c>
      <c r="C10" s="97" t="n">
        <v>3</v>
      </c>
      <c r="D10" s="98"/>
      <c r="E10" s="94" t="s">
        <v>109</v>
      </c>
      <c r="F10" s="92"/>
      <c r="G10" s="99" t="n">
        <f aca="false">O44</f>
        <v>0.4</v>
      </c>
      <c r="H10" s="95" t="n">
        <f aca="false">(1/4*PI()*G10^2)*(I1^2)</f>
        <v>1.35194041617522</v>
      </c>
      <c r="I10" s="23"/>
      <c r="J10" s="23"/>
      <c r="K10" s="23"/>
      <c r="L10" s="23" t="n">
        <f aca="false">160*H10</f>
        <v>216.310466588035</v>
      </c>
      <c r="M10" s="23"/>
      <c r="N10" s="23" t="n">
        <f aca="false">L10+M10</f>
        <v>216.310466588035</v>
      </c>
      <c r="O10" s="23"/>
      <c r="P10" s="23"/>
      <c r="Q10" s="23"/>
      <c r="R10" s="23"/>
    </row>
    <row r="11" customFormat="false" ht="14.25" hidden="false" customHeight="false" outlineLevel="0" collapsed="false">
      <c r="B11" s="23" t="s">
        <v>207</v>
      </c>
      <c r="C11" s="92" t="n">
        <v>1</v>
      </c>
      <c r="D11" s="93" t="n">
        <v>10</v>
      </c>
      <c r="E11" s="94" t="s">
        <v>72</v>
      </c>
      <c r="F11" s="92" t="n">
        <v>3</v>
      </c>
      <c r="G11" s="99" t="n">
        <v>3.41</v>
      </c>
      <c r="H11" s="95" t="n">
        <f aca="false">(F11*G11)*10.7639-H12</f>
        <v>94.614681</v>
      </c>
      <c r="I11" s="23" t="n">
        <v>78.8</v>
      </c>
      <c r="J11" s="23" t="n">
        <f aca="false">I11-$M$2</f>
        <v>0</v>
      </c>
      <c r="K11" s="23" t="n">
        <v>0.272</v>
      </c>
      <c r="L11" s="23" t="n">
        <f aca="false">K11*H11*J11</f>
        <v>0</v>
      </c>
      <c r="M11" s="23"/>
      <c r="N11" s="23" t="n">
        <f aca="false">L11+M11</f>
        <v>0</v>
      </c>
      <c r="O11" s="23"/>
      <c r="P11" s="23"/>
      <c r="Q11" s="23"/>
      <c r="R11" s="23"/>
    </row>
    <row r="12" customFormat="false" ht="14.25" hidden="false" customHeight="false" outlineLevel="0" collapsed="false">
      <c r="B12" s="23" t="s">
        <v>208</v>
      </c>
      <c r="C12" s="92" t="n">
        <v>1</v>
      </c>
      <c r="D12" s="93" t="n">
        <v>54</v>
      </c>
      <c r="E12" s="94" t="s">
        <v>72</v>
      </c>
      <c r="F12" s="92" t="n">
        <v>1.2</v>
      </c>
      <c r="G12" s="99" t="n">
        <v>1.2</v>
      </c>
      <c r="H12" s="95" t="n">
        <f aca="false">(F12*G12)*10.7639</f>
        <v>15.500016</v>
      </c>
      <c r="I12" s="23" t="n">
        <v>85</v>
      </c>
      <c r="J12" s="23" t="n">
        <f aca="false">I12-$M$2</f>
        <v>6.2</v>
      </c>
      <c r="K12" s="23" t="n">
        <v>0.169</v>
      </c>
      <c r="L12" s="23" t="n">
        <f aca="false">K12*H12*J12</f>
        <v>16.2409167648</v>
      </c>
      <c r="M12" s="23"/>
      <c r="N12" s="23" t="n">
        <f aca="false">L12+M12</f>
        <v>16.2409167648</v>
      </c>
      <c r="O12" s="23"/>
      <c r="P12" s="23"/>
      <c r="Q12" s="23"/>
      <c r="R12" s="23"/>
      <c r="BJ12" s="0" t="s">
        <v>112</v>
      </c>
    </row>
    <row r="13" customFormat="false" ht="14.25" hidden="false" customHeight="false" outlineLevel="0" collapsed="false">
      <c r="B13" s="23" t="s">
        <v>209</v>
      </c>
      <c r="C13" s="92" t="n">
        <v>2</v>
      </c>
      <c r="D13" s="93" t="n">
        <v>10</v>
      </c>
      <c r="E13" s="94" t="s">
        <v>71</v>
      </c>
      <c r="F13" s="92" t="n">
        <v>3</v>
      </c>
      <c r="G13" s="99" t="n">
        <v>3.41</v>
      </c>
      <c r="H13" s="95" t="n">
        <f aca="false">(F13*G13)*10.7639</f>
        <v>110.114697</v>
      </c>
      <c r="I13" s="23" t="n">
        <v>78.8</v>
      </c>
      <c r="J13" s="23" t="n">
        <f aca="false">I13-$M$2</f>
        <v>0</v>
      </c>
      <c r="K13" s="23" t="n">
        <v>0.435</v>
      </c>
      <c r="L13" s="23" t="n">
        <f aca="false">K13*H13*J13</f>
        <v>0</v>
      </c>
      <c r="M13" s="23"/>
      <c r="N13" s="23" t="n">
        <f aca="false">L13+M13</f>
        <v>0</v>
      </c>
      <c r="O13" s="23"/>
      <c r="P13" s="23"/>
      <c r="Q13" s="23"/>
      <c r="R13" s="23"/>
    </row>
    <row r="14" customFormat="false" ht="14.25" hidden="false" customHeight="false" outlineLevel="0" collapsed="false">
      <c r="B14" s="23" t="s">
        <v>113</v>
      </c>
      <c r="C14" s="92" t="n">
        <v>7</v>
      </c>
      <c r="D14" s="23"/>
      <c r="E14" s="97"/>
      <c r="F14" s="92" t="n">
        <v>3</v>
      </c>
      <c r="G14" s="99" t="n">
        <v>3.41</v>
      </c>
      <c r="H14" s="95" t="n">
        <f aca="false">(F14*G14)*10.7639</f>
        <v>110.114697</v>
      </c>
      <c r="I14" s="23"/>
      <c r="J14" s="23"/>
      <c r="K14" s="23"/>
      <c r="L14" s="23" t="n">
        <f aca="false">4*H14</f>
        <v>440.458788</v>
      </c>
      <c r="M14" s="23"/>
      <c r="N14" s="23" t="n">
        <f aca="false">L14+M14</f>
        <v>440.458788</v>
      </c>
      <c r="P14" s="23"/>
      <c r="Q14" s="23"/>
      <c r="R14" s="23"/>
    </row>
    <row r="15" customFormat="false" ht="14.25" hidden="false" customHeight="false" outlineLevel="0" collapsed="false">
      <c r="B15" s="23"/>
      <c r="C15" s="92"/>
      <c r="D15" s="23"/>
      <c r="E15" s="97"/>
      <c r="F15" s="92"/>
      <c r="G15" s="99"/>
      <c r="H15" s="95"/>
      <c r="I15" s="23"/>
      <c r="J15" s="23"/>
      <c r="K15" s="23"/>
      <c r="L15" s="23"/>
      <c r="M15" s="23"/>
      <c r="N15" s="23"/>
      <c r="P15" s="23"/>
      <c r="Q15" s="23"/>
      <c r="R15" s="23"/>
      <c r="BJ15" s="0" t="s">
        <v>114</v>
      </c>
    </row>
    <row r="16" customFormat="false" ht="14.25" hidden="false" customHeight="false" outlineLevel="0" collapsed="false">
      <c r="B16" s="23"/>
      <c r="C16" s="92"/>
      <c r="D16" s="23"/>
      <c r="E16" s="97"/>
      <c r="F16" s="92"/>
      <c r="G16" s="99"/>
      <c r="H16" s="95"/>
      <c r="I16" s="23"/>
      <c r="J16" s="23"/>
      <c r="K16" s="23"/>
      <c r="L16" s="23"/>
      <c r="M16" s="23"/>
      <c r="N16" s="23"/>
      <c r="P16" s="23"/>
      <c r="Q16" s="23"/>
      <c r="R16" s="23"/>
      <c r="Z16" s="0" t="s">
        <v>116</v>
      </c>
    </row>
    <row r="17" customFormat="false" ht="14.25" hidden="false" customHeight="false" outlineLevel="0" collapsed="false">
      <c r="B17" s="96" t="s">
        <v>115</v>
      </c>
      <c r="C17" s="92" t="n">
        <v>8</v>
      </c>
      <c r="D17" s="23"/>
      <c r="E17" s="23"/>
      <c r="F17" s="92"/>
      <c r="G17" s="99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customFormat="false" ht="14.25" hidden="false" customHeight="true" outlineLevel="0" collapsed="false">
      <c r="B18" s="23" t="s">
        <v>210</v>
      </c>
      <c r="C18" s="92" t="n">
        <v>8</v>
      </c>
      <c r="D18" s="97"/>
      <c r="E18" s="97"/>
      <c r="F18" s="92"/>
      <c r="G18" s="99"/>
      <c r="H18" s="23"/>
      <c r="I18" s="23"/>
      <c r="J18" s="23"/>
      <c r="K18" s="23"/>
      <c r="L18" s="23" t="n">
        <f aca="false">15*I54</f>
        <v>51.1815</v>
      </c>
      <c r="M18" s="23"/>
      <c r="N18" s="23"/>
      <c r="O18" s="23"/>
      <c r="P18" s="23"/>
      <c r="Q18" s="23"/>
      <c r="R18" s="23"/>
      <c r="BJ18" s="100" t="s">
        <v>119</v>
      </c>
      <c r="BK18" s="100"/>
      <c r="BL18" s="100"/>
      <c r="BM18" s="100"/>
      <c r="BN18" s="100"/>
      <c r="BO18" s="100"/>
      <c r="BP18" s="100"/>
      <c r="BQ18" s="100"/>
    </row>
    <row r="19" customFormat="false" ht="14.25" hidden="false" customHeight="false" outlineLevel="0" collapsed="false">
      <c r="B19" s="96" t="s">
        <v>120</v>
      </c>
      <c r="C19" s="92"/>
      <c r="D19" s="97"/>
      <c r="E19" s="97"/>
      <c r="F19" s="92"/>
      <c r="G19" s="99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BJ19" s="100"/>
      <c r="BK19" s="100"/>
      <c r="BL19" s="100"/>
      <c r="BM19" s="100"/>
      <c r="BN19" s="100"/>
      <c r="BO19" s="100"/>
      <c r="BP19" s="100"/>
      <c r="BQ19" s="100"/>
    </row>
    <row r="20" customFormat="false" ht="14.25" hidden="false" customHeight="false" outlineLevel="0" collapsed="false">
      <c r="B20" s="101" t="s">
        <v>121</v>
      </c>
      <c r="C20" s="92" t="n">
        <v>9</v>
      </c>
      <c r="D20" s="23"/>
      <c r="E20" s="97"/>
      <c r="F20" s="92"/>
      <c r="G20" s="99"/>
      <c r="H20" s="23"/>
      <c r="I20" s="23"/>
      <c r="J20" s="23"/>
      <c r="K20" s="23"/>
      <c r="L20" s="23" t="n">
        <f aca="false">C32*300</f>
        <v>300</v>
      </c>
      <c r="M20" s="23" t="n">
        <f aca="false">C32*500</f>
        <v>500</v>
      </c>
      <c r="N20" s="23" t="n">
        <f aca="false">L20+M20</f>
        <v>800</v>
      </c>
      <c r="O20" s="23"/>
      <c r="P20" s="23"/>
      <c r="Q20" s="23"/>
      <c r="R20" s="102"/>
      <c r="T20" s="0" t="s">
        <v>122</v>
      </c>
      <c r="BJ20" s="100"/>
      <c r="BK20" s="100"/>
      <c r="BL20" s="100"/>
      <c r="BM20" s="100"/>
      <c r="BN20" s="100"/>
      <c r="BO20" s="100"/>
      <c r="BP20" s="100"/>
      <c r="BQ20" s="100"/>
    </row>
    <row r="21" customFormat="false" ht="14.25" hidden="false" customHeight="false" outlineLevel="0" collapsed="false">
      <c r="B21" s="103"/>
      <c r="C21" s="92"/>
      <c r="D21" s="23"/>
      <c r="E21" s="97"/>
      <c r="F21" s="92"/>
      <c r="G21" s="99"/>
      <c r="H21" s="23"/>
      <c r="I21" s="23"/>
      <c r="J21" s="23"/>
      <c r="K21" s="23"/>
      <c r="M21" s="23"/>
      <c r="N21" s="23"/>
      <c r="O21" s="23"/>
      <c r="P21" s="23"/>
      <c r="Q21" s="23"/>
      <c r="R21" s="23"/>
      <c r="BJ21" s="100"/>
      <c r="BK21" s="100"/>
      <c r="BL21" s="100"/>
      <c r="BM21" s="100"/>
      <c r="BN21" s="100"/>
      <c r="BO21" s="100"/>
      <c r="BP21" s="100"/>
      <c r="BQ21" s="100"/>
    </row>
    <row r="22" customFormat="false" ht="14.25" hidden="false" customHeight="false" outlineLevel="0" collapsed="false">
      <c r="B22" s="102" t="s">
        <v>123</v>
      </c>
      <c r="C22" s="92"/>
      <c r="D22" s="23"/>
      <c r="E22" s="23"/>
      <c r="F22" s="92"/>
      <c r="G22" s="99"/>
      <c r="H22" s="23"/>
      <c r="I22" s="23"/>
      <c r="J22" s="23"/>
      <c r="K22" s="23"/>
      <c r="L22" s="23" t="n">
        <f aca="false">SUM(L6:L20)</f>
        <v>2171.02948518419</v>
      </c>
      <c r="M22" s="23" t="n">
        <f aca="false">SUM(M6:M20)</f>
        <v>500</v>
      </c>
      <c r="N22" s="102" t="n">
        <f aca="false">L22+M22</f>
        <v>2671.02948518419</v>
      </c>
      <c r="O22" s="23"/>
      <c r="P22" s="23"/>
      <c r="Q22" s="23"/>
      <c r="R22" s="23"/>
      <c r="AU22" s="0" t="s">
        <v>124</v>
      </c>
      <c r="BJ22" s="100"/>
      <c r="BK22" s="100"/>
      <c r="BL22" s="100"/>
      <c r="BM22" s="100"/>
      <c r="BN22" s="100"/>
      <c r="BO22" s="100"/>
      <c r="BP22" s="100"/>
      <c r="BQ22" s="100"/>
    </row>
    <row r="23" customFormat="false" ht="14.25" hidden="false" customHeight="false" outlineLevel="0" collapsed="false">
      <c r="O23" s="23"/>
      <c r="P23" s="23"/>
      <c r="Q23" s="23"/>
      <c r="R23" s="23"/>
      <c r="BJ23" s="100"/>
      <c r="BK23" s="100"/>
      <c r="BL23" s="100"/>
      <c r="BM23" s="100"/>
      <c r="BN23" s="100"/>
      <c r="BO23" s="100"/>
      <c r="BP23" s="100"/>
      <c r="BQ23" s="100"/>
    </row>
    <row r="24" customFormat="false" ht="14.25" hidden="false" customHeight="false" outlineLevel="0" collapsed="false">
      <c r="O24" s="23"/>
      <c r="P24" s="23"/>
      <c r="Q24" s="23"/>
      <c r="R24" s="23"/>
    </row>
    <row r="25" customFormat="false" ht="14.25" hidden="false" customHeight="false" outlineLevel="0" collapsed="false">
      <c r="B25" s="23"/>
      <c r="C25" s="92"/>
      <c r="D25" s="23"/>
      <c r="E25" s="23"/>
      <c r="F25" s="92"/>
      <c r="G25" s="99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BA25" s="0" t="s">
        <v>125</v>
      </c>
    </row>
    <row r="26" customFormat="false" ht="14.25" hidden="false" customHeight="false" outlineLevel="0" collapsed="false">
      <c r="B26" s="23"/>
      <c r="C26" s="92"/>
      <c r="D26" s="23"/>
      <c r="E26" s="23"/>
      <c r="F26" s="92"/>
      <c r="G26" s="99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customFormat="false" ht="14.25" hidden="false" customHeight="false" outlineLevel="0" collapsed="false">
      <c r="B27" s="23"/>
      <c r="C27" s="92"/>
      <c r="D27" s="23"/>
      <c r="E27" s="23"/>
      <c r="F27" s="92"/>
      <c r="G27" s="99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BK27" s="0" t="s">
        <v>126</v>
      </c>
    </row>
    <row r="28" customFormat="false" ht="14.25" hidden="false" customHeight="false" outlineLevel="0" collapsed="false">
      <c r="B28" s="104" t="s">
        <v>127</v>
      </c>
      <c r="C28" s="105" t="n">
        <v>25</v>
      </c>
      <c r="D28" s="106" t="s">
        <v>78</v>
      </c>
      <c r="E28" s="107" t="s">
        <v>128</v>
      </c>
      <c r="F28" s="107"/>
      <c r="G28" s="108" t="n">
        <f aca="false">J51</f>
        <v>867.0465144</v>
      </c>
      <c r="H28" s="107" t="s">
        <v>129</v>
      </c>
      <c r="I28" s="107" t="s">
        <v>130</v>
      </c>
      <c r="J28" s="109" t="n">
        <f aca="false">E32</f>
        <v>15</v>
      </c>
      <c r="K28" s="107" t="s">
        <v>131</v>
      </c>
      <c r="L28" s="107"/>
      <c r="M28" s="107" t="s">
        <v>132</v>
      </c>
      <c r="N28" s="110"/>
      <c r="O28" s="23"/>
      <c r="P28" s="23"/>
      <c r="Q28" s="23"/>
      <c r="R28" s="23"/>
    </row>
    <row r="29" customFormat="false" ht="14.25" hidden="false" customHeight="false" outlineLevel="0" collapsed="false">
      <c r="B29" s="111" t="s">
        <v>133</v>
      </c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23"/>
      <c r="P29" s="23"/>
      <c r="Q29" s="23"/>
      <c r="R29" s="23"/>
    </row>
    <row r="30" customFormat="false" ht="14.25" hidden="false" customHeight="false" outlineLevel="0" collapsed="false">
      <c r="B30" s="112" t="s">
        <v>134</v>
      </c>
      <c r="C30" s="113" t="s">
        <v>135</v>
      </c>
      <c r="D30" s="109" t="n">
        <f aca="false">L22/N22</f>
        <v>0.812806259618838</v>
      </c>
      <c r="E30" s="107"/>
      <c r="F30" s="107"/>
      <c r="G30" s="114" t="s">
        <v>136</v>
      </c>
      <c r="H30" s="114" t="s">
        <v>137</v>
      </c>
      <c r="I30" s="109" t="n">
        <f aca="false">L22/(1.08*C28)</f>
        <v>80.4084994512665</v>
      </c>
      <c r="J30" s="114" t="s">
        <v>138</v>
      </c>
      <c r="K30" s="115" t="n">
        <f aca="false">ROUNDUP(I30,0)</f>
        <v>81</v>
      </c>
      <c r="L30" s="107" t="s">
        <v>139</v>
      </c>
      <c r="M30" s="107"/>
      <c r="N30" s="110"/>
      <c r="O30" s="23"/>
      <c r="P30" s="23"/>
      <c r="Q30" s="23"/>
      <c r="R30" s="23"/>
    </row>
    <row r="31" customFormat="false" ht="14.25" hidden="false" customHeight="false" outlineLevel="0" collapsed="false"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23"/>
      <c r="P31" s="23"/>
      <c r="Q31" s="23"/>
      <c r="R31" s="23"/>
    </row>
    <row r="32" customFormat="false" ht="14.25" hidden="false" customHeight="false" outlineLevel="0" collapsed="false">
      <c r="B32" s="116" t="s">
        <v>140</v>
      </c>
      <c r="C32" s="0" t="n">
        <v>1</v>
      </c>
      <c r="D32" s="0" t="n">
        <v>15</v>
      </c>
      <c r="E32" s="115" t="n">
        <f aca="false">C32*D32</f>
        <v>15</v>
      </c>
      <c r="F32" s="107" t="s">
        <v>141</v>
      </c>
      <c r="G32" s="109" t="n">
        <f aca="false">G28/30</f>
        <v>28.90155048</v>
      </c>
      <c r="H32" s="107"/>
      <c r="I32" s="117" t="s">
        <v>142</v>
      </c>
      <c r="J32" s="117"/>
      <c r="K32" s="117"/>
      <c r="L32" s="117"/>
      <c r="M32" s="118" t="s">
        <v>143</v>
      </c>
      <c r="N32" s="110"/>
      <c r="O32" s="119" t="s">
        <v>144</v>
      </c>
      <c r="P32" s="119"/>
      <c r="Q32" s="119"/>
      <c r="R32" s="119"/>
    </row>
    <row r="33" customFormat="false" ht="14.25" hidden="false" customHeight="false" outlineLevel="0" collapsed="false"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119" t="s">
        <v>145</v>
      </c>
      <c r="P33" s="119"/>
      <c r="Q33" s="119"/>
      <c r="R33" s="119"/>
    </row>
    <row r="34" customFormat="false" ht="14.25" hidden="false" customHeight="false" outlineLevel="0" collapsed="false">
      <c r="B34" s="120" t="s">
        <v>96</v>
      </c>
      <c r="C34" s="120"/>
      <c r="D34" s="121" t="s">
        <v>146</v>
      </c>
      <c r="E34" s="121"/>
      <c r="F34" s="121"/>
      <c r="G34" s="121"/>
      <c r="H34" s="121"/>
      <c r="I34" s="121" t="s">
        <v>147</v>
      </c>
      <c r="J34" s="121"/>
      <c r="K34" s="121"/>
      <c r="L34" s="121"/>
      <c r="M34" s="121"/>
      <c r="N34" s="121"/>
      <c r="O34" s="119" t="s">
        <v>148</v>
      </c>
      <c r="P34" s="119"/>
      <c r="Q34" s="119"/>
      <c r="R34" s="119"/>
    </row>
    <row r="35" customFormat="false" ht="14.25" hidden="false" customHeight="true" outlineLevel="0" collapsed="false">
      <c r="B35" s="122" t="s">
        <v>149</v>
      </c>
      <c r="C35" s="122"/>
      <c r="D35" s="123" t="s">
        <v>150</v>
      </c>
      <c r="E35" s="123"/>
      <c r="F35" s="123"/>
      <c r="G35" s="123"/>
      <c r="H35" s="123"/>
      <c r="I35" s="124" t="s">
        <v>151</v>
      </c>
      <c r="J35" s="125" t="n">
        <f aca="false">SUM(H6:H14)</f>
        <v>662.879706616175</v>
      </c>
      <c r="K35" s="126"/>
      <c r="L35" s="127" t="s">
        <v>152</v>
      </c>
      <c r="M35" s="126" t="n">
        <f aca="false">M22</f>
        <v>500</v>
      </c>
      <c r="N35" s="128"/>
      <c r="O35" s="129" t="s">
        <v>153</v>
      </c>
      <c r="P35" s="129"/>
      <c r="Q35" s="129"/>
      <c r="R35" s="129"/>
      <c r="AU35" s="0" t="s">
        <v>154</v>
      </c>
    </row>
    <row r="36" customFormat="false" ht="14.25" hidden="false" customHeight="true" outlineLevel="0" collapsed="false">
      <c r="B36" s="130" t="s">
        <v>155</v>
      </c>
      <c r="C36" s="130"/>
      <c r="D36" s="131" t="s">
        <v>156</v>
      </c>
      <c r="E36" s="131"/>
      <c r="F36" s="131"/>
      <c r="G36" s="131"/>
      <c r="H36" s="131"/>
      <c r="I36" s="132" t="s">
        <v>157</v>
      </c>
      <c r="J36" s="0" t="n">
        <f aca="false">J49</f>
        <v>2.4</v>
      </c>
      <c r="L36" s="133" t="s">
        <v>158</v>
      </c>
      <c r="M36" s="0" t="n">
        <f aca="false">N22</f>
        <v>2671.02948518419</v>
      </c>
      <c r="N36" s="134"/>
      <c r="O36" s="129"/>
      <c r="P36" s="129"/>
      <c r="Q36" s="129"/>
      <c r="R36" s="129"/>
      <c r="BL36" s="135" t="s">
        <v>159</v>
      </c>
      <c r="BM36" s="135"/>
      <c r="BN36" s="135"/>
      <c r="BO36" s="135"/>
      <c r="BP36" s="135"/>
      <c r="BQ36" s="135"/>
      <c r="BR36" s="135"/>
      <c r="BS36" s="135"/>
      <c r="BT36" s="135"/>
      <c r="BU36" s="135"/>
    </row>
    <row r="37" customFormat="false" ht="14.25" hidden="false" customHeight="false" outlineLevel="0" collapsed="false">
      <c r="B37" s="130" t="s">
        <v>160</v>
      </c>
      <c r="C37" s="130"/>
      <c r="D37" s="131" t="s">
        <v>161</v>
      </c>
      <c r="E37" s="131"/>
      <c r="F37" s="131"/>
      <c r="G37" s="131"/>
      <c r="H37" s="131"/>
      <c r="I37" s="132" t="s">
        <v>162</v>
      </c>
      <c r="J37" s="136" t="n">
        <f aca="false">G28</f>
        <v>867.0465144</v>
      </c>
      <c r="L37" s="0" t="s">
        <v>163</v>
      </c>
      <c r="M37" s="0" t="n">
        <f aca="false">K30</f>
        <v>81</v>
      </c>
      <c r="N37" s="134"/>
      <c r="O37" s="129"/>
      <c r="P37" s="129"/>
      <c r="Q37" s="129"/>
      <c r="R37" s="129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</row>
    <row r="38" customFormat="false" ht="14.25" hidden="false" customHeight="false" outlineLevel="0" collapsed="false">
      <c r="B38" s="130" t="s">
        <v>164</v>
      </c>
      <c r="C38" s="130"/>
      <c r="D38" s="131" t="s">
        <v>165</v>
      </c>
      <c r="E38" s="131"/>
      <c r="F38" s="131"/>
      <c r="G38" s="131"/>
      <c r="H38" s="131"/>
      <c r="I38" s="132" t="s">
        <v>166</v>
      </c>
      <c r="J38" s="0" t="n">
        <f aca="false">G32</f>
        <v>28.90155048</v>
      </c>
      <c r="N38" s="134"/>
      <c r="O38" s="129"/>
      <c r="P38" s="129"/>
      <c r="Q38" s="129"/>
      <c r="R38" s="129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</row>
    <row r="39" customFormat="false" ht="14.25" hidden="false" customHeight="false" outlineLevel="0" collapsed="false">
      <c r="B39" s="130" t="s">
        <v>167</v>
      </c>
      <c r="C39" s="130"/>
      <c r="D39" s="131" t="s">
        <v>168</v>
      </c>
      <c r="E39" s="131"/>
      <c r="F39" s="131"/>
      <c r="G39" s="131"/>
      <c r="H39" s="131"/>
      <c r="I39" s="137" t="s">
        <v>169</v>
      </c>
      <c r="J39" s="0" t="n">
        <f aca="false">L22</f>
        <v>2171.02948518419</v>
      </c>
      <c r="N39" s="134"/>
      <c r="O39" s="129"/>
      <c r="P39" s="129"/>
      <c r="Q39" s="129"/>
      <c r="R39" s="129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</row>
    <row r="40" customFormat="false" ht="14.25" hidden="false" customHeight="false" outlineLevel="0" collapsed="false">
      <c r="B40" s="130" t="s">
        <v>170</v>
      </c>
      <c r="C40" s="130"/>
      <c r="D40" s="131" t="s">
        <v>171</v>
      </c>
      <c r="E40" s="131"/>
      <c r="F40" s="131"/>
      <c r="G40" s="131"/>
      <c r="H40" s="131"/>
      <c r="I40" s="0" t="s">
        <v>48</v>
      </c>
      <c r="J40" s="0" t="n">
        <f aca="false">D30</f>
        <v>0.812806259618838</v>
      </c>
      <c r="N40" s="134"/>
      <c r="O40" s="120" t="s">
        <v>172</v>
      </c>
      <c r="P40" s="120"/>
      <c r="Q40" s="120" t="s">
        <v>173</v>
      </c>
      <c r="R40" s="120"/>
    </row>
    <row r="41" customFormat="false" ht="14.25" hidden="false" customHeight="false" outlineLevel="0" collapsed="false">
      <c r="B41" s="130" t="s">
        <v>174</v>
      </c>
      <c r="C41" s="130"/>
      <c r="D41" s="131" t="s">
        <v>175</v>
      </c>
      <c r="E41" s="131"/>
      <c r="F41" s="131"/>
      <c r="G41" s="131"/>
      <c r="H41" s="131"/>
      <c r="I41" s="132"/>
      <c r="N41" s="134"/>
      <c r="O41" s="120"/>
      <c r="P41" s="120"/>
      <c r="Q41" s="120"/>
      <c r="R41" s="120"/>
    </row>
    <row r="42" customFormat="false" ht="14.25" hidden="false" customHeight="false" outlineLevel="0" collapsed="false">
      <c r="B42" s="130" t="s">
        <v>176</v>
      </c>
      <c r="C42" s="130"/>
      <c r="D42" s="131"/>
      <c r="E42" s="131"/>
      <c r="F42" s="131"/>
      <c r="G42" s="131"/>
      <c r="H42" s="131"/>
      <c r="I42" s="132"/>
      <c r="N42" s="134"/>
      <c r="O42" s="120"/>
      <c r="P42" s="120"/>
      <c r="Q42" s="120"/>
      <c r="R42" s="120"/>
    </row>
    <row r="43" customFormat="false" ht="14.25" hidden="false" customHeight="false" outlineLevel="0" collapsed="false">
      <c r="B43" s="138" t="s">
        <v>177</v>
      </c>
      <c r="C43" s="138"/>
      <c r="D43" s="139"/>
      <c r="E43" s="139"/>
      <c r="F43" s="139"/>
      <c r="G43" s="139"/>
      <c r="H43" s="139"/>
      <c r="I43" s="140"/>
      <c r="J43" s="141"/>
      <c r="K43" s="141"/>
      <c r="L43" s="141"/>
      <c r="M43" s="141"/>
      <c r="N43" s="142"/>
      <c r="O43" s="120"/>
      <c r="P43" s="120"/>
      <c r="Q43" s="120"/>
      <c r="R43" s="120"/>
    </row>
    <row r="44" customFormat="false" ht="14.25" hidden="false" customHeight="false" outlineLevel="0" collapsed="false">
      <c r="B44" s="0" t="s">
        <v>178</v>
      </c>
      <c r="K44" s="143" t="s">
        <v>179</v>
      </c>
      <c r="L44" s="143"/>
      <c r="M44" s="144" t="n">
        <v>400</v>
      </c>
      <c r="N44" s="144" t="s">
        <v>180</v>
      </c>
      <c r="O44" s="144" t="n">
        <v>0.4</v>
      </c>
      <c r="P44" s="144" t="s">
        <v>181</v>
      </c>
    </row>
    <row r="45" customFormat="false" ht="14.25" hidden="false" customHeight="true" outlineLevel="0" collapsed="false">
      <c r="B45" s="0" t="n">
        <v>10</v>
      </c>
      <c r="C45" s="0" t="s">
        <v>182</v>
      </c>
      <c r="BL45" s="100" t="s">
        <v>184</v>
      </c>
      <c r="BM45" s="100"/>
      <c r="BN45" s="100"/>
      <c r="BO45" s="100"/>
      <c r="BP45" s="100"/>
      <c r="BQ45" s="100"/>
      <c r="BR45" s="100"/>
      <c r="BS45" s="100"/>
      <c r="BT45" s="100"/>
      <c r="BU45" s="100"/>
    </row>
    <row r="46" customFormat="false" ht="14.25" hidden="false" customHeight="false" outlineLevel="0" collapsed="false">
      <c r="B46" s="0" t="n">
        <v>54</v>
      </c>
      <c r="C46" s="0" t="s">
        <v>185</v>
      </c>
      <c r="I46" s="0" t="s">
        <v>186</v>
      </c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</row>
    <row r="47" customFormat="false" ht="14.25" hidden="false" customHeight="false" outlineLevel="0" collapsed="false">
      <c r="I47" s="0" t="s">
        <v>187</v>
      </c>
      <c r="J47" s="0" t="n">
        <v>3</v>
      </c>
    </row>
    <row r="48" customFormat="false" ht="14.25" hidden="false" customHeight="false" outlineLevel="0" collapsed="false">
      <c r="I48" s="0" t="s">
        <v>188</v>
      </c>
      <c r="J48" s="0" t="n">
        <v>3.41</v>
      </c>
    </row>
    <row r="49" customFormat="false" ht="14.25" hidden="false" customHeight="false" outlineLevel="0" collapsed="false">
      <c r="I49" s="0" t="s">
        <v>189</v>
      </c>
      <c r="J49" s="0" t="n">
        <v>2.4</v>
      </c>
      <c r="P49" s="0" t="s">
        <v>70</v>
      </c>
      <c r="Q49" s="0" t="s">
        <v>71</v>
      </c>
      <c r="R49" s="0" t="s">
        <v>72</v>
      </c>
    </row>
    <row r="50" customFormat="false" ht="14.25" hidden="false" customHeight="false" outlineLevel="0" collapsed="false">
      <c r="J50" s="0" t="n">
        <f aca="false">J47*J48*J49</f>
        <v>24.552</v>
      </c>
      <c r="K50" s="0" t="s">
        <v>190</v>
      </c>
    </row>
    <row r="51" customFormat="false" ht="14.25" hidden="false" customHeight="false" outlineLevel="0" collapsed="false">
      <c r="J51" s="0" t="n">
        <f aca="false">J50*35.3147</f>
        <v>867.0465144</v>
      </c>
      <c r="K51" s="0" t="s">
        <v>191</v>
      </c>
    </row>
    <row r="54" customFormat="false" ht="14.25" hidden="false" customHeight="false" outlineLevel="0" collapsed="false">
      <c r="H54" s="0" t="s">
        <v>192</v>
      </c>
      <c r="I54" s="0" t="n">
        <v>3.4121</v>
      </c>
      <c r="J54" s="0" t="s">
        <v>193</v>
      </c>
    </row>
  </sheetData>
  <mergeCells count="59">
    <mergeCell ref="B2:C2"/>
    <mergeCell ref="D2:E2"/>
    <mergeCell ref="F2:G3"/>
    <mergeCell ref="I2:L3"/>
    <mergeCell ref="M2:M3"/>
    <mergeCell ref="N2:N3"/>
    <mergeCell ref="O2:P3"/>
    <mergeCell ref="Q2:Q3"/>
    <mergeCell ref="R2:R3"/>
    <mergeCell ref="B3:C3"/>
    <mergeCell ref="D3:E3"/>
    <mergeCell ref="B4:B5"/>
    <mergeCell ref="F4:G4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BJ18:BQ23"/>
    <mergeCell ref="B29:N29"/>
    <mergeCell ref="B31:N31"/>
    <mergeCell ref="I32:L32"/>
    <mergeCell ref="O32:R32"/>
    <mergeCell ref="B33:N33"/>
    <mergeCell ref="O33:R33"/>
    <mergeCell ref="B34:C34"/>
    <mergeCell ref="D34:H34"/>
    <mergeCell ref="I34:N34"/>
    <mergeCell ref="O34:R34"/>
    <mergeCell ref="B35:C35"/>
    <mergeCell ref="D35:H35"/>
    <mergeCell ref="O35:R39"/>
    <mergeCell ref="B36:C36"/>
    <mergeCell ref="D36:H36"/>
    <mergeCell ref="BL36:BU39"/>
    <mergeCell ref="B37:C37"/>
    <mergeCell ref="D37:H37"/>
    <mergeCell ref="B38:C38"/>
    <mergeCell ref="D38:H38"/>
    <mergeCell ref="B39:C39"/>
    <mergeCell ref="D39:H39"/>
    <mergeCell ref="B40:C40"/>
    <mergeCell ref="D40:H40"/>
    <mergeCell ref="O40:P43"/>
    <mergeCell ref="Q40:R43"/>
    <mergeCell ref="B41:C41"/>
    <mergeCell ref="D41:H41"/>
    <mergeCell ref="B42:C42"/>
    <mergeCell ref="D42:H42"/>
    <mergeCell ref="B43:C43"/>
    <mergeCell ref="D43:H43"/>
    <mergeCell ref="K44:L44"/>
    <mergeCell ref="BL45:BU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1:BU54"/>
  <sheetViews>
    <sheetView showFormulas="false" showGridLines="true" showRowColHeaders="true" showZeros="true" rightToLeft="false" tabSelected="false" showOutlineSymbols="true" defaultGridColor="true" view="normal" topLeftCell="A3" colorId="64" zoomScale="64" zoomScaleNormal="64" zoomScalePageLayoutView="100" workbookViewId="0">
      <selection pane="topLeft" activeCell="J13" activeCellId="0" sqref="J13"/>
    </sheetView>
  </sheetViews>
  <sheetFormatPr defaultColWidth="8.6015625" defaultRowHeight="14.25" customHeight="false" zeroHeight="false" outlineLevelRow="0" outlineLevelCol="0"/>
  <cols>
    <col collapsed="false" customWidth="true" hidden="false" outlineLevel="0" max="1" min="1" style="0" width="3.55"/>
    <col collapsed="false" customWidth="true" hidden="false" outlineLevel="0" max="2" min="2" style="0" width="30.22"/>
    <col collapsed="false" customWidth="true" hidden="false" outlineLevel="0" max="6" min="6" style="0" width="11.22"/>
    <col collapsed="false" customWidth="true" hidden="false" outlineLevel="0" max="7" min="7" style="0" width="14.11"/>
    <col collapsed="false" customWidth="true" hidden="false" outlineLevel="0" max="8" min="8" style="0" width="10.89"/>
    <col collapsed="false" customWidth="true" hidden="false" outlineLevel="0" max="15" min="15" style="0" width="12.78"/>
    <col collapsed="false" customWidth="true" hidden="false" outlineLevel="0" max="16" min="16" style="0" width="10.11"/>
  </cols>
  <sheetData>
    <row r="1" customFormat="false" ht="14.25" hidden="false" customHeight="false" outlineLevel="0" collapsed="false">
      <c r="B1" s="0" t="s">
        <v>70</v>
      </c>
      <c r="C1" s="0" t="s">
        <v>71</v>
      </c>
      <c r="D1" s="0" t="s">
        <v>72</v>
      </c>
      <c r="H1" s="0" t="s">
        <v>73</v>
      </c>
      <c r="I1" s="0" t="n">
        <v>3.28</v>
      </c>
      <c r="J1" s="0" t="s">
        <v>74</v>
      </c>
    </row>
    <row r="2" customFormat="false" ht="14.25" hidden="false" customHeight="false" outlineLevel="0" collapsed="false">
      <c r="B2" s="76" t="s">
        <v>42</v>
      </c>
      <c r="C2" s="76"/>
      <c r="D2" s="77" t="s">
        <v>75</v>
      </c>
      <c r="E2" s="77"/>
      <c r="F2" s="78" t="s">
        <v>76</v>
      </c>
      <c r="G2" s="78"/>
      <c r="H2" s="79" t="s">
        <v>44</v>
      </c>
      <c r="I2" s="80" t="s">
        <v>77</v>
      </c>
      <c r="J2" s="80"/>
      <c r="K2" s="80"/>
      <c r="L2" s="80"/>
      <c r="M2" s="81" t="n">
        <v>78.8</v>
      </c>
      <c r="N2" s="82" t="s">
        <v>78</v>
      </c>
      <c r="O2" s="80" t="s">
        <v>79</v>
      </c>
      <c r="P2" s="80"/>
      <c r="Q2" s="83" t="n">
        <v>70</v>
      </c>
      <c r="R2" s="82" t="s">
        <v>78</v>
      </c>
    </row>
    <row r="3" customFormat="false" ht="17.35" hidden="false" customHeight="false" outlineLevel="0" collapsed="false">
      <c r="B3" s="84" t="s">
        <v>22</v>
      </c>
      <c r="C3" s="84"/>
      <c r="D3" s="85" t="s">
        <v>80</v>
      </c>
      <c r="E3" s="85"/>
      <c r="F3" s="78"/>
      <c r="G3" s="78"/>
      <c r="H3" s="86" t="s">
        <v>194</v>
      </c>
      <c r="I3" s="80"/>
      <c r="J3" s="80"/>
      <c r="K3" s="80"/>
      <c r="L3" s="80"/>
      <c r="M3" s="81"/>
      <c r="N3" s="82"/>
      <c r="O3" s="80"/>
      <c r="P3" s="80"/>
      <c r="Q3" s="83"/>
      <c r="R3" s="82"/>
      <c r="T3" s="0" t="s">
        <v>82</v>
      </c>
      <c r="Y3" s="0" t="s">
        <v>83</v>
      </c>
      <c r="Z3" s="0" t="s">
        <v>84</v>
      </c>
    </row>
    <row r="4" customFormat="false" ht="14.25" hidden="false" customHeight="false" outlineLevel="0" collapsed="false">
      <c r="B4" s="87" t="s">
        <v>85</v>
      </c>
      <c r="C4" s="88" t="s">
        <v>86</v>
      </c>
      <c r="D4" s="89" t="s">
        <v>87</v>
      </c>
      <c r="E4" s="88" t="s">
        <v>71</v>
      </c>
      <c r="F4" s="87" t="s">
        <v>88</v>
      </c>
      <c r="G4" s="87"/>
      <c r="H4" s="87" t="s">
        <v>89</v>
      </c>
      <c r="I4" s="87" t="s">
        <v>90</v>
      </c>
      <c r="J4" s="87" t="s">
        <v>91</v>
      </c>
      <c r="K4" s="87" t="s">
        <v>71</v>
      </c>
      <c r="L4" s="87" t="s">
        <v>92</v>
      </c>
      <c r="M4" s="87" t="s">
        <v>93</v>
      </c>
      <c r="N4" s="87" t="s">
        <v>94</v>
      </c>
      <c r="O4" s="87" t="s">
        <v>90</v>
      </c>
      <c r="P4" s="87" t="s">
        <v>91</v>
      </c>
      <c r="Q4" s="87" t="s">
        <v>71</v>
      </c>
      <c r="R4" s="87" t="s">
        <v>95</v>
      </c>
    </row>
    <row r="5" customFormat="false" ht="14.25" hidden="false" customHeight="false" outlineLevel="0" collapsed="false">
      <c r="B5" s="87"/>
      <c r="C5" s="90" t="s">
        <v>96</v>
      </c>
      <c r="D5" s="91" t="s">
        <v>97</v>
      </c>
      <c r="E5" s="90" t="s">
        <v>96</v>
      </c>
      <c r="F5" s="87" t="s">
        <v>98</v>
      </c>
      <c r="G5" s="87" t="s">
        <v>99</v>
      </c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</row>
    <row r="6" customFormat="false" ht="14.25" hidden="false" customHeight="false" outlineLevel="0" collapsed="false">
      <c r="B6" s="23" t="s">
        <v>211</v>
      </c>
      <c r="C6" s="92" t="n">
        <v>4</v>
      </c>
      <c r="D6" s="93" t="n">
        <v>10</v>
      </c>
      <c r="E6" s="94" t="s">
        <v>70</v>
      </c>
      <c r="F6" s="92" t="n">
        <v>3.4</v>
      </c>
      <c r="G6" s="92" t="n">
        <v>2.4</v>
      </c>
      <c r="H6" s="95" t="n">
        <f aca="false">(F6*G6)*10.7639</f>
        <v>87.833424</v>
      </c>
      <c r="I6" s="23" t="n">
        <v>78.8</v>
      </c>
      <c r="J6" s="23" t="n">
        <f aca="false">I6-$M$2</f>
        <v>0</v>
      </c>
      <c r="K6" s="23" t="n">
        <v>0.361</v>
      </c>
      <c r="L6" s="23" t="n">
        <f aca="false">K6*H6*J6</f>
        <v>0</v>
      </c>
      <c r="M6" s="23"/>
      <c r="N6" s="23" t="n">
        <f aca="false">L6+M6</f>
        <v>0</v>
      </c>
      <c r="O6" s="23"/>
      <c r="P6" s="23"/>
      <c r="Q6" s="23"/>
      <c r="R6" s="23"/>
    </row>
    <row r="7" customFormat="false" ht="14.25" hidden="false" customHeight="false" outlineLevel="0" collapsed="false">
      <c r="B7" s="23" t="s">
        <v>212</v>
      </c>
      <c r="C7" s="92" t="n">
        <v>5</v>
      </c>
      <c r="D7" s="93" t="n">
        <v>54</v>
      </c>
      <c r="E7" s="94" t="s">
        <v>70</v>
      </c>
      <c r="F7" s="92" t="n">
        <v>3.4</v>
      </c>
      <c r="G7" s="92" t="n">
        <v>2.4</v>
      </c>
      <c r="H7" s="95" t="n">
        <f aca="false">(F7*G7)*10.7639</f>
        <v>87.833424</v>
      </c>
      <c r="I7" s="23" t="n">
        <v>105</v>
      </c>
      <c r="J7" s="23" t="n">
        <f aca="false">I7-$M$2</f>
        <v>26.2</v>
      </c>
      <c r="K7" s="23" t="n">
        <v>0.191</v>
      </c>
      <c r="L7" s="23" t="n">
        <f aca="false">K7*H7*J7</f>
        <v>439.5360203808</v>
      </c>
      <c r="M7" s="23"/>
      <c r="N7" s="23" t="n">
        <f aca="false">L7+M7</f>
        <v>439.5360203808</v>
      </c>
      <c r="O7" s="23"/>
      <c r="P7" s="23"/>
      <c r="Q7" s="23"/>
      <c r="R7" s="23"/>
      <c r="AU7" s="0" t="s">
        <v>102</v>
      </c>
      <c r="AX7" s="0" t="s">
        <v>103</v>
      </c>
      <c r="AZ7" s="0" t="s">
        <v>104</v>
      </c>
      <c r="BD7" s="0" t="s">
        <v>105</v>
      </c>
    </row>
    <row r="8" customFormat="false" ht="14.25" hidden="false" customHeight="false" outlineLevel="0" collapsed="false">
      <c r="B8" s="23" t="s">
        <v>213</v>
      </c>
      <c r="C8" s="92" t="n">
        <v>6</v>
      </c>
      <c r="D8" s="93" t="n">
        <v>54</v>
      </c>
      <c r="E8" s="94" t="s">
        <v>70</v>
      </c>
      <c r="F8" s="92" t="n">
        <v>3.49</v>
      </c>
      <c r="G8" s="99" t="n">
        <v>3</v>
      </c>
      <c r="H8" s="95" t="n">
        <f aca="false">(F8*G8)*10.7639</f>
        <v>112.698033</v>
      </c>
      <c r="I8" s="23" t="n">
        <v>95</v>
      </c>
      <c r="J8" s="23" t="n">
        <f aca="false">I8-$M$2</f>
        <v>16.2</v>
      </c>
      <c r="K8" s="23" t="n">
        <v>0.196</v>
      </c>
      <c r="L8" s="23" t="n">
        <f aca="false">K8*H8*J8</f>
        <v>357.8387943816</v>
      </c>
      <c r="M8" s="23"/>
      <c r="N8" s="23" t="n">
        <f aca="false">L8+M8</f>
        <v>357.8387943816</v>
      </c>
      <c r="O8" s="23"/>
      <c r="P8" s="23"/>
      <c r="Q8" s="23"/>
      <c r="R8" s="23"/>
    </row>
    <row r="9" customFormat="false" ht="14.25" hidden="false" customHeight="false" outlineLevel="0" collapsed="false">
      <c r="B9" s="23" t="s">
        <v>214</v>
      </c>
      <c r="C9" s="92" t="n">
        <v>3</v>
      </c>
      <c r="D9" s="93" t="n">
        <v>54</v>
      </c>
      <c r="E9" s="94" t="s">
        <v>70</v>
      </c>
      <c r="F9" s="92" t="n">
        <v>3.49</v>
      </c>
      <c r="G9" s="99" t="n">
        <v>3</v>
      </c>
      <c r="H9" s="95" t="n">
        <f aca="false">(F9*G9)*10.7639</f>
        <v>112.698033</v>
      </c>
      <c r="I9" s="23" t="n">
        <v>80</v>
      </c>
      <c r="J9" s="23" t="n">
        <f aca="false">I9-$M$2</f>
        <v>1.2</v>
      </c>
      <c r="K9" s="23" t="n">
        <v>0.191</v>
      </c>
      <c r="L9" s="23" t="n">
        <f aca="false">K9*H9*J9</f>
        <v>25.8303891636001</v>
      </c>
      <c r="M9" s="23"/>
      <c r="N9" s="23" t="n">
        <f aca="false">L9+M9</f>
        <v>25.8303891636001</v>
      </c>
      <c r="O9" s="23"/>
      <c r="P9" s="23"/>
      <c r="Q9" s="23"/>
      <c r="R9" s="23"/>
    </row>
    <row r="10" customFormat="false" ht="14.25" hidden="false" customHeight="false" outlineLevel="0" collapsed="false">
      <c r="B10" s="96" t="s">
        <v>108</v>
      </c>
      <c r="C10" s="97" t="n">
        <v>3</v>
      </c>
      <c r="D10" s="98"/>
      <c r="E10" s="94" t="s">
        <v>109</v>
      </c>
      <c r="F10" s="92"/>
      <c r="G10" s="99" t="n">
        <f aca="false">O44</f>
        <v>0.4</v>
      </c>
      <c r="H10" s="95" t="n">
        <f aca="false">(1/4*PI()*G10^2)*(I1^2)</f>
        <v>1.35194041617522</v>
      </c>
      <c r="I10" s="23"/>
      <c r="J10" s="23"/>
      <c r="K10" s="23"/>
      <c r="L10" s="23" t="n">
        <f aca="false">160*H10</f>
        <v>216.310466588035</v>
      </c>
      <c r="M10" s="23"/>
      <c r="N10" s="23" t="n">
        <f aca="false">L10+M10</f>
        <v>216.310466588035</v>
      </c>
      <c r="O10" s="23"/>
      <c r="P10" s="23"/>
      <c r="Q10" s="23"/>
      <c r="R10" s="23"/>
    </row>
    <row r="11" customFormat="false" ht="14.25" hidden="false" customHeight="false" outlineLevel="0" collapsed="false">
      <c r="B11" s="23" t="s">
        <v>215</v>
      </c>
      <c r="C11" s="92" t="n">
        <v>1</v>
      </c>
      <c r="D11" s="93" t="n">
        <v>10</v>
      </c>
      <c r="E11" s="94" t="s">
        <v>72</v>
      </c>
      <c r="F11" s="92" t="n">
        <v>2.4</v>
      </c>
      <c r="G11" s="99" t="n">
        <v>3.41</v>
      </c>
      <c r="H11" s="95" t="n">
        <f aca="false">(F11*G11)*10.7639</f>
        <v>88.0917576</v>
      </c>
      <c r="I11" s="23" t="n">
        <v>78.8</v>
      </c>
      <c r="J11" s="23" t="n">
        <f aca="false">I11-$M$2</f>
        <v>0</v>
      </c>
      <c r="K11" s="23" t="n">
        <v>0.272</v>
      </c>
      <c r="L11" s="23" t="n">
        <f aca="false">K11*H11*J11</f>
        <v>0</v>
      </c>
      <c r="M11" s="23"/>
      <c r="N11" s="23" t="n">
        <f aca="false">L11+M11</f>
        <v>0</v>
      </c>
      <c r="O11" s="23"/>
      <c r="P11" s="23"/>
      <c r="Q11" s="23"/>
      <c r="R11" s="23"/>
    </row>
    <row r="12" customFormat="false" ht="14.25" hidden="false" customHeight="false" outlineLevel="0" collapsed="false">
      <c r="B12" s="23" t="s">
        <v>199</v>
      </c>
      <c r="C12" s="92" t="n">
        <v>1</v>
      </c>
      <c r="D12" s="93" t="n">
        <v>54</v>
      </c>
      <c r="E12" s="94" t="s">
        <v>72</v>
      </c>
      <c r="F12" s="92" t="n">
        <v>0.6</v>
      </c>
      <c r="G12" s="99" t="n">
        <v>3.41</v>
      </c>
      <c r="H12" s="95" t="n">
        <f aca="false">(F12*G12)*10.7639</f>
        <v>22.0229394</v>
      </c>
      <c r="I12" s="23" t="n">
        <v>95</v>
      </c>
      <c r="J12" s="23" t="n">
        <f aca="false">I12-$M$2</f>
        <v>16.2</v>
      </c>
      <c r="K12" s="23" t="n">
        <v>0.176</v>
      </c>
      <c r="L12" s="23" t="n">
        <f aca="false">K12*H12*J12</f>
        <v>62.79180481728</v>
      </c>
      <c r="M12" s="23"/>
      <c r="N12" s="23" t="n">
        <f aca="false">L12+M12</f>
        <v>62.79180481728</v>
      </c>
      <c r="O12" s="23"/>
      <c r="P12" s="23"/>
      <c r="Q12" s="23"/>
      <c r="R12" s="23"/>
      <c r="BJ12" s="0" t="s">
        <v>112</v>
      </c>
    </row>
    <row r="13" customFormat="false" ht="14.25" hidden="false" customHeight="false" outlineLevel="0" collapsed="false">
      <c r="B13" s="23" t="s">
        <v>216</v>
      </c>
      <c r="C13" s="92" t="n">
        <v>2</v>
      </c>
      <c r="D13" s="93" t="n">
        <v>10</v>
      </c>
      <c r="E13" s="94" t="s">
        <v>71</v>
      </c>
      <c r="F13" s="92" t="n">
        <v>3</v>
      </c>
      <c r="G13" s="99" t="n">
        <v>3.41</v>
      </c>
      <c r="H13" s="95" t="n">
        <f aca="false">(F13*G13)*10.7639</f>
        <v>110.114697</v>
      </c>
      <c r="I13" s="23" t="n">
        <v>78.8</v>
      </c>
      <c r="J13" s="23" t="n">
        <f aca="false">I13-$M$2</f>
        <v>0</v>
      </c>
      <c r="K13" s="23" t="n">
        <v>0.435</v>
      </c>
      <c r="L13" s="23" t="n">
        <f aca="false">K13*H13*J13</f>
        <v>0</v>
      </c>
      <c r="M13" s="23"/>
      <c r="N13" s="23" t="n">
        <f aca="false">L13+M13</f>
        <v>0</v>
      </c>
      <c r="O13" s="23"/>
      <c r="P13" s="23"/>
      <c r="Q13" s="23"/>
      <c r="R13" s="23"/>
    </row>
    <row r="14" customFormat="false" ht="14.25" hidden="false" customHeight="false" outlineLevel="0" collapsed="false">
      <c r="B14" s="23" t="s">
        <v>113</v>
      </c>
      <c r="C14" s="92" t="n">
        <v>7</v>
      </c>
      <c r="D14" s="23"/>
      <c r="E14" s="97"/>
      <c r="F14" s="92" t="n">
        <v>3</v>
      </c>
      <c r="G14" s="99" t="n">
        <v>3.41</v>
      </c>
      <c r="H14" s="95" t="n">
        <f aca="false">(F14*G14)*10.7639</f>
        <v>110.114697</v>
      </c>
      <c r="I14" s="23"/>
      <c r="J14" s="23"/>
      <c r="K14" s="23"/>
      <c r="L14" s="23" t="n">
        <f aca="false">7*H14</f>
        <v>770.802879</v>
      </c>
      <c r="M14" s="23"/>
      <c r="N14" s="23" t="n">
        <f aca="false">L14+M14</f>
        <v>770.802879</v>
      </c>
      <c r="P14" s="23"/>
      <c r="Q14" s="23"/>
      <c r="R14" s="23"/>
    </row>
    <row r="15" customFormat="false" ht="14.25" hidden="false" customHeight="false" outlineLevel="0" collapsed="false">
      <c r="B15" s="23"/>
      <c r="C15" s="92"/>
      <c r="D15" s="23"/>
      <c r="E15" s="97"/>
      <c r="F15" s="92"/>
      <c r="G15" s="99"/>
      <c r="H15" s="95"/>
      <c r="I15" s="23"/>
      <c r="J15" s="23"/>
      <c r="K15" s="23"/>
      <c r="L15" s="23"/>
      <c r="M15" s="23"/>
      <c r="N15" s="23"/>
      <c r="P15" s="23"/>
      <c r="Q15" s="23"/>
      <c r="R15" s="23"/>
      <c r="BJ15" s="0" t="s">
        <v>114</v>
      </c>
    </row>
    <row r="16" customFormat="false" ht="14.25" hidden="false" customHeight="false" outlineLevel="0" collapsed="false">
      <c r="B16" s="23"/>
      <c r="C16" s="92"/>
      <c r="D16" s="23"/>
      <c r="E16" s="97"/>
      <c r="F16" s="92"/>
      <c r="G16" s="99"/>
      <c r="H16" s="95"/>
      <c r="I16" s="23"/>
      <c r="J16" s="23"/>
      <c r="K16" s="23"/>
      <c r="L16" s="23"/>
      <c r="M16" s="23"/>
      <c r="N16" s="23"/>
      <c r="P16" s="23"/>
      <c r="Q16" s="23"/>
      <c r="R16" s="23"/>
      <c r="Z16" s="0" t="s">
        <v>116</v>
      </c>
    </row>
    <row r="17" customFormat="false" ht="14.25" hidden="false" customHeight="false" outlineLevel="0" collapsed="false">
      <c r="B17" s="96" t="s">
        <v>115</v>
      </c>
      <c r="C17" s="92" t="n">
        <v>8</v>
      </c>
      <c r="D17" s="23"/>
      <c r="E17" s="23"/>
      <c r="F17" s="92"/>
      <c r="G17" s="99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customFormat="false" ht="14.25" hidden="false" customHeight="true" outlineLevel="0" collapsed="false">
      <c r="B18" s="23"/>
      <c r="C18" s="92"/>
      <c r="D18" s="97"/>
      <c r="E18" s="97"/>
      <c r="F18" s="92"/>
      <c r="G18" s="99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BJ18" s="100" t="s">
        <v>119</v>
      </c>
      <c r="BK18" s="100"/>
      <c r="BL18" s="100"/>
      <c r="BM18" s="100"/>
      <c r="BN18" s="100"/>
      <c r="BO18" s="100"/>
      <c r="BP18" s="100"/>
      <c r="BQ18" s="100"/>
    </row>
    <row r="19" customFormat="false" ht="14.25" hidden="false" customHeight="false" outlineLevel="0" collapsed="false">
      <c r="B19" s="96" t="s">
        <v>120</v>
      </c>
      <c r="C19" s="92"/>
      <c r="D19" s="97"/>
      <c r="E19" s="97"/>
      <c r="F19" s="92"/>
      <c r="G19" s="99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BJ19" s="100"/>
      <c r="BK19" s="100"/>
      <c r="BL19" s="100"/>
      <c r="BM19" s="100"/>
      <c r="BN19" s="100"/>
      <c r="BO19" s="100"/>
      <c r="BP19" s="100"/>
      <c r="BQ19" s="100"/>
    </row>
    <row r="20" customFormat="false" ht="14.25" hidden="false" customHeight="false" outlineLevel="0" collapsed="false">
      <c r="B20" s="101" t="s">
        <v>121</v>
      </c>
      <c r="C20" s="92" t="n">
        <v>9</v>
      </c>
      <c r="D20" s="23"/>
      <c r="E20" s="97"/>
      <c r="F20" s="92"/>
      <c r="G20" s="99"/>
      <c r="H20" s="23"/>
      <c r="I20" s="23"/>
      <c r="J20" s="23"/>
      <c r="K20" s="23"/>
      <c r="L20" s="23" t="n">
        <f aca="false">C32*300</f>
        <v>600</v>
      </c>
      <c r="M20" s="23" t="n">
        <f aca="false">C32*500</f>
        <v>1000</v>
      </c>
      <c r="N20" s="23" t="n">
        <f aca="false">L20+M20</f>
        <v>1600</v>
      </c>
      <c r="O20" s="23"/>
      <c r="P20" s="23"/>
      <c r="Q20" s="23"/>
      <c r="R20" s="102"/>
      <c r="T20" s="0" t="s">
        <v>122</v>
      </c>
      <c r="BJ20" s="100"/>
      <c r="BK20" s="100"/>
      <c r="BL20" s="100"/>
      <c r="BM20" s="100"/>
      <c r="BN20" s="100"/>
      <c r="BO20" s="100"/>
      <c r="BP20" s="100"/>
      <c r="BQ20" s="100"/>
    </row>
    <row r="21" customFormat="false" ht="14.25" hidden="false" customHeight="false" outlineLevel="0" collapsed="false">
      <c r="B21" s="103"/>
      <c r="C21" s="92"/>
      <c r="D21" s="23"/>
      <c r="E21" s="97"/>
      <c r="F21" s="92"/>
      <c r="G21" s="99"/>
      <c r="H21" s="23"/>
      <c r="I21" s="23"/>
      <c r="J21" s="23"/>
      <c r="K21" s="23"/>
      <c r="M21" s="23"/>
      <c r="N21" s="23"/>
      <c r="O21" s="23"/>
      <c r="P21" s="23"/>
      <c r="Q21" s="23"/>
      <c r="R21" s="23"/>
      <c r="BJ21" s="100"/>
      <c r="BK21" s="100"/>
      <c r="BL21" s="100"/>
      <c r="BM21" s="100"/>
      <c r="BN21" s="100"/>
      <c r="BO21" s="100"/>
      <c r="BP21" s="100"/>
      <c r="BQ21" s="100"/>
    </row>
    <row r="22" customFormat="false" ht="14.25" hidden="false" customHeight="false" outlineLevel="0" collapsed="false">
      <c r="B22" s="102" t="s">
        <v>123</v>
      </c>
      <c r="C22" s="92"/>
      <c r="D22" s="23"/>
      <c r="E22" s="23"/>
      <c r="F22" s="92"/>
      <c r="G22" s="99"/>
      <c r="H22" s="23"/>
      <c r="I22" s="23"/>
      <c r="J22" s="23"/>
      <c r="K22" s="23"/>
      <c r="L22" s="23" t="n">
        <f aca="false">SUM(L6:L20)</f>
        <v>2473.11035433131</v>
      </c>
      <c r="M22" s="23" t="n">
        <f aca="false">SUM(M6:M20)</f>
        <v>1000</v>
      </c>
      <c r="N22" s="102" t="n">
        <f aca="false">L22+M22</f>
        <v>3473.11035433131</v>
      </c>
      <c r="O22" s="23"/>
      <c r="P22" s="23"/>
      <c r="Q22" s="23"/>
      <c r="R22" s="23"/>
      <c r="AU22" s="0" t="s">
        <v>124</v>
      </c>
      <c r="BJ22" s="100"/>
      <c r="BK22" s="100"/>
      <c r="BL22" s="100"/>
      <c r="BM22" s="100"/>
      <c r="BN22" s="100"/>
      <c r="BO22" s="100"/>
      <c r="BP22" s="100"/>
      <c r="BQ22" s="100"/>
    </row>
    <row r="23" customFormat="false" ht="14.25" hidden="false" customHeight="false" outlineLevel="0" collapsed="false">
      <c r="O23" s="23"/>
      <c r="P23" s="23"/>
      <c r="Q23" s="23"/>
      <c r="R23" s="23"/>
      <c r="BJ23" s="100"/>
      <c r="BK23" s="100"/>
      <c r="BL23" s="100"/>
      <c r="BM23" s="100"/>
      <c r="BN23" s="100"/>
      <c r="BO23" s="100"/>
      <c r="BP23" s="100"/>
      <c r="BQ23" s="100"/>
    </row>
    <row r="24" customFormat="false" ht="14.25" hidden="false" customHeight="false" outlineLevel="0" collapsed="false">
      <c r="O24" s="23"/>
      <c r="P24" s="23"/>
      <c r="Q24" s="23"/>
      <c r="R24" s="23"/>
    </row>
    <row r="25" customFormat="false" ht="14.25" hidden="false" customHeight="false" outlineLevel="0" collapsed="false">
      <c r="B25" s="23"/>
      <c r="C25" s="92"/>
      <c r="D25" s="23"/>
      <c r="E25" s="23"/>
      <c r="F25" s="92"/>
      <c r="G25" s="99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BA25" s="0" t="s">
        <v>125</v>
      </c>
    </row>
    <row r="26" customFormat="false" ht="14.25" hidden="false" customHeight="false" outlineLevel="0" collapsed="false">
      <c r="B26" s="23"/>
      <c r="C26" s="92"/>
      <c r="D26" s="23"/>
      <c r="E26" s="23"/>
      <c r="F26" s="92"/>
      <c r="G26" s="99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customFormat="false" ht="14.25" hidden="false" customHeight="false" outlineLevel="0" collapsed="false">
      <c r="B27" s="23"/>
      <c r="C27" s="92"/>
      <c r="D27" s="23"/>
      <c r="E27" s="23"/>
      <c r="F27" s="92"/>
      <c r="G27" s="99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BK27" s="0" t="s">
        <v>126</v>
      </c>
    </row>
    <row r="28" customFormat="false" ht="14.25" hidden="false" customHeight="false" outlineLevel="0" collapsed="false">
      <c r="B28" s="104" t="s">
        <v>127</v>
      </c>
      <c r="C28" s="105" t="n">
        <v>25</v>
      </c>
      <c r="D28" s="106" t="s">
        <v>78</v>
      </c>
      <c r="E28" s="107" t="s">
        <v>128</v>
      </c>
      <c r="F28" s="107"/>
      <c r="G28" s="108" t="n">
        <f aca="false">J51</f>
        <v>867.0465144</v>
      </c>
      <c r="H28" s="107" t="s">
        <v>129</v>
      </c>
      <c r="I28" s="107" t="s">
        <v>130</v>
      </c>
      <c r="J28" s="109" t="n">
        <f aca="false">E32</f>
        <v>30</v>
      </c>
      <c r="K28" s="107" t="s">
        <v>131</v>
      </c>
      <c r="L28" s="107"/>
      <c r="M28" s="107" t="s">
        <v>132</v>
      </c>
      <c r="N28" s="110"/>
      <c r="O28" s="23"/>
      <c r="P28" s="23"/>
      <c r="Q28" s="23"/>
      <c r="R28" s="23"/>
    </row>
    <row r="29" customFormat="false" ht="14.25" hidden="false" customHeight="false" outlineLevel="0" collapsed="false">
      <c r="B29" s="111" t="s">
        <v>133</v>
      </c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23"/>
      <c r="P29" s="23"/>
      <c r="Q29" s="23"/>
      <c r="R29" s="23"/>
    </row>
    <row r="30" customFormat="false" ht="14.25" hidden="false" customHeight="false" outlineLevel="0" collapsed="false">
      <c r="B30" s="112" t="s">
        <v>134</v>
      </c>
      <c r="C30" s="113" t="s">
        <v>135</v>
      </c>
      <c r="D30" s="109" t="n">
        <f aca="false">L22/N22</f>
        <v>0.712073646392232</v>
      </c>
      <c r="E30" s="107"/>
      <c r="F30" s="107"/>
      <c r="G30" s="114" t="s">
        <v>136</v>
      </c>
      <c r="H30" s="114" t="s">
        <v>137</v>
      </c>
      <c r="I30" s="109" t="n">
        <f aca="false">L22/(1.08*C28)</f>
        <v>91.5966797900487</v>
      </c>
      <c r="J30" s="114" t="s">
        <v>138</v>
      </c>
      <c r="K30" s="115" t="n">
        <f aca="false">ROUNDUP(I30,0)</f>
        <v>92</v>
      </c>
      <c r="L30" s="107" t="s">
        <v>139</v>
      </c>
      <c r="M30" s="107"/>
      <c r="N30" s="110"/>
      <c r="O30" s="23"/>
      <c r="P30" s="23"/>
      <c r="Q30" s="23"/>
      <c r="R30" s="23"/>
    </row>
    <row r="31" customFormat="false" ht="14.25" hidden="false" customHeight="false" outlineLevel="0" collapsed="false"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23"/>
      <c r="P31" s="23"/>
      <c r="Q31" s="23"/>
      <c r="R31" s="23"/>
    </row>
    <row r="32" customFormat="false" ht="14.25" hidden="false" customHeight="false" outlineLevel="0" collapsed="false">
      <c r="B32" s="116" t="s">
        <v>140</v>
      </c>
      <c r="C32" s="0" t="n">
        <v>2</v>
      </c>
      <c r="D32" s="0" t="n">
        <v>15</v>
      </c>
      <c r="E32" s="115" t="n">
        <f aca="false">C32*D32</f>
        <v>30</v>
      </c>
      <c r="F32" s="107" t="s">
        <v>141</v>
      </c>
      <c r="G32" s="109" t="n">
        <f aca="false">G28/30</f>
        <v>28.90155048</v>
      </c>
      <c r="H32" s="107"/>
      <c r="I32" s="117" t="s">
        <v>142</v>
      </c>
      <c r="J32" s="117"/>
      <c r="K32" s="117"/>
      <c r="L32" s="117"/>
      <c r="M32" s="118" t="s">
        <v>143</v>
      </c>
      <c r="N32" s="110"/>
      <c r="O32" s="119" t="s">
        <v>144</v>
      </c>
      <c r="P32" s="119"/>
      <c r="Q32" s="119"/>
      <c r="R32" s="119"/>
    </row>
    <row r="33" customFormat="false" ht="14.25" hidden="false" customHeight="false" outlineLevel="0" collapsed="false"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119" t="s">
        <v>145</v>
      </c>
      <c r="P33" s="119"/>
      <c r="Q33" s="119"/>
      <c r="R33" s="119"/>
    </row>
    <row r="34" customFormat="false" ht="14.25" hidden="false" customHeight="false" outlineLevel="0" collapsed="false">
      <c r="B34" s="120" t="s">
        <v>96</v>
      </c>
      <c r="C34" s="120"/>
      <c r="D34" s="121" t="s">
        <v>146</v>
      </c>
      <c r="E34" s="121"/>
      <c r="F34" s="121"/>
      <c r="G34" s="121"/>
      <c r="H34" s="121"/>
      <c r="I34" s="121" t="s">
        <v>147</v>
      </c>
      <c r="J34" s="121"/>
      <c r="K34" s="121"/>
      <c r="L34" s="121"/>
      <c r="M34" s="121"/>
      <c r="N34" s="121"/>
      <c r="O34" s="119" t="s">
        <v>148</v>
      </c>
      <c r="P34" s="119"/>
      <c r="Q34" s="119"/>
      <c r="R34" s="119"/>
    </row>
    <row r="35" customFormat="false" ht="14.25" hidden="false" customHeight="true" outlineLevel="0" collapsed="false">
      <c r="B35" s="122" t="s">
        <v>149</v>
      </c>
      <c r="C35" s="122"/>
      <c r="D35" s="123" t="s">
        <v>150</v>
      </c>
      <c r="E35" s="123"/>
      <c r="F35" s="123"/>
      <c r="G35" s="123"/>
      <c r="H35" s="123"/>
      <c r="I35" s="124" t="s">
        <v>151</v>
      </c>
      <c r="J35" s="125" t="n">
        <f aca="false">SUM(H6:H14)</f>
        <v>732.758945416175</v>
      </c>
      <c r="K35" s="126"/>
      <c r="L35" s="127" t="s">
        <v>152</v>
      </c>
      <c r="M35" s="126" t="n">
        <f aca="false">M22</f>
        <v>1000</v>
      </c>
      <c r="N35" s="128"/>
      <c r="O35" s="129" t="s">
        <v>153</v>
      </c>
      <c r="P35" s="129"/>
      <c r="Q35" s="129"/>
      <c r="R35" s="129"/>
      <c r="AU35" s="0" t="s">
        <v>154</v>
      </c>
    </row>
    <row r="36" customFormat="false" ht="14.25" hidden="false" customHeight="true" outlineLevel="0" collapsed="false">
      <c r="B36" s="130" t="s">
        <v>155</v>
      </c>
      <c r="C36" s="130"/>
      <c r="D36" s="131" t="s">
        <v>156</v>
      </c>
      <c r="E36" s="131"/>
      <c r="F36" s="131"/>
      <c r="G36" s="131"/>
      <c r="H36" s="131"/>
      <c r="I36" s="132" t="s">
        <v>157</v>
      </c>
      <c r="J36" s="0" t="n">
        <f aca="false">J49</f>
        <v>2.4</v>
      </c>
      <c r="L36" s="133" t="s">
        <v>158</v>
      </c>
      <c r="M36" s="0" t="n">
        <f aca="false">N22</f>
        <v>3473.11035433131</v>
      </c>
      <c r="N36" s="134"/>
      <c r="O36" s="129"/>
      <c r="P36" s="129"/>
      <c r="Q36" s="129"/>
      <c r="R36" s="129"/>
      <c r="BL36" s="135" t="s">
        <v>159</v>
      </c>
      <c r="BM36" s="135"/>
      <c r="BN36" s="135"/>
      <c r="BO36" s="135"/>
      <c r="BP36" s="135"/>
      <c r="BQ36" s="135"/>
      <c r="BR36" s="135"/>
      <c r="BS36" s="135"/>
      <c r="BT36" s="135"/>
      <c r="BU36" s="135"/>
    </row>
    <row r="37" customFormat="false" ht="14.25" hidden="false" customHeight="false" outlineLevel="0" collapsed="false">
      <c r="B37" s="130" t="s">
        <v>160</v>
      </c>
      <c r="C37" s="130"/>
      <c r="D37" s="131" t="s">
        <v>161</v>
      </c>
      <c r="E37" s="131"/>
      <c r="F37" s="131"/>
      <c r="G37" s="131"/>
      <c r="H37" s="131"/>
      <c r="I37" s="132" t="s">
        <v>162</v>
      </c>
      <c r="J37" s="136" t="n">
        <f aca="false">G28</f>
        <v>867.0465144</v>
      </c>
      <c r="L37" s="0" t="s">
        <v>163</v>
      </c>
      <c r="M37" s="0" t="n">
        <f aca="false">K30</f>
        <v>92</v>
      </c>
      <c r="N37" s="134"/>
      <c r="O37" s="129"/>
      <c r="P37" s="129"/>
      <c r="Q37" s="129"/>
      <c r="R37" s="129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</row>
    <row r="38" customFormat="false" ht="14.25" hidden="false" customHeight="false" outlineLevel="0" collapsed="false">
      <c r="B38" s="130" t="s">
        <v>164</v>
      </c>
      <c r="C38" s="130"/>
      <c r="D38" s="131" t="s">
        <v>165</v>
      </c>
      <c r="E38" s="131"/>
      <c r="F38" s="131"/>
      <c r="G38" s="131"/>
      <c r="H38" s="131"/>
      <c r="I38" s="132" t="s">
        <v>166</v>
      </c>
      <c r="J38" s="0" t="n">
        <f aca="false">G32</f>
        <v>28.90155048</v>
      </c>
      <c r="N38" s="134"/>
      <c r="O38" s="129"/>
      <c r="P38" s="129"/>
      <c r="Q38" s="129"/>
      <c r="R38" s="129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</row>
    <row r="39" customFormat="false" ht="14.25" hidden="false" customHeight="false" outlineLevel="0" collapsed="false">
      <c r="B39" s="130" t="s">
        <v>167</v>
      </c>
      <c r="C39" s="130"/>
      <c r="D39" s="131" t="s">
        <v>168</v>
      </c>
      <c r="E39" s="131"/>
      <c r="F39" s="131"/>
      <c r="G39" s="131"/>
      <c r="H39" s="131"/>
      <c r="I39" s="137" t="s">
        <v>169</v>
      </c>
      <c r="J39" s="0" t="n">
        <f aca="false">L22</f>
        <v>2473.11035433131</v>
      </c>
      <c r="N39" s="134"/>
      <c r="O39" s="129"/>
      <c r="P39" s="129"/>
      <c r="Q39" s="129"/>
      <c r="R39" s="129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</row>
    <row r="40" customFormat="false" ht="14.25" hidden="false" customHeight="false" outlineLevel="0" collapsed="false">
      <c r="B40" s="130" t="s">
        <v>170</v>
      </c>
      <c r="C40" s="130"/>
      <c r="D40" s="131" t="s">
        <v>171</v>
      </c>
      <c r="E40" s="131"/>
      <c r="F40" s="131"/>
      <c r="G40" s="131"/>
      <c r="H40" s="131"/>
      <c r="I40" s="0" t="s">
        <v>48</v>
      </c>
      <c r="J40" s="0" t="n">
        <f aca="false">D30</f>
        <v>0.712073646392232</v>
      </c>
      <c r="N40" s="134"/>
      <c r="O40" s="120" t="s">
        <v>172</v>
      </c>
      <c r="P40" s="120"/>
      <c r="Q40" s="120" t="s">
        <v>173</v>
      </c>
      <c r="R40" s="120"/>
    </row>
    <row r="41" customFormat="false" ht="14.25" hidden="false" customHeight="false" outlineLevel="0" collapsed="false">
      <c r="B41" s="130" t="s">
        <v>174</v>
      </c>
      <c r="C41" s="130"/>
      <c r="D41" s="131" t="s">
        <v>175</v>
      </c>
      <c r="E41" s="131"/>
      <c r="F41" s="131"/>
      <c r="G41" s="131"/>
      <c r="H41" s="131"/>
      <c r="I41" s="132"/>
      <c r="N41" s="134"/>
      <c r="O41" s="120"/>
      <c r="P41" s="120"/>
      <c r="Q41" s="120"/>
      <c r="R41" s="120"/>
    </row>
    <row r="42" customFormat="false" ht="14.25" hidden="false" customHeight="false" outlineLevel="0" collapsed="false">
      <c r="B42" s="130" t="s">
        <v>176</v>
      </c>
      <c r="C42" s="130"/>
      <c r="D42" s="131"/>
      <c r="E42" s="131"/>
      <c r="F42" s="131"/>
      <c r="G42" s="131"/>
      <c r="H42" s="131"/>
      <c r="I42" s="132"/>
      <c r="N42" s="134"/>
      <c r="O42" s="120"/>
      <c r="P42" s="120"/>
      <c r="Q42" s="120"/>
      <c r="R42" s="120"/>
    </row>
    <row r="43" customFormat="false" ht="14.25" hidden="false" customHeight="false" outlineLevel="0" collapsed="false">
      <c r="B43" s="138" t="s">
        <v>177</v>
      </c>
      <c r="C43" s="138"/>
      <c r="D43" s="139"/>
      <c r="E43" s="139"/>
      <c r="F43" s="139"/>
      <c r="G43" s="139"/>
      <c r="H43" s="139"/>
      <c r="I43" s="140"/>
      <c r="J43" s="141"/>
      <c r="K43" s="141"/>
      <c r="L43" s="141"/>
      <c r="M43" s="141"/>
      <c r="N43" s="142"/>
      <c r="O43" s="120"/>
      <c r="P43" s="120"/>
      <c r="Q43" s="120"/>
      <c r="R43" s="120"/>
    </row>
    <row r="44" customFormat="false" ht="14.25" hidden="false" customHeight="false" outlineLevel="0" collapsed="false">
      <c r="B44" s="0" t="s">
        <v>178</v>
      </c>
      <c r="K44" s="143" t="s">
        <v>179</v>
      </c>
      <c r="L44" s="143"/>
      <c r="M44" s="144" t="n">
        <v>400</v>
      </c>
      <c r="N44" s="144" t="s">
        <v>180</v>
      </c>
      <c r="O44" s="144" t="n">
        <v>0.4</v>
      </c>
      <c r="P44" s="144" t="s">
        <v>181</v>
      </c>
    </row>
    <row r="45" customFormat="false" ht="14.25" hidden="false" customHeight="true" outlineLevel="0" collapsed="false">
      <c r="B45" s="0" t="n">
        <v>10</v>
      </c>
      <c r="C45" s="0" t="s">
        <v>182</v>
      </c>
      <c r="BL45" s="100" t="s">
        <v>184</v>
      </c>
      <c r="BM45" s="100"/>
      <c r="BN45" s="100"/>
      <c r="BO45" s="100"/>
      <c r="BP45" s="100"/>
      <c r="BQ45" s="100"/>
      <c r="BR45" s="100"/>
      <c r="BS45" s="100"/>
      <c r="BT45" s="100"/>
      <c r="BU45" s="100"/>
    </row>
    <row r="46" customFormat="false" ht="14.25" hidden="false" customHeight="false" outlineLevel="0" collapsed="false">
      <c r="B46" s="0" t="n">
        <v>54</v>
      </c>
      <c r="C46" s="0" t="s">
        <v>185</v>
      </c>
      <c r="I46" s="0" t="s">
        <v>186</v>
      </c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</row>
    <row r="47" customFormat="false" ht="14.25" hidden="false" customHeight="false" outlineLevel="0" collapsed="false">
      <c r="I47" s="0" t="s">
        <v>187</v>
      </c>
      <c r="J47" s="0" t="n">
        <v>3</v>
      </c>
    </row>
    <row r="48" customFormat="false" ht="14.25" hidden="false" customHeight="false" outlineLevel="0" collapsed="false">
      <c r="I48" s="0" t="s">
        <v>188</v>
      </c>
      <c r="J48" s="0" t="n">
        <v>3.41</v>
      </c>
    </row>
    <row r="49" customFormat="false" ht="14.25" hidden="false" customHeight="false" outlineLevel="0" collapsed="false">
      <c r="I49" s="0" t="s">
        <v>189</v>
      </c>
      <c r="J49" s="0" t="n">
        <v>2.4</v>
      </c>
      <c r="P49" s="0" t="s">
        <v>70</v>
      </c>
      <c r="Q49" s="0" t="s">
        <v>71</v>
      </c>
      <c r="R49" s="0" t="s">
        <v>72</v>
      </c>
    </row>
    <row r="50" customFormat="false" ht="14.25" hidden="false" customHeight="false" outlineLevel="0" collapsed="false">
      <c r="J50" s="0" t="n">
        <f aca="false">J47*J48*J49</f>
        <v>24.552</v>
      </c>
      <c r="K50" s="0" t="s">
        <v>190</v>
      </c>
    </row>
    <row r="51" customFormat="false" ht="14.25" hidden="false" customHeight="false" outlineLevel="0" collapsed="false">
      <c r="J51" s="0" t="n">
        <f aca="false">J50*35.3147</f>
        <v>867.0465144</v>
      </c>
      <c r="K51" s="0" t="s">
        <v>191</v>
      </c>
    </row>
    <row r="54" customFormat="false" ht="14.25" hidden="false" customHeight="false" outlineLevel="0" collapsed="false">
      <c r="H54" s="0" t="s">
        <v>192</v>
      </c>
      <c r="I54" s="0" t="n">
        <v>3.4121</v>
      </c>
      <c r="J54" s="0" t="s">
        <v>193</v>
      </c>
    </row>
  </sheetData>
  <mergeCells count="59">
    <mergeCell ref="B2:C2"/>
    <mergeCell ref="D2:E2"/>
    <mergeCell ref="F2:G3"/>
    <mergeCell ref="I2:L3"/>
    <mergeCell ref="M2:M3"/>
    <mergeCell ref="N2:N3"/>
    <mergeCell ref="O2:P3"/>
    <mergeCell ref="Q2:Q3"/>
    <mergeCell ref="R2:R3"/>
    <mergeCell ref="B3:C3"/>
    <mergeCell ref="D3:E3"/>
    <mergeCell ref="B4:B5"/>
    <mergeCell ref="F4:G4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BJ18:BQ23"/>
    <mergeCell ref="B29:N29"/>
    <mergeCell ref="B31:N31"/>
    <mergeCell ref="I32:L32"/>
    <mergeCell ref="O32:R32"/>
    <mergeCell ref="B33:N33"/>
    <mergeCell ref="O33:R33"/>
    <mergeCell ref="B34:C34"/>
    <mergeCell ref="D34:H34"/>
    <mergeCell ref="I34:N34"/>
    <mergeCell ref="O34:R34"/>
    <mergeCell ref="B35:C35"/>
    <mergeCell ref="D35:H35"/>
    <mergeCell ref="O35:R39"/>
    <mergeCell ref="B36:C36"/>
    <mergeCell ref="D36:H36"/>
    <mergeCell ref="BL36:BU39"/>
    <mergeCell ref="B37:C37"/>
    <mergeCell ref="D37:H37"/>
    <mergeCell ref="B38:C38"/>
    <mergeCell ref="D38:H38"/>
    <mergeCell ref="B39:C39"/>
    <mergeCell ref="D39:H39"/>
    <mergeCell ref="B40:C40"/>
    <mergeCell ref="D40:H40"/>
    <mergeCell ref="O40:P43"/>
    <mergeCell ref="Q40:R43"/>
    <mergeCell ref="B41:C41"/>
    <mergeCell ref="D41:H41"/>
    <mergeCell ref="B42:C42"/>
    <mergeCell ref="D42:H42"/>
    <mergeCell ref="B43:C43"/>
    <mergeCell ref="D43:H43"/>
    <mergeCell ref="K44:L44"/>
    <mergeCell ref="BL45:BU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1:BU54"/>
  <sheetViews>
    <sheetView showFormulas="false" showGridLines="true" showRowColHeaders="true" showZeros="true" rightToLeft="false" tabSelected="false" showOutlineSymbols="true" defaultGridColor="true" view="normal" topLeftCell="A3" colorId="64" zoomScale="63" zoomScaleNormal="63" zoomScalePageLayoutView="100" workbookViewId="0">
      <selection pane="topLeft" activeCell="N19" activeCellId="0" sqref="N19"/>
    </sheetView>
  </sheetViews>
  <sheetFormatPr defaultColWidth="8.6015625" defaultRowHeight="14.25" customHeight="false" zeroHeight="false" outlineLevelRow="0" outlineLevelCol="0"/>
  <cols>
    <col collapsed="false" customWidth="true" hidden="false" outlineLevel="0" max="1" min="1" style="0" width="3.55"/>
    <col collapsed="false" customWidth="true" hidden="false" outlineLevel="0" max="2" min="2" style="0" width="30.22"/>
    <col collapsed="false" customWidth="true" hidden="false" outlineLevel="0" max="6" min="6" style="0" width="11.22"/>
    <col collapsed="false" customWidth="true" hidden="false" outlineLevel="0" max="7" min="7" style="0" width="14.11"/>
    <col collapsed="false" customWidth="true" hidden="false" outlineLevel="0" max="8" min="8" style="0" width="10.89"/>
    <col collapsed="false" customWidth="true" hidden="false" outlineLevel="0" max="15" min="15" style="0" width="12.78"/>
    <col collapsed="false" customWidth="true" hidden="false" outlineLevel="0" max="16" min="16" style="0" width="10.11"/>
  </cols>
  <sheetData>
    <row r="1" customFormat="false" ht="14.25" hidden="false" customHeight="false" outlineLevel="0" collapsed="false">
      <c r="B1" s="0" t="s">
        <v>70</v>
      </c>
      <c r="C1" s="0" t="s">
        <v>71</v>
      </c>
      <c r="D1" s="0" t="s">
        <v>72</v>
      </c>
      <c r="H1" s="0" t="s">
        <v>73</v>
      </c>
      <c r="I1" s="0" t="n">
        <v>3.28</v>
      </c>
      <c r="J1" s="0" t="s">
        <v>74</v>
      </c>
    </row>
    <row r="2" customFormat="false" ht="14.25" hidden="false" customHeight="false" outlineLevel="0" collapsed="false">
      <c r="B2" s="76" t="s">
        <v>42</v>
      </c>
      <c r="C2" s="76"/>
      <c r="D2" s="77" t="s">
        <v>75</v>
      </c>
      <c r="E2" s="77"/>
      <c r="F2" s="78" t="s">
        <v>76</v>
      </c>
      <c r="G2" s="78"/>
      <c r="H2" s="79" t="s">
        <v>44</v>
      </c>
      <c r="I2" s="80" t="s">
        <v>77</v>
      </c>
      <c r="J2" s="80"/>
      <c r="K2" s="80"/>
      <c r="L2" s="80"/>
      <c r="M2" s="81" t="n">
        <v>78.8</v>
      </c>
      <c r="N2" s="82" t="s">
        <v>78</v>
      </c>
      <c r="O2" s="80" t="s">
        <v>79</v>
      </c>
      <c r="P2" s="80"/>
      <c r="Q2" s="83" t="n">
        <v>70</v>
      </c>
      <c r="R2" s="82" t="s">
        <v>78</v>
      </c>
    </row>
    <row r="3" customFormat="false" ht="17.35" hidden="false" customHeight="false" outlineLevel="0" collapsed="false">
      <c r="B3" s="84" t="s">
        <v>217</v>
      </c>
      <c r="C3" s="84"/>
      <c r="D3" s="85" t="s">
        <v>80</v>
      </c>
      <c r="E3" s="85"/>
      <c r="F3" s="78"/>
      <c r="G3" s="78"/>
      <c r="H3" s="86" t="s">
        <v>218</v>
      </c>
      <c r="I3" s="80"/>
      <c r="J3" s="80"/>
      <c r="K3" s="80"/>
      <c r="L3" s="80"/>
      <c r="M3" s="81"/>
      <c r="N3" s="82"/>
      <c r="O3" s="80"/>
      <c r="P3" s="80"/>
      <c r="Q3" s="83"/>
      <c r="R3" s="82"/>
      <c r="T3" s="0" t="s">
        <v>82</v>
      </c>
      <c r="Y3" s="0" t="s">
        <v>83</v>
      </c>
      <c r="Z3" s="0" t="s">
        <v>84</v>
      </c>
    </row>
    <row r="4" customFormat="false" ht="14.25" hidden="false" customHeight="false" outlineLevel="0" collapsed="false">
      <c r="B4" s="87" t="s">
        <v>85</v>
      </c>
      <c r="C4" s="88" t="s">
        <v>86</v>
      </c>
      <c r="D4" s="89" t="s">
        <v>87</v>
      </c>
      <c r="E4" s="88" t="s">
        <v>71</v>
      </c>
      <c r="F4" s="87" t="s">
        <v>88</v>
      </c>
      <c r="G4" s="87"/>
      <c r="H4" s="87" t="s">
        <v>89</v>
      </c>
      <c r="I4" s="87" t="s">
        <v>90</v>
      </c>
      <c r="J4" s="87" t="s">
        <v>91</v>
      </c>
      <c r="K4" s="87" t="s">
        <v>71</v>
      </c>
      <c r="L4" s="87" t="s">
        <v>92</v>
      </c>
      <c r="M4" s="87" t="s">
        <v>93</v>
      </c>
      <c r="N4" s="87" t="s">
        <v>94</v>
      </c>
      <c r="O4" s="87" t="s">
        <v>90</v>
      </c>
      <c r="P4" s="87" t="s">
        <v>91</v>
      </c>
      <c r="Q4" s="87" t="s">
        <v>71</v>
      </c>
      <c r="R4" s="87" t="s">
        <v>95</v>
      </c>
    </row>
    <row r="5" customFormat="false" ht="14.25" hidden="false" customHeight="false" outlineLevel="0" collapsed="false">
      <c r="B5" s="87"/>
      <c r="C5" s="90" t="s">
        <v>96</v>
      </c>
      <c r="D5" s="91" t="s">
        <v>97</v>
      </c>
      <c r="E5" s="90" t="s">
        <v>96</v>
      </c>
      <c r="F5" s="87" t="s">
        <v>98</v>
      </c>
      <c r="G5" s="87" t="s">
        <v>99</v>
      </c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</row>
    <row r="6" customFormat="false" ht="14.25" hidden="false" customHeight="false" outlineLevel="0" collapsed="false">
      <c r="B6" s="23" t="s">
        <v>219</v>
      </c>
      <c r="C6" s="92" t="n">
        <v>4</v>
      </c>
      <c r="D6" s="93" t="n">
        <v>10</v>
      </c>
      <c r="E6" s="94" t="s">
        <v>70</v>
      </c>
      <c r="F6" s="92" t="n">
        <v>3.41</v>
      </c>
      <c r="G6" s="92" t="n">
        <v>2.4</v>
      </c>
      <c r="H6" s="95" t="n">
        <f aca="false">(F6*G6)*10.7639</f>
        <v>88.0917576</v>
      </c>
      <c r="I6" s="23" t="n">
        <v>78.8</v>
      </c>
      <c r="J6" s="23" t="n">
        <f aca="false">I6-$M$2</f>
        <v>0</v>
      </c>
      <c r="K6" s="23" t="n">
        <v>0.361</v>
      </c>
      <c r="L6" s="23" t="n">
        <f aca="false">K6*H6*J6</f>
        <v>0</v>
      </c>
      <c r="M6" s="23"/>
      <c r="N6" s="23" t="n">
        <f aca="false">L6+M6</f>
        <v>0</v>
      </c>
      <c r="O6" s="23"/>
      <c r="P6" s="23"/>
      <c r="Q6" s="23"/>
      <c r="R6" s="23"/>
    </row>
    <row r="7" customFormat="false" ht="14.25" hidden="false" customHeight="false" outlineLevel="0" collapsed="false">
      <c r="B7" s="23" t="s">
        <v>220</v>
      </c>
      <c r="C7" s="92" t="n">
        <v>5</v>
      </c>
      <c r="D7" s="93" t="n">
        <v>10</v>
      </c>
      <c r="E7" s="94" t="s">
        <v>70</v>
      </c>
      <c r="F7" s="92" t="n">
        <v>3.41</v>
      </c>
      <c r="G7" s="92" t="n">
        <v>2.4</v>
      </c>
      <c r="H7" s="95" t="n">
        <f aca="false">(F7*G7)*10.7639</f>
        <v>88.0917576</v>
      </c>
      <c r="I7" s="23" t="n">
        <v>78.8</v>
      </c>
      <c r="J7" s="23" t="n">
        <f aca="false">I7-$M$2</f>
        <v>0</v>
      </c>
      <c r="K7" s="23" t="n">
        <v>0.361</v>
      </c>
      <c r="L7" s="23" t="n">
        <f aca="false">K7*H7*J7</f>
        <v>0</v>
      </c>
      <c r="M7" s="23"/>
      <c r="N7" s="23" t="n">
        <f aca="false">L7+M7</f>
        <v>0</v>
      </c>
      <c r="O7" s="23"/>
      <c r="P7" s="23"/>
      <c r="Q7" s="23"/>
      <c r="R7" s="23"/>
      <c r="AU7" s="0" t="s">
        <v>102</v>
      </c>
      <c r="AX7" s="0" t="s">
        <v>103</v>
      </c>
      <c r="AZ7" s="0" t="s">
        <v>104</v>
      </c>
      <c r="BD7" s="0" t="s">
        <v>105</v>
      </c>
    </row>
    <row r="8" customFormat="false" ht="14.25" hidden="false" customHeight="false" outlineLevel="0" collapsed="false">
      <c r="B8" s="23" t="s">
        <v>213</v>
      </c>
      <c r="C8" s="92" t="n">
        <v>6</v>
      </c>
      <c r="D8" s="93" t="n">
        <v>54</v>
      </c>
      <c r="E8" s="94" t="s">
        <v>70</v>
      </c>
      <c r="F8" s="92" t="n">
        <v>3</v>
      </c>
      <c r="G8" s="99" t="n">
        <v>3.41</v>
      </c>
      <c r="H8" s="95" t="n">
        <f aca="false">(F8*G8)*10.7639</f>
        <v>110.114697</v>
      </c>
      <c r="I8" s="23" t="n">
        <v>95</v>
      </c>
      <c r="J8" s="23" t="n">
        <f aca="false">I8-$M$2</f>
        <v>16.2</v>
      </c>
      <c r="K8" s="23" t="n">
        <v>0.196</v>
      </c>
      <c r="L8" s="23" t="n">
        <f aca="false">K8*H8*J8</f>
        <v>349.6361859144</v>
      </c>
      <c r="M8" s="23"/>
      <c r="N8" s="23" t="n">
        <f aca="false">L8+M8</f>
        <v>349.6361859144</v>
      </c>
      <c r="O8" s="23"/>
      <c r="P8" s="23"/>
      <c r="Q8" s="23"/>
      <c r="R8" s="23"/>
    </row>
    <row r="9" customFormat="false" ht="14.25" hidden="false" customHeight="false" outlineLevel="0" collapsed="false">
      <c r="B9" s="23" t="s">
        <v>214</v>
      </c>
      <c r="C9" s="92" t="n">
        <v>3</v>
      </c>
      <c r="D9" s="93" t="n">
        <v>54</v>
      </c>
      <c r="E9" s="94" t="s">
        <v>70</v>
      </c>
      <c r="F9" s="92" t="n">
        <v>3</v>
      </c>
      <c r="G9" s="99" t="n">
        <v>3.41</v>
      </c>
      <c r="H9" s="95" t="n">
        <f aca="false">(F9*G9)*10.7639</f>
        <v>110.114697</v>
      </c>
      <c r="I9" s="23" t="n">
        <v>80</v>
      </c>
      <c r="J9" s="23" t="n">
        <f aca="false">I9-$M$2</f>
        <v>1.2</v>
      </c>
      <c r="K9" s="23" t="n">
        <v>0.191</v>
      </c>
      <c r="L9" s="23" t="n">
        <f aca="false">K9*H9*J9</f>
        <v>25.2382885524001</v>
      </c>
      <c r="M9" s="23"/>
      <c r="N9" s="23" t="n">
        <f aca="false">L9+M9</f>
        <v>25.2382885524001</v>
      </c>
      <c r="O9" s="23"/>
      <c r="P9" s="23"/>
      <c r="Q9" s="23"/>
      <c r="R9" s="23"/>
    </row>
    <row r="10" customFormat="false" ht="14.25" hidden="false" customHeight="false" outlineLevel="0" collapsed="false">
      <c r="B10" s="96" t="s">
        <v>108</v>
      </c>
      <c r="C10" s="97" t="n">
        <v>3</v>
      </c>
      <c r="D10" s="98"/>
      <c r="E10" s="94" t="s">
        <v>109</v>
      </c>
      <c r="F10" s="92"/>
      <c r="G10" s="99" t="n">
        <f aca="false">O44</f>
        <v>0.4</v>
      </c>
      <c r="H10" s="95" t="n">
        <f aca="false">(1/4*PI()*G10^2)*(I1^2)</f>
        <v>1.35194041617522</v>
      </c>
      <c r="I10" s="23"/>
      <c r="J10" s="23"/>
      <c r="K10" s="23"/>
      <c r="L10" s="23" t="n">
        <f aca="false">160*H10</f>
        <v>216.310466588035</v>
      </c>
      <c r="M10" s="23"/>
      <c r="N10" s="23" t="n">
        <f aca="false">L10+M10</f>
        <v>216.310466588035</v>
      </c>
      <c r="O10" s="23"/>
      <c r="P10" s="23"/>
      <c r="Q10" s="23"/>
      <c r="R10" s="23"/>
    </row>
    <row r="11" customFormat="false" ht="14.25" hidden="false" customHeight="false" outlineLevel="0" collapsed="false">
      <c r="B11" s="23" t="s">
        <v>215</v>
      </c>
      <c r="C11" s="92" t="n">
        <v>1</v>
      </c>
      <c r="D11" s="93" t="n">
        <v>10</v>
      </c>
      <c r="E11" s="94" t="s">
        <v>72</v>
      </c>
      <c r="F11" s="92" t="n">
        <v>1.6</v>
      </c>
      <c r="G11" s="99" t="n">
        <v>3.41</v>
      </c>
      <c r="H11" s="95" t="n">
        <f aca="false">(F11*G11)*10.7639-H13</f>
        <v>43.2278224</v>
      </c>
      <c r="I11" s="23" t="n">
        <v>78.8</v>
      </c>
      <c r="J11" s="23" t="n">
        <f aca="false">I11-$M$2</f>
        <v>0</v>
      </c>
      <c r="K11" s="23" t="n">
        <v>0.272</v>
      </c>
      <c r="L11" s="23" t="n">
        <f aca="false">K11*H11*J11</f>
        <v>0</v>
      </c>
      <c r="M11" s="23"/>
      <c r="N11" s="23" t="n">
        <f aca="false">L11+M11</f>
        <v>0</v>
      </c>
      <c r="O11" s="23"/>
      <c r="P11" s="23"/>
      <c r="Q11" s="23"/>
      <c r="R11" s="23"/>
    </row>
    <row r="12" customFormat="false" ht="14.25" hidden="false" customHeight="false" outlineLevel="0" collapsed="false">
      <c r="B12" s="23" t="s">
        <v>221</v>
      </c>
      <c r="C12" s="92" t="n">
        <v>1</v>
      </c>
      <c r="D12" s="93" t="n">
        <v>10</v>
      </c>
      <c r="E12" s="94" t="s">
        <v>72</v>
      </c>
      <c r="F12" s="92" t="n">
        <v>1.4</v>
      </c>
      <c r="G12" s="99" t="n">
        <v>3.41</v>
      </c>
      <c r="H12" s="95" t="n">
        <f aca="false">(F12*G12)*10.7639</f>
        <v>51.3868586</v>
      </c>
      <c r="I12" s="23" t="n">
        <v>78.8</v>
      </c>
      <c r="J12" s="23" t="n">
        <f aca="false">I12-$M$2</f>
        <v>0</v>
      </c>
      <c r="K12" s="23" t="n">
        <v>0.272</v>
      </c>
      <c r="L12" s="23" t="n">
        <f aca="false">K12*H12*J12</f>
        <v>0</v>
      </c>
      <c r="M12" s="23"/>
      <c r="N12" s="23" t="n">
        <f aca="false">L12+M12</f>
        <v>0</v>
      </c>
      <c r="O12" s="23"/>
      <c r="P12" s="23"/>
      <c r="Q12" s="23"/>
      <c r="R12" s="23"/>
      <c r="BJ12" s="0" t="s">
        <v>112</v>
      </c>
    </row>
    <row r="13" customFormat="false" ht="14.25" hidden="false" customHeight="false" outlineLevel="0" collapsed="false">
      <c r="B13" s="23" t="s">
        <v>222</v>
      </c>
      <c r="C13" s="92" t="n">
        <v>1</v>
      </c>
      <c r="D13" s="93" t="n">
        <v>54</v>
      </c>
      <c r="E13" s="94" t="s">
        <v>72</v>
      </c>
      <c r="F13" s="92" t="n">
        <v>1.2</v>
      </c>
      <c r="G13" s="99" t="n">
        <v>1.2</v>
      </c>
      <c r="H13" s="95" t="n">
        <f aca="false">(F13*G13)*10.7639</f>
        <v>15.500016</v>
      </c>
      <c r="I13" s="23" t="n">
        <v>85</v>
      </c>
      <c r="J13" s="23" t="n">
        <f aca="false">I13-$M$2</f>
        <v>6.2</v>
      </c>
      <c r="K13" s="23" t="n">
        <v>0.169</v>
      </c>
      <c r="L13" s="23" t="n">
        <f aca="false">K13*H13*J13</f>
        <v>16.2409167648</v>
      </c>
      <c r="M13" s="23"/>
      <c r="N13" s="23" t="n">
        <f aca="false">L13+M13</f>
        <v>16.2409167648</v>
      </c>
      <c r="O13" s="23"/>
      <c r="P13" s="23"/>
      <c r="Q13" s="23"/>
      <c r="R13" s="23"/>
    </row>
    <row r="14" customFormat="false" ht="14.25" hidden="false" customHeight="false" outlineLevel="0" collapsed="false">
      <c r="B14" s="23" t="s">
        <v>223</v>
      </c>
      <c r="C14" s="92" t="n">
        <v>2</v>
      </c>
      <c r="D14" s="93" t="n">
        <v>10</v>
      </c>
      <c r="E14" s="94" t="s">
        <v>71</v>
      </c>
      <c r="F14" s="92" t="n">
        <v>3</v>
      </c>
      <c r="G14" s="99" t="n">
        <v>3.41</v>
      </c>
      <c r="H14" s="95" t="n">
        <f aca="false">(F14*G14)*10.7639</f>
        <v>110.114697</v>
      </c>
      <c r="I14" s="23" t="n">
        <v>78.8</v>
      </c>
      <c r="J14" s="23" t="n">
        <f aca="false">I14-$M$2</f>
        <v>0</v>
      </c>
      <c r="K14" s="23" t="n">
        <v>0.435</v>
      </c>
      <c r="L14" s="23" t="n">
        <f aca="false">K14*H14*J14</f>
        <v>0</v>
      </c>
      <c r="M14" s="23"/>
      <c r="N14" s="23" t="n">
        <f aca="false">L14+M14</f>
        <v>0</v>
      </c>
      <c r="P14" s="23"/>
      <c r="Q14" s="23"/>
      <c r="R14" s="23"/>
    </row>
    <row r="15" customFormat="false" ht="14.25" hidden="false" customHeight="false" outlineLevel="0" collapsed="false">
      <c r="B15" s="23" t="s">
        <v>113</v>
      </c>
      <c r="C15" s="92" t="n">
        <v>7</v>
      </c>
      <c r="D15" s="23"/>
      <c r="E15" s="97"/>
      <c r="F15" s="92" t="n">
        <v>3</v>
      </c>
      <c r="G15" s="99" t="n">
        <v>3.41</v>
      </c>
      <c r="H15" s="95" t="n">
        <f aca="false">(F15*G15)*10.7639</f>
        <v>110.114697</v>
      </c>
      <c r="I15" s="23"/>
      <c r="J15" s="23"/>
      <c r="K15" s="23"/>
      <c r="L15" s="23" t="n">
        <f aca="false">4*H15</f>
        <v>440.458788</v>
      </c>
      <c r="M15" s="23"/>
      <c r="N15" s="23" t="n">
        <f aca="false">L15+M15</f>
        <v>440.458788</v>
      </c>
      <c r="P15" s="23"/>
      <c r="Q15" s="23"/>
      <c r="R15" s="23"/>
      <c r="BJ15" s="0" t="s">
        <v>114</v>
      </c>
    </row>
    <row r="16" customFormat="false" ht="14.25" hidden="false" customHeight="false" outlineLevel="0" collapsed="false">
      <c r="B16" s="23"/>
      <c r="C16" s="92"/>
      <c r="D16" s="23"/>
      <c r="E16" s="97"/>
      <c r="F16" s="92"/>
      <c r="G16" s="99"/>
      <c r="H16" s="95"/>
      <c r="I16" s="23"/>
      <c r="J16" s="23"/>
      <c r="K16" s="23"/>
      <c r="L16" s="23"/>
      <c r="M16" s="23"/>
      <c r="N16" s="23"/>
      <c r="P16" s="23"/>
      <c r="Q16" s="23"/>
      <c r="R16" s="23"/>
      <c r="Z16" s="0" t="s">
        <v>116</v>
      </c>
    </row>
    <row r="17" customFormat="false" ht="14.25" hidden="false" customHeight="false" outlineLevel="0" collapsed="false">
      <c r="B17" s="96" t="s">
        <v>115</v>
      </c>
      <c r="C17" s="92" t="n">
        <v>8</v>
      </c>
      <c r="D17" s="23"/>
      <c r="E17" s="23"/>
      <c r="F17" s="92"/>
      <c r="G17" s="99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customFormat="false" ht="14.25" hidden="false" customHeight="true" outlineLevel="0" collapsed="false">
      <c r="B18" s="23" t="s">
        <v>210</v>
      </c>
      <c r="C18" s="92" t="n">
        <v>8</v>
      </c>
      <c r="D18" s="97"/>
      <c r="E18" s="97"/>
      <c r="F18" s="92"/>
      <c r="G18" s="99"/>
      <c r="H18" s="23"/>
      <c r="I18" s="23"/>
      <c r="J18" s="23"/>
      <c r="K18" s="23"/>
      <c r="L18" s="23" t="n">
        <f aca="false">15*I54</f>
        <v>51.1815</v>
      </c>
      <c r="M18" s="23"/>
      <c r="N18" s="23"/>
      <c r="O18" s="23"/>
      <c r="P18" s="23"/>
      <c r="Q18" s="23"/>
      <c r="R18" s="23"/>
      <c r="BJ18" s="100" t="s">
        <v>119</v>
      </c>
      <c r="BK18" s="100"/>
      <c r="BL18" s="100"/>
      <c r="BM18" s="100"/>
      <c r="BN18" s="100"/>
      <c r="BO18" s="100"/>
      <c r="BP18" s="100"/>
      <c r="BQ18" s="100"/>
    </row>
    <row r="19" customFormat="false" ht="14.25" hidden="false" customHeight="false" outlineLevel="0" collapsed="false">
      <c r="B19" s="96" t="s">
        <v>120</v>
      </c>
      <c r="C19" s="92"/>
      <c r="D19" s="97"/>
      <c r="E19" s="97"/>
      <c r="F19" s="92"/>
      <c r="G19" s="99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BJ19" s="100"/>
      <c r="BK19" s="100"/>
      <c r="BL19" s="100"/>
      <c r="BM19" s="100"/>
      <c r="BN19" s="100"/>
      <c r="BO19" s="100"/>
      <c r="BP19" s="100"/>
      <c r="BQ19" s="100"/>
    </row>
    <row r="20" customFormat="false" ht="14.25" hidden="false" customHeight="false" outlineLevel="0" collapsed="false">
      <c r="B20" s="101" t="s">
        <v>121</v>
      </c>
      <c r="C20" s="92" t="n">
        <v>9</v>
      </c>
      <c r="D20" s="23"/>
      <c r="E20" s="97"/>
      <c r="F20" s="92"/>
      <c r="G20" s="99"/>
      <c r="H20" s="23"/>
      <c r="I20" s="23"/>
      <c r="J20" s="23"/>
      <c r="K20" s="23"/>
      <c r="L20" s="23" t="n">
        <f aca="false">C32*300</f>
        <v>300</v>
      </c>
      <c r="M20" s="23" t="n">
        <f aca="false">C32*500</f>
        <v>500</v>
      </c>
      <c r="N20" s="23" t="n">
        <f aca="false">L20+M20</f>
        <v>800</v>
      </c>
      <c r="O20" s="23"/>
      <c r="P20" s="23"/>
      <c r="Q20" s="23"/>
      <c r="R20" s="102"/>
      <c r="T20" s="0" t="s">
        <v>122</v>
      </c>
      <c r="BJ20" s="100"/>
      <c r="BK20" s="100"/>
      <c r="BL20" s="100"/>
      <c r="BM20" s="100"/>
      <c r="BN20" s="100"/>
      <c r="BO20" s="100"/>
      <c r="BP20" s="100"/>
      <c r="BQ20" s="100"/>
    </row>
    <row r="21" customFormat="false" ht="14.25" hidden="false" customHeight="false" outlineLevel="0" collapsed="false">
      <c r="B21" s="103"/>
      <c r="C21" s="92"/>
      <c r="D21" s="23"/>
      <c r="E21" s="97"/>
      <c r="F21" s="92"/>
      <c r="G21" s="99"/>
      <c r="H21" s="23"/>
      <c r="I21" s="23"/>
      <c r="J21" s="23"/>
      <c r="K21" s="23"/>
      <c r="M21" s="23"/>
      <c r="N21" s="23"/>
      <c r="O21" s="23"/>
      <c r="P21" s="23"/>
      <c r="Q21" s="23"/>
      <c r="R21" s="23"/>
      <c r="BJ21" s="100"/>
      <c r="BK21" s="100"/>
      <c r="BL21" s="100"/>
      <c r="BM21" s="100"/>
      <c r="BN21" s="100"/>
      <c r="BO21" s="100"/>
      <c r="BP21" s="100"/>
      <c r="BQ21" s="100"/>
    </row>
    <row r="22" customFormat="false" ht="14.25" hidden="false" customHeight="false" outlineLevel="0" collapsed="false">
      <c r="B22" s="102" t="s">
        <v>123</v>
      </c>
      <c r="C22" s="92"/>
      <c r="D22" s="23"/>
      <c r="E22" s="23"/>
      <c r="F22" s="92"/>
      <c r="G22" s="99"/>
      <c r="H22" s="23"/>
      <c r="I22" s="23"/>
      <c r="J22" s="23"/>
      <c r="K22" s="23"/>
      <c r="L22" s="23" t="n">
        <f aca="false">SUM(L6:L20)</f>
        <v>1399.06614581963</v>
      </c>
      <c r="M22" s="23" t="n">
        <f aca="false">SUM(M6:M20)</f>
        <v>500</v>
      </c>
      <c r="N22" s="102" t="n">
        <f aca="false">L22+M22</f>
        <v>1899.06614581963</v>
      </c>
      <c r="O22" s="23"/>
      <c r="P22" s="23"/>
      <c r="Q22" s="23"/>
      <c r="R22" s="23"/>
      <c r="AU22" s="0" t="s">
        <v>124</v>
      </c>
      <c r="BJ22" s="100"/>
      <c r="BK22" s="100"/>
      <c r="BL22" s="100"/>
      <c r="BM22" s="100"/>
      <c r="BN22" s="100"/>
      <c r="BO22" s="100"/>
      <c r="BP22" s="100"/>
      <c r="BQ22" s="100"/>
    </row>
    <row r="23" customFormat="false" ht="14.25" hidden="false" customHeight="false" outlineLevel="0" collapsed="false">
      <c r="O23" s="23"/>
      <c r="P23" s="23"/>
      <c r="Q23" s="23"/>
      <c r="R23" s="23"/>
      <c r="BJ23" s="100"/>
      <c r="BK23" s="100"/>
      <c r="BL23" s="100"/>
      <c r="BM23" s="100"/>
      <c r="BN23" s="100"/>
      <c r="BO23" s="100"/>
      <c r="BP23" s="100"/>
      <c r="BQ23" s="100"/>
    </row>
    <row r="24" customFormat="false" ht="14.25" hidden="false" customHeight="false" outlineLevel="0" collapsed="false">
      <c r="O24" s="23"/>
      <c r="P24" s="23"/>
      <c r="Q24" s="23"/>
      <c r="R24" s="23"/>
    </row>
    <row r="25" customFormat="false" ht="14.25" hidden="false" customHeight="false" outlineLevel="0" collapsed="false">
      <c r="B25" s="23"/>
      <c r="C25" s="92"/>
      <c r="D25" s="23"/>
      <c r="E25" s="23"/>
      <c r="F25" s="92"/>
      <c r="G25" s="99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BA25" s="0" t="s">
        <v>125</v>
      </c>
    </row>
    <row r="26" customFormat="false" ht="14.25" hidden="false" customHeight="false" outlineLevel="0" collapsed="false">
      <c r="B26" s="23"/>
      <c r="C26" s="92"/>
      <c r="D26" s="23"/>
      <c r="E26" s="23"/>
      <c r="F26" s="92"/>
      <c r="G26" s="99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customFormat="false" ht="14.25" hidden="false" customHeight="false" outlineLevel="0" collapsed="false">
      <c r="B27" s="23"/>
      <c r="C27" s="92"/>
      <c r="D27" s="23"/>
      <c r="E27" s="23"/>
      <c r="F27" s="92"/>
      <c r="G27" s="99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BK27" s="0" t="s">
        <v>126</v>
      </c>
    </row>
    <row r="28" customFormat="false" ht="14.25" hidden="false" customHeight="false" outlineLevel="0" collapsed="false">
      <c r="B28" s="104" t="s">
        <v>127</v>
      </c>
      <c r="C28" s="105" t="n">
        <v>25</v>
      </c>
      <c r="D28" s="106" t="s">
        <v>78</v>
      </c>
      <c r="E28" s="107" t="s">
        <v>128</v>
      </c>
      <c r="F28" s="107"/>
      <c r="G28" s="108" t="n">
        <f aca="false">J51</f>
        <v>867.0465144</v>
      </c>
      <c r="H28" s="107" t="s">
        <v>129</v>
      </c>
      <c r="I28" s="107" t="s">
        <v>130</v>
      </c>
      <c r="J28" s="109" t="n">
        <f aca="false">E32</f>
        <v>15</v>
      </c>
      <c r="K28" s="107" t="s">
        <v>131</v>
      </c>
      <c r="L28" s="107"/>
      <c r="M28" s="107" t="s">
        <v>132</v>
      </c>
      <c r="N28" s="110"/>
      <c r="O28" s="23"/>
      <c r="P28" s="23"/>
      <c r="Q28" s="23"/>
      <c r="R28" s="23"/>
    </row>
    <row r="29" customFormat="false" ht="14.25" hidden="false" customHeight="false" outlineLevel="0" collapsed="false">
      <c r="B29" s="111" t="s">
        <v>133</v>
      </c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23"/>
      <c r="P29" s="23"/>
      <c r="Q29" s="23"/>
      <c r="R29" s="23"/>
    </row>
    <row r="30" customFormat="false" ht="14.25" hidden="false" customHeight="false" outlineLevel="0" collapsed="false">
      <c r="B30" s="112" t="s">
        <v>134</v>
      </c>
      <c r="C30" s="113" t="s">
        <v>135</v>
      </c>
      <c r="D30" s="109" t="n">
        <f aca="false">L22/N22</f>
        <v>0.736712698975422</v>
      </c>
      <c r="E30" s="107"/>
      <c r="F30" s="107"/>
      <c r="G30" s="114" t="s">
        <v>136</v>
      </c>
      <c r="H30" s="114" t="s">
        <v>137</v>
      </c>
      <c r="I30" s="109" t="n">
        <f aca="false">L22/(1.08*C28)</f>
        <v>51.8172646599865</v>
      </c>
      <c r="J30" s="114" t="s">
        <v>138</v>
      </c>
      <c r="K30" s="115" t="n">
        <f aca="false">ROUNDUP(I30,0)</f>
        <v>52</v>
      </c>
      <c r="L30" s="107" t="s">
        <v>139</v>
      </c>
      <c r="M30" s="107"/>
      <c r="N30" s="110"/>
      <c r="O30" s="23"/>
      <c r="P30" s="23"/>
      <c r="Q30" s="23"/>
      <c r="R30" s="23"/>
    </row>
    <row r="31" customFormat="false" ht="14.25" hidden="false" customHeight="false" outlineLevel="0" collapsed="false"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23"/>
      <c r="P31" s="23"/>
      <c r="Q31" s="23"/>
      <c r="R31" s="23"/>
    </row>
    <row r="32" customFormat="false" ht="14.25" hidden="false" customHeight="false" outlineLevel="0" collapsed="false">
      <c r="B32" s="116" t="s">
        <v>140</v>
      </c>
      <c r="C32" s="0" t="n">
        <v>1</v>
      </c>
      <c r="D32" s="0" t="n">
        <v>15</v>
      </c>
      <c r="E32" s="115" t="n">
        <f aca="false">C32*D32</f>
        <v>15</v>
      </c>
      <c r="F32" s="107" t="s">
        <v>141</v>
      </c>
      <c r="G32" s="109" t="n">
        <f aca="false">G28/30</f>
        <v>28.90155048</v>
      </c>
      <c r="H32" s="107"/>
      <c r="I32" s="117" t="s">
        <v>142</v>
      </c>
      <c r="J32" s="117"/>
      <c r="K32" s="117"/>
      <c r="L32" s="117"/>
      <c r="M32" s="118" t="s">
        <v>143</v>
      </c>
      <c r="N32" s="110"/>
      <c r="O32" s="119" t="s">
        <v>144</v>
      </c>
      <c r="P32" s="119"/>
      <c r="Q32" s="119"/>
      <c r="R32" s="119"/>
    </row>
    <row r="33" customFormat="false" ht="14.25" hidden="false" customHeight="false" outlineLevel="0" collapsed="false"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119" t="s">
        <v>145</v>
      </c>
      <c r="P33" s="119"/>
      <c r="Q33" s="119"/>
      <c r="R33" s="119"/>
    </row>
    <row r="34" customFormat="false" ht="14.25" hidden="false" customHeight="false" outlineLevel="0" collapsed="false">
      <c r="B34" s="120" t="s">
        <v>96</v>
      </c>
      <c r="C34" s="120"/>
      <c r="D34" s="121" t="s">
        <v>146</v>
      </c>
      <c r="E34" s="121"/>
      <c r="F34" s="121"/>
      <c r="G34" s="121"/>
      <c r="H34" s="121"/>
      <c r="I34" s="121" t="s">
        <v>147</v>
      </c>
      <c r="J34" s="121"/>
      <c r="K34" s="121"/>
      <c r="L34" s="121"/>
      <c r="M34" s="121"/>
      <c r="N34" s="121"/>
      <c r="O34" s="119" t="s">
        <v>148</v>
      </c>
      <c r="P34" s="119"/>
      <c r="Q34" s="119"/>
      <c r="R34" s="119"/>
    </row>
    <row r="35" customFormat="false" ht="14.25" hidden="false" customHeight="true" outlineLevel="0" collapsed="false">
      <c r="B35" s="122" t="s">
        <v>149</v>
      </c>
      <c r="C35" s="122"/>
      <c r="D35" s="123" t="s">
        <v>150</v>
      </c>
      <c r="E35" s="123"/>
      <c r="F35" s="123"/>
      <c r="G35" s="123"/>
      <c r="H35" s="123"/>
      <c r="I35" s="124" t="s">
        <v>151</v>
      </c>
      <c r="J35" s="125" t="n">
        <f aca="false">SUM(H6:H15)</f>
        <v>728.108940616175</v>
      </c>
      <c r="K35" s="126"/>
      <c r="L35" s="127" t="s">
        <v>152</v>
      </c>
      <c r="M35" s="126" t="n">
        <f aca="false">M22</f>
        <v>500</v>
      </c>
      <c r="N35" s="128"/>
      <c r="O35" s="129" t="s">
        <v>153</v>
      </c>
      <c r="P35" s="129"/>
      <c r="Q35" s="129"/>
      <c r="R35" s="129"/>
      <c r="AU35" s="0" t="s">
        <v>154</v>
      </c>
    </row>
    <row r="36" customFormat="false" ht="14.25" hidden="false" customHeight="true" outlineLevel="0" collapsed="false">
      <c r="B36" s="130" t="s">
        <v>155</v>
      </c>
      <c r="C36" s="130"/>
      <c r="D36" s="131" t="s">
        <v>156</v>
      </c>
      <c r="E36" s="131"/>
      <c r="F36" s="131"/>
      <c r="G36" s="131"/>
      <c r="H36" s="131"/>
      <c r="I36" s="132" t="s">
        <v>157</v>
      </c>
      <c r="J36" s="0" t="n">
        <f aca="false">2.5</f>
        <v>2.5</v>
      </c>
      <c r="L36" s="133" t="s">
        <v>158</v>
      </c>
      <c r="M36" s="0" t="n">
        <f aca="false">N22</f>
        <v>1899.06614581963</v>
      </c>
      <c r="N36" s="134"/>
      <c r="O36" s="129"/>
      <c r="P36" s="129"/>
      <c r="Q36" s="129"/>
      <c r="R36" s="129"/>
      <c r="BL36" s="135" t="s">
        <v>159</v>
      </c>
      <c r="BM36" s="135"/>
      <c r="BN36" s="135"/>
      <c r="BO36" s="135"/>
      <c r="BP36" s="135"/>
      <c r="BQ36" s="135"/>
      <c r="BR36" s="135"/>
      <c r="BS36" s="135"/>
      <c r="BT36" s="135"/>
      <c r="BU36" s="135"/>
    </row>
    <row r="37" customFormat="false" ht="14.25" hidden="false" customHeight="false" outlineLevel="0" collapsed="false">
      <c r="B37" s="130" t="s">
        <v>160</v>
      </c>
      <c r="C37" s="130"/>
      <c r="D37" s="131" t="s">
        <v>161</v>
      </c>
      <c r="E37" s="131"/>
      <c r="F37" s="131"/>
      <c r="G37" s="131"/>
      <c r="H37" s="131"/>
      <c r="I37" s="132" t="s">
        <v>162</v>
      </c>
      <c r="J37" s="136" t="n">
        <f aca="false">G28</f>
        <v>867.0465144</v>
      </c>
      <c r="L37" s="0" t="s">
        <v>163</v>
      </c>
      <c r="M37" s="0" t="n">
        <f aca="false">K30</f>
        <v>52</v>
      </c>
      <c r="N37" s="134"/>
      <c r="O37" s="129"/>
      <c r="P37" s="129"/>
      <c r="Q37" s="129"/>
      <c r="R37" s="129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</row>
    <row r="38" customFormat="false" ht="14.25" hidden="false" customHeight="false" outlineLevel="0" collapsed="false">
      <c r="B38" s="130" t="s">
        <v>164</v>
      </c>
      <c r="C38" s="130"/>
      <c r="D38" s="131" t="s">
        <v>165</v>
      </c>
      <c r="E38" s="131"/>
      <c r="F38" s="131"/>
      <c r="G38" s="131"/>
      <c r="H38" s="131"/>
      <c r="I38" s="132" t="s">
        <v>166</v>
      </c>
      <c r="J38" s="0" t="n">
        <f aca="false">G32</f>
        <v>28.90155048</v>
      </c>
      <c r="N38" s="134"/>
      <c r="O38" s="129"/>
      <c r="P38" s="129"/>
      <c r="Q38" s="129"/>
      <c r="R38" s="129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</row>
    <row r="39" customFormat="false" ht="14.25" hidden="false" customHeight="false" outlineLevel="0" collapsed="false">
      <c r="B39" s="130" t="s">
        <v>167</v>
      </c>
      <c r="C39" s="130"/>
      <c r="D39" s="131" t="s">
        <v>168</v>
      </c>
      <c r="E39" s="131"/>
      <c r="F39" s="131"/>
      <c r="G39" s="131"/>
      <c r="H39" s="131"/>
      <c r="I39" s="137" t="s">
        <v>169</v>
      </c>
      <c r="J39" s="0" t="n">
        <f aca="false">L22</f>
        <v>1399.06614581963</v>
      </c>
      <c r="N39" s="134"/>
      <c r="O39" s="129"/>
      <c r="P39" s="129"/>
      <c r="Q39" s="129"/>
      <c r="R39" s="129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</row>
    <row r="40" customFormat="false" ht="14.25" hidden="false" customHeight="false" outlineLevel="0" collapsed="false">
      <c r="B40" s="130" t="s">
        <v>170</v>
      </c>
      <c r="C40" s="130"/>
      <c r="D40" s="131" t="s">
        <v>171</v>
      </c>
      <c r="E40" s="131"/>
      <c r="F40" s="131"/>
      <c r="G40" s="131"/>
      <c r="H40" s="131"/>
      <c r="I40" s="0" t="s">
        <v>48</v>
      </c>
      <c r="J40" s="0" t="n">
        <f aca="false">D30</f>
        <v>0.736712698975422</v>
      </c>
      <c r="N40" s="134"/>
      <c r="O40" s="120" t="s">
        <v>172</v>
      </c>
      <c r="P40" s="120"/>
      <c r="Q40" s="120" t="s">
        <v>173</v>
      </c>
      <c r="R40" s="120"/>
    </row>
    <row r="41" customFormat="false" ht="14.25" hidden="false" customHeight="false" outlineLevel="0" collapsed="false">
      <c r="B41" s="130" t="s">
        <v>174</v>
      </c>
      <c r="C41" s="130"/>
      <c r="D41" s="131" t="s">
        <v>175</v>
      </c>
      <c r="E41" s="131"/>
      <c r="F41" s="131"/>
      <c r="G41" s="131"/>
      <c r="H41" s="131"/>
      <c r="I41" s="132"/>
      <c r="N41" s="134"/>
      <c r="O41" s="120"/>
      <c r="P41" s="120"/>
      <c r="Q41" s="120"/>
      <c r="R41" s="120"/>
    </row>
    <row r="42" customFormat="false" ht="14.25" hidden="false" customHeight="false" outlineLevel="0" collapsed="false">
      <c r="B42" s="130" t="s">
        <v>176</v>
      </c>
      <c r="C42" s="130"/>
      <c r="D42" s="131"/>
      <c r="E42" s="131"/>
      <c r="F42" s="131"/>
      <c r="G42" s="131"/>
      <c r="H42" s="131"/>
      <c r="I42" s="132"/>
      <c r="N42" s="134"/>
      <c r="O42" s="120"/>
      <c r="P42" s="120"/>
      <c r="Q42" s="120"/>
      <c r="R42" s="120"/>
    </row>
    <row r="43" customFormat="false" ht="14.25" hidden="false" customHeight="false" outlineLevel="0" collapsed="false">
      <c r="B43" s="138" t="s">
        <v>177</v>
      </c>
      <c r="C43" s="138"/>
      <c r="D43" s="139"/>
      <c r="E43" s="139"/>
      <c r="F43" s="139"/>
      <c r="G43" s="139"/>
      <c r="H43" s="139"/>
      <c r="I43" s="140"/>
      <c r="J43" s="141"/>
      <c r="K43" s="141"/>
      <c r="L43" s="141"/>
      <c r="M43" s="141"/>
      <c r="N43" s="142"/>
      <c r="O43" s="120"/>
      <c r="P43" s="120"/>
      <c r="Q43" s="120"/>
      <c r="R43" s="120"/>
    </row>
    <row r="44" customFormat="false" ht="14.25" hidden="false" customHeight="false" outlineLevel="0" collapsed="false">
      <c r="B44" s="0" t="s">
        <v>178</v>
      </c>
      <c r="K44" s="143" t="s">
        <v>179</v>
      </c>
      <c r="L44" s="143"/>
      <c r="M44" s="144" t="n">
        <v>400</v>
      </c>
      <c r="N44" s="144" t="s">
        <v>180</v>
      </c>
      <c r="O44" s="144" t="n">
        <v>0.4</v>
      </c>
      <c r="P44" s="144" t="s">
        <v>181</v>
      </c>
    </row>
    <row r="45" customFormat="false" ht="14.25" hidden="false" customHeight="true" outlineLevel="0" collapsed="false">
      <c r="B45" s="0" t="n">
        <v>10</v>
      </c>
      <c r="C45" s="0" t="s">
        <v>182</v>
      </c>
      <c r="BL45" s="100" t="s">
        <v>184</v>
      </c>
      <c r="BM45" s="100"/>
      <c r="BN45" s="100"/>
      <c r="BO45" s="100"/>
      <c r="BP45" s="100"/>
      <c r="BQ45" s="100"/>
      <c r="BR45" s="100"/>
      <c r="BS45" s="100"/>
      <c r="BT45" s="100"/>
      <c r="BU45" s="100"/>
    </row>
    <row r="46" customFormat="false" ht="14.25" hidden="false" customHeight="false" outlineLevel="0" collapsed="false">
      <c r="B46" s="0" t="n">
        <v>54</v>
      </c>
      <c r="C46" s="0" t="s">
        <v>185</v>
      </c>
      <c r="I46" s="0" t="s">
        <v>186</v>
      </c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</row>
    <row r="47" customFormat="false" ht="14.25" hidden="false" customHeight="false" outlineLevel="0" collapsed="false">
      <c r="I47" s="0" t="s">
        <v>187</v>
      </c>
      <c r="J47" s="0" t="n">
        <v>3</v>
      </c>
    </row>
    <row r="48" customFormat="false" ht="14.25" hidden="false" customHeight="false" outlineLevel="0" collapsed="false">
      <c r="I48" s="0" t="s">
        <v>188</v>
      </c>
      <c r="J48" s="0" t="n">
        <v>3.41</v>
      </c>
    </row>
    <row r="49" customFormat="false" ht="14.25" hidden="false" customHeight="false" outlineLevel="0" collapsed="false">
      <c r="I49" s="0" t="s">
        <v>189</v>
      </c>
      <c r="J49" s="0" t="n">
        <v>2.4</v>
      </c>
      <c r="P49" s="0" t="s">
        <v>70</v>
      </c>
      <c r="Q49" s="0" t="s">
        <v>71</v>
      </c>
      <c r="R49" s="0" t="s">
        <v>72</v>
      </c>
    </row>
    <row r="50" customFormat="false" ht="14.25" hidden="false" customHeight="false" outlineLevel="0" collapsed="false">
      <c r="J50" s="0" t="n">
        <f aca="false">J47*J48*J49</f>
        <v>24.552</v>
      </c>
      <c r="K50" s="0" t="s">
        <v>190</v>
      </c>
    </row>
    <row r="51" customFormat="false" ht="14.25" hidden="false" customHeight="false" outlineLevel="0" collapsed="false">
      <c r="J51" s="0" t="n">
        <f aca="false">J50*35.3147</f>
        <v>867.0465144</v>
      </c>
      <c r="K51" s="0" t="s">
        <v>191</v>
      </c>
    </row>
    <row r="54" customFormat="false" ht="14.25" hidden="false" customHeight="false" outlineLevel="0" collapsed="false">
      <c r="H54" s="0" t="s">
        <v>192</v>
      </c>
      <c r="I54" s="0" t="n">
        <v>3.4121</v>
      </c>
      <c r="J54" s="0" t="s">
        <v>193</v>
      </c>
    </row>
  </sheetData>
  <mergeCells count="59">
    <mergeCell ref="B2:C2"/>
    <mergeCell ref="D2:E2"/>
    <mergeCell ref="F2:G3"/>
    <mergeCell ref="I2:L3"/>
    <mergeCell ref="M2:M3"/>
    <mergeCell ref="N2:N3"/>
    <mergeCell ref="O2:P3"/>
    <mergeCell ref="Q2:Q3"/>
    <mergeCell ref="R2:R3"/>
    <mergeCell ref="B3:C3"/>
    <mergeCell ref="D3:E3"/>
    <mergeCell ref="B4:B5"/>
    <mergeCell ref="F4:G4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BJ18:BQ23"/>
    <mergeCell ref="B29:N29"/>
    <mergeCell ref="B31:N31"/>
    <mergeCell ref="I32:L32"/>
    <mergeCell ref="O32:R32"/>
    <mergeCell ref="B33:N33"/>
    <mergeCell ref="O33:R33"/>
    <mergeCell ref="B34:C34"/>
    <mergeCell ref="D34:H34"/>
    <mergeCell ref="I34:N34"/>
    <mergeCell ref="O34:R34"/>
    <mergeCell ref="B35:C35"/>
    <mergeCell ref="D35:H35"/>
    <mergeCell ref="O35:R39"/>
    <mergeCell ref="B36:C36"/>
    <mergeCell ref="D36:H36"/>
    <mergeCell ref="BL36:BU39"/>
    <mergeCell ref="B37:C37"/>
    <mergeCell ref="D37:H37"/>
    <mergeCell ref="B38:C38"/>
    <mergeCell ref="D38:H38"/>
    <mergeCell ref="B39:C39"/>
    <mergeCell ref="D39:H39"/>
    <mergeCell ref="B40:C40"/>
    <mergeCell ref="D40:H40"/>
    <mergeCell ref="O40:P43"/>
    <mergeCell ref="Q40:R43"/>
    <mergeCell ref="B41:C41"/>
    <mergeCell ref="D41:H41"/>
    <mergeCell ref="B42:C42"/>
    <mergeCell ref="D42:H42"/>
    <mergeCell ref="B43:C43"/>
    <mergeCell ref="D43:H43"/>
    <mergeCell ref="K44:L44"/>
    <mergeCell ref="BL45:BU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1:BU54"/>
  <sheetViews>
    <sheetView showFormulas="false" showGridLines="true" showRowColHeaders="true" showZeros="true" rightToLeft="false" tabSelected="false" showOutlineSymbols="true" defaultGridColor="true" view="normal" topLeftCell="A3" colorId="64" zoomScale="70" zoomScaleNormal="70" zoomScalePageLayoutView="100" workbookViewId="0">
      <selection pane="topLeft" activeCell="N19" activeCellId="0" sqref="N19"/>
    </sheetView>
  </sheetViews>
  <sheetFormatPr defaultColWidth="8.6015625" defaultRowHeight="14.25" customHeight="false" zeroHeight="false" outlineLevelRow="0" outlineLevelCol="0"/>
  <cols>
    <col collapsed="false" customWidth="true" hidden="false" outlineLevel="0" max="1" min="1" style="0" width="3.55"/>
    <col collapsed="false" customWidth="true" hidden="false" outlineLevel="0" max="2" min="2" style="0" width="30.22"/>
    <col collapsed="false" customWidth="true" hidden="false" outlineLevel="0" max="6" min="6" style="0" width="11.22"/>
    <col collapsed="false" customWidth="true" hidden="false" outlineLevel="0" max="7" min="7" style="0" width="14.11"/>
    <col collapsed="false" customWidth="true" hidden="false" outlineLevel="0" max="8" min="8" style="0" width="10.89"/>
    <col collapsed="false" customWidth="true" hidden="false" outlineLevel="0" max="15" min="15" style="0" width="12.78"/>
    <col collapsed="false" customWidth="true" hidden="false" outlineLevel="0" max="16" min="16" style="0" width="10.11"/>
  </cols>
  <sheetData>
    <row r="1" customFormat="false" ht="14.25" hidden="false" customHeight="false" outlineLevel="0" collapsed="false">
      <c r="B1" s="0" t="s">
        <v>70</v>
      </c>
      <c r="C1" s="0" t="s">
        <v>71</v>
      </c>
      <c r="D1" s="0" t="s">
        <v>72</v>
      </c>
      <c r="H1" s="0" t="s">
        <v>73</v>
      </c>
      <c r="I1" s="0" t="n">
        <v>3.28</v>
      </c>
      <c r="J1" s="0" t="s">
        <v>74</v>
      </c>
    </row>
    <row r="2" customFormat="false" ht="14.25" hidden="false" customHeight="false" outlineLevel="0" collapsed="false">
      <c r="B2" s="76" t="s">
        <v>42</v>
      </c>
      <c r="C2" s="76"/>
      <c r="D2" s="77" t="s">
        <v>75</v>
      </c>
      <c r="E2" s="77"/>
      <c r="F2" s="78" t="s">
        <v>76</v>
      </c>
      <c r="G2" s="78"/>
      <c r="H2" s="79" t="s">
        <v>44</v>
      </c>
      <c r="I2" s="80" t="s">
        <v>77</v>
      </c>
      <c r="J2" s="80"/>
      <c r="K2" s="80"/>
      <c r="L2" s="80"/>
      <c r="M2" s="81" t="n">
        <v>78.8</v>
      </c>
      <c r="N2" s="82" t="s">
        <v>78</v>
      </c>
      <c r="O2" s="80" t="s">
        <v>79</v>
      </c>
      <c r="P2" s="80"/>
      <c r="Q2" s="83" t="n">
        <v>70</v>
      </c>
      <c r="R2" s="82" t="s">
        <v>78</v>
      </c>
    </row>
    <row r="3" customFormat="false" ht="17.35" hidden="false" customHeight="false" outlineLevel="0" collapsed="false">
      <c r="B3" s="84" t="s">
        <v>224</v>
      </c>
      <c r="C3" s="84"/>
      <c r="D3" s="85" t="s">
        <v>80</v>
      </c>
      <c r="E3" s="85"/>
      <c r="F3" s="78"/>
      <c r="G3" s="78"/>
      <c r="H3" s="86" t="s">
        <v>225</v>
      </c>
      <c r="I3" s="80"/>
      <c r="J3" s="80"/>
      <c r="K3" s="80"/>
      <c r="L3" s="80"/>
      <c r="M3" s="81"/>
      <c r="N3" s="82"/>
      <c r="O3" s="80"/>
      <c r="P3" s="80"/>
      <c r="Q3" s="83"/>
      <c r="R3" s="82"/>
      <c r="T3" s="0" t="s">
        <v>82</v>
      </c>
      <c r="Y3" s="0" t="s">
        <v>83</v>
      </c>
      <c r="Z3" s="0" t="s">
        <v>84</v>
      </c>
    </row>
    <row r="4" customFormat="false" ht="14.25" hidden="false" customHeight="false" outlineLevel="0" collapsed="false">
      <c r="B4" s="87" t="s">
        <v>85</v>
      </c>
      <c r="C4" s="88" t="s">
        <v>86</v>
      </c>
      <c r="D4" s="89" t="s">
        <v>87</v>
      </c>
      <c r="E4" s="88" t="s">
        <v>71</v>
      </c>
      <c r="F4" s="87" t="s">
        <v>88</v>
      </c>
      <c r="G4" s="87"/>
      <c r="H4" s="87" t="s">
        <v>89</v>
      </c>
      <c r="I4" s="87" t="s">
        <v>90</v>
      </c>
      <c r="J4" s="87" t="s">
        <v>91</v>
      </c>
      <c r="K4" s="87" t="s">
        <v>71</v>
      </c>
      <c r="L4" s="87" t="s">
        <v>92</v>
      </c>
      <c r="M4" s="87" t="s">
        <v>93</v>
      </c>
      <c r="N4" s="87" t="s">
        <v>94</v>
      </c>
      <c r="O4" s="87" t="s">
        <v>90</v>
      </c>
      <c r="P4" s="87" t="s">
        <v>91</v>
      </c>
      <c r="Q4" s="87" t="s">
        <v>71</v>
      </c>
      <c r="R4" s="87" t="s">
        <v>95</v>
      </c>
    </row>
    <row r="5" customFormat="false" ht="14.25" hidden="false" customHeight="false" outlineLevel="0" collapsed="false">
      <c r="B5" s="87"/>
      <c r="C5" s="90" t="s">
        <v>96</v>
      </c>
      <c r="D5" s="91" t="s">
        <v>97</v>
      </c>
      <c r="E5" s="90" t="s">
        <v>96</v>
      </c>
      <c r="F5" s="87" t="s">
        <v>98</v>
      </c>
      <c r="G5" s="87" t="s">
        <v>99</v>
      </c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</row>
    <row r="6" customFormat="false" ht="14.25" hidden="false" customHeight="false" outlineLevel="0" collapsed="false">
      <c r="B6" s="23" t="s">
        <v>205</v>
      </c>
      <c r="C6" s="92" t="n">
        <v>4</v>
      </c>
      <c r="D6" s="93" t="n">
        <v>54</v>
      </c>
      <c r="E6" s="94" t="s">
        <v>70</v>
      </c>
      <c r="F6" s="92" t="n">
        <v>3.4</v>
      </c>
      <c r="G6" s="92" t="n">
        <v>2.4</v>
      </c>
      <c r="H6" s="95" t="n">
        <f aca="false">(F6*G6)*10.7639</f>
        <v>87.833424</v>
      </c>
      <c r="I6" s="23" t="n">
        <v>125</v>
      </c>
      <c r="J6" s="23" t="n">
        <f aca="false">I6-$M$2</f>
        <v>46.2</v>
      </c>
      <c r="K6" s="23" t="n">
        <v>0.212</v>
      </c>
      <c r="L6" s="23" t="n">
        <f aca="false">K6*H6*J6</f>
        <v>860.2756880256</v>
      </c>
      <c r="M6" s="23"/>
      <c r="N6" s="23" t="n">
        <f aca="false">L6+M6</f>
        <v>860.2756880256</v>
      </c>
      <c r="O6" s="23"/>
      <c r="P6" s="23"/>
      <c r="Q6" s="23"/>
      <c r="R6" s="23"/>
    </row>
    <row r="7" customFormat="false" ht="14.25" hidden="false" customHeight="false" outlineLevel="0" collapsed="false">
      <c r="B7" s="23" t="s">
        <v>226</v>
      </c>
      <c r="C7" s="92" t="n">
        <v>5</v>
      </c>
      <c r="D7" s="93" t="n">
        <v>10</v>
      </c>
      <c r="E7" s="94" t="s">
        <v>70</v>
      </c>
      <c r="F7" s="92" t="n">
        <v>3.4</v>
      </c>
      <c r="G7" s="92" t="n">
        <v>2.4</v>
      </c>
      <c r="H7" s="95" t="n">
        <f aca="false">(F7*G7)*10.7639</f>
        <v>87.833424</v>
      </c>
      <c r="I7" s="23" t="n">
        <v>78.8</v>
      </c>
      <c r="J7" s="23" t="n">
        <f aca="false">I7-$M$2</f>
        <v>0</v>
      </c>
      <c r="K7" s="23" t="n">
        <v>0.361</v>
      </c>
      <c r="L7" s="23" t="n">
        <f aca="false">K7*H7*J7</f>
        <v>0</v>
      </c>
      <c r="M7" s="23"/>
      <c r="N7" s="23" t="n">
        <f aca="false">L7+M7</f>
        <v>0</v>
      </c>
      <c r="O7" s="23"/>
      <c r="P7" s="23"/>
      <c r="Q7" s="23"/>
      <c r="R7" s="23"/>
      <c r="AU7" s="0" t="s">
        <v>102</v>
      </c>
      <c r="AX7" s="0" t="s">
        <v>103</v>
      </c>
      <c r="AZ7" s="0" t="s">
        <v>104</v>
      </c>
      <c r="BD7" s="0" t="s">
        <v>105</v>
      </c>
    </row>
    <row r="8" customFormat="false" ht="14.25" hidden="false" customHeight="false" outlineLevel="0" collapsed="false">
      <c r="B8" s="23" t="s">
        <v>213</v>
      </c>
      <c r="C8" s="92" t="n">
        <v>6</v>
      </c>
      <c r="D8" s="93" t="n">
        <v>54</v>
      </c>
      <c r="E8" s="94" t="s">
        <v>70</v>
      </c>
      <c r="F8" s="92" t="n">
        <v>3</v>
      </c>
      <c r="G8" s="99" t="n">
        <v>2.4</v>
      </c>
      <c r="H8" s="95" t="n">
        <f aca="false">(F8*G8)*10.7639</f>
        <v>77.50008</v>
      </c>
      <c r="I8" s="23" t="n">
        <v>95</v>
      </c>
      <c r="J8" s="23" t="n">
        <f aca="false">I8-$M$2</f>
        <v>16.2</v>
      </c>
      <c r="K8" s="23" t="n">
        <v>0.196</v>
      </c>
      <c r="L8" s="23" t="n">
        <f aca="false">K8*H8*J8</f>
        <v>246.078254016</v>
      </c>
      <c r="M8" s="23"/>
      <c r="N8" s="23" t="n">
        <f aca="false">L8+M8</f>
        <v>246.078254016</v>
      </c>
      <c r="O8" s="23"/>
      <c r="P8" s="23"/>
      <c r="Q8" s="23"/>
      <c r="R8" s="23"/>
    </row>
    <row r="9" customFormat="false" ht="14.25" hidden="false" customHeight="false" outlineLevel="0" collapsed="false">
      <c r="B9" s="23" t="s">
        <v>214</v>
      </c>
      <c r="C9" s="92" t="n">
        <v>3</v>
      </c>
      <c r="D9" s="93" t="n">
        <v>54</v>
      </c>
      <c r="E9" s="94" t="s">
        <v>70</v>
      </c>
      <c r="F9" s="92" t="n">
        <v>3</v>
      </c>
      <c r="G9" s="99" t="n">
        <v>3.4</v>
      </c>
      <c r="H9" s="95" t="n">
        <f aca="false">(F9*G9)*10.7639</f>
        <v>109.79178</v>
      </c>
      <c r="I9" s="23" t="n">
        <v>80</v>
      </c>
      <c r="J9" s="23" t="n">
        <f aca="false">I9-$M$2</f>
        <v>1.2</v>
      </c>
      <c r="K9" s="23" t="n">
        <v>0.191</v>
      </c>
      <c r="L9" s="23" t="n">
        <f aca="false">K9*H9*J9</f>
        <v>25.1642759760001</v>
      </c>
      <c r="M9" s="23"/>
      <c r="N9" s="23" t="n">
        <f aca="false">L9+M9</f>
        <v>25.1642759760001</v>
      </c>
      <c r="O9" s="23"/>
      <c r="P9" s="23"/>
      <c r="Q9" s="23"/>
      <c r="R9" s="23"/>
    </row>
    <row r="10" customFormat="false" ht="14.25" hidden="false" customHeight="false" outlineLevel="0" collapsed="false">
      <c r="B10" s="96" t="s">
        <v>108</v>
      </c>
      <c r="C10" s="97" t="n">
        <v>3</v>
      </c>
      <c r="D10" s="98"/>
      <c r="E10" s="94" t="s">
        <v>109</v>
      </c>
      <c r="F10" s="92"/>
      <c r="G10" s="99" t="n">
        <f aca="false">O44</f>
        <v>0.4</v>
      </c>
      <c r="H10" s="95" t="n">
        <f aca="false">(1/4*PI()*G10^2)*(I1^2)</f>
        <v>1.35194041617522</v>
      </c>
      <c r="I10" s="23"/>
      <c r="J10" s="23"/>
      <c r="K10" s="23"/>
      <c r="L10" s="23" t="n">
        <f aca="false">160*H10</f>
        <v>216.310466588035</v>
      </c>
      <c r="M10" s="23"/>
      <c r="N10" s="23" t="n">
        <f aca="false">L10+M10</f>
        <v>216.310466588035</v>
      </c>
      <c r="O10" s="23"/>
      <c r="P10" s="23"/>
      <c r="Q10" s="23"/>
      <c r="R10" s="23"/>
    </row>
    <row r="11" customFormat="false" ht="14.25" hidden="false" customHeight="false" outlineLevel="0" collapsed="false">
      <c r="B11" s="23" t="s">
        <v>227</v>
      </c>
      <c r="C11" s="97" t="n">
        <v>1</v>
      </c>
      <c r="D11" s="93" t="n">
        <v>10</v>
      </c>
      <c r="E11" s="94" t="s">
        <v>72</v>
      </c>
      <c r="F11" s="92" t="n">
        <v>3</v>
      </c>
      <c r="G11" s="99" t="n">
        <v>3.4</v>
      </c>
      <c r="H11" s="95" t="n">
        <f aca="false">(F11*G11)*10.7639-H12</f>
        <v>94.291764</v>
      </c>
      <c r="I11" s="23" t="n">
        <v>78.8</v>
      </c>
      <c r="J11" s="23" t="n">
        <f aca="false">I11-$M$2</f>
        <v>0</v>
      </c>
      <c r="K11" s="23" t="n">
        <v>0.272</v>
      </c>
      <c r="L11" s="23" t="n">
        <f aca="false">K11*H11*J11</f>
        <v>0</v>
      </c>
      <c r="M11" s="23"/>
      <c r="N11" s="23" t="n">
        <f aca="false">L11+M11</f>
        <v>0</v>
      </c>
      <c r="O11" s="23"/>
      <c r="P11" s="23"/>
      <c r="Q11" s="23"/>
      <c r="R11" s="23"/>
    </row>
    <row r="12" customFormat="false" ht="14.25" hidden="false" customHeight="false" outlineLevel="0" collapsed="false">
      <c r="B12" s="23" t="s">
        <v>228</v>
      </c>
      <c r="C12" s="97" t="n">
        <v>1</v>
      </c>
      <c r="D12" s="93" t="n">
        <v>54</v>
      </c>
      <c r="E12" s="94" t="s">
        <v>72</v>
      </c>
      <c r="F12" s="92" t="n">
        <v>1.2</v>
      </c>
      <c r="G12" s="99" t="n">
        <v>1.2</v>
      </c>
      <c r="H12" s="95" t="n">
        <f aca="false">(F12*G12)*10.7639</f>
        <v>15.500016</v>
      </c>
      <c r="I12" s="23" t="n">
        <v>85</v>
      </c>
      <c r="J12" s="23" t="n">
        <f aca="false">I12-$M$2</f>
        <v>6.2</v>
      </c>
      <c r="K12" s="23" t="n">
        <v>0.169</v>
      </c>
      <c r="L12" s="23" t="n">
        <f aca="false">K12*H12*J12</f>
        <v>16.2409167648</v>
      </c>
      <c r="M12" s="23"/>
      <c r="N12" s="23" t="n">
        <f aca="false">L12+M12</f>
        <v>16.2409167648</v>
      </c>
      <c r="O12" s="23"/>
      <c r="P12" s="23"/>
      <c r="Q12" s="23"/>
      <c r="R12" s="23"/>
      <c r="BJ12" s="0" t="s">
        <v>112</v>
      </c>
    </row>
    <row r="13" customFormat="false" ht="14.25" hidden="false" customHeight="false" outlineLevel="0" collapsed="false">
      <c r="B13" s="23" t="s">
        <v>229</v>
      </c>
      <c r="C13" s="92" t="n">
        <v>2</v>
      </c>
      <c r="D13" s="93" t="n">
        <v>10</v>
      </c>
      <c r="E13" s="94" t="s">
        <v>71</v>
      </c>
      <c r="F13" s="92" t="n">
        <v>3</v>
      </c>
      <c r="G13" s="99" t="n">
        <v>3.4</v>
      </c>
      <c r="H13" s="95" t="n">
        <f aca="false">(F13*G13)*10.7639</f>
        <v>109.79178</v>
      </c>
      <c r="I13" s="23" t="n">
        <v>78.8</v>
      </c>
      <c r="J13" s="23" t="n">
        <f aca="false">I13-$M$2</f>
        <v>0</v>
      </c>
      <c r="K13" s="23" t="n">
        <v>0.435</v>
      </c>
      <c r="L13" s="23" t="n">
        <f aca="false">K13*H13*J13</f>
        <v>0</v>
      </c>
      <c r="M13" s="23"/>
      <c r="N13" s="23" t="n">
        <f aca="false">L13+M13</f>
        <v>0</v>
      </c>
      <c r="O13" s="23"/>
      <c r="P13" s="23"/>
      <c r="Q13" s="23"/>
      <c r="R13" s="23"/>
    </row>
    <row r="14" customFormat="false" ht="14.25" hidden="false" customHeight="false" outlineLevel="0" collapsed="false">
      <c r="B14" s="23" t="s">
        <v>113</v>
      </c>
      <c r="C14" s="92" t="n">
        <v>7</v>
      </c>
      <c r="D14" s="23"/>
      <c r="E14" s="97"/>
      <c r="F14" s="92" t="n">
        <v>3</v>
      </c>
      <c r="G14" s="99" t="n">
        <v>3.4</v>
      </c>
      <c r="H14" s="95" t="n">
        <f aca="false">(F14*G14)*10.7639</f>
        <v>109.79178</v>
      </c>
      <c r="I14" s="23"/>
      <c r="J14" s="23"/>
      <c r="K14" s="23"/>
      <c r="L14" s="23" t="n">
        <f aca="false">4*H14</f>
        <v>439.16712</v>
      </c>
      <c r="M14" s="23"/>
      <c r="N14" s="23" t="n">
        <f aca="false">L14+M14</f>
        <v>439.16712</v>
      </c>
      <c r="P14" s="23"/>
      <c r="Q14" s="23"/>
      <c r="R14" s="23"/>
    </row>
    <row r="15" customFormat="false" ht="14.25" hidden="false" customHeight="false" outlineLevel="0" collapsed="false">
      <c r="B15" s="23"/>
      <c r="C15" s="92"/>
      <c r="D15" s="23"/>
      <c r="E15" s="97"/>
      <c r="F15" s="92"/>
      <c r="G15" s="99"/>
      <c r="H15" s="95"/>
      <c r="I15" s="23"/>
      <c r="J15" s="23"/>
      <c r="K15" s="23"/>
      <c r="L15" s="23"/>
      <c r="M15" s="23"/>
      <c r="N15" s="23"/>
      <c r="P15" s="23"/>
      <c r="Q15" s="23"/>
      <c r="R15" s="23"/>
      <c r="BJ15" s="0" t="s">
        <v>114</v>
      </c>
    </row>
    <row r="16" customFormat="false" ht="14.25" hidden="false" customHeight="false" outlineLevel="0" collapsed="false">
      <c r="B16" s="23"/>
      <c r="C16" s="92"/>
      <c r="D16" s="23"/>
      <c r="E16" s="97"/>
      <c r="F16" s="92"/>
      <c r="G16" s="99"/>
      <c r="H16" s="95"/>
      <c r="I16" s="23"/>
      <c r="J16" s="23"/>
      <c r="K16" s="23"/>
      <c r="L16" s="23"/>
      <c r="M16" s="23"/>
      <c r="N16" s="23"/>
      <c r="P16" s="23"/>
      <c r="Q16" s="23"/>
      <c r="R16" s="23"/>
      <c r="Z16" s="0" t="s">
        <v>116</v>
      </c>
    </row>
    <row r="17" customFormat="false" ht="14.25" hidden="false" customHeight="false" outlineLevel="0" collapsed="false">
      <c r="B17" s="96" t="s">
        <v>115</v>
      </c>
      <c r="C17" s="92" t="n">
        <v>8</v>
      </c>
      <c r="D17" s="23"/>
      <c r="E17" s="23"/>
      <c r="F17" s="92"/>
      <c r="G17" s="99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customFormat="false" ht="14.25" hidden="false" customHeight="true" outlineLevel="0" collapsed="false">
      <c r="B18" s="23" t="s">
        <v>210</v>
      </c>
      <c r="C18" s="92" t="n">
        <v>8</v>
      </c>
      <c r="D18" s="97"/>
      <c r="E18" s="97"/>
      <c r="F18" s="92"/>
      <c r="G18" s="99"/>
      <c r="H18" s="23"/>
      <c r="I18" s="23"/>
      <c r="J18" s="23"/>
      <c r="K18" s="23"/>
      <c r="L18" s="23" t="n">
        <f aca="false">15*I54</f>
        <v>51.1815</v>
      </c>
      <c r="M18" s="23"/>
      <c r="N18" s="23"/>
      <c r="O18" s="23"/>
      <c r="P18" s="23"/>
      <c r="Q18" s="23"/>
      <c r="R18" s="23"/>
      <c r="BJ18" s="100" t="s">
        <v>119</v>
      </c>
      <c r="BK18" s="100"/>
      <c r="BL18" s="100"/>
      <c r="BM18" s="100"/>
      <c r="BN18" s="100"/>
      <c r="BO18" s="100"/>
      <c r="BP18" s="100"/>
      <c r="BQ18" s="100"/>
    </row>
    <row r="19" customFormat="false" ht="14.25" hidden="false" customHeight="false" outlineLevel="0" collapsed="false">
      <c r="B19" s="96" t="s">
        <v>120</v>
      </c>
      <c r="C19" s="92"/>
      <c r="D19" s="97"/>
      <c r="E19" s="97"/>
      <c r="F19" s="92"/>
      <c r="G19" s="99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BJ19" s="100"/>
      <c r="BK19" s="100"/>
      <c r="BL19" s="100"/>
      <c r="BM19" s="100"/>
      <c r="BN19" s="100"/>
      <c r="BO19" s="100"/>
      <c r="BP19" s="100"/>
      <c r="BQ19" s="100"/>
    </row>
    <row r="20" customFormat="false" ht="14.25" hidden="false" customHeight="false" outlineLevel="0" collapsed="false">
      <c r="B20" s="101" t="s">
        <v>121</v>
      </c>
      <c r="C20" s="92" t="n">
        <v>9</v>
      </c>
      <c r="D20" s="23"/>
      <c r="E20" s="97"/>
      <c r="F20" s="92"/>
      <c r="G20" s="99"/>
      <c r="H20" s="23"/>
      <c r="I20" s="23"/>
      <c r="J20" s="23"/>
      <c r="K20" s="23"/>
      <c r="L20" s="23" t="n">
        <f aca="false">C32*300</f>
        <v>300</v>
      </c>
      <c r="M20" s="23" t="n">
        <f aca="false">C32*500</f>
        <v>500</v>
      </c>
      <c r="N20" s="23" t="n">
        <f aca="false">L20+M20</f>
        <v>800</v>
      </c>
      <c r="O20" s="23"/>
      <c r="P20" s="23"/>
      <c r="Q20" s="23"/>
      <c r="R20" s="102"/>
      <c r="T20" s="0" t="s">
        <v>122</v>
      </c>
      <c r="BJ20" s="100"/>
      <c r="BK20" s="100"/>
      <c r="BL20" s="100"/>
      <c r="BM20" s="100"/>
      <c r="BN20" s="100"/>
      <c r="BO20" s="100"/>
      <c r="BP20" s="100"/>
      <c r="BQ20" s="100"/>
    </row>
    <row r="21" customFormat="false" ht="14.25" hidden="false" customHeight="false" outlineLevel="0" collapsed="false">
      <c r="B21" s="103"/>
      <c r="C21" s="92"/>
      <c r="D21" s="23"/>
      <c r="E21" s="97"/>
      <c r="F21" s="92"/>
      <c r="G21" s="99"/>
      <c r="H21" s="23"/>
      <c r="I21" s="23"/>
      <c r="J21" s="23"/>
      <c r="K21" s="23"/>
      <c r="M21" s="23"/>
      <c r="N21" s="23"/>
      <c r="O21" s="23"/>
      <c r="P21" s="23"/>
      <c r="Q21" s="23"/>
      <c r="R21" s="23"/>
      <c r="BJ21" s="100"/>
      <c r="BK21" s="100"/>
      <c r="BL21" s="100"/>
      <c r="BM21" s="100"/>
      <c r="BN21" s="100"/>
      <c r="BO21" s="100"/>
      <c r="BP21" s="100"/>
      <c r="BQ21" s="100"/>
    </row>
    <row r="22" customFormat="false" ht="14.25" hidden="false" customHeight="false" outlineLevel="0" collapsed="false">
      <c r="B22" s="102" t="s">
        <v>123</v>
      </c>
      <c r="C22" s="92"/>
      <c r="D22" s="23"/>
      <c r="E22" s="23"/>
      <c r="F22" s="92"/>
      <c r="G22" s="99"/>
      <c r="H22" s="23"/>
      <c r="I22" s="23"/>
      <c r="J22" s="23"/>
      <c r="K22" s="23"/>
      <c r="L22" s="23" t="n">
        <f aca="false">SUM(L6:L20)</f>
        <v>2154.41822137043</v>
      </c>
      <c r="M22" s="23" t="n">
        <f aca="false">SUM(M6:M20)</f>
        <v>500</v>
      </c>
      <c r="N22" s="102" t="n">
        <f aca="false">L22+M22</f>
        <v>2654.41822137043</v>
      </c>
      <c r="O22" s="23"/>
      <c r="P22" s="23"/>
      <c r="Q22" s="23"/>
      <c r="R22" s="23"/>
      <c r="AU22" s="0" t="s">
        <v>124</v>
      </c>
      <c r="BJ22" s="100"/>
      <c r="BK22" s="100"/>
      <c r="BL22" s="100"/>
      <c r="BM22" s="100"/>
      <c r="BN22" s="100"/>
      <c r="BO22" s="100"/>
      <c r="BP22" s="100"/>
      <c r="BQ22" s="100"/>
    </row>
    <row r="23" customFormat="false" ht="14.25" hidden="false" customHeight="false" outlineLevel="0" collapsed="false">
      <c r="O23" s="23"/>
      <c r="P23" s="23"/>
      <c r="Q23" s="23"/>
      <c r="R23" s="23"/>
      <c r="BJ23" s="100"/>
      <c r="BK23" s="100"/>
      <c r="BL23" s="100"/>
      <c r="BM23" s="100"/>
      <c r="BN23" s="100"/>
      <c r="BO23" s="100"/>
      <c r="BP23" s="100"/>
      <c r="BQ23" s="100"/>
    </row>
    <row r="24" customFormat="false" ht="14.25" hidden="false" customHeight="false" outlineLevel="0" collapsed="false">
      <c r="O24" s="23"/>
      <c r="P24" s="23"/>
      <c r="Q24" s="23"/>
      <c r="R24" s="23"/>
    </row>
    <row r="25" customFormat="false" ht="14.25" hidden="false" customHeight="false" outlineLevel="0" collapsed="false">
      <c r="B25" s="23"/>
      <c r="C25" s="92"/>
      <c r="D25" s="23"/>
      <c r="E25" s="23"/>
      <c r="F25" s="92"/>
      <c r="G25" s="99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BA25" s="0" t="s">
        <v>125</v>
      </c>
    </row>
    <row r="26" customFormat="false" ht="14.25" hidden="false" customHeight="false" outlineLevel="0" collapsed="false">
      <c r="B26" s="23"/>
      <c r="C26" s="92"/>
      <c r="D26" s="23"/>
      <c r="E26" s="23"/>
      <c r="F26" s="92"/>
      <c r="G26" s="99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customFormat="false" ht="14.25" hidden="false" customHeight="false" outlineLevel="0" collapsed="false">
      <c r="B27" s="23"/>
      <c r="C27" s="92"/>
      <c r="D27" s="23"/>
      <c r="E27" s="23"/>
      <c r="F27" s="92"/>
      <c r="G27" s="99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BK27" s="0" t="s">
        <v>126</v>
      </c>
    </row>
    <row r="28" customFormat="false" ht="14.25" hidden="false" customHeight="false" outlineLevel="0" collapsed="false">
      <c r="B28" s="104" t="s">
        <v>127</v>
      </c>
      <c r="C28" s="105" t="n">
        <v>25</v>
      </c>
      <c r="D28" s="106" t="s">
        <v>78</v>
      </c>
      <c r="E28" s="107" t="s">
        <v>128</v>
      </c>
      <c r="F28" s="107"/>
      <c r="G28" s="108" t="n">
        <f aca="false">J51</f>
        <v>867.0465144</v>
      </c>
      <c r="H28" s="107" t="s">
        <v>129</v>
      </c>
      <c r="I28" s="107" t="s">
        <v>130</v>
      </c>
      <c r="J28" s="109" t="n">
        <f aca="false">E32</f>
        <v>15</v>
      </c>
      <c r="K28" s="107" t="s">
        <v>131</v>
      </c>
      <c r="L28" s="107"/>
      <c r="M28" s="107" t="s">
        <v>132</v>
      </c>
      <c r="N28" s="110"/>
      <c r="O28" s="23"/>
      <c r="P28" s="23"/>
      <c r="Q28" s="23"/>
      <c r="R28" s="23"/>
    </row>
    <row r="29" customFormat="false" ht="14.25" hidden="false" customHeight="false" outlineLevel="0" collapsed="false">
      <c r="B29" s="111" t="s">
        <v>133</v>
      </c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23"/>
      <c r="P29" s="23"/>
      <c r="Q29" s="23"/>
      <c r="R29" s="23"/>
    </row>
    <row r="30" customFormat="false" ht="14.25" hidden="false" customHeight="false" outlineLevel="0" collapsed="false">
      <c r="B30" s="112" t="s">
        <v>134</v>
      </c>
      <c r="C30" s="113" t="s">
        <v>135</v>
      </c>
      <c r="D30" s="109" t="n">
        <f aca="false">L22/N22</f>
        <v>0.811634807215173</v>
      </c>
      <c r="E30" s="107"/>
      <c r="F30" s="107"/>
      <c r="G30" s="114" t="s">
        <v>136</v>
      </c>
      <c r="H30" s="114" t="s">
        <v>137</v>
      </c>
      <c r="I30" s="109" t="n">
        <f aca="false">L22/(1.08*C28)</f>
        <v>79.7932674581642</v>
      </c>
      <c r="J30" s="114" t="s">
        <v>138</v>
      </c>
      <c r="K30" s="115" t="n">
        <f aca="false">ROUNDUP(I30,0)</f>
        <v>80</v>
      </c>
      <c r="L30" s="107" t="s">
        <v>139</v>
      </c>
      <c r="M30" s="107"/>
      <c r="N30" s="110"/>
      <c r="O30" s="23"/>
      <c r="P30" s="23"/>
      <c r="Q30" s="23"/>
      <c r="R30" s="23"/>
    </row>
    <row r="31" customFormat="false" ht="14.25" hidden="false" customHeight="false" outlineLevel="0" collapsed="false"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23"/>
      <c r="P31" s="23"/>
      <c r="Q31" s="23"/>
      <c r="R31" s="23"/>
    </row>
    <row r="32" customFormat="false" ht="14.25" hidden="false" customHeight="false" outlineLevel="0" collapsed="false">
      <c r="B32" s="116" t="s">
        <v>140</v>
      </c>
      <c r="C32" s="0" t="n">
        <v>1</v>
      </c>
      <c r="D32" s="0" t="n">
        <v>15</v>
      </c>
      <c r="E32" s="115" t="n">
        <f aca="false">C32*D32</f>
        <v>15</v>
      </c>
      <c r="F32" s="107" t="s">
        <v>141</v>
      </c>
      <c r="G32" s="109" t="n">
        <f aca="false">G28/30</f>
        <v>28.90155048</v>
      </c>
      <c r="H32" s="107"/>
      <c r="I32" s="117" t="s">
        <v>142</v>
      </c>
      <c r="J32" s="117"/>
      <c r="K32" s="117"/>
      <c r="L32" s="117"/>
      <c r="M32" s="118" t="s">
        <v>143</v>
      </c>
      <c r="N32" s="110"/>
      <c r="O32" s="119" t="s">
        <v>144</v>
      </c>
      <c r="P32" s="119"/>
      <c r="Q32" s="119"/>
      <c r="R32" s="119"/>
    </row>
    <row r="33" customFormat="false" ht="14.25" hidden="false" customHeight="false" outlineLevel="0" collapsed="false"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119" t="s">
        <v>145</v>
      </c>
      <c r="P33" s="119"/>
      <c r="Q33" s="119"/>
      <c r="R33" s="119"/>
    </row>
    <row r="34" customFormat="false" ht="14.25" hidden="false" customHeight="false" outlineLevel="0" collapsed="false">
      <c r="B34" s="120" t="s">
        <v>96</v>
      </c>
      <c r="C34" s="120"/>
      <c r="D34" s="121" t="s">
        <v>146</v>
      </c>
      <c r="E34" s="121"/>
      <c r="F34" s="121"/>
      <c r="G34" s="121"/>
      <c r="H34" s="121"/>
      <c r="I34" s="121" t="s">
        <v>147</v>
      </c>
      <c r="J34" s="121"/>
      <c r="K34" s="121"/>
      <c r="L34" s="121"/>
      <c r="M34" s="121"/>
      <c r="N34" s="121"/>
      <c r="O34" s="119" t="s">
        <v>148</v>
      </c>
      <c r="P34" s="119"/>
      <c r="Q34" s="119"/>
      <c r="R34" s="119"/>
    </row>
    <row r="35" customFormat="false" ht="14.25" hidden="false" customHeight="true" outlineLevel="0" collapsed="false">
      <c r="B35" s="122" t="s">
        <v>149</v>
      </c>
      <c r="C35" s="122"/>
      <c r="D35" s="123" t="s">
        <v>150</v>
      </c>
      <c r="E35" s="123"/>
      <c r="F35" s="123"/>
      <c r="G35" s="123"/>
      <c r="H35" s="123"/>
      <c r="I35" s="124" t="s">
        <v>151</v>
      </c>
      <c r="J35" s="125" t="n">
        <f aca="false">SUM(H6:H14)</f>
        <v>693.685988416175</v>
      </c>
      <c r="K35" s="126"/>
      <c r="L35" s="127" t="s">
        <v>152</v>
      </c>
      <c r="M35" s="126" t="n">
        <f aca="false">M22</f>
        <v>500</v>
      </c>
      <c r="N35" s="128"/>
      <c r="O35" s="129" t="s">
        <v>153</v>
      </c>
      <c r="P35" s="129"/>
      <c r="Q35" s="129"/>
      <c r="R35" s="129"/>
      <c r="AU35" s="0" t="s">
        <v>154</v>
      </c>
    </row>
    <row r="36" customFormat="false" ht="14.25" hidden="false" customHeight="true" outlineLevel="0" collapsed="false">
      <c r="B36" s="130" t="s">
        <v>155</v>
      </c>
      <c r="C36" s="130"/>
      <c r="D36" s="131" t="s">
        <v>156</v>
      </c>
      <c r="E36" s="131"/>
      <c r="F36" s="131"/>
      <c r="G36" s="131"/>
      <c r="H36" s="131"/>
      <c r="I36" s="132" t="s">
        <v>157</v>
      </c>
      <c r="J36" s="0" t="n">
        <f aca="false">2.5</f>
        <v>2.5</v>
      </c>
      <c r="L36" s="133" t="s">
        <v>158</v>
      </c>
      <c r="M36" s="0" t="n">
        <f aca="false">N22</f>
        <v>2654.41822137043</v>
      </c>
      <c r="N36" s="134"/>
      <c r="O36" s="129"/>
      <c r="P36" s="129"/>
      <c r="Q36" s="129"/>
      <c r="R36" s="129"/>
      <c r="BL36" s="135" t="s">
        <v>159</v>
      </c>
      <c r="BM36" s="135"/>
      <c r="BN36" s="135"/>
      <c r="BO36" s="135"/>
      <c r="BP36" s="135"/>
      <c r="BQ36" s="135"/>
      <c r="BR36" s="135"/>
      <c r="BS36" s="135"/>
      <c r="BT36" s="135"/>
      <c r="BU36" s="135"/>
    </row>
    <row r="37" customFormat="false" ht="14.25" hidden="false" customHeight="false" outlineLevel="0" collapsed="false">
      <c r="B37" s="130" t="s">
        <v>160</v>
      </c>
      <c r="C37" s="130"/>
      <c r="D37" s="131" t="s">
        <v>161</v>
      </c>
      <c r="E37" s="131"/>
      <c r="F37" s="131"/>
      <c r="G37" s="131"/>
      <c r="H37" s="131"/>
      <c r="I37" s="132" t="s">
        <v>162</v>
      </c>
      <c r="J37" s="136" t="n">
        <f aca="false">G28</f>
        <v>867.0465144</v>
      </c>
      <c r="L37" s="0" t="s">
        <v>163</v>
      </c>
      <c r="M37" s="0" t="n">
        <f aca="false">K30</f>
        <v>80</v>
      </c>
      <c r="N37" s="134"/>
      <c r="O37" s="129"/>
      <c r="P37" s="129"/>
      <c r="Q37" s="129"/>
      <c r="R37" s="129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</row>
    <row r="38" customFormat="false" ht="14.25" hidden="false" customHeight="false" outlineLevel="0" collapsed="false">
      <c r="B38" s="130" t="s">
        <v>164</v>
      </c>
      <c r="C38" s="130"/>
      <c r="D38" s="131" t="s">
        <v>165</v>
      </c>
      <c r="E38" s="131"/>
      <c r="F38" s="131"/>
      <c r="G38" s="131"/>
      <c r="H38" s="131"/>
      <c r="I38" s="132" t="s">
        <v>166</v>
      </c>
      <c r="J38" s="0" t="n">
        <f aca="false">G32</f>
        <v>28.90155048</v>
      </c>
      <c r="N38" s="134"/>
      <c r="O38" s="129"/>
      <c r="P38" s="129"/>
      <c r="Q38" s="129"/>
      <c r="R38" s="129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</row>
    <row r="39" customFormat="false" ht="14.25" hidden="false" customHeight="false" outlineLevel="0" collapsed="false">
      <c r="B39" s="130" t="s">
        <v>167</v>
      </c>
      <c r="C39" s="130"/>
      <c r="D39" s="131" t="s">
        <v>168</v>
      </c>
      <c r="E39" s="131"/>
      <c r="F39" s="131"/>
      <c r="G39" s="131"/>
      <c r="H39" s="131"/>
      <c r="I39" s="137" t="s">
        <v>169</v>
      </c>
      <c r="J39" s="0" t="n">
        <f aca="false">L22</f>
        <v>2154.41822137043</v>
      </c>
      <c r="N39" s="134"/>
      <c r="O39" s="129"/>
      <c r="P39" s="129"/>
      <c r="Q39" s="129"/>
      <c r="R39" s="129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</row>
    <row r="40" customFormat="false" ht="14.25" hidden="false" customHeight="false" outlineLevel="0" collapsed="false">
      <c r="B40" s="130" t="s">
        <v>170</v>
      </c>
      <c r="C40" s="130"/>
      <c r="D40" s="131" t="s">
        <v>171</v>
      </c>
      <c r="E40" s="131"/>
      <c r="F40" s="131"/>
      <c r="G40" s="131"/>
      <c r="H40" s="131"/>
      <c r="I40" s="0" t="s">
        <v>48</v>
      </c>
      <c r="J40" s="0" t="n">
        <f aca="false">D30</f>
        <v>0.811634807215173</v>
      </c>
      <c r="N40" s="134"/>
      <c r="O40" s="120" t="s">
        <v>172</v>
      </c>
      <c r="P40" s="120"/>
      <c r="Q40" s="120" t="s">
        <v>173</v>
      </c>
      <c r="R40" s="120"/>
    </row>
    <row r="41" customFormat="false" ht="14.25" hidden="false" customHeight="false" outlineLevel="0" collapsed="false">
      <c r="B41" s="130" t="s">
        <v>174</v>
      </c>
      <c r="C41" s="130"/>
      <c r="D41" s="131" t="s">
        <v>175</v>
      </c>
      <c r="E41" s="131"/>
      <c r="F41" s="131"/>
      <c r="G41" s="131"/>
      <c r="H41" s="131"/>
      <c r="I41" s="132"/>
      <c r="N41" s="134"/>
      <c r="O41" s="120"/>
      <c r="P41" s="120"/>
      <c r="Q41" s="120"/>
      <c r="R41" s="120"/>
    </row>
    <row r="42" customFormat="false" ht="14.25" hidden="false" customHeight="false" outlineLevel="0" collapsed="false">
      <c r="B42" s="130" t="s">
        <v>176</v>
      </c>
      <c r="C42" s="130"/>
      <c r="D42" s="131"/>
      <c r="E42" s="131"/>
      <c r="F42" s="131"/>
      <c r="G42" s="131"/>
      <c r="H42" s="131"/>
      <c r="I42" s="132"/>
      <c r="N42" s="134"/>
      <c r="O42" s="120"/>
      <c r="P42" s="120"/>
      <c r="Q42" s="120"/>
      <c r="R42" s="120"/>
    </row>
    <row r="43" customFormat="false" ht="14.25" hidden="false" customHeight="false" outlineLevel="0" collapsed="false">
      <c r="B43" s="138" t="s">
        <v>177</v>
      </c>
      <c r="C43" s="138"/>
      <c r="D43" s="139"/>
      <c r="E43" s="139"/>
      <c r="F43" s="139"/>
      <c r="G43" s="139"/>
      <c r="H43" s="139"/>
      <c r="I43" s="140"/>
      <c r="J43" s="141"/>
      <c r="K43" s="141"/>
      <c r="L43" s="141"/>
      <c r="M43" s="141"/>
      <c r="N43" s="142"/>
      <c r="O43" s="120"/>
      <c r="P43" s="120"/>
      <c r="Q43" s="120"/>
      <c r="R43" s="120"/>
    </row>
    <row r="44" customFormat="false" ht="14.25" hidden="false" customHeight="false" outlineLevel="0" collapsed="false">
      <c r="B44" s="0" t="s">
        <v>178</v>
      </c>
      <c r="K44" s="143" t="s">
        <v>179</v>
      </c>
      <c r="L44" s="143"/>
      <c r="M44" s="144" t="n">
        <v>400</v>
      </c>
      <c r="N44" s="144" t="s">
        <v>180</v>
      </c>
      <c r="O44" s="144" t="n">
        <v>0.4</v>
      </c>
      <c r="P44" s="144" t="s">
        <v>181</v>
      </c>
    </row>
    <row r="45" customFormat="false" ht="14.25" hidden="false" customHeight="true" outlineLevel="0" collapsed="false">
      <c r="B45" s="0" t="n">
        <v>10</v>
      </c>
      <c r="C45" s="0" t="s">
        <v>182</v>
      </c>
      <c r="BL45" s="100" t="s">
        <v>184</v>
      </c>
      <c r="BM45" s="100"/>
      <c r="BN45" s="100"/>
      <c r="BO45" s="100"/>
      <c r="BP45" s="100"/>
      <c r="BQ45" s="100"/>
      <c r="BR45" s="100"/>
      <c r="BS45" s="100"/>
      <c r="BT45" s="100"/>
      <c r="BU45" s="100"/>
    </row>
    <row r="46" customFormat="false" ht="14.25" hidden="false" customHeight="false" outlineLevel="0" collapsed="false">
      <c r="B46" s="0" t="n">
        <v>54</v>
      </c>
      <c r="C46" s="0" t="s">
        <v>185</v>
      </c>
      <c r="I46" s="0" t="s">
        <v>186</v>
      </c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</row>
    <row r="47" customFormat="false" ht="14.25" hidden="false" customHeight="false" outlineLevel="0" collapsed="false">
      <c r="I47" s="0" t="s">
        <v>187</v>
      </c>
      <c r="J47" s="0" t="n">
        <v>3</v>
      </c>
    </row>
    <row r="48" customFormat="false" ht="14.25" hidden="false" customHeight="false" outlineLevel="0" collapsed="false">
      <c r="I48" s="0" t="s">
        <v>188</v>
      </c>
      <c r="J48" s="0" t="n">
        <v>3.41</v>
      </c>
    </row>
    <row r="49" customFormat="false" ht="14.25" hidden="false" customHeight="false" outlineLevel="0" collapsed="false">
      <c r="I49" s="0" t="s">
        <v>189</v>
      </c>
      <c r="J49" s="0" t="n">
        <v>2.4</v>
      </c>
      <c r="P49" s="0" t="s">
        <v>70</v>
      </c>
      <c r="Q49" s="0" t="s">
        <v>71</v>
      </c>
      <c r="R49" s="0" t="s">
        <v>72</v>
      </c>
    </row>
    <row r="50" customFormat="false" ht="14.25" hidden="false" customHeight="false" outlineLevel="0" collapsed="false">
      <c r="J50" s="0" t="n">
        <f aca="false">J47*J48*J49</f>
        <v>24.552</v>
      </c>
      <c r="K50" s="0" t="s">
        <v>190</v>
      </c>
    </row>
    <row r="51" customFormat="false" ht="14.25" hidden="false" customHeight="false" outlineLevel="0" collapsed="false">
      <c r="J51" s="0" t="n">
        <f aca="false">J50*35.3147</f>
        <v>867.0465144</v>
      </c>
      <c r="K51" s="0" t="s">
        <v>191</v>
      </c>
    </row>
    <row r="54" customFormat="false" ht="14.25" hidden="false" customHeight="false" outlineLevel="0" collapsed="false">
      <c r="H54" s="0" t="s">
        <v>192</v>
      </c>
      <c r="I54" s="0" t="n">
        <v>3.4121</v>
      </c>
      <c r="J54" s="0" t="s">
        <v>193</v>
      </c>
    </row>
  </sheetData>
  <mergeCells count="59">
    <mergeCell ref="B2:C2"/>
    <mergeCell ref="D2:E2"/>
    <mergeCell ref="F2:G3"/>
    <mergeCell ref="I2:L3"/>
    <mergeCell ref="M2:M3"/>
    <mergeCell ref="N2:N3"/>
    <mergeCell ref="O2:P3"/>
    <mergeCell ref="Q2:Q3"/>
    <mergeCell ref="R2:R3"/>
    <mergeCell ref="B3:C3"/>
    <mergeCell ref="D3:E3"/>
    <mergeCell ref="B4:B5"/>
    <mergeCell ref="F4:G4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BJ18:BQ23"/>
    <mergeCell ref="B29:N29"/>
    <mergeCell ref="B31:N31"/>
    <mergeCell ref="I32:L32"/>
    <mergeCell ref="O32:R32"/>
    <mergeCell ref="B33:N33"/>
    <mergeCell ref="O33:R33"/>
    <mergeCell ref="B34:C34"/>
    <mergeCell ref="D34:H34"/>
    <mergeCell ref="I34:N34"/>
    <mergeCell ref="O34:R34"/>
    <mergeCell ref="B35:C35"/>
    <mergeCell ref="D35:H35"/>
    <mergeCell ref="O35:R39"/>
    <mergeCell ref="B36:C36"/>
    <mergeCell ref="D36:H36"/>
    <mergeCell ref="BL36:BU39"/>
    <mergeCell ref="B37:C37"/>
    <mergeCell ref="D37:H37"/>
    <mergeCell ref="B38:C38"/>
    <mergeCell ref="D38:H38"/>
    <mergeCell ref="B39:C39"/>
    <mergeCell ref="D39:H39"/>
    <mergeCell ref="B40:C40"/>
    <mergeCell ref="D40:H40"/>
    <mergeCell ref="O40:P43"/>
    <mergeCell ref="Q40:R43"/>
    <mergeCell ref="B41:C41"/>
    <mergeCell ref="D41:H41"/>
    <mergeCell ref="B42:C42"/>
    <mergeCell ref="D42:H42"/>
    <mergeCell ref="B43:C43"/>
    <mergeCell ref="D43:H43"/>
    <mergeCell ref="K44:L44"/>
    <mergeCell ref="BL45:BU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1:BU54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N7" activeCellId="0" sqref="N7"/>
    </sheetView>
  </sheetViews>
  <sheetFormatPr defaultColWidth="8.6015625" defaultRowHeight="14.25" customHeight="false" zeroHeight="false" outlineLevelRow="0" outlineLevelCol="0"/>
  <cols>
    <col collapsed="false" customWidth="true" hidden="false" outlineLevel="0" max="1" min="1" style="0" width="3.55"/>
    <col collapsed="false" customWidth="true" hidden="false" outlineLevel="0" max="2" min="2" style="0" width="30.22"/>
    <col collapsed="false" customWidth="true" hidden="false" outlineLevel="0" max="6" min="6" style="0" width="11.22"/>
    <col collapsed="false" customWidth="true" hidden="false" outlineLevel="0" max="7" min="7" style="0" width="14.11"/>
    <col collapsed="false" customWidth="true" hidden="false" outlineLevel="0" max="8" min="8" style="0" width="10.89"/>
    <col collapsed="false" customWidth="true" hidden="false" outlineLevel="0" max="12" min="12" style="0" width="12.8"/>
    <col collapsed="false" customWidth="true" hidden="false" outlineLevel="0" max="14" min="14" style="0" width="16.31"/>
    <col collapsed="false" customWidth="true" hidden="false" outlineLevel="0" max="15" min="15" style="0" width="12.78"/>
    <col collapsed="false" customWidth="true" hidden="false" outlineLevel="0" max="16" min="16" style="0" width="10.11"/>
  </cols>
  <sheetData>
    <row r="1" customFormat="false" ht="14.25" hidden="false" customHeight="false" outlineLevel="0" collapsed="false">
      <c r="B1" s="0" t="s">
        <v>70</v>
      </c>
      <c r="C1" s="0" t="s">
        <v>71</v>
      </c>
      <c r="D1" s="0" t="s">
        <v>72</v>
      </c>
      <c r="H1" s="0" t="s">
        <v>73</v>
      </c>
      <c r="I1" s="0" t="n">
        <v>3.28</v>
      </c>
      <c r="J1" s="0" t="s">
        <v>74</v>
      </c>
    </row>
    <row r="2" customFormat="false" ht="14.25" hidden="false" customHeight="false" outlineLevel="0" collapsed="false">
      <c r="B2" s="76" t="s">
        <v>42</v>
      </c>
      <c r="C2" s="76"/>
      <c r="D2" s="77" t="s">
        <v>75</v>
      </c>
      <c r="E2" s="77"/>
      <c r="F2" s="78" t="s">
        <v>76</v>
      </c>
      <c r="G2" s="78"/>
      <c r="H2" s="79" t="s">
        <v>44</v>
      </c>
      <c r="I2" s="80" t="s">
        <v>77</v>
      </c>
      <c r="J2" s="80"/>
      <c r="K2" s="80"/>
      <c r="L2" s="80"/>
      <c r="M2" s="81" t="n">
        <v>78.8</v>
      </c>
      <c r="N2" s="82" t="s">
        <v>78</v>
      </c>
      <c r="O2" s="80" t="s">
        <v>79</v>
      </c>
      <c r="P2" s="80"/>
      <c r="Q2" s="83" t="n">
        <v>70</v>
      </c>
      <c r="R2" s="82" t="s">
        <v>78</v>
      </c>
    </row>
    <row r="3" customFormat="false" ht="17.35" hidden="false" customHeight="false" outlineLevel="0" collapsed="false">
      <c r="B3" s="84" t="s">
        <v>24</v>
      </c>
      <c r="C3" s="84"/>
      <c r="D3" s="85" t="s">
        <v>80</v>
      </c>
      <c r="E3" s="85"/>
      <c r="F3" s="78"/>
      <c r="G3" s="78"/>
      <c r="H3" s="86" t="s">
        <v>225</v>
      </c>
      <c r="I3" s="80"/>
      <c r="J3" s="80"/>
      <c r="K3" s="80"/>
      <c r="L3" s="80"/>
      <c r="M3" s="81"/>
      <c r="N3" s="82"/>
      <c r="O3" s="80"/>
      <c r="P3" s="80"/>
      <c r="Q3" s="83"/>
      <c r="R3" s="82"/>
      <c r="T3" s="0" t="s">
        <v>82</v>
      </c>
      <c r="Y3" s="0" t="s">
        <v>83</v>
      </c>
      <c r="Z3" s="0" t="s">
        <v>84</v>
      </c>
    </row>
    <row r="4" customFormat="false" ht="14.25" hidden="false" customHeight="false" outlineLevel="0" collapsed="false">
      <c r="B4" s="87" t="s">
        <v>85</v>
      </c>
      <c r="C4" s="88" t="s">
        <v>86</v>
      </c>
      <c r="D4" s="89" t="s">
        <v>87</v>
      </c>
      <c r="E4" s="88" t="s">
        <v>71</v>
      </c>
      <c r="F4" s="87" t="s">
        <v>88</v>
      </c>
      <c r="G4" s="87"/>
      <c r="H4" s="87" t="s">
        <v>89</v>
      </c>
      <c r="I4" s="87" t="s">
        <v>90</v>
      </c>
      <c r="J4" s="87" t="s">
        <v>91</v>
      </c>
      <c r="K4" s="87" t="s">
        <v>71</v>
      </c>
      <c r="L4" s="87" t="s">
        <v>92</v>
      </c>
      <c r="M4" s="87" t="s">
        <v>93</v>
      </c>
      <c r="N4" s="87" t="s">
        <v>94</v>
      </c>
      <c r="O4" s="87" t="s">
        <v>90</v>
      </c>
      <c r="P4" s="87" t="s">
        <v>91</v>
      </c>
      <c r="Q4" s="87" t="s">
        <v>71</v>
      </c>
      <c r="R4" s="87" t="s">
        <v>95</v>
      </c>
    </row>
    <row r="5" customFormat="false" ht="14.25" hidden="false" customHeight="false" outlineLevel="0" collapsed="false">
      <c r="B5" s="87"/>
      <c r="C5" s="90" t="s">
        <v>96</v>
      </c>
      <c r="D5" s="91" t="s">
        <v>97</v>
      </c>
      <c r="E5" s="90" t="s">
        <v>96</v>
      </c>
      <c r="F5" s="87" t="s">
        <v>98</v>
      </c>
      <c r="G5" s="87" t="s">
        <v>99</v>
      </c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</row>
    <row r="6" customFormat="false" ht="14.25" hidden="false" customHeight="false" outlineLevel="0" collapsed="false">
      <c r="B6" s="23" t="s">
        <v>205</v>
      </c>
      <c r="C6" s="92" t="n">
        <v>4</v>
      </c>
      <c r="D6" s="93" t="n">
        <v>54</v>
      </c>
      <c r="E6" s="94" t="s">
        <v>70</v>
      </c>
      <c r="F6" s="92" t="n">
        <v>4</v>
      </c>
      <c r="G6" s="92" t="n">
        <v>2.4</v>
      </c>
      <c r="H6" s="95" t="n">
        <f aca="false">(F6*G6)*10.7639</f>
        <v>103.33344</v>
      </c>
      <c r="I6" s="23" t="n">
        <v>125</v>
      </c>
      <c r="J6" s="23" t="n">
        <f aca="false">I6-$M$2</f>
        <v>46.2</v>
      </c>
      <c r="K6" s="23" t="n">
        <v>0.212</v>
      </c>
      <c r="L6" s="146" t="n">
        <f aca="false">K6*H6*J6</f>
        <v>1012.089044736</v>
      </c>
      <c r="M6" s="23"/>
      <c r="N6" s="146" t="n">
        <f aca="false">L6+M6</f>
        <v>1012.089044736</v>
      </c>
      <c r="O6" s="23"/>
      <c r="P6" s="23"/>
      <c r="Q6" s="23"/>
      <c r="R6" s="23"/>
    </row>
    <row r="7" customFormat="false" ht="14.25" hidden="false" customHeight="false" outlineLevel="0" collapsed="false">
      <c r="B7" s="23" t="s">
        <v>206</v>
      </c>
      <c r="C7" s="92" t="n">
        <v>5</v>
      </c>
      <c r="D7" s="93" t="n">
        <v>54</v>
      </c>
      <c r="E7" s="94" t="s">
        <v>70</v>
      </c>
      <c r="F7" s="92" t="n">
        <v>4</v>
      </c>
      <c r="G7" s="92" t="n">
        <v>2.4</v>
      </c>
      <c r="H7" s="95" t="n">
        <f aca="false">(F7*G7)*10.7639</f>
        <v>103.33344</v>
      </c>
      <c r="I7" s="23" t="n">
        <v>80</v>
      </c>
      <c r="J7" s="23" t="n">
        <f aca="false">I7-$M$2</f>
        <v>1.2</v>
      </c>
      <c r="K7" s="23" t="n">
        <v>0.191</v>
      </c>
      <c r="L7" s="146" t="n">
        <f aca="false">K7*H7*J7</f>
        <v>23.6840244480001</v>
      </c>
      <c r="M7" s="23"/>
      <c r="N7" s="146" t="n">
        <f aca="false">L7+M7</f>
        <v>23.6840244480001</v>
      </c>
      <c r="O7" s="23"/>
      <c r="P7" s="23"/>
      <c r="Q7" s="23"/>
      <c r="R7" s="23"/>
      <c r="AU7" s="0" t="s">
        <v>102</v>
      </c>
      <c r="AX7" s="0" t="s">
        <v>103</v>
      </c>
      <c r="AZ7" s="0" t="s">
        <v>104</v>
      </c>
      <c r="BD7" s="0" t="s">
        <v>105</v>
      </c>
    </row>
    <row r="8" customFormat="false" ht="14.25" hidden="false" customHeight="false" outlineLevel="0" collapsed="false">
      <c r="B8" s="23" t="s">
        <v>106</v>
      </c>
      <c r="C8" s="92" t="n">
        <v>6</v>
      </c>
      <c r="D8" s="93" t="n">
        <v>54</v>
      </c>
      <c r="E8" s="94" t="s">
        <v>70</v>
      </c>
      <c r="F8" s="92" t="n">
        <v>3.5</v>
      </c>
      <c r="G8" s="99" t="n">
        <v>2.4</v>
      </c>
      <c r="H8" s="95" t="n">
        <f aca="false">(F8*G8)*10.7639</f>
        <v>90.41676</v>
      </c>
      <c r="I8" s="23" t="n">
        <v>80</v>
      </c>
      <c r="J8" s="23" t="n">
        <f aca="false">I8-$M$2</f>
        <v>1.2</v>
      </c>
      <c r="K8" s="23" t="n">
        <v>0.191</v>
      </c>
      <c r="L8" s="146" t="n">
        <f aca="false">K8*H8*J8</f>
        <v>20.7235213920001</v>
      </c>
      <c r="M8" s="23"/>
      <c r="N8" s="146" t="n">
        <f aca="false">L8+M8</f>
        <v>20.7235213920001</v>
      </c>
      <c r="O8" s="23"/>
      <c r="P8" s="23"/>
      <c r="Q8" s="23"/>
      <c r="R8" s="23"/>
    </row>
    <row r="9" customFormat="false" ht="14.25" hidden="false" customHeight="false" outlineLevel="0" collapsed="false">
      <c r="B9" s="23" t="s">
        <v>214</v>
      </c>
      <c r="C9" s="92" t="n">
        <v>3</v>
      </c>
      <c r="D9" s="93" t="n">
        <v>54</v>
      </c>
      <c r="E9" s="94" t="s">
        <v>70</v>
      </c>
      <c r="F9" s="92" t="n">
        <v>3.5</v>
      </c>
      <c r="G9" s="99" t="n">
        <v>3.4</v>
      </c>
      <c r="H9" s="95" t="n">
        <f aca="false">(F9*G9)*10.7639</f>
        <v>128.09041</v>
      </c>
      <c r="I9" s="23" t="n">
        <v>80</v>
      </c>
      <c r="J9" s="23" t="n">
        <f aca="false">I9-$M$2</f>
        <v>1.2</v>
      </c>
      <c r="K9" s="23" t="n">
        <v>0.191</v>
      </c>
      <c r="L9" s="146" t="n">
        <f aca="false">K9*H9*J9</f>
        <v>29.3583219720001</v>
      </c>
      <c r="M9" s="23"/>
      <c r="N9" s="146" t="n">
        <f aca="false">L9+M9</f>
        <v>29.3583219720001</v>
      </c>
      <c r="O9" s="23"/>
      <c r="P9" s="23"/>
      <c r="Q9" s="23"/>
      <c r="R9" s="23"/>
    </row>
    <row r="10" customFormat="false" ht="14.25" hidden="false" customHeight="false" outlineLevel="0" collapsed="false">
      <c r="B10" s="96" t="s">
        <v>108</v>
      </c>
      <c r="C10" s="97" t="n">
        <v>3</v>
      </c>
      <c r="D10" s="98"/>
      <c r="E10" s="94" t="s">
        <v>109</v>
      </c>
      <c r="F10" s="92"/>
      <c r="G10" s="99" t="n">
        <f aca="false">O44</f>
        <v>0.4</v>
      </c>
      <c r="H10" s="95" t="n">
        <f aca="false">((1/4*PI()*G10^2)*(I1^2)*M45)</f>
        <v>2.70388083235043</v>
      </c>
      <c r="I10" s="23"/>
      <c r="J10" s="23"/>
      <c r="K10" s="23"/>
      <c r="L10" s="146" t="n">
        <f aca="false">160*H10</f>
        <v>432.620933176069</v>
      </c>
      <c r="M10" s="23"/>
      <c r="N10" s="146" t="n">
        <f aca="false">L10+M10</f>
        <v>432.620933176069</v>
      </c>
      <c r="O10" s="23"/>
      <c r="P10" s="23"/>
      <c r="Q10" s="23"/>
      <c r="R10" s="23"/>
    </row>
    <row r="11" customFormat="false" ht="14.25" hidden="false" customHeight="false" outlineLevel="0" collapsed="false">
      <c r="B11" s="23" t="s">
        <v>230</v>
      </c>
      <c r="C11" s="97" t="n">
        <v>1</v>
      </c>
      <c r="D11" s="93" t="n">
        <v>10</v>
      </c>
      <c r="E11" s="94" t="s">
        <v>72</v>
      </c>
      <c r="F11" s="92" t="n">
        <v>3.5</v>
      </c>
      <c r="G11" s="99" t="n">
        <v>4</v>
      </c>
      <c r="H11" s="95" t="n">
        <f aca="false">(F11*G11)*10.7639</f>
        <v>150.6946</v>
      </c>
      <c r="I11" s="23" t="n">
        <v>78.8</v>
      </c>
      <c r="J11" s="23" t="n">
        <f aca="false">I11-$M$2</f>
        <v>0</v>
      </c>
      <c r="K11" s="23" t="n">
        <v>0.272</v>
      </c>
      <c r="L11" s="146" t="n">
        <f aca="false">K11*H11*J11</f>
        <v>0</v>
      </c>
      <c r="M11" s="23"/>
      <c r="N11" s="146" t="n">
        <f aca="false">L11+M11</f>
        <v>0</v>
      </c>
      <c r="O11" s="23"/>
      <c r="P11" s="23"/>
      <c r="Q11" s="23"/>
      <c r="R11" s="23"/>
    </row>
    <row r="12" customFormat="false" ht="14.25" hidden="false" customHeight="false" outlineLevel="0" collapsed="false">
      <c r="B12" s="23" t="s">
        <v>231</v>
      </c>
      <c r="C12" s="92" t="n">
        <v>2</v>
      </c>
      <c r="D12" s="93" t="n">
        <v>54</v>
      </c>
      <c r="E12" s="94" t="s">
        <v>71</v>
      </c>
      <c r="F12" s="92" t="n">
        <v>3</v>
      </c>
      <c r="G12" s="99" t="n">
        <v>4</v>
      </c>
      <c r="H12" s="95" t="n">
        <f aca="false">(F12*G12)*10.7639</f>
        <v>129.1668</v>
      </c>
      <c r="I12" s="23" t="n">
        <v>110</v>
      </c>
      <c r="J12" s="23" t="n">
        <f aca="false">I12-$M$2</f>
        <v>31.2</v>
      </c>
      <c r="K12" s="23" t="n">
        <v>0.207</v>
      </c>
      <c r="L12" s="146" t="n">
        <f aca="false">K12*H12*J12</f>
        <v>834.21086112</v>
      </c>
      <c r="M12" s="23"/>
      <c r="N12" s="146" t="n">
        <f aca="false">L12+M12</f>
        <v>834.21086112</v>
      </c>
      <c r="O12" s="23"/>
      <c r="P12" s="23"/>
      <c r="Q12" s="23"/>
      <c r="R12" s="23"/>
      <c r="BJ12" s="0" t="s">
        <v>112</v>
      </c>
    </row>
    <row r="13" customFormat="false" ht="14.25" hidden="false" customHeight="false" outlineLevel="0" collapsed="false">
      <c r="B13" s="23" t="s">
        <v>232</v>
      </c>
      <c r="C13" s="92" t="n">
        <v>2</v>
      </c>
      <c r="D13" s="93" t="n">
        <v>54</v>
      </c>
      <c r="E13" s="94" t="s">
        <v>71</v>
      </c>
      <c r="F13" s="92" t="n">
        <v>0.5</v>
      </c>
      <c r="G13" s="99" t="n">
        <v>4</v>
      </c>
      <c r="H13" s="95" t="n">
        <f aca="false">(F13*G13)*10.7639</f>
        <v>21.5278</v>
      </c>
      <c r="I13" s="23" t="n">
        <v>80</v>
      </c>
      <c r="J13" s="23" t="n">
        <f aca="false">I13-$M$2</f>
        <v>1.2</v>
      </c>
      <c r="K13" s="23" t="n">
        <v>0.207</v>
      </c>
      <c r="L13" s="146" t="n">
        <f aca="false">K13*H13*J13</f>
        <v>5.34750552000001</v>
      </c>
      <c r="M13" s="23"/>
      <c r="N13" s="146" t="n">
        <f aca="false">L13+M13</f>
        <v>5.34750552000001</v>
      </c>
      <c r="O13" s="23"/>
      <c r="P13" s="23"/>
      <c r="Q13" s="23"/>
      <c r="R13" s="23"/>
    </row>
    <row r="14" customFormat="false" ht="14.25" hidden="false" customHeight="false" outlineLevel="0" collapsed="false">
      <c r="B14" s="23" t="s">
        <v>113</v>
      </c>
      <c r="C14" s="92" t="n">
        <v>7</v>
      </c>
      <c r="D14" s="23"/>
      <c r="E14" s="97"/>
      <c r="F14" s="92" t="n">
        <v>3.5</v>
      </c>
      <c r="G14" s="99" t="n">
        <v>4</v>
      </c>
      <c r="H14" s="95" t="n">
        <f aca="false">(F14*G14)*10.7639</f>
        <v>150.6946</v>
      </c>
      <c r="I14" s="23"/>
      <c r="J14" s="23"/>
      <c r="K14" s="23"/>
      <c r="L14" s="146" t="n">
        <f aca="false">7*H14</f>
        <v>1054.8622</v>
      </c>
      <c r="M14" s="23"/>
      <c r="N14" s="146" t="n">
        <f aca="false">L14+M14</f>
        <v>1054.8622</v>
      </c>
      <c r="P14" s="23"/>
      <c r="Q14" s="23"/>
      <c r="R14" s="23"/>
    </row>
    <row r="15" customFormat="false" ht="14.25" hidden="false" customHeight="false" outlineLevel="0" collapsed="false">
      <c r="B15" s="23"/>
      <c r="C15" s="92"/>
      <c r="D15" s="23"/>
      <c r="E15" s="97"/>
      <c r="F15" s="92"/>
      <c r="G15" s="99"/>
      <c r="H15" s="95"/>
      <c r="I15" s="23"/>
      <c r="J15" s="23"/>
      <c r="K15" s="23"/>
      <c r="L15" s="23"/>
      <c r="M15" s="23"/>
      <c r="N15" s="23"/>
      <c r="P15" s="23"/>
      <c r="Q15" s="23"/>
      <c r="R15" s="23"/>
      <c r="BJ15" s="0" t="s">
        <v>114</v>
      </c>
    </row>
    <row r="16" customFormat="false" ht="14.25" hidden="false" customHeight="false" outlineLevel="0" collapsed="false">
      <c r="B16" s="23"/>
      <c r="C16" s="92"/>
      <c r="D16" s="23"/>
      <c r="E16" s="97"/>
      <c r="F16" s="92"/>
      <c r="G16" s="99"/>
      <c r="H16" s="95"/>
      <c r="I16" s="23"/>
      <c r="J16" s="23"/>
      <c r="K16" s="23"/>
      <c r="L16" s="23"/>
      <c r="M16" s="23"/>
      <c r="N16" s="23"/>
      <c r="P16" s="23"/>
      <c r="Q16" s="23"/>
      <c r="R16" s="23"/>
      <c r="Z16" s="0" t="s">
        <v>116</v>
      </c>
    </row>
    <row r="17" customFormat="false" ht="14.25" hidden="false" customHeight="false" outlineLevel="0" collapsed="false">
      <c r="B17" s="96" t="s">
        <v>115</v>
      </c>
      <c r="C17" s="92" t="n">
        <v>8</v>
      </c>
      <c r="D17" s="23"/>
      <c r="E17" s="23"/>
      <c r="F17" s="92"/>
      <c r="G17" s="99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customFormat="false" ht="14.25" hidden="false" customHeight="true" outlineLevel="0" collapsed="false">
      <c r="B18" s="23"/>
      <c r="C18" s="92"/>
      <c r="D18" s="97"/>
      <c r="E18" s="97"/>
      <c r="F18" s="92"/>
      <c r="G18" s="99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BJ18" s="100" t="s">
        <v>119</v>
      </c>
      <c r="BK18" s="100"/>
      <c r="BL18" s="100"/>
      <c r="BM18" s="100"/>
      <c r="BN18" s="100"/>
      <c r="BO18" s="100"/>
      <c r="BP18" s="100"/>
      <c r="BQ18" s="100"/>
    </row>
    <row r="19" customFormat="false" ht="14.25" hidden="false" customHeight="false" outlineLevel="0" collapsed="false">
      <c r="B19" s="96" t="s">
        <v>120</v>
      </c>
      <c r="C19" s="92"/>
      <c r="D19" s="97"/>
      <c r="E19" s="97"/>
      <c r="F19" s="92"/>
      <c r="G19" s="99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BJ19" s="100"/>
      <c r="BK19" s="100"/>
      <c r="BL19" s="100"/>
      <c r="BM19" s="100"/>
      <c r="BN19" s="100"/>
      <c r="BO19" s="100"/>
      <c r="BP19" s="100"/>
      <c r="BQ19" s="100"/>
    </row>
    <row r="20" customFormat="false" ht="14.25" hidden="false" customHeight="false" outlineLevel="0" collapsed="false">
      <c r="B20" s="101" t="s">
        <v>121</v>
      </c>
      <c r="C20" s="92" t="n">
        <v>9</v>
      </c>
      <c r="D20" s="23"/>
      <c r="E20" s="97"/>
      <c r="F20" s="92"/>
      <c r="G20" s="99"/>
      <c r="H20" s="23"/>
      <c r="I20" s="23"/>
      <c r="J20" s="23"/>
      <c r="K20" s="23"/>
      <c r="L20" s="23" t="n">
        <f aca="false">C32*300</f>
        <v>1200</v>
      </c>
      <c r="M20" s="23" t="n">
        <f aca="false">C32*500</f>
        <v>2000</v>
      </c>
      <c r="N20" s="23" t="n">
        <f aca="false">L20+M20</f>
        <v>3200</v>
      </c>
      <c r="O20" s="23"/>
      <c r="P20" s="23"/>
      <c r="Q20" s="23"/>
      <c r="R20" s="102"/>
      <c r="T20" s="0" t="s">
        <v>122</v>
      </c>
      <c r="BJ20" s="100"/>
      <c r="BK20" s="100"/>
      <c r="BL20" s="100"/>
      <c r="BM20" s="100"/>
      <c r="BN20" s="100"/>
      <c r="BO20" s="100"/>
      <c r="BP20" s="100"/>
      <c r="BQ20" s="100"/>
    </row>
    <row r="21" customFormat="false" ht="14.25" hidden="false" customHeight="false" outlineLevel="0" collapsed="false">
      <c r="B21" s="103"/>
      <c r="C21" s="92"/>
      <c r="D21" s="23"/>
      <c r="E21" s="97"/>
      <c r="F21" s="92"/>
      <c r="G21" s="99"/>
      <c r="H21" s="23"/>
      <c r="I21" s="23"/>
      <c r="J21" s="23"/>
      <c r="K21" s="23"/>
      <c r="M21" s="23"/>
      <c r="N21" s="23"/>
      <c r="O21" s="23"/>
      <c r="P21" s="23"/>
      <c r="Q21" s="23"/>
      <c r="R21" s="23"/>
      <c r="BJ21" s="100"/>
      <c r="BK21" s="100"/>
      <c r="BL21" s="100"/>
      <c r="BM21" s="100"/>
      <c r="BN21" s="100"/>
      <c r="BO21" s="100"/>
      <c r="BP21" s="100"/>
      <c r="BQ21" s="100"/>
    </row>
    <row r="22" customFormat="false" ht="14.25" hidden="false" customHeight="false" outlineLevel="0" collapsed="false">
      <c r="B22" s="102" t="s">
        <v>123</v>
      </c>
      <c r="C22" s="92"/>
      <c r="D22" s="23"/>
      <c r="E22" s="23"/>
      <c r="F22" s="92"/>
      <c r="G22" s="99"/>
      <c r="H22" s="23"/>
      <c r="I22" s="23"/>
      <c r="J22" s="23"/>
      <c r="K22" s="23"/>
      <c r="L22" s="146" t="n">
        <f aca="false">SUM(L6:L20)</f>
        <v>4612.89641236407</v>
      </c>
      <c r="M22" s="23" t="n">
        <f aca="false">SUM(M6:M20)</f>
        <v>2000</v>
      </c>
      <c r="N22" s="147" t="n">
        <f aca="false">L22+M22</f>
        <v>6612.89641236407</v>
      </c>
      <c r="O22" s="23"/>
      <c r="P22" s="23"/>
      <c r="Q22" s="23"/>
      <c r="R22" s="23"/>
      <c r="AU22" s="0" t="s">
        <v>124</v>
      </c>
      <c r="BJ22" s="100"/>
      <c r="BK22" s="100"/>
      <c r="BL22" s="100"/>
      <c r="BM22" s="100"/>
      <c r="BN22" s="100"/>
      <c r="BO22" s="100"/>
      <c r="BP22" s="100"/>
      <c r="BQ22" s="100"/>
    </row>
    <row r="23" customFormat="false" ht="14.25" hidden="false" customHeight="false" outlineLevel="0" collapsed="false">
      <c r="O23" s="23"/>
      <c r="P23" s="23"/>
      <c r="Q23" s="23"/>
      <c r="R23" s="23"/>
      <c r="BJ23" s="100"/>
      <c r="BK23" s="100"/>
      <c r="BL23" s="100"/>
      <c r="BM23" s="100"/>
      <c r="BN23" s="100"/>
      <c r="BO23" s="100"/>
      <c r="BP23" s="100"/>
      <c r="BQ23" s="100"/>
    </row>
    <row r="24" customFormat="false" ht="14.25" hidden="false" customHeight="false" outlineLevel="0" collapsed="false">
      <c r="O24" s="23"/>
      <c r="P24" s="23"/>
      <c r="Q24" s="23"/>
      <c r="R24" s="23"/>
    </row>
    <row r="25" customFormat="false" ht="14.25" hidden="false" customHeight="false" outlineLevel="0" collapsed="false">
      <c r="B25" s="23"/>
      <c r="C25" s="92"/>
      <c r="D25" s="23"/>
      <c r="E25" s="23"/>
      <c r="F25" s="92"/>
      <c r="G25" s="99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BA25" s="0" t="s">
        <v>125</v>
      </c>
    </row>
    <row r="26" customFormat="false" ht="14.25" hidden="false" customHeight="false" outlineLevel="0" collapsed="false">
      <c r="B26" s="23"/>
      <c r="C26" s="92"/>
      <c r="D26" s="23"/>
      <c r="E26" s="23"/>
      <c r="F26" s="92"/>
      <c r="G26" s="99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customFormat="false" ht="14.25" hidden="false" customHeight="false" outlineLevel="0" collapsed="false">
      <c r="B27" s="23"/>
      <c r="C27" s="92"/>
      <c r="D27" s="23"/>
      <c r="E27" s="23"/>
      <c r="F27" s="92"/>
      <c r="G27" s="99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BK27" s="0" t="s">
        <v>126</v>
      </c>
    </row>
    <row r="28" customFormat="false" ht="14.25" hidden="false" customHeight="false" outlineLevel="0" collapsed="false">
      <c r="B28" s="104" t="s">
        <v>127</v>
      </c>
      <c r="C28" s="105" t="n">
        <v>25</v>
      </c>
      <c r="D28" s="106" t="s">
        <v>78</v>
      </c>
      <c r="E28" s="107" t="s">
        <v>128</v>
      </c>
      <c r="F28" s="107"/>
      <c r="G28" s="108" t="n">
        <f aca="false">J51</f>
        <v>1186.57392</v>
      </c>
      <c r="H28" s="107" t="s">
        <v>129</v>
      </c>
      <c r="I28" s="107" t="s">
        <v>130</v>
      </c>
      <c r="J28" s="109" t="n">
        <f aca="false">E32</f>
        <v>60</v>
      </c>
      <c r="K28" s="107" t="s">
        <v>131</v>
      </c>
      <c r="L28" s="107"/>
      <c r="M28" s="107" t="s">
        <v>132</v>
      </c>
      <c r="N28" s="110"/>
      <c r="O28" s="23"/>
      <c r="P28" s="23"/>
      <c r="Q28" s="23"/>
      <c r="R28" s="23"/>
    </row>
    <row r="29" customFormat="false" ht="14.25" hidden="false" customHeight="false" outlineLevel="0" collapsed="false">
      <c r="B29" s="111" t="s">
        <v>133</v>
      </c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23"/>
      <c r="P29" s="23"/>
      <c r="Q29" s="23"/>
      <c r="R29" s="23"/>
    </row>
    <row r="30" customFormat="false" ht="14.25" hidden="false" customHeight="false" outlineLevel="0" collapsed="false">
      <c r="B30" s="112" t="s">
        <v>134</v>
      </c>
      <c r="C30" s="113" t="s">
        <v>135</v>
      </c>
      <c r="D30" s="109" t="n">
        <f aca="false">L22/N22</f>
        <v>0.697560663998816</v>
      </c>
      <c r="E30" s="107"/>
      <c r="F30" s="107"/>
      <c r="G30" s="114" t="s">
        <v>136</v>
      </c>
      <c r="H30" s="114" t="s">
        <v>137</v>
      </c>
      <c r="I30" s="109" t="n">
        <f aca="false">L22/(1.08*C28)</f>
        <v>170.848015272743</v>
      </c>
      <c r="J30" s="114" t="s">
        <v>138</v>
      </c>
      <c r="K30" s="115" t="n">
        <f aca="false">ROUNDUP(I30,0)</f>
        <v>171</v>
      </c>
      <c r="L30" s="107" t="s">
        <v>139</v>
      </c>
      <c r="M30" s="107"/>
      <c r="N30" s="110"/>
      <c r="O30" s="23"/>
      <c r="P30" s="23"/>
      <c r="Q30" s="23"/>
      <c r="R30" s="23"/>
    </row>
    <row r="31" customFormat="false" ht="14.25" hidden="false" customHeight="false" outlineLevel="0" collapsed="false"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23"/>
      <c r="P31" s="23"/>
      <c r="Q31" s="23"/>
      <c r="R31" s="23"/>
    </row>
    <row r="32" customFormat="false" ht="14.25" hidden="false" customHeight="false" outlineLevel="0" collapsed="false">
      <c r="B32" s="116" t="s">
        <v>140</v>
      </c>
      <c r="C32" s="0" t="n">
        <v>4</v>
      </c>
      <c r="D32" s="0" t="n">
        <v>15</v>
      </c>
      <c r="E32" s="115" t="n">
        <f aca="false">C32*D32</f>
        <v>60</v>
      </c>
      <c r="F32" s="107" t="s">
        <v>141</v>
      </c>
      <c r="G32" s="109" t="n">
        <f aca="false">G28/30</f>
        <v>39.552464</v>
      </c>
      <c r="H32" s="107"/>
      <c r="I32" s="117" t="s">
        <v>142</v>
      </c>
      <c r="J32" s="117"/>
      <c r="K32" s="117"/>
      <c r="L32" s="117"/>
      <c r="M32" s="118" t="s">
        <v>143</v>
      </c>
      <c r="N32" s="110"/>
      <c r="O32" s="119" t="s">
        <v>144</v>
      </c>
      <c r="P32" s="119"/>
      <c r="Q32" s="119"/>
      <c r="R32" s="119"/>
    </row>
    <row r="33" customFormat="false" ht="14.25" hidden="false" customHeight="false" outlineLevel="0" collapsed="false"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119" t="s">
        <v>145</v>
      </c>
      <c r="P33" s="119"/>
      <c r="Q33" s="119"/>
      <c r="R33" s="119"/>
    </row>
    <row r="34" customFormat="false" ht="14.25" hidden="false" customHeight="false" outlineLevel="0" collapsed="false">
      <c r="B34" s="120" t="s">
        <v>96</v>
      </c>
      <c r="C34" s="120"/>
      <c r="D34" s="121" t="s">
        <v>146</v>
      </c>
      <c r="E34" s="121"/>
      <c r="F34" s="121"/>
      <c r="G34" s="121"/>
      <c r="H34" s="121"/>
      <c r="I34" s="121" t="s">
        <v>147</v>
      </c>
      <c r="J34" s="121"/>
      <c r="K34" s="121"/>
      <c r="L34" s="121"/>
      <c r="M34" s="121"/>
      <c r="N34" s="121"/>
      <c r="O34" s="119" t="s">
        <v>148</v>
      </c>
      <c r="P34" s="119"/>
      <c r="Q34" s="119"/>
      <c r="R34" s="119"/>
    </row>
    <row r="35" customFormat="false" ht="14.25" hidden="false" customHeight="true" outlineLevel="0" collapsed="false">
      <c r="B35" s="122" t="s">
        <v>149</v>
      </c>
      <c r="C35" s="122"/>
      <c r="D35" s="123" t="s">
        <v>150</v>
      </c>
      <c r="E35" s="123"/>
      <c r="F35" s="123"/>
      <c r="G35" s="123"/>
      <c r="H35" s="123"/>
      <c r="I35" s="124" t="s">
        <v>151</v>
      </c>
      <c r="J35" s="125" t="n">
        <f aca="false">SUM(H6:H14)</f>
        <v>879.96173083235</v>
      </c>
      <c r="K35" s="126"/>
      <c r="L35" s="127" t="s">
        <v>152</v>
      </c>
      <c r="M35" s="126" t="n">
        <f aca="false">M22</f>
        <v>2000</v>
      </c>
      <c r="N35" s="128"/>
      <c r="O35" s="129" t="s">
        <v>153</v>
      </c>
      <c r="P35" s="129"/>
      <c r="Q35" s="129"/>
      <c r="R35" s="129"/>
      <c r="AU35" s="0" t="s">
        <v>154</v>
      </c>
    </row>
    <row r="36" customFormat="false" ht="14.25" hidden="false" customHeight="true" outlineLevel="0" collapsed="false">
      <c r="B36" s="130" t="s">
        <v>155</v>
      </c>
      <c r="C36" s="130"/>
      <c r="D36" s="131" t="s">
        <v>156</v>
      </c>
      <c r="E36" s="131"/>
      <c r="F36" s="131"/>
      <c r="G36" s="131"/>
      <c r="H36" s="131"/>
      <c r="I36" s="132" t="s">
        <v>157</v>
      </c>
      <c r="J36" s="0" t="n">
        <f aca="false">2.5</f>
        <v>2.5</v>
      </c>
      <c r="L36" s="133" t="s">
        <v>158</v>
      </c>
      <c r="M36" s="0" t="n">
        <f aca="false">N22</f>
        <v>6612.89641236407</v>
      </c>
      <c r="N36" s="134"/>
      <c r="O36" s="129"/>
      <c r="P36" s="129"/>
      <c r="Q36" s="129"/>
      <c r="R36" s="129"/>
      <c r="BL36" s="135" t="s">
        <v>159</v>
      </c>
      <c r="BM36" s="135"/>
      <c r="BN36" s="135"/>
      <c r="BO36" s="135"/>
      <c r="BP36" s="135"/>
      <c r="BQ36" s="135"/>
      <c r="BR36" s="135"/>
      <c r="BS36" s="135"/>
      <c r="BT36" s="135"/>
      <c r="BU36" s="135"/>
    </row>
    <row r="37" customFormat="false" ht="14.25" hidden="false" customHeight="false" outlineLevel="0" collapsed="false">
      <c r="B37" s="130" t="s">
        <v>160</v>
      </c>
      <c r="C37" s="130"/>
      <c r="D37" s="131" t="s">
        <v>161</v>
      </c>
      <c r="E37" s="131"/>
      <c r="F37" s="131"/>
      <c r="G37" s="131"/>
      <c r="H37" s="131"/>
      <c r="I37" s="132" t="s">
        <v>162</v>
      </c>
      <c r="J37" s="136" t="n">
        <f aca="false">G28</f>
        <v>1186.57392</v>
      </c>
      <c r="L37" s="0" t="s">
        <v>163</v>
      </c>
      <c r="M37" s="0" t="n">
        <f aca="false">K30</f>
        <v>171</v>
      </c>
      <c r="N37" s="134"/>
      <c r="O37" s="129"/>
      <c r="P37" s="129"/>
      <c r="Q37" s="129"/>
      <c r="R37" s="129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</row>
    <row r="38" customFormat="false" ht="14.25" hidden="false" customHeight="false" outlineLevel="0" collapsed="false">
      <c r="B38" s="130" t="s">
        <v>164</v>
      </c>
      <c r="C38" s="130"/>
      <c r="D38" s="131" t="s">
        <v>165</v>
      </c>
      <c r="E38" s="131"/>
      <c r="F38" s="131"/>
      <c r="G38" s="131"/>
      <c r="H38" s="131"/>
      <c r="I38" s="132" t="s">
        <v>166</v>
      </c>
      <c r="J38" s="0" t="n">
        <f aca="false">G32</f>
        <v>39.552464</v>
      </c>
      <c r="N38" s="134"/>
      <c r="O38" s="129"/>
      <c r="P38" s="129"/>
      <c r="Q38" s="129"/>
      <c r="R38" s="129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</row>
    <row r="39" customFormat="false" ht="14.25" hidden="false" customHeight="false" outlineLevel="0" collapsed="false">
      <c r="B39" s="130" t="s">
        <v>167</v>
      </c>
      <c r="C39" s="130"/>
      <c r="D39" s="131" t="s">
        <v>168</v>
      </c>
      <c r="E39" s="131"/>
      <c r="F39" s="131"/>
      <c r="G39" s="131"/>
      <c r="H39" s="131"/>
      <c r="I39" s="137" t="s">
        <v>169</v>
      </c>
      <c r="J39" s="0" t="n">
        <f aca="false">L22</f>
        <v>4612.89641236407</v>
      </c>
      <c r="N39" s="134"/>
      <c r="O39" s="129"/>
      <c r="P39" s="129"/>
      <c r="Q39" s="129"/>
      <c r="R39" s="129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</row>
    <row r="40" customFormat="false" ht="14.25" hidden="false" customHeight="false" outlineLevel="0" collapsed="false">
      <c r="B40" s="130" t="s">
        <v>170</v>
      </c>
      <c r="C40" s="130"/>
      <c r="D40" s="131" t="s">
        <v>171</v>
      </c>
      <c r="E40" s="131"/>
      <c r="F40" s="131"/>
      <c r="G40" s="131"/>
      <c r="H40" s="131"/>
      <c r="I40" s="0" t="s">
        <v>48</v>
      </c>
      <c r="J40" s="0" t="n">
        <f aca="false">D30</f>
        <v>0.697560663998816</v>
      </c>
      <c r="N40" s="134"/>
      <c r="O40" s="120" t="s">
        <v>172</v>
      </c>
      <c r="P40" s="120"/>
      <c r="Q40" s="120" t="s">
        <v>173</v>
      </c>
      <c r="R40" s="120"/>
    </row>
    <row r="41" customFormat="false" ht="14.25" hidden="false" customHeight="false" outlineLevel="0" collapsed="false">
      <c r="B41" s="130" t="s">
        <v>174</v>
      </c>
      <c r="C41" s="130"/>
      <c r="D41" s="131" t="s">
        <v>175</v>
      </c>
      <c r="E41" s="131"/>
      <c r="F41" s="131"/>
      <c r="G41" s="131"/>
      <c r="H41" s="131"/>
      <c r="I41" s="132"/>
      <c r="N41" s="134"/>
      <c r="O41" s="120"/>
      <c r="P41" s="120"/>
      <c r="Q41" s="120"/>
      <c r="R41" s="120"/>
    </row>
    <row r="42" customFormat="false" ht="14.25" hidden="false" customHeight="false" outlineLevel="0" collapsed="false">
      <c r="B42" s="130" t="s">
        <v>176</v>
      </c>
      <c r="C42" s="130"/>
      <c r="D42" s="131"/>
      <c r="E42" s="131"/>
      <c r="F42" s="131"/>
      <c r="G42" s="131"/>
      <c r="H42" s="131"/>
      <c r="I42" s="132"/>
      <c r="N42" s="134"/>
      <c r="O42" s="120"/>
      <c r="P42" s="120"/>
      <c r="Q42" s="120"/>
      <c r="R42" s="120"/>
    </row>
    <row r="43" customFormat="false" ht="14.25" hidden="false" customHeight="false" outlineLevel="0" collapsed="false">
      <c r="B43" s="138" t="s">
        <v>177</v>
      </c>
      <c r="C43" s="138"/>
      <c r="D43" s="139"/>
      <c r="E43" s="139"/>
      <c r="F43" s="139"/>
      <c r="G43" s="139"/>
      <c r="H43" s="139"/>
      <c r="I43" s="140"/>
      <c r="J43" s="141"/>
      <c r="K43" s="141"/>
      <c r="L43" s="141"/>
      <c r="M43" s="141"/>
      <c r="N43" s="142"/>
      <c r="O43" s="120"/>
      <c r="P43" s="120"/>
      <c r="Q43" s="120"/>
      <c r="R43" s="120"/>
    </row>
    <row r="44" customFormat="false" ht="14.25" hidden="false" customHeight="false" outlineLevel="0" collapsed="false">
      <c r="B44" s="0" t="s">
        <v>178</v>
      </c>
      <c r="K44" s="143" t="s">
        <v>179</v>
      </c>
      <c r="L44" s="143"/>
      <c r="M44" s="144" t="n">
        <v>400</v>
      </c>
      <c r="N44" s="144" t="s">
        <v>180</v>
      </c>
      <c r="O44" s="144" t="n">
        <v>0.4</v>
      </c>
      <c r="P44" s="144" t="s">
        <v>181</v>
      </c>
    </row>
    <row r="45" customFormat="false" ht="14.25" hidden="false" customHeight="true" outlineLevel="0" collapsed="false">
      <c r="B45" s="0" t="n">
        <v>10</v>
      </c>
      <c r="C45" s="0" t="s">
        <v>182</v>
      </c>
      <c r="K45" s="0" t="s">
        <v>203</v>
      </c>
      <c r="M45" s="0" t="n">
        <v>2</v>
      </c>
      <c r="BL45" s="100" t="s">
        <v>184</v>
      </c>
      <c r="BM45" s="100"/>
      <c r="BN45" s="100"/>
      <c r="BO45" s="100"/>
      <c r="BP45" s="100"/>
      <c r="BQ45" s="100"/>
      <c r="BR45" s="100"/>
      <c r="BS45" s="100"/>
      <c r="BT45" s="100"/>
      <c r="BU45" s="100"/>
    </row>
    <row r="46" customFormat="false" ht="14.25" hidden="false" customHeight="false" outlineLevel="0" collapsed="false">
      <c r="B46" s="0" t="n">
        <v>54</v>
      </c>
      <c r="C46" s="0" t="s">
        <v>185</v>
      </c>
      <c r="J46" s="0" t="s">
        <v>186</v>
      </c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</row>
    <row r="47" customFormat="false" ht="14.25" hidden="false" customHeight="false" outlineLevel="0" collapsed="false">
      <c r="I47" s="0" t="s">
        <v>187</v>
      </c>
      <c r="J47" s="0" t="n">
        <v>3.5</v>
      </c>
    </row>
    <row r="48" customFormat="false" ht="14.25" hidden="false" customHeight="false" outlineLevel="0" collapsed="false">
      <c r="I48" s="0" t="s">
        <v>188</v>
      </c>
      <c r="J48" s="0" t="n">
        <v>4</v>
      </c>
    </row>
    <row r="49" customFormat="false" ht="14.25" hidden="false" customHeight="false" outlineLevel="0" collapsed="false">
      <c r="I49" s="0" t="s">
        <v>189</v>
      </c>
      <c r="J49" s="0" t="n">
        <v>2.4</v>
      </c>
      <c r="P49" s="0" t="s">
        <v>70</v>
      </c>
      <c r="Q49" s="0" t="s">
        <v>71</v>
      </c>
      <c r="R49" s="0" t="s">
        <v>72</v>
      </c>
    </row>
    <row r="50" customFormat="false" ht="14.25" hidden="false" customHeight="false" outlineLevel="0" collapsed="false">
      <c r="J50" s="0" t="n">
        <f aca="false">J47*J48*J49</f>
        <v>33.6</v>
      </c>
      <c r="K50" s="0" t="s">
        <v>190</v>
      </c>
    </row>
    <row r="51" customFormat="false" ht="14.25" hidden="false" customHeight="false" outlineLevel="0" collapsed="false">
      <c r="J51" s="0" t="n">
        <f aca="false">J50*35.3147</f>
        <v>1186.57392</v>
      </c>
      <c r="K51" s="0" t="s">
        <v>191</v>
      </c>
    </row>
    <row r="54" customFormat="false" ht="14.25" hidden="false" customHeight="false" outlineLevel="0" collapsed="false">
      <c r="H54" s="0" t="s">
        <v>192</v>
      </c>
      <c r="I54" s="0" t="n">
        <v>3.4121</v>
      </c>
      <c r="J54" s="0" t="s">
        <v>193</v>
      </c>
    </row>
  </sheetData>
  <mergeCells count="59">
    <mergeCell ref="B2:C2"/>
    <mergeCell ref="D2:E2"/>
    <mergeCell ref="F2:G3"/>
    <mergeCell ref="I2:L3"/>
    <mergeCell ref="M2:M3"/>
    <mergeCell ref="N2:N3"/>
    <mergeCell ref="O2:P3"/>
    <mergeCell ref="Q2:Q3"/>
    <mergeCell ref="R2:R3"/>
    <mergeCell ref="B3:C3"/>
    <mergeCell ref="D3:E3"/>
    <mergeCell ref="B4:B5"/>
    <mergeCell ref="F4:G4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BJ18:BQ23"/>
    <mergeCell ref="B29:N29"/>
    <mergeCell ref="B31:N31"/>
    <mergeCell ref="I32:L32"/>
    <mergeCell ref="O32:R32"/>
    <mergeCell ref="B33:N33"/>
    <mergeCell ref="O33:R33"/>
    <mergeCell ref="B34:C34"/>
    <mergeCell ref="D34:H34"/>
    <mergeCell ref="I34:N34"/>
    <mergeCell ref="O34:R34"/>
    <mergeCell ref="B35:C35"/>
    <mergeCell ref="D35:H35"/>
    <mergeCell ref="O35:R39"/>
    <mergeCell ref="B36:C36"/>
    <mergeCell ref="D36:H36"/>
    <mergeCell ref="BL36:BU39"/>
    <mergeCell ref="B37:C37"/>
    <mergeCell ref="D37:H37"/>
    <mergeCell ref="B38:C38"/>
    <mergeCell ref="D38:H38"/>
    <mergeCell ref="B39:C39"/>
    <mergeCell ref="D39:H39"/>
    <mergeCell ref="B40:C40"/>
    <mergeCell ref="D40:H40"/>
    <mergeCell ref="O40:P43"/>
    <mergeCell ref="Q40:R43"/>
    <mergeCell ref="B41:C41"/>
    <mergeCell ref="D41:H41"/>
    <mergeCell ref="B42:C42"/>
    <mergeCell ref="D42:H42"/>
    <mergeCell ref="B43:C43"/>
    <mergeCell ref="D43:H43"/>
    <mergeCell ref="K44:L44"/>
    <mergeCell ref="BL45:BU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2024-04-30T09:34:03Z</dcterms:created>
  <dc:creator>george kusuma</dc:creator>
  <dc:description/>
  <dc:language>en-US</dc:language>
  <cp:lastModifiedBy/>
  <dcterms:modified xsi:type="dcterms:W3CDTF">2026-08-03T12:06:40Z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